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125" yWindow="-345" windowWidth="8070" windowHeight="11955" activeTab="8"/>
  </bookViews>
  <sheets>
    <sheet name="FEV 18" sheetId="9" r:id="rId1"/>
    <sheet name="SITUATION" sheetId="7" r:id="rId2"/>
    <sheet name="JANV" sheetId="2" r:id="rId3"/>
    <sheet name="CREACE" sheetId="8" r:id="rId4"/>
    <sheet name="MARS 18" sheetId="10" r:id="rId5"/>
    <sheet name="Feuil1" sheetId="11" r:id="rId6"/>
    <sheet name="Feuil2" sheetId="12" r:id="rId7"/>
    <sheet name="AVRI+MAI" sheetId="13" r:id="rId8"/>
    <sheet name="juin" sheetId="14" r:id="rId9"/>
  </sheets>
  <definedNames>
    <definedName name="_xlnm.Print_Area" localSheetId="4">'MARS 18'!$A$1:$E$6957</definedName>
  </definedNames>
  <calcPr calcId="124519"/>
</workbook>
</file>

<file path=xl/calcChain.xml><?xml version="1.0" encoding="utf-8"?>
<calcChain xmlns="http://schemas.openxmlformats.org/spreadsheetml/2006/main">
  <c r="E2367" i="14"/>
  <c r="E2353"/>
  <c r="E2326"/>
  <c r="E2320"/>
  <c r="E2319"/>
  <c r="E2285"/>
  <c r="E2245"/>
  <c r="E2164"/>
  <c r="E2124"/>
  <c r="E2083"/>
  <c r="E2001" l="1"/>
  <c r="E1960" l="1"/>
  <c r="E1916"/>
  <c r="E1875"/>
  <c r="E1834"/>
  <c r="E1793"/>
  <c r="E1711"/>
  <c r="E1670"/>
  <c r="E1629"/>
  <c r="E1588"/>
  <c r="E1547" l="1"/>
  <c r="E1507"/>
  <c r="E1466"/>
  <c r="E1425"/>
  <c r="E1343" l="1"/>
  <c r="E1302"/>
  <c r="E1261"/>
  <c r="E1138"/>
  <c r="E1062" l="1"/>
  <c r="E936"/>
  <c r="E897"/>
  <c r="E856"/>
  <c r="E773" l="1"/>
  <c r="E733" l="1"/>
  <c r="E692"/>
  <c r="E652"/>
  <c r="E612"/>
  <c r="E572"/>
  <c r="E531"/>
  <c r="E491"/>
  <c r="E327"/>
  <c r="E164"/>
  <c r="E121"/>
  <c r="E79" l="1"/>
  <c r="E39"/>
  <c r="E5086" i="13" l="1"/>
  <c r="E5085"/>
  <c r="F4725"/>
  <c r="E2003" l="1"/>
  <c r="H4191"/>
  <c r="G4189"/>
  <c r="H4189" s="1"/>
  <c r="H4230" l="1"/>
  <c r="E6965" l="1"/>
  <c r="E6987" s="1"/>
  <c r="E6888"/>
  <c r="E6887"/>
  <c r="E6771"/>
  <c r="E6796" s="1"/>
  <c r="E6730"/>
  <c r="E6728"/>
  <c r="E6607"/>
  <c r="E6565"/>
  <c r="E6564"/>
  <c r="E6482"/>
  <c r="E6481"/>
  <c r="E6342"/>
  <c r="E6236"/>
  <c r="E6260" s="1"/>
  <c r="E6072"/>
  <c r="E6071"/>
  <c r="E6056"/>
  <c r="E5946"/>
  <c r="E5864"/>
  <c r="E5891" s="1"/>
  <c r="E5823"/>
  <c r="E5784"/>
  <c r="E5741"/>
  <c r="E5768" s="1"/>
  <c r="E5727"/>
  <c r="E5662"/>
  <c r="E5663"/>
  <c r="E5621"/>
  <c r="E5645" s="1"/>
  <c r="E5577"/>
  <c r="E5604" s="1"/>
  <c r="E5495"/>
  <c r="E5522" s="1"/>
  <c r="E5416"/>
  <c r="E5440" s="1"/>
  <c r="E5376"/>
  <c r="E5375"/>
  <c r="E5374"/>
  <c r="E5208"/>
  <c r="E5207"/>
  <c r="E5170"/>
  <c r="E5194" s="1"/>
  <c r="E5127"/>
  <c r="E5153" s="1"/>
  <c r="E4964"/>
  <c r="E4991" s="1"/>
  <c r="E4765"/>
  <c r="E4766"/>
  <c r="E4764"/>
  <c r="E4683"/>
  <c r="E4708" s="1"/>
  <c r="E4575"/>
  <c r="E4585" s="1"/>
  <c r="E4519"/>
  <c r="E4544" s="1"/>
  <c r="E4477"/>
  <c r="E4503" s="1"/>
  <c r="E4439"/>
  <c r="E4437"/>
  <c r="E4134"/>
  <c r="E3601"/>
  <c r="E3509"/>
  <c r="E3451"/>
  <c r="E3478" s="1"/>
  <c r="E3414"/>
  <c r="E3413"/>
  <c r="E3411"/>
  <c r="E3410"/>
  <c r="E3355"/>
  <c r="E2852"/>
  <c r="E2863" s="1"/>
  <c r="E2697" i="10"/>
  <c r="E2685" i="13"/>
  <c r="E2684"/>
  <c r="E2656"/>
  <c r="E2369"/>
  <c r="E1877"/>
  <c r="E1836"/>
  <c r="E897"/>
  <c r="E327"/>
  <c r="E39"/>
  <c r="E6949"/>
  <c r="E6873"/>
  <c r="E6835"/>
  <c r="E6713"/>
  <c r="E6670"/>
  <c r="E6631"/>
  <c r="E6549"/>
  <c r="E6466"/>
  <c r="E6425"/>
  <c r="E6383"/>
  <c r="E6301"/>
  <c r="E6220"/>
  <c r="E6179"/>
  <c r="E6138"/>
  <c r="E6015"/>
  <c r="E5973"/>
  <c r="E5932"/>
  <c r="E5850"/>
  <c r="E5808"/>
  <c r="E5563"/>
  <c r="E5481"/>
  <c r="E5358"/>
  <c r="E5317"/>
  <c r="E5276"/>
  <c r="E5071"/>
  <c r="E5032"/>
  <c r="E4950"/>
  <c r="E4909"/>
  <c r="E4869"/>
  <c r="E4828"/>
  <c r="E4749"/>
  <c r="E4626"/>
  <c r="E4421"/>
  <c r="E4380"/>
  <c r="E4339"/>
  <c r="E4298"/>
  <c r="E4257"/>
  <c r="E4216"/>
  <c r="E4175"/>
  <c r="E4093"/>
  <c r="E4052"/>
  <c r="E4011"/>
  <c r="E3970"/>
  <c r="E3929"/>
  <c r="E3888"/>
  <c r="E3847"/>
  <c r="E3806"/>
  <c r="E3765"/>
  <c r="E3683"/>
  <c r="E3560"/>
  <c r="E3519"/>
  <c r="E3394"/>
  <c r="E3408" s="1"/>
  <c r="E3315"/>
  <c r="E3274"/>
  <c r="E3233"/>
  <c r="E3192"/>
  <c r="E3151"/>
  <c r="E3069"/>
  <c r="E3028"/>
  <c r="E2987"/>
  <c r="E2899"/>
  <c r="E2917" s="1"/>
  <c r="E2945" s="1"/>
  <c r="E2820"/>
  <c r="E2736"/>
  <c r="E2752" s="1"/>
  <c r="E2778" s="1"/>
  <c r="E2615"/>
  <c r="E2529"/>
  <c r="E2547" s="1"/>
  <c r="E2574" s="1"/>
  <c r="E2448"/>
  <c r="E2465" s="1"/>
  <c r="E2492" s="1"/>
  <c r="E2328"/>
  <c r="E2287"/>
  <c r="E2205"/>
  <c r="E2221" s="1"/>
  <c r="E2247" s="1"/>
  <c r="E2126"/>
  <c r="E2044"/>
  <c r="E1962"/>
  <c r="E1918"/>
  <c r="E1795"/>
  <c r="E1713"/>
  <c r="E1672"/>
  <c r="E1631"/>
  <c r="E1590"/>
  <c r="E1508"/>
  <c r="E1467"/>
  <c r="E1426"/>
  <c r="E1344"/>
  <c r="E1303"/>
  <c r="E1218"/>
  <c r="E1235" s="1"/>
  <c r="E1262" s="1"/>
  <c r="E1139"/>
  <c r="E1062"/>
  <c r="E856"/>
  <c r="E815"/>
  <c r="E773"/>
  <c r="E733"/>
  <c r="E692"/>
  <c r="E652"/>
  <c r="E612"/>
  <c r="E164"/>
  <c r="E79"/>
  <c r="E4141" i="10"/>
  <c r="F39" i="11"/>
  <c r="H20"/>
  <c r="E4667" i="13" l="1"/>
  <c r="E5686"/>
  <c r="E6911"/>
  <c r="E6508"/>
  <c r="E6590"/>
  <c r="E6753"/>
  <c r="E5399"/>
  <c r="E6097"/>
  <c r="E5235"/>
  <c r="E5110"/>
  <c r="E4461"/>
  <c r="E4787"/>
  <c r="E3436"/>
  <c r="E2697"/>
  <c r="E2410"/>
  <c r="E2166"/>
  <c r="E2085"/>
  <c r="E1549"/>
  <c r="E1103"/>
  <c r="E936"/>
  <c r="E572"/>
  <c r="E491"/>
  <c r="E531"/>
  <c r="E121"/>
  <c r="G49" i="12"/>
  <c r="G48"/>
  <c r="G47"/>
  <c r="H47" s="1"/>
  <c r="G46"/>
  <c r="H46" s="1"/>
  <c r="E3315" i="10"/>
  <c r="E4725"/>
  <c r="E2987" l="1"/>
  <c r="E2164"/>
  <c r="E1547"/>
  <c r="E6956"/>
  <c r="E6918"/>
  <c r="E6880"/>
  <c r="E6842"/>
  <c r="E6803"/>
  <c r="E6760"/>
  <c r="E6720"/>
  <c r="E6677"/>
  <c r="E6638"/>
  <c r="E6597"/>
  <c r="E6556"/>
  <c r="E6515"/>
  <c r="E6473"/>
  <c r="E6432"/>
  <c r="E6390"/>
  <c r="E6349"/>
  <c r="E6308"/>
  <c r="E6267"/>
  <c r="E6227"/>
  <c r="E6186"/>
  <c r="E6145"/>
  <c r="E6104"/>
  <c r="E6063"/>
  <c r="E6022"/>
  <c r="E5980"/>
  <c r="E5939"/>
  <c r="E5898"/>
  <c r="E5857"/>
  <c r="E5815"/>
  <c r="E5775"/>
  <c r="E5734"/>
  <c r="E5693"/>
  <c r="E5652"/>
  <c r="E5611"/>
  <c r="E5570"/>
  <c r="E5529"/>
  <c r="E5488"/>
  <c r="E5447"/>
  <c r="E5406"/>
  <c r="E5365"/>
  <c r="E5324"/>
  <c r="E5283"/>
  <c r="E5242"/>
  <c r="E5201"/>
  <c r="E5160"/>
  <c r="E5117"/>
  <c r="E5078"/>
  <c r="E5037"/>
  <c r="E4996"/>
  <c r="E4955"/>
  <c r="E4914"/>
  <c r="E4873"/>
  <c r="E4832"/>
  <c r="E4791"/>
  <c r="E4750"/>
  <c r="E4709"/>
  <c r="E4668"/>
  <c r="E4627"/>
  <c r="E4586"/>
  <c r="E4545"/>
  <c r="E4504"/>
  <c r="E4462"/>
  <c r="E4422"/>
  <c r="E4381"/>
  <c r="E4340"/>
  <c r="E4299"/>
  <c r="E4258"/>
  <c r="E4217"/>
  <c r="E4176"/>
  <c r="E4135"/>
  <c r="E4094"/>
  <c r="E4053"/>
  <c r="E4012"/>
  <c r="E3971"/>
  <c r="E3930"/>
  <c r="E3889"/>
  <c r="E3848"/>
  <c r="E3807"/>
  <c r="E3766"/>
  <c r="E3684"/>
  <c r="E3602"/>
  <c r="E3561"/>
  <c r="E3520"/>
  <c r="E3479"/>
  <c r="E3395"/>
  <c r="E3409" s="1"/>
  <c r="E3437" s="1"/>
  <c r="E3356"/>
  <c r="E3274"/>
  <c r="E3233"/>
  <c r="E3192"/>
  <c r="E3151"/>
  <c r="E3069"/>
  <c r="E3028"/>
  <c r="E2899"/>
  <c r="E2917" s="1"/>
  <c r="E2945" s="1"/>
  <c r="E2863"/>
  <c r="E2820"/>
  <c r="E2736"/>
  <c r="E2752" s="1"/>
  <c r="E2778" s="1"/>
  <c r="E2656"/>
  <c r="E2615"/>
  <c r="E2529"/>
  <c r="E2547" s="1"/>
  <c r="E2574" s="1"/>
  <c r="E2448"/>
  <c r="E2465" s="1"/>
  <c r="E2492" s="1"/>
  <c r="E2410"/>
  <c r="E2369"/>
  <c r="E2328"/>
  <c r="E2287"/>
  <c r="E2203"/>
  <c r="E2219" s="1"/>
  <c r="E2245" s="1"/>
  <c r="E2124"/>
  <c r="E2083"/>
  <c r="E2042"/>
  <c r="E2001"/>
  <c r="E1960"/>
  <c r="E1916"/>
  <c r="E1875"/>
  <c r="E1834"/>
  <c r="E1793"/>
  <c r="E1711"/>
  <c r="E1670"/>
  <c r="E1629"/>
  <c r="E1588"/>
  <c r="E1506"/>
  <c r="E1465"/>
  <c r="E1424"/>
  <c r="E1342"/>
  <c r="E1301"/>
  <c r="E1216"/>
  <c r="E1233" s="1"/>
  <c r="E1260" s="1"/>
  <c r="E1137"/>
  <c r="E1060"/>
  <c r="E935"/>
  <c r="E896"/>
  <c r="E855"/>
  <c r="E814"/>
  <c r="E772"/>
  <c r="E732"/>
  <c r="E691"/>
  <c r="E651"/>
  <c r="E611"/>
  <c r="E571"/>
  <c r="E530"/>
  <c r="E490"/>
  <c r="E326"/>
  <c r="E163"/>
  <c r="E121"/>
  <c r="E79"/>
  <c r="E39"/>
  <c r="E6963" i="9"/>
  <c r="E6925"/>
  <c r="E6563"/>
  <c r="E6031" i="2" l="1"/>
  <c r="E5660" i="9"/>
  <c r="E5414"/>
  <c r="E4227" i="2" l="1"/>
  <c r="E4061" i="9"/>
  <c r="E2705"/>
  <c r="E79" l="1"/>
  <c r="E6887"/>
  <c r="E6849"/>
  <c r="E6810"/>
  <c r="E6767"/>
  <c r="E6727"/>
  <c r="E6684"/>
  <c r="E6645"/>
  <c r="E6604"/>
  <c r="E6522"/>
  <c r="E6480"/>
  <c r="E6439"/>
  <c r="E6397"/>
  <c r="E6356"/>
  <c r="E6315"/>
  <c r="E6274"/>
  <c r="E6234"/>
  <c r="E6193"/>
  <c r="E6152"/>
  <c r="E6111"/>
  <c r="E6070"/>
  <c r="E6029"/>
  <c r="E5988"/>
  <c r="E5947"/>
  <c r="E5906"/>
  <c r="E5865"/>
  <c r="E5823"/>
  <c r="E5783"/>
  <c r="E5742"/>
  <c r="E5701"/>
  <c r="E5619"/>
  <c r="E5578"/>
  <c r="E5537"/>
  <c r="E5496"/>
  <c r="E5455"/>
  <c r="E5373"/>
  <c r="E5332"/>
  <c r="E5291"/>
  <c r="E5250"/>
  <c r="E5209"/>
  <c r="E5168"/>
  <c r="E5125"/>
  <c r="E5086"/>
  <c r="E5045"/>
  <c r="E5004"/>
  <c r="E4963"/>
  <c r="E4922"/>
  <c r="E4881"/>
  <c r="E4840"/>
  <c r="E4799"/>
  <c r="E4758"/>
  <c r="E4717"/>
  <c r="E4676"/>
  <c r="E4635"/>
  <c r="E4594"/>
  <c r="E4553"/>
  <c r="E4512"/>
  <c r="E4470"/>
  <c r="E4430"/>
  <c r="E4389"/>
  <c r="E4348"/>
  <c r="E4307"/>
  <c r="E4266"/>
  <c r="E4225"/>
  <c r="E4184"/>
  <c r="E4143"/>
  <c r="E4102"/>
  <c r="E4020"/>
  <c r="E3979"/>
  <c r="E3938"/>
  <c r="E3897"/>
  <c r="E3856"/>
  <c r="E3815"/>
  <c r="E3774"/>
  <c r="E3692"/>
  <c r="E3610"/>
  <c r="E3569"/>
  <c r="E3528"/>
  <c r="E3487"/>
  <c r="E3403"/>
  <c r="E3417" s="1"/>
  <c r="E3445" s="1"/>
  <c r="E3364"/>
  <c r="E3323"/>
  <c r="E3282"/>
  <c r="E3241"/>
  <c r="E3200"/>
  <c r="E3159"/>
  <c r="E3077"/>
  <c r="E3036"/>
  <c r="E2995"/>
  <c r="E2907"/>
  <c r="E2925" s="1"/>
  <c r="E2953" s="1"/>
  <c r="E2871"/>
  <c r="E2828"/>
  <c r="E2744"/>
  <c r="E2760" s="1"/>
  <c r="E2786" s="1"/>
  <c r="E2664"/>
  <c r="E2623"/>
  <c r="E2537"/>
  <c r="E2555" s="1"/>
  <c r="E2582" s="1"/>
  <c r="E2456"/>
  <c r="E2473" s="1"/>
  <c r="E2500" s="1"/>
  <c r="E2418"/>
  <c r="E2377"/>
  <c r="E2336"/>
  <c r="E2295"/>
  <c r="E2211"/>
  <c r="E2227" s="1"/>
  <c r="E2253" s="1"/>
  <c r="E2172"/>
  <c r="E2131"/>
  <c r="E2090"/>
  <c r="E2049"/>
  <c r="E2008"/>
  <c r="E1967"/>
  <c r="E1926"/>
  <c r="E1885"/>
  <c r="E1844"/>
  <c r="E1803"/>
  <c r="E1721"/>
  <c r="E1680"/>
  <c r="E1639"/>
  <c r="E1598"/>
  <c r="E1557"/>
  <c r="E1516"/>
  <c r="E1475"/>
  <c r="E1434"/>
  <c r="E1352"/>
  <c r="E1311"/>
  <c r="E1226"/>
  <c r="E1243" s="1"/>
  <c r="E1270" s="1"/>
  <c r="E1147"/>
  <c r="E1065"/>
  <c r="E940"/>
  <c r="E901"/>
  <c r="E860"/>
  <c r="E819"/>
  <c r="E777"/>
  <c r="E737"/>
  <c r="E696"/>
  <c r="E655"/>
  <c r="E614"/>
  <c r="E573"/>
  <c r="E532"/>
  <c r="E491"/>
  <c r="E326"/>
  <c r="E163"/>
  <c r="E121"/>
  <c r="E39"/>
  <c r="E6848" i="2" l="1"/>
  <c r="E6565"/>
  <c r="E5621"/>
  <c r="E5580"/>
  <c r="E4022" l="1"/>
  <c r="E3899"/>
  <c r="E3817" l="1"/>
  <c r="E2705" l="1"/>
  <c r="E2008"/>
  <c r="E1803"/>
  <c r="E1639"/>
  <c r="E1598"/>
  <c r="E1434"/>
  <c r="E1352"/>
  <c r="E819"/>
  <c r="E655"/>
  <c r="E573"/>
  <c r="E326"/>
  <c r="E121"/>
  <c r="E64"/>
  <c r="M152" i="7"/>
  <c r="E3405" i="2" l="1"/>
  <c r="E2744"/>
  <c r="E2760" s="1"/>
  <c r="O190" i="7"/>
  <c r="M142"/>
  <c r="E2830" i="2"/>
  <c r="O332" i="7"/>
  <c r="O333"/>
  <c r="O334"/>
  <c r="O335"/>
  <c r="O336"/>
  <c r="O337"/>
  <c r="O330"/>
  <c r="O331"/>
  <c r="O329"/>
  <c r="O325"/>
  <c r="O322"/>
  <c r="O328"/>
  <c r="O327"/>
  <c r="O324"/>
  <c r="O323"/>
  <c r="M107"/>
  <c r="O106"/>
  <c r="M96"/>
  <c r="O52"/>
  <c r="E31"/>
  <c r="M29"/>
  <c r="O16"/>
  <c r="O14"/>
  <c r="E39" i="2"/>
  <c r="O11" i="7"/>
  <c r="O13"/>
  <c r="G31"/>
  <c r="I31"/>
  <c r="K31"/>
  <c r="L177" i="8"/>
  <c r="K177"/>
  <c r="F177"/>
  <c r="E177"/>
  <c r="D177"/>
  <c r="I176"/>
  <c r="M176" s="1"/>
  <c r="I175"/>
  <c r="M175" s="1"/>
  <c r="I174"/>
  <c r="M174" s="1"/>
  <c r="I173"/>
  <c r="M173" s="1"/>
  <c r="I172"/>
  <c r="M172" s="1"/>
  <c r="I171"/>
  <c r="M171" s="1"/>
  <c r="I170"/>
  <c r="M170" s="1"/>
  <c r="I169"/>
  <c r="M169" s="1"/>
  <c r="I168"/>
  <c r="M168" s="1"/>
  <c r="I167"/>
  <c r="M167" s="1"/>
  <c r="I166"/>
  <c r="M166" s="1"/>
  <c r="I165"/>
  <c r="M165" s="1"/>
  <c r="I164"/>
  <c r="M164" s="1"/>
  <c r="I163"/>
  <c r="M163" s="1"/>
  <c r="I162"/>
  <c r="M162" s="1"/>
  <c r="I161"/>
  <c r="M161" s="1"/>
  <c r="I160"/>
  <c r="M160" s="1"/>
  <c r="I159"/>
  <c r="M159" s="1"/>
  <c r="I158"/>
  <c r="M158" s="1"/>
  <c r="I157"/>
  <c r="M157" s="1"/>
  <c r="I156"/>
  <c r="M156" s="1"/>
  <c r="I155"/>
  <c r="M155" s="1"/>
  <c r="I154"/>
  <c r="M154" s="1"/>
  <c r="M153"/>
  <c r="I153"/>
  <c r="I152"/>
  <c r="M152" s="1"/>
  <c r="I151"/>
  <c r="M151" s="1"/>
  <c r="I150"/>
  <c r="M150" s="1"/>
  <c r="I149"/>
  <c r="M149" s="1"/>
  <c r="I148"/>
  <c r="M148" s="1"/>
  <c r="I147"/>
  <c r="M147" s="1"/>
  <c r="I146"/>
  <c r="M146" s="1"/>
  <c r="M145"/>
  <c r="I145"/>
  <c r="I144"/>
  <c r="M144" s="1"/>
  <c r="I143"/>
  <c r="M143" s="1"/>
  <c r="I142"/>
  <c r="M142" s="1"/>
  <c r="I141"/>
  <c r="M141" s="1"/>
  <c r="I140"/>
  <c r="M140" s="1"/>
  <c r="I139"/>
  <c r="M139" s="1"/>
  <c r="I138"/>
  <c r="M138" s="1"/>
  <c r="I137"/>
  <c r="M137" s="1"/>
  <c r="I136"/>
  <c r="M136" s="1"/>
  <c r="I135"/>
  <c r="M135" s="1"/>
  <c r="I134"/>
  <c r="M134" s="1"/>
  <c r="I133"/>
  <c r="M133" s="1"/>
  <c r="I132"/>
  <c r="M132" s="1"/>
  <c r="I131"/>
  <c r="M131" s="1"/>
  <c r="I130"/>
  <c r="M130" s="1"/>
  <c r="I129"/>
  <c r="M129" s="1"/>
  <c r="I128"/>
  <c r="M128" s="1"/>
  <c r="I127"/>
  <c r="M127" s="1"/>
  <c r="I126"/>
  <c r="M126" s="1"/>
  <c r="I125"/>
  <c r="M125" s="1"/>
  <c r="I124"/>
  <c r="M124" s="1"/>
  <c r="I123"/>
  <c r="M123" s="1"/>
  <c r="I122"/>
  <c r="M122" s="1"/>
  <c r="M121"/>
  <c r="I121"/>
  <c r="I120"/>
  <c r="M120" s="1"/>
  <c r="I119"/>
  <c r="M119" s="1"/>
  <c r="I118"/>
  <c r="M118" s="1"/>
  <c r="I117"/>
  <c r="M117" s="1"/>
  <c r="I116"/>
  <c r="M116" s="1"/>
  <c r="I115"/>
  <c r="M115" s="1"/>
  <c r="I114"/>
  <c r="M114" s="1"/>
  <c r="M113"/>
  <c r="I113"/>
  <c r="I112"/>
  <c r="M112" s="1"/>
  <c r="M111"/>
  <c r="I111"/>
  <c r="I110"/>
  <c r="M110" s="1"/>
  <c r="I109"/>
  <c r="M109" s="1"/>
  <c r="I108"/>
  <c r="M108" s="1"/>
  <c r="I107"/>
  <c r="M107" s="1"/>
  <c r="I106"/>
  <c r="M106" s="1"/>
  <c r="I105"/>
  <c r="M105" s="1"/>
  <c r="I104"/>
  <c r="M104" s="1"/>
  <c r="I103"/>
  <c r="M103" s="1"/>
  <c r="I102"/>
  <c r="M102" s="1"/>
  <c r="I101"/>
  <c r="M101" s="1"/>
  <c r="I100"/>
  <c r="M100" s="1"/>
  <c r="I99"/>
  <c r="M99" s="1"/>
  <c r="I98"/>
  <c r="M98" s="1"/>
  <c r="M97"/>
  <c r="I97"/>
  <c r="I96"/>
  <c r="M96" s="1"/>
  <c r="M95"/>
  <c r="I95"/>
  <c r="I94"/>
  <c r="M94" s="1"/>
  <c r="I93"/>
  <c r="M93" s="1"/>
  <c r="I92"/>
  <c r="M92" s="1"/>
  <c r="I91"/>
  <c r="M91" s="1"/>
  <c r="I90"/>
  <c r="M90" s="1"/>
  <c r="I89"/>
  <c r="M89" s="1"/>
  <c r="I88"/>
  <c r="M88" s="1"/>
  <c r="I87"/>
  <c r="M87" s="1"/>
  <c r="I86"/>
  <c r="M86" s="1"/>
  <c r="I85"/>
  <c r="M85" s="1"/>
  <c r="I84"/>
  <c r="M84" s="1"/>
  <c r="I83"/>
  <c r="M83" s="1"/>
  <c r="I82"/>
  <c r="M82" s="1"/>
  <c r="M81"/>
  <c r="I81"/>
  <c r="I80"/>
  <c r="M80" s="1"/>
  <c r="M79"/>
  <c r="I79"/>
  <c r="I78"/>
  <c r="M78" s="1"/>
  <c r="I77"/>
  <c r="M77" s="1"/>
  <c r="M76"/>
  <c r="I76"/>
  <c r="I75"/>
  <c r="M75" s="1"/>
  <c r="I74"/>
  <c r="M74" s="1"/>
  <c r="I73"/>
  <c r="M73" s="1"/>
  <c r="I72"/>
  <c r="M72" s="1"/>
  <c r="I71"/>
  <c r="M71" s="1"/>
  <c r="I70"/>
  <c r="M70" s="1"/>
  <c r="I69"/>
  <c r="M69" s="1"/>
  <c r="I68"/>
  <c r="M68" s="1"/>
  <c r="I67"/>
  <c r="M67" s="1"/>
  <c r="I66"/>
  <c r="M66" s="1"/>
  <c r="M65"/>
  <c r="I65"/>
  <c r="I64"/>
  <c r="M64" s="1"/>
  <c r="I63"/>
  <c r="M63" s="1"/>
  <c r="I62"/>
  <c r="M62" s="1"/>
  <c r="I61"/>
  <c r="M61" s="1"/>
  <c r="I60"/>
  <c r="M60" s="1"/>
  <c r="I59"/>
  <c r="M59" s="1"/>
  <c r="I58"/>
  <c r="M58" s="1"/>
  <c r="I57"/>
  <c r="M57" s="1"/>
  <c r="I56"/>
  <c r="M56" s="1"/>
  <c r="I55"/>
  <c r="M55" s="1"/>
  <c r="I54"/>
  <c r="M54" s="1"/>
  <c r="I53"/>
  <c r="M53" s="1"/>
  <c r="I52"/>
  <c r="M52" s="1"/>
  <c r="I51"/>
  <c r="M51" s="1"/>
  <c r="I50"/>
  <c r="M50" s="1"/>
  <c r="I49"/>
  <c r="M49" s="1"/>
  <c r="I48"/>
  <c r="M48" s="1"/>
  <c r="I47"/>
  <c r="M47" s="1"/>
  <c r="I46"/>
  <c r="M46" s="1"/>
  <c r="M45"/>
  <c r="I45"/>
  <c r="I44"/>
  <c r="M44" s="1"/>
  <c r="M43"/>
  <c r="I43"/>
  <c r="I42"/>
  <c r="M42" s="1"/>
  <c r="I41"/>
  <c r="M41" s="1"/>
  <c r="M40"/>
  <c r="I40"/>
  <c r="I39"/>
  <c r="M39" s="1"/>
  <c r="I38"/>
  <c r="M38" s="1"/>
  <c r="I37"/>
  <c r="M37" s="1"/>
  <c r="I36"/>
  <c r="M36" s="1"/>
  <c r="I35"/>
  <c r="M35" s="1"/>
  <c r="I34"/>
  <c r="M34" s="1"/>
  <c r="I33"/>
  <c r="M33" s="1"/>
  <c r="I32"/>
  <c r="M32" s="1"/>
  <c r="I31"/>
  <c r="M31" s="1"/>
  <c r="M30"/>
  <c r="I30"/>
  <c r="I29"/>
  <c r="M29" s="1"/>
  <c r="I28"/>
  <c r="M28" s="1"/>
  <c r="I27"/>
  <c r="M27" s="1"/>
  <c r="I26"/>
  <c r="M26" s="1"/>
  <c r="I25"/>
  <c r="M25" s="1"/>
  <c r="I24"/>
  <c r="M24" s="1"/>
  <c r="M23"/>
  <c r="I23"/>
  <c r="I22"/>
  <c r="M22" s="1"/>
  <c r="M21"/>
  <c r="I21"/>
  <c r="I20"/>
  <c r="M20" s="1"/>
  <c r="I19"/>
  <c r="M19" s="1"/>
  <c r="I18"/>
  <c r="M18" s="1"/>
  <c r="I17"/>
  <c r="M17" s="1"/>
  <c r="I16"/>
  <c r="M16" s="1"/>
  <c r="M15"/>
  <c r="I15"/>
  <c r="I14"/>
  <c r="M14" s="1"/>
  <c r="I13"/>
  <c r="M13" s="1"/>
  <c r="M12"/>
  <c r="J11"/>
  <c r="J177" s="1"/>
  <c r="I10"/>
  <c r="M10" s="1"/>
  <c r="H177"/>
  <c r="G177"/>
  <c r="I9"/>
  <c r="M9" s="1"/>
  <c r="M8"/>
  <c r="I8"/>
  <c r="M11" l="1"/>
  <c r="M177" s="1"/>
  <c r="M181" s="1"/>
  <c r="E2786" i="2"/>
  <c r="I177" i="8"/>
  <c r="I182" s="1"/>
  <c r="O321" i="7" l="1"/>
  <c r="O320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198"/>
  <c r="O197"/>
  <c r="O196"/>
  <c r="O195"/>
  <c r="O194"/>
  <c r="O193"/>
  <c r="O192"/>
  <c r="O191"/>
  <c r="O189"/>
  <c r="O188"/>
  <c r="O187"/>
  <c r="O186"/>
  <c r="O185"/>
  <c r="O184"/>
  <c r="O183"/>
  <c r="O182"/>
  <c r="O181"/>
  <c r="O180"/>
  <c r="O179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12"/>
  <c r="O111"/>
  <c r="O110"/>
  <c r="O109"/>
  <c r="O108"/>
  <c r="O107"/>
  <c r="O105"/>
  <c r="O104"/>
  <c r="O103"/>
  <c r="O102"/>
  <c r="O101"/>
  <c r="O100"/>
  <c r="O99"/>
  <c r="O98"/>
  <c r="O97"/>
  <c r="O96"/>
  <c r="O95"/>
  <c r="O94"/>
  <c r="O71"/>
  <c r="O70"/>
  <c r="O69"/>
  <c r="O68"/>
  <c r="O67"/>
  <c r="O65"/>
  <c r="O64"/>
  <c r="O63"/>
  <c r="O61"/>
  <c r="O60"/>
  <c r="O59"/>
  <c r="O56"/>
  <c r="O55"/>
  <c r="O54"/>
  <c r="I51"/>
  <c r="I72" s="1"/>
  <c r="M31"/>
  <c r="M51" s="1"/>
  <c r="M72" s="1"/>
  <c r="K51"/>
  <c r="K72" s="1"/>
  <c r="G51"/>
  <c r="G72" s="1"/>
  <c r="O30"/>
  <c r="O29"/>
  <c r="O28"/>
  <c r="O27"/>
  <c r="O26"/>
  <c r="O25"/>
  <c r="O24"/>
  <c r="O22"/>
  <c r="O21"/>
  <c r="O20"/>
  <c r="E51"/>
  <c r="E72" s="1"/>
  <c r="O18"/>
  <c r="O17"/>
  <c r="O12"/>
  <c r="E3940" i="2"/>
  <c r="E614"/>
  <c r="O31" i="7" l="1"/>
  <c r="O19"/>
  <c r="O51" l="1"/>
  <c r="O72" s="1"/>
  <c r="E2295" i="2" l="1"/>
  <c r="E4596" l="1"/>
  <c r="E5867"/>
  <c r="E2336" l="1"/>
  <c r="E2090"/>
  <c r="E6358"/>
  <c r="M326" i="7" s="1"/>
  <c r="O326" s="1"/>
  <c r="E5949" i="2"/>
  <c r="E5825"/>
  <c r="E5662"/>
  <c r="E5498"/>
  <c r="E5457"/>
  <c r="E5416"/>
  <c r="E5375"/>
  <c r="E5334"/>
  <c r="E5293"/>
  <c r="E5252"/>
  <c r="E5211"/>
  <c r="E5170"/>
  <c r="E5127"/>
  <c r="E5088"/>
  <c r="E5047"/>
  <c r="E5006"/>
  <c r="E4965"/>
  <c r="E4924"/>
  <c r="E4883"/>
  <c r="E4842"/>
  <c r="E4801"/>
  <c r="E4760"/>
  <c r="E4719"/>
  <c r="E4678"/>
  <c r="E4637"/>
  <c r="E4555"/>
  <c r="E4514"/>
  <c r="E4472"/>
  <c r="E4432"/>
  <c r="E4391"/>
  <c r="E4350"/>
  <c r="E4309"/>
  <c r="E4268"/>
  <c r="E4186"/>
  <c r="E4145"/>
  <c r="E4104"/>
  <c r="E3981"/>
  <c r="E3858"/>
  <c r="E3776"/>
  <c r="E3694"/>
  <c r="E3612"/>
  <c r="E3571"/>
  <c r="E3530"/>
  <c r="E3489"/>
  <c r="E3366"/>
  <c r="E3325"/>
  <c r="E3284"/>
  <c r="E3243"/>
  <c r="E3161"/>
  <c r="E3202"/>
  <c r="E3079"/>
  <c r="E3038"/>
  <c r="E2997"/>
  <c r="E2908"/>
  <c r="E2926" s="1"/>
  <c r="E2955" s="1"/>
  <c r="E2872"/>
  <c r="E2664"/>
  <c r="E2623"/>
  <c r="E2537"/>
  <c r="E2555" s="1"/>
  <c r="E2582" s="1"/>
  <c r="E2456"/>
  <c r="E2473" s="1"/>
  <c r="E2500" s="1"/>
  <c r="E2418"/>
  <c r="E2377"/>
  <c r="E2211"/>
  <c r="E2227" s="1"/>
  <c r="E2253" s="1"/>
  <c r="E2172"/>
  <c r="E2131"/>
  <c r="E2049"/>
  <c r="E1967"/>
  <c r="E1926"/>
  <c r="E1885"/>
  <c r="E1844"/>
  <c r="E1721"/>
  <c r="E1680"/>
  <c r="E1557"/>
  <c r="E1516"/>
  <c r="E1475"/>
  <c r="E1311"/>
  <c r="E1226"/>
  <c r="E1243" s="1"/>
  <c r="E1270" s="1"/>
  <c r="E1147"/>
  <c r="E1065"/>
  <c r="E940"/>
  <c r="E901"/>
  <c r="E860"/>
  <c r="E5539" l="1"/>
  <c r="E777"/>
  <c r="E696" l="1"/>
  <c r="E737"/>
  <c r="E532"/>
  <c r="E491"/>
  <c r="E163"/>
  <c r="E79"/>
  <c r="E6810"/>
  <c r="E6771"/>
  <c r="E6728"/>
  <c r="E6688"/>
  <c r="E6645"/>
  <c r="E6606"/>
  <c r="E6482"/>
  <c r="E6441"/>
  <c r="E6399"/>
  <c r="E6524" l="1"/>
  <c r="E6317"/>
  <c r="E6236"/>
  <c r="E6195"/>
  <c r="E6113"/>
  <c r="E6154"/>
  <c r="E6072" l="1"/>
  <c r="E6276"/>
  <c r="E5990"/>
  <c r="E5908" l="1"/>
  <c r="E5744"/>
  <c r="E5785" l="1"/>
  <c r="E5703"/>
  <c r="E93" i="7"/>
  <c r="E113" s="1"/>
  <c r="O93"/>
  <c r="O113" s="1"/>
  <c r="G93"/>
  <c r="K93"/>
  <c r="I93"/>
  <c r="M93"/>
  <c r="M113" l="1"/>
  <c r="M135" s="1"/>
  <c r="O135"/>
  <c r="O155" s="1"/>
  <c r="I113"/>
  <c r="I135" s="1"/>
  <c r="G113"/>
  <c r="G135" s="1"/>
  <c r="K113"/>
  <c r="K135" s="1"/>
  <c r="E135"/>
  <c r="M155" l="1"/>
  <c r="M178" s="1"/>
  <c r="G155"/>
  <c r="G178" s="1"/>
  <c r="E155"/>
  <c r="E178" s="1"/>
  <c r="O178"/>
  <c r="O199" s="1"/>
  <c r="K155"/>
  <c r="K178" s="1"/>
  <c r="I155"/>
  <c r="I178" s="1"/>
  <c r="M199" l="1"/>
  <c r="M222" s="1"/>
  <c r="M246" s="1"/>
  <c r="G199"/>
  <c r="G222" s="1"/>
  <c r="G246" s="1"/>
  <c r="K199"/>
  <c r="K222" s="1"/>
  <c r="K246" s="1"/>
  <c r="E199"/>
  <c r="E222" s="1"/>
  <c r="E246" s="1"/>
  <c r="I199"/>
  <c r="I222" s="1"/>
  <c r="I246" s="1"/>
  <c r="O222"/>
  <c r="O246" s="1"/>
  <c r="I271" l="1"/>
  <c r="I292" s="1"/>
  <c r="M271"/>
  <c r="M292" s="1"/>
  <c r="G271"/>
  <c r="G292" s="1"/>
  <c r="O271"/>
  <c r="O292" s="1"/>
  <c r="K271"/>
  <c r="K292" s="1"/>
  <c r="E271"/>
  <c r="E292" s="1"/>
  <c r="I319" l="1"/>
  <c r="I338" s="1"/>
  <c r="M319"/>
  <c r="M338" s="1"/>
  <c r="E319"/>
  <c r="E338" s="1"/>
  <c r="G319"/>
  <c r="G338" s="1"/>
  <c r="K319"/>
  <c r="K338" s="1"/>
  <c r="O319"/>
  <c r="O338" s="1"/>
  <c r="E3419" i="2"/>
  <c r="E3447" s="1"/>
</calcChain>
</file>

<file path=xl/sharedStrings.xml><?xml version="1.0" encoding="utf-8"?>
<sst xmlns="http://schemas.openxmlformats.org/spreadsheetml/2006/main" count="30223" uniqueCount="860">
  <si>
    <t>AIR ALGERIE</t>
  </si>
  <si>
    <t>UNITE : 13 DROA</t>
  </si>
  <si>
    <t>ANNEXE : 2</t>
  </si>
  <si>
    <t xml:space="preserve">ANALYSE DE COMPTE DE CREANCES </t>
  </si>
  <si>
    <t>COMPTE S.C.F N° : 411410133357</t>
  </si>
  <si>
    <t>INTITULE S.C.F : AGENCES AGRREES PAX</t>
  </si>
  <si>
    <t xml:space="preserve">             </t>
  </si>
  <si>
    <t>CLIENTS</t>
  </si>
  <si>
    <t>RERERENCE MARCHE</t>
  </si>
  <si>
    <t xml:space="preserve">REFERENCE FACTURE </t>
  </si>
  <si>
    <t xml:space="preserve">MONTANT </t>
  </si>
  <si>
    <t xml:space="preserve"> OU CONTRAT</t>
  </si>
  <si>
    <t>EN DA</t>
  </si>
  <si>
    <t>Nº</t>
  </si>
  <si>
    <t>DATE</t>
  </si>
  <si>
    <t>TVA- ORAN  " A"</t>
  </si>
  <si>
    <t>Diff..S/QZ -</t>
  </si>
  <si>
    <t>1°QZ</t>
  </si>
  <si>
    <t>Ventes</t>
  </si>
  <si>
    <t>2°QZ</t>
  </si>
  <si>
    <t>Diff..S/REGL +</t>
  </si>
  <si>
    <t>DIF/EN-</t>
  </si>
  <si>
    <t>COMM NN DEDUIT</t>
  </si>
  <si>
    <t>( Signature Des Respensables Se Referer a La Recap)</t>
  </si>
  <si>
    <t>COMPTE S.C.F N° : 411410133358</t>
  </si>
  <si>
    <t>TVA MASCARA</t>
  </si>
  <si>
    <t>Diff..S/QZ +</t>
  </si>
  <si>
    <t>RBT</t>
  </si>
  <si>
    <t>Diff..S/REGL -</t>
  </si>
  <si>
    <t xml:space="preserve"> </t>
  </si>
  <si>
    <t>COMPTE S.C.F N° : 411410133359</t>
  </si>
  <si>
    <t>TVA ORAN -B-</t>
  </si>
  <si>
    <t xml:space="preserve">1°QZ </t>
  </si>
  <si>
    <t xml:space="preserve">2°QZ </t>
  </si>
  <si>
    <t xml:space="preserve">Ventes </t>
  </si>
  <si>
    <t>31/09/2010</t>
  </si>
  <si>
    <t>DIF/EN+</t>
  </si>
  <si>
    <t>,</t>
  </si>
  <si>
    <t>COMPTE S.C.F N° : 411410133360</t>
  </si>
  <si>
    <t>TVA CHLEF</t>
  </si>
  <si>
    <t>VENTES</t>
  </si>
  <si>
    <t>COMPTE S.C.F N° : 411410133366</t>
  </si>
  <si>
    <t>ENTMV CHLEF</t>
  </si>
  <si>
    <t>RED/47411001</t>
  </si>
  <si>
    <t>COMPTE S.C.F N° : 411410133367</t>
  </si>
  <si>
    <t>CNAN MAGHNIA</t>
  </si>
  <si>
    <t xml:space="preserve">Diff..S/Regl.+ </t>
  </si>
  <si>
    <t>COMPTE S.C.F N° : 411410133369</t>
  </si>
  <si>
    <t>CNAN MOSTAGANEM</t>
  </si>
  <si>
    <t>Diff..S/Regl -</t>
  </si>
  <si>
    <t>PD 900</t>
  </si>
  <si>
    <t>COMPTE S.C.F N° : 411410133370</t>
  </si>
  <si>
    <t>CNAN ORAN -A-</t>
  </si>
  <si>
    <t>R/CK BNA204</t>
  </si>
  <si>
    <t>PR°008</t>
  </si>
  <si>
    <t>PR°001</t>
  </si>
  <si>
    <t>PR°018</t>
  </si>
  <si>
    <t>PR°0001</t>
  </si>
  <si>
    <t>Diff..S/regl +</t>
  </si>
  <si>
    <t>Diff..S/regl -</t>
  </si>
  <si>
    <t>RCK BNA 204</t>
  </si>
  <si>
    <t>PR°004</t>
  </si>
  <si>
    <t>COMPTE S.C.F N° : 411410133371</t>
  </si>
  <si>
    <t>CNAN ORAN - B -</t>
  </si>
  <si>
    <t xml:space="preserve">RBTS </t>
  </si>
  <si>
    <t>COMPTE S.C.F N° : 411410133372</t>
  </si>
  <si>
    <t>CNAN RELIZANE</t>
  </si>
  <si>
    <t>Diff..S/Regl  +</t>
  </si>
  <si>
    <t>Diff..S/Regl  -</t>
  </si>
  <si>
    <t>PR 900</t>
  </si>
  <si>
    <t>Dif s/Red CAC</t>
  </si>
  <si>
    <t xml:space="preserve">QZ </t>
  </si>
  <si>
    <t xml:space="preserve">fevrier 2008 </t>
  </si>
  <si>
    <t>BNA 204</t>
  </si>
  <si>
    <t>PR 15</t>
  </si>
  <si>
    <t>31/09/2009</t>
  </si>
  <si>
    <t>RCK BNA</t>
  </si>
  <si>
    <t>PR 001</t>
  </si>
  <si>
    <t>COMPTE S.C.F N° : 411410133374</t>
  </si>
  <si>
    <t>CNAN SIDI BEL ABBES</t>
  </si>
  <si>
    <t>COMPTE S.C.F N° : 411410133401</t>
  </si>
  <si>
    <t>ONAT MOSTAGANEM</t>
  </si>
  <si>
    <t>regul biilet annul</t>
  </si>
  <si>
    <t>COMPTE S.C.F N° : 411410133402</t>
  </si>
  <si>
    <t>ONAT TLEMCEN</t>
  </si>
  <si>
    <t xml:space="preserve">Diff..S/REGL </t>
  </si>
  <si>
    <t>COMPTE S.C.F N° : 411410133403</t>
  </si>
  <si>
    <t>ONAT SIDI BEL ABBES</t>
  </si>
  <si>
    <t xml:space="preserve">   </t>
  </si>
  <si>
    <t>COMPTE S.C.F N° : 411410133404</t>
  </si>
  <si>
    <t>ONAT ORAN</t>
  </si>
  <si>
    <t>Diff..S/QZ-S/REGL</t>
  </si>
  <si>
    <t>RBT N/Déduit 2fois</t>
  </si>
  <si>
    <t>COMPTE S.C.F N° : 411410133405</t>
  </si>
  <si>
    <t>ONAT ARZEW</t>
  </si>
  <si>
    <t>COMPTE S.C.F N° : 411410133406</t>
  </si>
  <si>
    <t>ONAT RELIZANE</t>
  </si>
  <si>
    <t>RBT BNA204</t>
  </si>
  <si>
    <t>PR°°001</t>
  </si>
  <si>
    <t>TROP PERCU S/VTS</t>
  </si>
  <si>
    <t>COMPTE S.C.F N° : 411410133407</t>
  </si>
  <si>
    <t>ONAT TIARET</t>
  </si>
  <si>
    <t>COMPTE S.C.F N° : 411410133601</t>
  </si>
  <si>
    <t>MAGHREB TOURISME</t>
  </si>
  <si>
    <t xml:space="preserve">Diff..S/QZ - </t>
  </si>
  <si>
    <t xml:space="preserve">Diff..S/QZ + </t>
  </si>
  <si>
    <t>R/CK</t>
  </si>
  <si>
    <t>PR°003</t>
  </si>
  <si>
    <t>Dif en- S/Regl</t>
  </si>
  <si>
    <t xml:space="preserve">DIF/EN+ </t>
  </si>
  <si>
    <t>COMPTE S.C.F N° : 411410133602</t>
  </si>
  <si>
    <t xml:space="preserve">ZENATA VOYAGE </t>
  </si>
  <si>
    <t>REGUL C,A,C</t>
  </si>
  <si>
    <t xml:space="preserve">2°QZ  juin/11 </t>
  </si>
  <si>
    <t>PR°007</t>
  </si>
  <si>
    <t>DIV QZ</t>
  </si>
  <si>
    <t>COMPTE S.C.F N° : 411410133603</t>
  </si>
  <si>
    <t>ATLAS VOYAGE</t>
  </si>
  <si>
    <t xml:space="preserve">R/CK </t>
  </si>
  <si>
    <t>PR 076</t>
  </si>
  <si>
    <t xml:space="preserve">Diff..S/regl + </t>
  </si>
  <si>
    <t>RBT N/DEDUIT</t>
  </si>
  <si>
    <t>COMPTE S.C.F N° : 411410133604</t>
  </si>
  <si>
    <t xml:space="preserve">ZENATA VOYAGE REMCHI </t>
  </si>
  <si>
    <t>ventes</t>
  </si>
  <si>
    <t>COMPTE S.C.F N° : 411410133605</t>
  </si>
  <si>
    <t xml:space="preserve">ZENATA ORAN </t>
  </si>
  <si>
    <t>PR °001</t>
  </si>
  <si>
    <t>R/CK MCO</t>
  </si>
  <si>
    <t>PR°002</t>
  </si>
  <si>
    <t>R/CK BNA 204</t>
  </si>
  <si>
    <t>DECL</t>
  </si>
  <si>
    <t>COMPTE S.C.F N° : 411410133607</t>
  </si>
  <si>
    <t>ZIANIDE TOURISME</t>
  </si>
  <si>
    <t>Avance</t>
  </si>
  <si>
    <t>PR 685</t>
  </si>
  <si>
    <t>Rembt</t>
  </si>
  <si>
    <t>COMPTE S.C.F N° : 411410133608</t>
  </si>
  <si>
    <t>DAHLIAS TOURS</t>
  </si>
  <si>
    <t xml:space="preserve">Diff..S/QZ </t>
  </si>
  <si>
    <t>AGENCE FERMER</t>
  </si>
  <si>
    <t>COMPTE S.C.F N° : 411410133609</t>
  </si>
  <si>
    <t>AZUR VOYAGE</t>
  </si>
  <si>
    <t>COM N/DEDUIT S/VTS</t>
  </si>
  <si>
    <t>COMPTE S.C.F N° : 411410133610</t>
  </si>
  <si>
    <t>FOUAD SAFAR</t>
  </si>
  <si>
    <t xml:space="preserve">Diff..S/REGL+ DECL </t>
  </si>
  <si>
    <t xml:space="preserve">Diff..S/REGL + </t>
  </si>
  <si>
    <t>VERS</t>
  </si>
  <si>
    <t>PR /9</t>
  </si>
  <si>
    <t>PR/9</t>
  </si>
  <si>
    <t>COMPTE S.C.F N° : 411410133611</t>
  </si>
  <si>
    <t>EL EMIR TOURS</t>
  </si>
  <si>
    <t>31/04/2009</t>
  </si>
  <si>
    <t>REG C.A.C</t>
  </si>
  <si>
    <t>RBT/DECL</t>
  </si>
  <si>
    <t>COMPTE S.C.F N° : 411410133612</t>
  </si>
  <si>
    <t>INTITULE P.C.N : AGENCES AGRREES PAX</t>
  </si>
  <si>
    <t>AHLEM EL MOULOUK</t>
  </si>
  <si>
    <t>Diff..S/REGL</t>
  </si>
  <si>
    <t>VENTE</t>
  </si>
  <si>
    <t>Diff..S/REGL+</t>
  </si>
  <si>
    <t>COMPTE S.C.F N° : 411410133613</t>
  </si>
  <si>
    <t>ORAN VOYAGE</t>
  </si>
  <si>
    <t>31/09/2008</t>
  </si>
  <si>
    <t>TOTAL A REPORTER</t>
  </si>
  <si>
    <t>REPORT :</t>
  </si>
  <si>
    <t>COMPTE S.C.F N° : 411410133614</t>
  </si>
  <si>
    <t>TESSALA VOYAGE</t>
  </si>
  <si>
    <t>2°</t>
  </si>
  <si>
    <t>1°</t>
  </si>
  <si>
    <t>COMPTE S.C.F N° : 411410133615</t>
  </si>
  <si>
    <t>MISSERGHINE TOURS</t>
  </si>
  <si>
    <t>COMM N/DEDUIT</t>
  </si>
  <si>
    <t>COMPTE S.C.F N° : 411410133616</t>
  </si>
  <si>
    <t>ZENATA VOYAGE KIFFANE</t>
  </si>
  <si>
    <t>Diff..S/regl-</t>
  </si>
  <si>
    <t>Diff..S/regl+</t>
  </si>
  <si>
    <t>COMPTE S.C.F N° : 411410133617</t>
  </si>
  <si>
    <t>BEL EDEN  TOURS</t>
  </si>
  <si>
    <t xml:space="preserve">Diff..S/REGL - </t>
  </si>
  <si>
    <t>DIFF EN - S/RGL ABUS</t>
  </si>
  <si>
    <t>COMPTE S.C.F N° : 411410133618</t>
  </si>
  <si>
    <t>CHOUROUK VOYAGE</t>
  </si>
  <si>
    <t>BNA 204 PR°4</t>
  </si>
  <si>
    <t>COMPTE S.C.F N° : 411410133619</t>
  </si>
  <si>
    <t xml:space="preserve">TRARAS TRAVEL </t>
  </si>
  <si>
    <t>Diff..S/QZ</t>
  </si>
  <si>
    <t>NEDROMA</t>
  </si>
  <si>
    <t xml:space="preserve">Diff..F/BNA </t>
  </si>
  <si>
    <t>Diff..S/regl</t>
  </si>
  <si>
    <t>Diff..S/regl EN -</t>
  </si>
  <si>
    <t>Diff..S/regl EN +</t>
  </si>
  <si>
    <t>COMPTE S.C.F N° : 411410133620</t>
  </si>
  <si>
    <t>BARAKA-TOURS</t>
  </si>
  <si>
    <t>PR°009</t>
  </si>
  <si>
    <t>COMPTE S.C.F N° : 411410133621</t>
  </si>
  <si>
    <t>EL HIDAB</t>
  </si>
  <si>
    <t>COMPTE S.C.F N° : 411410133622</t>
  </si>
  <si>
    <t>RAHMANI VOYAGES</t>
  </si>
  <si>
    <t>ABUS</t>
  </si>
  <si>
    <t>COMPTE S.C.F N° : 411410133623</t>
  </si>
  <si>
    <t>GFAF-VOYAGES BELHABRI</t>
  </si>
  <si>
    <t>Diff..S/RGL -</t>
  </si>
  <si>
    <t xml:space="preserve">  </t>
  </si>
  <si>
    <t>COMPTE S.C.F N° : 411410133624</t>
  </si>
  <si>
    <t>GHARB TOURS</t>
  </si>
  <si>
    <t>BNA 951 PR° 3</t>
  </si>
  <si>
    <t>COMPTE S.C.F N° : 411410133625</t>
  </si>
  <si>
    <t>ESPOIRS-TOURS</t>
  </si>
  <si>
    <t>COMPTE S.C.F N° : 411410133626</t>
  </si>
  <si>
    <t>IDRISSIA VOYAGE</t>
  </si>
  <si>
    <t>DIF S/REGL</t>
  </si>
  <si>
    <t>COMPTE S.C.F N° : 411410133629</t>
  </si>
  <si>
    <t>OLYMPIC TRAVEL</t>
  </si>
  <si>
    <t>DIF S/RGL -</t>
  </si>
  <si>
    <t>DIF/EN +</t>
  </si>
  <si>
    <t>COMPTE S.C.F N° : 411410133630</t>
  </si>
  <si>
    <t>YACINE VOYAGES</t>
  </si>
  <si>
    <t>COMPTE S.C.F N° : 411410133631</t>
  </si>
  <si>
    <t xml:space="preserve">ANDALOUSSIA </t>
  </si>
  <si>
    <t>Dif S/Regl -</t>
  </si>
  <si>
    <t>COM/RBT N/DEDUIT</t>
  </si>
  <si>
    <t>COMPTE S.C.F N° : 411410133633</t>
  </si>
  <si>
    <t>TLEMSANI VOYAGE</t>
  </si>
  <si>
    <t xml:space="preserve">COM/PKN </t>
  </si>
  <si>
    <t>COM/N DEDUIT</t>
  </si>
  <si>
    <t>COMPTE S.C.F N° : 411410133635</t>
  </si>
  <si>
    <t>OULHACA VOYAGE</t>
  </si>
  <si>
    <t>Diff..S/QZ-</t>
  </si>
  <si>
    <t>2QZ</t>
  </si>
  <si>
    <t>Diff..S/REGL-</t>
  </si>
  <si>
    <t>Com. N/Déduit</t>
  </si>
  <si>
    <t>COMPTE S.C.F N° : 411410133637</t>
  </si>
  <si>
    <t>ASFOUR VOYAGE</t>
  </si>
  <si>
    <t>COMPTE S.C.F N° : 411410133638</t>
  </si>
  <si>
    <t>NORD SUD VOYAGE</t>
  </si>
  <si>
    <t>COMPTE S.C.F N° : 411410133640</t>
  </si>
  <si>
    <t>EL-RIHAB</t>
  </si>
  <si>
    <t xml:space="preserve">Diff..S/QZ +  </t>
  </si>
  <si>
    <t>COMPTE S.C.F N° : 411410133641</t>
  </si>
  <si>
    <t>GHAZAOUET VOYAGES</t>
  </si>
  <si>
    <t>COMPTE S.C.F N° : 411410133642</t>
  </si>
  <si>
    <t>ALIZES VOYAGE</t>
  </si>
  <si>
    <t>PR 022</t>
  </si>
  <si>
    <t>COMPTE S.C.F N° : 411410133643</t>
  </si>
  <si>
    <t>TOURAF AGENCY</t>
  </si>
  <si>
    <t>REGUL</t>
  </si>
  <si>
    <t>COMPTE S.C.F N° : 411410133644</t>
  </si>
  <si>
    <t>SARL MARHABA</t>
  </si>
  <si>
    <t>DIF S/QZ EN -</t>
  </si>
  <si>
    <t xml:space="preserve">com/rbt n/deduit </t>
  </si>
  <si>
    <t>DIF/EN+ S/CHQ IMP</t>
  </si>
  <si>
    <t>COMPTE S.C.F N° : 411410133645</t>
  </si>
  <si>
    <t>EL MOHSSINOUNE</t>
  </si>
  <si>
    <t>31/04/2007</t>
  </si>
  <si>
    <t>31/06/2008</t>
  </si>
  <si>
    <t>PR°°009</t>
  </si>
  <si>
    <t>COMPTE S.C.F N° : 411410133646</t>
  </si>
  <si>
    <t>BON VOYAGES</t>
  </si>
  <si>
    <t>COMPTE S.C.F N° : 411410133647</t>
  </si>
  <si>
    <t>ODYSSEE VOYAGE</t>
  </si>
  <si>
    <t>31/11/2007</t>
  </si>
  <si>
    <t>31/04/2008</t>
  </si>
  <si>
    <t xml:space="preserve">REPORT : </t>
  </si>
  <si>
    <t xml:space="preserve">Diff..S/REGL- </t>
  </si>
  <si>
    <t>PR°°23</t>
  </si>
  <si>
    <t>COMPTE S.C.F N° : 411410133648</t>
  </si>
  <si>
    <t>RIAD-VOYAGE</t>
  </si>
  <si>
    <t>COMPTE S.C.F N° : 411410133650</t>
  </si>
  <si>
    <t>IFRIQUIA  TOURISME</t>
  </si>
  <si>
    <t>DIFF EN - S/RGL QZ</t>
  </si>
  <si>
    <t>COMPTE S.C.F N° : 411410133651</t>
  </si>
  <si>
    <t>POMARIA TRAVELS</t>
  </si>
  <si>
    <t>PR-2235</t>
  </si>
  <si>
    <t>COMPTE S.C.F N° : 411410133652</t>
  </si>
  <si>
    <t>SARL AICHA TOURS</t>
  </si>
  <si>
    <t>COMPTE S.C.F N° : 411410133653</t>
  </si>
  <si>
    <t>DJOUL TRAVELS</t>
  </si>
  <si>
    <t>PR 002</t>
  </si>
  <si>
    <t>Diff..- S/CK</t>
  </si>
  <si>
    <t>Diff..S/QZ + S/CK</t>
  </si>
  <si>
    <t>F°C,A,C</t>
  </si>
  <si>
    <t>COMPTE S.C.F N° : 411410133654</t>
  </si>
  <si>
    <t>FORMULE 1 VOYAGE</t>
  </si>
  <si>
    <t>BNA 204  PR°2</t>
  </si>
  <si>
    <t>COMPTE S.C.F N° : 411410133655</t>
  </si>
  <si>
    <t>NIHEL VOYAGES</t>
  </si>
  <si>
    <t>COMPTE S.C.F N° : 411410133656</t>
  </si>
  <si>
    <t>HOUSE TOURS</t>
  </si>
  <si>
    <t>COMPTE S.C.F N° : 411410133657</t>
  </si>
  <si>
    <t>MEKKERA VOYAGES</t>
  </si>
  <si>
    <t>PR°04</t>
  </si>
  <si>
    <t>F/RBT</t>
  </si>
  <si>
    <t>COMPTE S.C.F N° : 411410133658</t>
  </si>
  <si>
    <t>TEMOUCHENT VOYAGE</t>
  </si>
  <si>
    <t>COMPTE S.C.F N° : 411410133659</t>
  </si>
  <si>
    <t>HABIBALLAH</t>
  </si>
  <si>
    <t>1°/2°QZ</t>
  </si>
  <si>
    <t>DIF /EN+</t>
  </si>
  <si>
    <t>COMPTE S.C.F N° : 411410133660</t>
  </si>
  <si>
    <t>COLOMBE VOYAGES</t>
  </si>
  <si>
    <t>Diff..S/REG -</t>
  </si>
  <si>
    <t>Diff..S/RGL +</t>
  </si>
  <si>
    <t>COMPTE S.C.F N° : 411410133662</t>
  </si>
  <si>
    <t>LAMIA VOYAGES</t>
  </si>
  <si>
    <t>Com N/DEDUIT</t>
  </si>
  <si>
    <t>ABUS AVRIL/2016</t>
  </si>
  <si>
    <t>ABUS MAI / 2016</t>
  </si>
  <si>
    <t>ABUS AOUT / 2016</t>
  </si>
  <si>
    <t>COMPTE S.C.F N° : 411410133663</t>
  </si>
  <si>
    <t>PRESIDENT TOURS</t>
  </si>
  <si>
    <t>PR°27</t>
  </si>
  <si>
    <t>COMPTE S.C.F N° : 411410133664</t>
  </si>
  <si>
    <t>FODIL VOYAGES</t>
  </si>
  <si>
    <t>COMPTE S.C.F N° : 411410133666</t>
  </si>
  <si>
    <t>SYPHAX TRAVELS</t>
  </si>
  <si>
    <t>PR 01</t>
  </si>
  <si>
    <t>PR 04</t>
  </si>
  <si>
    <t>COMPTE S.C.F N° : 411410133667</t>
  </si>
  <si>
    <t xml:space="preserve">LAHCENE VOYAGES  </t>
  </si>
  <si>
    <t>COMPTE S.C.F N° : 411410133668</t>
  </si>
  <si>
    <t xml:space="preserve">TRARAS TLEMCEN </t>
  </si>
  <si>
    <t>PR°28</t>
  </si>
  <si>
    <t>PR°26</t>
  </si>
  <si>
    <t>COMPTE S.C.F N° : 411410133669</t>
  </si>
  <si>
    <t xml:space="preserve"> G  F A F (B) ORAN</t>
  </si>
  <si>
    <t>COMPTE S.C.F N° : 411410133671</t>
  </si>
  <si>
    <t>NIBRASS VOYAGES</t>
  </si>
  <si>
    <t>COMPTE S.C.F N° : 411410133672</t>
  </si>
  <si>
    <t>ROYAL YOUNES SAFAR</t>
  </si>
  <si>
    <t>REGL BNA 204</t>
  </si>
  <si>
    <t>COMPTE S.C.F N° : 411410133673</t>
  </si>
  <si>
    <t xml:space="preserve">IKERMAN VOYAGES </t>
  </si>
  <si>
    <t>Diff..S/REG+</t>
  </si>
  <si>
    <t xml:space="preserve">VIRT </t>
  </si>
  <si>
    <t>PR 010</t>
  </si>
  <si>
    <t>Diff..S/REG-</t>
  </si>
  <si>
    <t>COMPTE S.C.F N° : 411410133674</t>
  </si>
  <si>
    <t>COLMARE VOYAGES</t>
  </si>
  <si>
    <t>COMPTE S.C.F N° : 411410133675</t>
  </si>
  <si>
    <t>TACHFINE VOYAGES</t>
  </si>
  <si>
    <t>Vente</t>
  </si>
  <si>
    <t>PR012</t>
  </si>
  <si>
    <t>COMPTE S.C.F N° : 411410133676</t>
  </si>
  <si>
    <t>EL ANDALIB</t>
  </si>
  <si>
    <t>COMPTE S.C.F N° : 411410133678</t>
  </si>
  <si>
    <t>OUASSUNIA ASFAR</t>
  </si>
  <si>
    <t>COMPTE S.C.F N° : 411410133679</t>
  </si>
  <si>
    <t>RACHGOUNE</t>
  </si>
  <si>
    <t>Diff S/REGL +</t>
  </si>
  <si>
    <t>Rbt</t>
  </si>
  <si>
    <t>r/ck bna204</t>
  </si>
  <si>
    <t>Diff S/REGL -</t>
  </si>
  <si>
    <t>COMPTE S.C.F N° : 411410133680</t>
  </si>
  <si>
    <t>TAGDEMPT VOYAGES</t>
  </si>
  <si>
    <t>PR°010</t>
  </si>
  <si>
    <t>PR°027</t>
  </si>
  <si>
    <t>COM N/Déduit</t>
  </si>
  <si>
    <t>PR°116</t>
  </si>
  <si>
    <t>(Signature Des Respensables Se Referer a La Recap)</t>
  </si>
  <si>
    <t>COMPTE S.C.F N° : 411410133681</t>
  </si>
  <si>
    <t>REFERENCE MARCHE</t>
  </si>
  <si>
    <t>CHOHRA VOYAGES</t>
  </si>
  <si>
    <t>PR°028</t>
  </si>
  <si>
    <t>COMPTE S.C.F N° : 411410133682</t>
  </si>
  <si>
    <t>MARDJADJOU</t>
  </si>
  <si>
    <t>BNA 204 PR°13</t>
  </si>
  <si>
    <t xml:space="preserve">                                                                                                                                                               </t>
  </si>
  <si>
    <t>COMPTE S.C.F N° : 411410133683</t>
  </si>
  <si>
    <t>EL RAAJA VOYAGES</t>
  </si>
  <si>
    <t>COMPTE S.C.F N° : 411410133684</t>
  </si>
  <si>
    <t>SIDI EL HOUARI</t>
  </si>
  <si>
    <t>COMPTE S.C.F N° : 411410133685</t>
  </si>
  <si>
    <t>MOSTA TOURS</t>
  </si>
  <si>
    <t>COMPTE S.C.F N° : 411410133686</t>
  </si>
  <si>
    <t>SALAM TOURS</t>
  </si>
  <si>
    <t>COMPTE S.C.F N° : 411410133687</t>
  </si>
  <si>
    <t xml:space="preserve">FARANE VGS </t>
  </si>
  <si>
    <t>REGUL MCO</t>
  </si>
  <si>
    <t>COM N/D</t>
  </si>
  <si>
    <t>COMPTE S.C.F N° : 411410133688</t>
  </si>
  <si>
    <t>TAJRA TOURS</t>
  </si>
  <si>
    <t>COMPTE S.C.F N° : 411410133689</t>
  </si>
  <si>
    <t>MADJHER TOURS</t>
  </si>
  <si>
    <t>COMPTE S.C.F N° : 411410133690</t>
  </si>
  <si>
    <t>NEBIA VGS</t>
  </si>
  <si>
    <t>COMPTE S.C.F N° : 411410133691</t>
  </si>
  <si>
    <t>EMERAUDE VYG</t>
  </si>
  <si>
    <t>COMPTE S.C.F N° : 411410133692</t>
  </si>
  <si>
    <t>SADJI VGS</t>
  </si>
  <si>
    <t>COMPTE S.C.F N° : 411410133693</t>
  </si>
  <si>
    <t>MEMOSA VGS</t>
  </si>
  <si>
    <t>COMPTE S.C.F N° : 411410133694</t>
  </si>
  <si>
    <t>LOW COST</t>
  </si>
  <si>
    <t>COMPTE S.C.F N° : 411410133695</t>
  </si>
  <si>
    <t xml:space="preserve">ZIDOUNE VGS </t>
  </si>
  <si>
    <t>COMPTE S.C.F N° : 411410133696</t>
  </si>
  <si>
    <t>HABIBAS VOYAGE</t>
  </si>
  <si>
    <t>COMPTE S.C.F N° : 411410133697</t>
  </si>
  <si>
    <t>ASMAHANE VYG</t>
  </si>
  <si>
    <t>PR°3</t>
  </si>
  <si>
    <t>COMPTE S.C.F N° : 411410133698</t>
  </si>
  <si>
    <t xml:space="preserve">TAOUES TRAVEL </t>
  </si>
  <si>
    <t>COMPTE S.C.F N° : 411410133699</t>
  </si>
  <si>
    <t>BENSALEM TOUR</t>
  </si>
  <si>
    <t>COMPTE S.C.F N° : 411410133701</t>
  </si>
  <si>
    <t>KASSOUSS VOYAGE</t>
  </si>
  <si>
    <t>COMPTE S.C.F N° : 411410133702</t>
  </si>
  <si>
    <t>COME BACK TOUR</t>
  </si>
  <si>
    <t>COMPTE S.C.F N° : 411410133703</t>
  </si>
  <si>
    <t>MAHFOUD VYG</t>
  </si>
  <si>
    <t>COMPTE S.C.F N° : 411410133704</t>
  </si>
  <si>
    <t>TLEMCEN TOURS</t>
  </si>
  <si>
    <t>COMPTE S.C.F N° : 411410133705</t>
  </si>
  <si>
    <t xml:space="preserve">FLAMANT ROSE </t>
  </si>
  <si>
    <t>COM NN DEDUIT</t>
  </si>
  <si>
    <t>COMPTE S.C.F N° : 411410133706</t>
  </si>
  <si>
    <t>SARL MACTA</t>
  </si>
  <si>
    <t>DIF/EN+ ABUS</t>
  </si>
  <si>
    <t>DEC 2015</t>
  </si>
  <si>
    <t>COMPTE S.C.F N° : 411410133707</t>
  </si>
  <si>
    <t>NEDJMA VOYAGES</t>
  </si>
  <si>
    <t>COMPTE S.C.F N° : 411410133708</t>
  </si>
  <si>
    <t>BOUTKHIL VOYAGE</t>
  </si>
  <si>
    <t>COMPTE S.C.F N° : 411410133709</t>
  </si>
  <si>
    <t>OKBANE VOYAGE</t>
  </si>
  <si>
    <t>COMPTE S.C.F N° : 411410133710</t>
  </si>
  <si>
    <t>DIPLOMATE VYG</t>
  </si>
  <si>
    <t>COMPTE S.C.F N° : 411410133711</t>
  </si>
  <si>
    <t>MURUSTAGA VYG</t>
  </si>
  <si>
    <t>COMPTE S.C.F N° : 411410133713</t>
  </si>
  <si>
    <t>ROSTOME TOURS</t>
  </si>
  <si>
    <t>DIF/+</t>
  </si>
  <si>
    <t>COMPTE S.C.F N° : 411410133714</t>
  </si>
  <si>
    <t>EL IMAM</t>
  </si>
  <si>
    <t>COMPTE S.C.F N° : 411410133715</t>
  </si>
  <si>
    <t>TENDENCE VGES</t>
  </si>
  <si>
    <t>VERS BNA 204</t>
  </si>
  <si>
    <t>COMPTE S.C.F N° : 411410133717</t>
  </si>
  <si>
    <t>FOUR WINDS</t>
  </si>
  <si>
    <t xml:space="preserve">DIF.EN+ S/RGL </t>
  </si>
  <si>
    <t>PR°108</t>
  </si>
  <si>
    <t>COMPTE S.C.F N° : 411410133718</t>
  </si>
  <si>
    <t>MAXI TRAVEL</t>
  </si>
  <si>
    <t>COMPTE S.C.F N° : 411410133719</t>
  </si>
  <si>
    <t>PANORAMIQUE</t>
  </si>
  <si>
    <t>COMPTE S.C.F N° : 411410133721</t>
  </si>
  <si>
    <t>TIHERT VGES</t>
  </si>
  <si>
    <t>COMPTE S.C.F N° : 411410133723</t>
  </si>
  <si>
    <t>COLUMNATA</t>
  </si>
  <si>
    <t>COMPTE S.C.F N° : 411410133724</t>
  </si>
  <si>
    <t>EL WAHA TOURISME</t>
  </si>
  <si>
    <t>COMPTE S.C.F N° : 411410133725</t>
  </si>
  <si>
    <t>WAHAB VGES</t>
  </si>
  <si>
    <t>COMPTE S.C.F N° : 411410133726</t>
  </si>
  <si>
    <t>LEJDAR VGES</t>
  </si>
  <si>
    <t>COMPTE S.C.F N° : 411410133727</t>
  </si>
  <si>
    <t>BENSMAIL</t>
  </si>
  <si>
    <t>QUIZA TRAVEL</t>
  </si>
  <si>
    <t>SIGA TOURS</t>
  </si>
  <si>
    <t>COMPTE S.C.F N° : 411410133730</t>
  </si>
  <si>
    <t>LE VOYAGEUR</t>
  </si>
  <si>
    <t>COMPTE S.C.F N° : 411410133731</t>
  </si>
  <si>
    <t>EL BOUSTENE</t>
  </si>
  <si>
    <t>COMPTE S.C.F N° : 411410133732</t>
  </si>
  <si>
    <t>BLADI ASFAR</t>
  </si>
  <si>
    <t>ABUS FEV 2016</t>
  </si>
  <si>
    <t>COMPTE S.C.F N° : 411410133733</t>
  </si>
  <si>
    <t>ADAM TOURS</t>
  </si>
  <si>
    <t>COMPTE S.C.F N° : 411410133734</t>
  </si>
  <si>
    <t>DAR EL KHIR</t>
  </si>
  <si>
    <t>COMPTE S.C.F N° : 411410133735</t>
  </si>
  <si>
    <t>FOUSSHA</t>
  </si>
  <si>
    <t>COMPTE S.C.F N° : 411410133736</t>
  </si>
  <si>
    <t>LOGICOM</t>
  </si>
  <si>
    <t>COMPTE S.C.F N° : 411410133737</t>
  </si>
  <si>
    <t>EL WISSEM</t>
  </si>
  <si>
    <t>DIF EN + S/RGL QZ</t>
  </si>
  <si>
    <t>2° QZ</t>
  </si>
  <si>
    <t>COMPTE S.C.F N° : 411410133738</t>
  </si>
  <si>
    <t>SENHADJA</t>
  </si>
  <si>
    <t xml:space="preserve">    </t>
  </si>
  <si>
    <t>COMPTE S.C.F N° : 411410133739</t>
  </si>
  <si>
    <t>SADJAYA</t>
  </si>
  <si>
    <t>COM D/EN DOUBLE</t>
  </si>
  <si>
    <t>COM N/DI</t>
  </si>
  <si>
    <t>COMPTE S.C.F N° : 411410133740</t>
  </si>
  <si>
    <t>NOMADES TOURS</t>
  </si>
  <si>
    <t>COMPTE S.C.F N° : 411410133741</t>
  </si>
  <si>
    <t>AFNENE</t>
  </si>
  <si>
    <t>COMPTE S.C.F N° : 411410133742</t>
  </si>
  <si>
    <t>ES SEBKHA</t>
  </si>
  <si>
    <t xml:space="preserve">VERS BNA PR° 21  </t>
  </si>
  <si>
    <t xml:space="preserve">VERS BNA PR° 08  </t>
  </si>
  <si>
    <t xml:space="preserve">VERS BNA PR°11  </t>
  </si>
  <si>
    <t xml:space="preserve">VERS BNA PR° 01  </t>
  </si>
  <si>
    <t>COMPTE S.C.F N° : 411410133743</t>
  </si>
  <si>
    <t>BERNAOUI</t>
  </si>
  <si>
    <t>COMPTE S.C.F N° : 411410133744</t>
  </si>
  <si>
    <t>EL-AFIA VOYAGE</t>
  </si>
  <si>
    <t>COMPTE S.C.F N° : 411410133745</t>
  </si>
  <si>
    <t>PROVENCE TOURS</t>
  </si>
  <si>
    <t>COMPTE S.C.F N° : 411410133747</t>
  </si>
  <si>
    <t>CLOUD VOYAGE</t>
  </si>
  <si>
    <t>COMPTE S.C.F N° : 411410133748</t>
  </si>
  <si>
    <t xml:space="preserve">CHETOUANE SAFAR </t>
  </si>
  <si>
    <t>COMPTE S.C.F N° : 411410133749</t>
  </si>
  <si>
    <t>TAZGHAT VGS</t>
  </si>
  <si>
    <t>COMPTE S.C.F N° : 411410133750</t>
  </si>
  <si>
    <t>THALASSA VGS</t>
  </si>
  <si>
    <t>COMPTE S.C.F N° : 411410133751</t>
  </si>
  <si>
    <t>LE GRAND STEPPE</t>
  </si>
  <si>
    <t>SIDI-LAKHDAR</t>
  </si>
  <si>
    <t>COMPTE S.C.F N° : 411410133753</t>
  </si>
  <si>
    <t>LAGON VOYAGE</t>
  </si>
  <si>
    <t>ROCHD ASFAR</t>
  </si>
  <si>
    <t>COMPTE S.C.F N° : 411410133755</t>
  </si>
  <si>
    <t>TAMDA TRAVEL</t>
  </si>
  <si>
    <t>COMPTE S.C.F N° : 411410133756</t>
  </si>
  <si>
    <t>CONQUETE VOYAGE</t>
  </si>
  <si>
    <t>COMPTE S.C.F N° : 411410133757</t>
  </si>
  <si>
    <t>EL-KHAYALA TOURS</t>
  </si>
  <si>
    <t>COMPTE S.C.F N° : 411410133758</t>
  </si>
  <si>
    <t>JDIOUIA TOUR</t>
  </si>
  <si>
    <t>COMPTE S.C.F N° : 411410133759</t>
  </si>
  <si>
    <t>Solde crediteur Au 31/12/2017</t>
  </si>
  <si>
    <t>EL WAHA TOURS</t>
  </si>
  <si>
    <t xml:space="preserve">DIF.EN- S/RGL </t>
  </si>
  <si>
    <t>AG BIR EL DJIR</t>
  </si>
  <si>
    <t>AG ZAHIA VGS</t>
  </si>
  <si>
    <t>COMPTE S.C.F N° : 411410133761</t>
  </si>
  <si>
    <t>COMPTE S.C.F N° : 411410133762</t>
  </si>
  <si>
    <t>AG BELLEAMECHE</t>
  </si>
  <si>
    <t>COM+RBT N/DD</t>
  </si>
  <si>
    <t>COM N/DD</t>
  </si>
  <si>
    <t>reste s/fact penalite retard</t>
  </si>
  <si>
    <t>fev 18</t>
  </si>
  <si>
    <t>VIRT N/C</t>
  </si>
  <si>
    <t>FEV 18</t>
  </si>
  <si>
    <t>FEFV 18</t>
  </si>
  <si>
    <t>fev -18</t>
  </si>
  <si>
    <t>REG N/C</t>
  </si>
  <si>
    <t>FEV -18</t>
  </si>
  <si>
    <t>DIF 80 000,00</t>
  </si>
  <si>
    <t>manque  virt 104 278,00</t>
  </si>
  <si>
    <t xml:space="preserve"> JANV 18</t>
  </si>
  <si>
    <t>DIF S/P 178 390,00</t>
  </si>
  <si>
    <t>DIF/EN- SUR VERS</t>
  </si>
  <si>
    <t>BNA 204 PR°127</t>
  </si>
  <si>
    <t xml:space="preserve"> janv 18</t>
  </si>
  <si>
    <t>DIF EN - S/RGL QZ</t>
  </si>
  <si>
    <t>UNITE DROA  "13"</t>
  </si>
  <si>
    <t>Désignations                                       Agences Agréees</t>
  </si>
  <si>
    <t>CODE</t>
  </si>
  <si>
    <t xml:space="preserve">Solde Au </t>
  </si>
  <si>
    <t>CPT</t>
  </si>
  <si>
    <t>Antérieurs</t>
  </si>
  <si>
    <t>TVA ORAN - A-</t>
  </si>
  <si>
    <t>D</t>
  </si>
  <si>
    <t>TVA ORAN - B-</t>
  </si>
  <si>
    <t>C</t>
  </si>
  <si>
    <t>CNAN ORAN -B-</t>
  </si>
  <si>
    <t>Total à Reporter :</t>
  </si>
  <si>
    <t>1/8</t>
  </si>
  <si>
    <t>Report :</t>
  </si>
  <si>
    <t>MAGHREB-TOURISME</t>
  </si>
  <si>
    <t>ZENATA-VOYAGE-TLEMCEN</t>
  </si>
  <si>
    <t>ATLAS-VOYAGES</t>
  </si>
  <si>
    <t>ZENATA -VOYAGE-REMCHI</t>
  </si>
  <si>
    <t>ZENATA-VOYAGE-ORAN</t>
  </si>
  <si>
    <t>ZIANIDES TOURISME</t>
  </si>
  <si>
    <t>DAHLIAS-TOURS</t>
  </si>
  <si>
    <t>AZUR-VOYAGES</t>
  </si>
  <si>
    <t>FOUAD- SAFAR</t>
  </si>
  <si>
    <t>EL-EMIR TOURS</t>
  </si>
  <si>
    <t>AHLEM- EL MOULOUK</t>
  </si>
  <si>
    <t>ORAN-VOYAGES</t>
  </si>
  <si>
    <t>TESSALA-VOYAGES</t>
  </si>
  <si>
    <t>MISSERGHIN-TOURS</t>
  </si>
  <si>
    <t>ZENATA- VOYAGE-KIFFANE</t>
  </si>
  <si>
    <t>BEL-EDEN TOURS</t>
  </si>
  <si>
    <t>CHOUROUK -VOYAGES</t>
  </si>
  <si>
    <t>TRARAS- TRAVEL</t>
  </si>
  <si>
    <t>BARAKA -TOURS</t>
  </si>
  <si>
    <t>EL -HIDAB</t>
  </si>
  <si>
    <t>2/8</t>
  </si>
  <si>
    <t>RAHMANI-VOYAGES</t>
  </si>
  <si>
    <t>GFAF-VOYAGES</t>
  </si>
  <si>
    <t>ESPOIRS TOURS</t>
  </si>
  <si>
    <t>IDRISSIA-VOYAGES</t>
  </si>
  <si>
    <t>OLYMPIC-TRAVEL</t>
  </si>
  <si>
    <t>YACINE -VOYAGES</t>
  </si>
  <si>
    <t>ANDALOUSSIA- SAFAR</t>
  </si>
  <si>
    <t>TLEMSANI-VOYAGES</t>
  </si>
  <si>
    <t>OUALHACA-</t>
  </si>
  <si>
    <t>ASFOUR-VOYAGE</t>
  </si>
  <si>
    <t>NORD -SUD</t>
  </si>
  <si>
    <t>GHAZAOUET-VOYAGES</t>
  </si>
  <si>
    <t>ALIZES-VOYAGES</t>
  </si>
  <si>
    <t>TOURAF-AGENCY</t>
  </si>
  <si>
    <t>SARL-MARHABA</t>
  </si>
  <si>
    <t>EL MOUHSSINOUNE</t>
  </si>
  <si>
    <t>3/8</t>
  </si>
  <si>
    <t>BON VOYAGE</t>
  </si>
  <si>
    <t>ODYSSEE-VOYAGE</t>
  </si>
  <si>
    <t>RIAD-VOYAGES</t>
  </si>
  <si>
    <t>IFRIQUIA-TOURISME</t>
  </si>
  <si>
    <t>POMARIA-TRAVELS</t>
  </si>
  <si>
    <t xml:space="preserve">SARL AICHA TOURS </t>
  </si>
  <si>
    <t>FORMULE 1-VOYAGES</t>
  </si>
  <si>
    <t>NIHEL-VOYAGES</t>
  </si>
  <si>
    <t>HOUSE -TOURS</t>
  </si>
  <si>
    <t>MEKKERA-VOYAGES</t>
  </si>
  <si>
    <t>TEMOUCHENT VOYAGES</t>
  </si>
  <si>
    <t>HABIB ALLAH</t>
  </si>
  <si>
    <t>LAMIA-VOYAGES</t>
  </si>
  <si>
    <t xml:space="preserve">PRESIDENT-TOURS </t>
  </si>
  <si>
    <t xml:space="preserve">FODIL-VOYAGES </t>
  </si>
  <si>
    <t>SYPHAX-TRAVEL</t>
  </si>
  <si>
    <t>LAHCENE VOYAGES</t>
  </si>
  <si>
    <t>TRARAS TLEMCEN</t>
  </si>
  <si>
    <t xml:space="preserve">GFAF (B) ORAN </t>
  </si>
  <si>
    <t xml:space="preserve">NIBRASS VOYAGES </t>
  </si>
  <si>
    <t xml:space="preserve">ROYAL YOUNES SAFAR </t>
  </si>
  <si>
    <t xml:space="preserve">IKERMAN </t>
  </si>
  <si>
    <t>COLMAR TRAVEL VGS</t>
  </si>
  <si>
    <t xml:space="preserve">TACHFINE VOYAGE </t>
  </si>
  <si>
    <t>4/8</t>
  </si>
  <si>
    <t>EL ANDALIB VOYAGE</t>
  </si>
  <si>
    <t>OUASSUNA ASFAR</t>
  </si>
  <si>
    <t>SALAM TOUR</t>
  </si>
  <si>
    <t>FERANE VOYAGES</t>
  </si>
  <si>
    <t xml:space="preserve">TAJRA TRS </t>
  </si>
  <si>
    <t>MADJAHER TOURS</t>
  </si>
  <si>
    <t>EMERAUDE</t>
  </si>
  <si>
    <t>SADJI VYG</t>
  </si>
  <si>
    <t>MEMOSA VYG</t>
  </si>
  <si>
    <t xml:space="preserve">LOW COSTE </t>
  </si>
  <si>
    <t>ZIDOUNE VYG</t>
  </si>
  <si>
    <t>5/8</t>
  </si>
  <si>
    <t>HABIBAS VYG</t>
  </si>
  <si>
    <t>TAOUES TOUR</t>
  </si>
  <si>
    <t>KASSOUSSE</t>
  </si>
  <si>
    <t>CAME BACK TOUR</t>
  </si>
  <si>
    <t>MAHFOUDE VYG</t>
  </si>
  <si>
    <t>TLEMCEN TOUR</t>
  </si>
  <si>
    <t>6/8</t>
  </si>
  <si>
    <t>LEJDAR</t>
  </si>
  <si>
    <t>7/8</t>
  </si>
  <si>
    <t>THALASSA VYGE</t>
  </si>
  <si>
    <t>8/8</t>
  </si>
  <si>
    <t>LE CHEF DE L'UNITE</t>
  </si>
  <si>
    <t>LE (S) RESPONSABLE(S) FINANCIER (S) &amp; COMPTABLE (S)</t>
  </si>
  <si>
    <t xml:space="preserve">            ETAT DES CREANCES ARRETE AU 31/12/2017</t>
  </si>
  <si>
    <t>N°</t>
  </si>
  <si>
    <t>Clients en comptes</t>
  </si>
  <si>
    <t>Monnaie</t>
  </si>
  <si>
    <t>Encaissements Sur</t>
  </si>
  <si>
    <t>Solde</t>
  </si>
  <si>
    <t>TAUX REC.
2010</t>
  </si>
  <si>
    <t>TAUX REC.
2011</t>
  </si>
  <si>
    <t>TAUX REC.
Global</t>
  </si>
  <si>
    <t xml:space="preserve">client </t>
  </si>
  <si>
    <t xml:space="preserve">Fin de </t>
  </si>
  <si>
    <t xml:space="preserve">en </t>
  </si>
  <si>
    <t>2012 et ant</t>
  </si>
  <si>
    <t xml:space="preserve">Solde au </t>
  </si>
  <si>
    <t>Facturation</t>
  </si>
  <si>
    <t>créance 2016</t>
  </si>
  <si>
    <t>fact.</t>
  </si>
  <si>
    <t>Période</t>
  </si>
  <si>
    <t>compte</t>
  </si>
  <si>
    <t>6=1+2+3+4+5</t>
  </si>
  <si>
    <t>10=6+7-8-9</t>
  </si>
  <si>
    <t>11=8/6</t>
  </si>
  <si>
    <t>12=9/7</t>
  </si>
  <si>
    <t>13=(8+9)/(6+7)</t>
  </si>
  <si>
    <t>DZD</t>
  </si>
  <si>
    <t>OPPIDOM VGS</t>
  </si>
  <si>
    <t>DJAMILA VYGE</t>
  </si>
  <si>
    <t>MERDJAJOU</t>
  </si>
  <si>
    <t>SALEM TOURS</t>
  </si>
  <si>
    <t>FARNE VOYAGE</t>
  </si>
  <si>
    <t>TADJRA VOYAGE</t>
  </si>
  <si>
    <t>MEDJHER TOUR</t>
  </si>
  <si>
    <t>NEBIA VOYAGE</t>
  </si>
  <si>
    <t>EMMERAUD</t>
  </si>
  <si>
    <t>ZIDOUNNE VYG</t>
  </si>
  <si>
    <t>ISMAHANE TOURS</t>
  </si>
  <si>
    <t>TAOUS TRAVEL</t>
  </si>
  <si>
    <t>BENSALEM VGS</t>
  </si>
  <si>
    <t>FARADJLLAH VGS</t>
  </si>
  <si>
    <t>KASSOUS TOUR</t>
  </si>
  <si>
    <t xml:space="preserve">FLAMANS ROSE </t>
  </si>
  <si>
    <t>SARL MACTA VGS</t>
  </si>
  <si>
    <t>NEDJMMA VGS</t>
  </si>
  <si>
    <t>BOUTKHIL VGS</t>
  </si>
  <si>
    <t>OKBANE VGS</t>
  </si>
  <si>
    <t>DIPLOMATE TRAVEL</t>
  </si>
  <si>
    <t>MURUSTAGA TOUR</t>
  </si>
  <si>
    <t>IMPERIAL VGS</t>
  </si>
  <si>
    <t xml:space="preserve"> ROSTOM TOURISME</t>
  </si>
  <si>
    <t>EL-IMAM TOURS</t>
  </si>
  <si>
    <t xml:space="preserve">TENDENCE VGS </t>
  </si>
  <si>
    <t>CHARAH VGS</t>
  </si>
  <si>
    <t>FOURWINDS</t>
  </si>
  <si>
    <t>PANORAMIQUE TOURS</t>
  </si>
  <si>
    <t>EL-BACHIR TOURISME</t>
  </si>
  <si>
    <t>TIHERT VGS</t>
  </si>
  <si>
    <t>EL-KALAA VGS</t>
  </si>
  <si>
    <t>COLUMNATA TRAVEL</t>
  </si>
  <si>
    <t>EL-WAHA TOURISME</t>
  </si>
  <si>
    <t>WAHAB VYG</t>
  </si>
  <si>
    <t>LEJDAR VYG</t>
  </si>
  <si>
    <t>BENSMAILE TRAVEL</t>
  </si>
  <si>
    <t>EL BOUSTANE VYG</t>
  </si>
  <si>
    <t>BLADI</t>
  </si>
  <si>
    <t>ADEM TOUR</t>
  </si>
  <si>
    <t>DRA EL KHIR</t>
  </si>
  <si>
    <t xml:space="preserve">EL WESSEM </t>
  </si>
  <si>
    <t>NOMADES TOUR</t>
  </si>
  <si>
    <t>BERNAOUI TOURS</t>
  </si>
  <si>
    <t>AL-AAFIA VGS</t>
  </si>
  <si>
    <t>PROVENCE TOUR</t>
  </si>
  <si>
    <t>GHWALMI TOURS</t>
  </si>
  <si>
    <t>CLOUD TRAVEL</t>
  </si>
  <si>
    <t>CHETOUANE SAFAR</t>
  </si>
  <si>
    <t xml:space="preserve"> BIR EL DJIR TOURS</t>
  </si>
  <si>
    <t>ZAHIA VGS</t>
  </si>
  <si>
    <t xml:space="preserve"> BELLEAMECHE VGS</t>
  </si>
  <si>
    <t>2013 &amp;</t>
  </si>
  <si>
    <t>Etat des creances Agences Agreees au 31/12/2017 (13° éme)</t>
  </si>
  <si>
    <t>Total AU 31/12/2017 :</t>
  </si>
  <si>
    <t>REPORT</t>
  </si>
  <si>
    <t>A REPORTER</t>
  </si>
  <si>
    <t>Soldé Au 31/12/2017</t>
  </si>
  <si>
    <t>TROP PERCU</t>
  </si>
  <si>
    <t>SUR ENCAISSEMENTS</t>
  </si>
  <si>
    <t>FACT N°001/1044/2010</t>
  </si>
  <si>
    <t>FACT N°002/1044/2010</t>
  </si>
  <si>
    <t>FACT N°003/1044/2010</t>
  </si>
  <si>
    <t>AVANCE PERCU EN 2011</t>
  </si>
  <si>
    <t xml:space="preserve">ENCAISS CHQ GARANTIE </t>
  </si>
  <si>
    <t>Solde Débiteur Au 31/01/2018</t>
  </si>
  <si>
    <t xml:space="preserve">       Solde Débiteur Au 31/01/2018</t>
  </si>
  <si>
    <t>REG FEV</t>
  </si>
  <si>
    <t>RC</t>
  </si>
  <si>
    <t>Solde Créditeur Au 31/01/2018</t>
  </si>
  <si>
    <t>PR°05</t>
  </si>
  <si>
    <t>REG</t>
  </si>
  <si>
    <t>BNA 205</t>
  </si>
  <si>
    <t>PR°5</t>
  </si>
  <si>
    <t>PR°7</t>
  </si>
  <si>
    <t>3101/18</t>
  </si>
  <si>
    <t>OD</t>
  </si>
  <si>
    <t>PR°06</t>
  </si>
  <si>
    <t>PR°1</t>
  </si>
  <si>
    <t>PR°4</t>
  </si>
  <si>
    <t>ODV</t>
  </si>
  <si>
    <t>PR°02</t>
  </si>
  <si>
    <t>COMPTE S.C.F N° : 411410133728</t>
  </si>
  <si>
    <t>QUIZA</t>
  </si>
  <si>
    <t>COMPTE S.C.F N° : 411410133729</t>
  </si>
  <si>
    <t>PR°6</t>
  </si>
  <si>
    <t>REG 3732</t>
  </si>
  <si>
    <t>REG 3743</t>
  </si>
  <si>
    <t>PR°01</t>
  </si>
  <si>
    <t>REG 3751</t>
  </si>
  <si>
    <t>REG 3756</t>
  </si>
  <si>
    <t>COMPTE S.C.F N° : 411410133763</t>
  </si>
  <si>
    <t>RAHMA VGS</t>
  </si>
  <si>
    <t>Solde Débiteur Au 28/02/2018</t>
  </si>
  <si>
    <t xml:space="preserve">       Solde Débiteur Au 28/02/2018</t>
  </si>
  <si>
    <t>Solde Créditeur Au 28/02/2018</t>
  </si>
  <si>
    <t>COMPTE S.C.F N° : 411410133764</t>
  </si>
  <si>
    <t>COMPTE S.C.F N° : 411410133765</t>
  </si>
  <si>
    <t>RAYAN MALEK ASFAR</t>
  </si>
  <si>
    <t>FJEMAA TOURS</t>
  </si>
  <si>
    <t>Solde Débiteur Au 31/03/2018</t>
  </si>
  <si>
    <t xml:space="preserve">       Solde Débiteur Au 31/03/2018</t>
  </si>
  <si>
    <t>PR°07</t>
  </si>
  <si>
    <t>PR°2</t>
  </si>
  <si>
    <t>PR°005</t>
  </si>
  <si>
    <t>PR°10</t>
  </si>
  <si>
    <t>COMPTE S.C.F N° : 411410133754</t>
  </si>
  <si>
    <t>DIF EN +</t>
  </si>
  <si>
    <t>MANQUE RIA</t>
  </si>
  <si>
    <t xml:space="preserve">VERS BNA   </t>
  </si>
  <si>
    <t>PR° 21</t>
  </si>
  <si>
    <t>VERS BNA</t>
  </si>
  <si>
    <t xml:space="preserve"> PR° 21  </t>
  </si>
  <si>
    <t xml:space="preserve">VERS BNA </t>
  </si>
  <si>
    <t xml:space="preserve">PR° 08  </t>
  </si>
  <si>
    <t xml:space="preserve">VERS BNA  </t>
  </si>
  <si>
    <t xml:space="preserve"> PR°11  </t>
  </si>
  <si>
    <t xml:space="preserve"> PR° 01  </t>
  </si>
  <si>
    <t>HADJ</t>
  </si>
  <si>
    <t>DIF/EN--SUR VERS</t>
  </si>
  <si>
    <t>DIF/EN+SUR VERS</t>
  </si>
  <si>
    <t>DIF S/QZ EN-</t>
  </si>
  <si>
    <t>Solde Débiteur Au 31/05/2018</t>
  </si>
  <si>
    <t xml:space="preserve">       Solde Débiteur Au 31/05/2018</t>
  </si>
  <si>
    <t>PR°03</t>
  </si>
  <si>
    <t>RBT BNA 204</t>
  </si>
  <si>
    <t>PR°08</t>
  </si>
  <si>
    <t>Solde Créditeur Au 31/05/2018</t>
  </si>
  <si>
    <t>BNA204</t>
  </si>
  <si>
    <t>PENALITE RETARD</t>
  </si>
  <si>
    <t>PR°8</t>
  </si>
  <si>
    <t>COLMAR VOYAGES</t>
  </si>
  <si>
    <t>PR°12</t>
  </si>
  <si>
    <t>GRAND SUD</t>
  </si>
  <si>
    <t>COMPTE S.C.F N° : 411410133766</t>
  </si>
  <si>
    <t>JEMAA TOURS</t>
  </si>
  <si>
    <t>double</t>
  </si>
  <si>
    <t>1°FEV 18</t>
  </si>
  <si>
    <t>JUIN</t>
  </si>
  <si>
    <t>AOUT</t>
  </si>
  <si>
    <t>juil</t>
  </si>
  <si>
    <t>juin</t>
  </si>
  <si>
    <t>virt</t>
  </si>
  <si>
    <t>dif</t>
  </si>
  <si>
    <t>manque 1°QZ</t>
  </si>
  <si>
    <t>MQ 1°MAI</t>
  </si>
  <si>
    <t>JUILLET</t>
  </si>
  <si>
    <t xml:space="preserve">MAI </t>
  </si>
  <si>
    <t xml:space="preserve"> BNA 204</t>
  </si>
  <si>
    <t>1°MAI</t>
  </si>
  <si>
    <t>juillet</t>
  </si>
  <si>
    <t>odv</t>
  </si>
  <si>
    <t>odv 3622</t>
  </si>
  <si>
    <t>odv 3638</t>
  </si>
  <si>
    <t>CAC</t>
  </si>
  <si>
    <t>A REVOIR</t>
  </si>
  <si>
    <t>Solde Débiteur Au 31/06/2018</t>
  </si>
  <si>
    <t>PR 05</t>
  </si>
  <si>
    <t>SOUMAM</t>
  </si>
  <si>
    <t>JUIL</t>
  </si>
  <si>
    <t xml:space="preserve">JUIL </t>
  </si>
  <si>
    <t>QZ CAC</t>
  </si>
  <si>
    <t>CHARTER</t>
  </si>
  <si>
    <t>ACC P/QZ SEPT 2018</t>
  </si>
  <si>
    <t>30/04/218</t>
  </si>
  <si>
    <t>31/06/2018</t>
  </si>
  <si>
    <t>Solde Débiteur Au 31/07/2018</t>
  </si>
  <si>
    <t>SEPT</t>
  </si>
  <si>
    <t>PR°20</t>
  </si>
  <si>
    <t>ADM</t>
  </si>
  <si>
    <t>PR4</t>
  </si>
  <si>
    <t>DMD CAC</t>
  </si>
  <si>
    <t>PR°19</t>
  </si>
  <si>
    <t>3601 juil</t>
  </si>
  <si>
    <t>CAC 12958 NON REGLER</t>
  </si>
  <si>
    <t>PR°13</t>
  </si>
  <si>
    <t>bna 204</t>
  </si>
  <si>
    <t>AOUT QZ N/CPT</t>
  </si>
  <si>
    <t>32056 cpt aout</t>
  </si>
  <si>
    <t xml:space="preserve">QZ CPT AOUT </t>
  </si>
  <si>
    <t>Solde Débiteur Au 31/08/2018</t>
  </si>
</sst>
</file>

<file path=xl/styles.xml><?xml version="1.0" encoding="utf-8"?>
<styleSheet xmlns="http://schemas.openxmlformats.org/spreadsheetml/2006/main">
  <numFmts count="10">
    <numFmt numFmtId="43" formatCode="_-* #,##0.00\ _€_-;\-* #,##0.00\ _€_-;_-* &quot;-&quot;??\ _€_-;_-@_-"/>
    <numFmt numFmtId="164" formatCode="#,##0.00_ ;[Red]\-#,##0.00\ "/>
    <numFmt numFmtId="165" formatCode="_-* #,##0.00\ _F_-;\-* #,##0.00\ _F_-;_-* &quot;-&quot;??\ _F_-;_-@_-"/>
    <numFmt numFmtId="166" formatCode="#,##0.00\ _€"/>
    <numFmt numFmtId="167" formatCode="#,##0.00;[Red]#,##0.00"/>
    <numFmt numFmtId="168" formatCode="#,##0.00_ ;\-#,##0.00\ "/>
    <numFmt numFmtId="169" formatCode="dd/mm/yy;@"/>
    <numFmt numFmtId="170" formatCode="[$-40C]mmm\-yy;@"/>
    <numFmt numFmtId="171" formatCode="[$-40C]d\-mmm\-yy;@"/>
    <numFmt numFmtId="172" formatCode="#,##0.000\ _€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sz val="16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sz val="16"/>
      <color theme="1"/>
      <name val="Arial"/>
      <family val="2"/>
    </font>
    <font>
      <sz val="16"/>
      <color indexed="8"/>
      <name val="Arial"/>
      <family val="2"/>
    </font>
    <font>
      <b/>
      <i/>
      <sz val="16"/>
      <name val="Arial"/>
      <family val="2"/>
    </font>
    <font>
      <b/>
      <sz val="16"/>
      <color indexed="8"/>
      <name val="Arial"/>
      <family val="2"/>
    </font>
    <font>
      <b/>
      <u/>
      <sz val="16"/>
      <name val="Arial"/>
      <family val="2"/>
    </font>
    <font>
      <sz val="16"/>
      <color indexed="10"/>
      <name val="Arial"/>
      <family val="2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11"/>
      <color indexed="8"/>
      <name val="Calibri"/>
      <family val="2"/>
    </font>
    <font>
      <b/>
      <u/>
      <sz val="22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u/>
      <sz val="20"/>
      <name val="Arial"/>
      <family val="2"/>
    </font>
    <font>
      <sz val="18"/>
      <name val="Arial"/>
      <family val="2"/>
    </font>
    <font>
      <sz val="18"/>
      <color indexed="10"/>
      <name val="Arial"/>
      <family val="2"/>
    </font>
    <font>
      <sz val="18"/>
      <color rgb="FFFF0000"/>
      <name val="Arial"/>
      <family val="2"/>
    </font>
    <font>
      <sz val="18"/>
      <color indexed="8"/>
      <name val="Arial"/>
      <family val="2"/>
    </font>
    <font>
      <sz val="20"/>
      <name val="Arial"/>
      <family val="2"/>
    </font>
    <font>
      <sz val="18"/>
      <color theme="1"/>
      <name val="Arial"/>
      <family val="2"/>
    </font>
    <font>
      <b/>
      <sz val="20"/>
      <color rgb="FFFF0000"/>
      <name val="Arial"/>
      <family val="2"/>
    </font>
    <font>
      <b/>
      <sz val="22"/>
      <color rgb="FFFF0000"/>
      <name val="Arial"/>
      <family val="2"/>
    </font>
    <font>
      <b/>
      <sz val="20"/>
      <color indexed="10"/>
      <name val="Arial"/>
      <family val="2"/>
    </font>
    <font>
      <b/>
      <sz val="18"/>
      <name val="Tahoma"/>
      <family val="2"/>
    </font>
    <font>
      <b/>
      <u/>
      <sz val="16"/>
      <name val="Times New Roman"/>
      <family val="1"/>
    </font>
    <font>
      <b/>
      <sz val="36"/>
      <name val="Tahoma"/>
      <family val="2"/>
    </font>
    <font>
      <b/>
      <u/>
      <sz val="18"/>
      <name val="Tahom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8"/>
      <name val="Tahoma"/>
      <family val="2"/>
    </font>
    <font>
      <b/>
      <sz val="18"/>
      <color indexed="8"/>
      <name val="Tahoma"/>
      <family val="2"/>
    </font>
    <font>
      <b/>
      <sz val="20"/>
      <name val="Tahoma"/>
      <family val="2"/>
    </font>
    <font>
      <sz val="20"/>
      <name val="Tahoma"/>
      <family val="2"/>
    </font>
    <font>
      <b/>
      <sz val="24"/>
      <name val="Tahoma"/>
      <family val="2"/>
    </font>
    <font>
      <sz val="18"/>
      <color indexed="10"/>
      <name val="Tahoma"/>
      <family val="2"/>
    </font>
    <font>
      <sz val="16"/>
      <name val="Tahoma"/>
      <family val="2"/>
    </font>
    <font>
      <sz val="20"/>
      <color indexed="10"/>
      <name val="Tahoma"/>
      <family val="2"/>
    </font>
    <font>
      <sz val="18"/>
      <color indexed="8"/>
      <name val="Tahoma"/>
      <family val="2"/>
    </font>
    <font>
      <sz val="20"/>
      <color indexed="8"/>
      <name val="Tahoma"/>
      <family val="2"/>
    </font>
    <font>
      <sz val="18"/>
      <color rgb="FFFF0000"/>
      <name val="Tahoma"/>
      <family val="2"/>
    </font>
    <font>
      <b/>
      <sz val="18"/>
      <color indexed="10"/>
      <name val="Tahoma"/>
      <family val="2"/>
    </font>
    <font>
      <b/>
      <sz val="20"/>
      <color rgb="FFFF0000"/>
      <name val="Tahoma"/>
      <family val="2"/>
    </font>
    <font>
      <sz val="20"/>
      <color rgb="FFFF0000"/>
      <name val="Tahoma"/>
      <family val="2"/>
    </font>
    <font>
      <b/>
      <sz val="24"/>
      <color rgb="FFFF0000"/>
      <name val="Tahoma"/>
      <family val="2"/>
    </font>
    <font>
      <b/>
      <sz val="18"/>
      <color rgb="FFFF0000"/>
      <name val="Tahoma"/>
      <family val="2"/>
    </font>
    <font>
      <sz val="18"/>
      <color theme="1"/>
      <name val="Tahoma"/>
      <family val="2"/>
    </font>
    <font>
      <sz val="1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Arial"/>
      <family val="2"/>
    </font>
    <font>
      <sz val="12"/>
      <name val="Tahoma"/>
      <family val="2"/>
    </font>
    <font>
      <sz val="12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indexed="8"/>
      <name val="Arial"/>
      <family val="2"/>
    </font>
    <font>
      <sz val="16"/>
      <color theme="1"/>
      <name val="Calibri"/>
      <family val="2"/>
      <scheme val="minor"/>
    </font>
    <font>
      <sz val="1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1565">
    <xf numFmtId="0" fontId="0" fillId="0" borderId="0" xfId="0"/>
    <xf numFmtId="0" fontId="5" fillId="0" borderId="5" xfId="6" applyFont="1" applyFill="1" applyBorder="1" applyAlignment="1">
      <alignment horizontal="center"/>
    </xf>
    <xf numFmtId="14" fontId="5" fillId="0" borderId="5" xfId="6" applyNumberFormat="1" applyFont="1" applyFill="1" applyBorder="1" applyAlignment="1">
      <alignment horizontal="center"/>
    </xf>
    <xf numFmtId="0" fontId="5" fillId="0" borderId="5" xfId="6" quotePrefix="1" applyFont="1" applyFill="1" applyBorder="1" applyAlignment="1">
      <alignment horizontal="center"/>
    </xf>
    <xf numFmtId="0" fontId="9" fillId="0" borderId="5" xfId="6" applyFont="1" applyFill="1" applyBorder="1" applyAlignment="1">
      <alignment horizontal="center"/>
    </xf>
    <xf numFmtId="166" fontId="5" fillId="0" borderId="5" xfId="6" applyNumberFormat="1" applyFont="1" applyFill="1" applyBorder="1" applyAlignment="1">
      <alignment horizontal="right"/>
    </xf>
    <xf numFmtId="166" fontId="5" fillId="3" borderId="5" xfId="6" applyNumberFormat="1" applyFont="1" applyFill="1" applyBorder="1" applyAlignment="1">
      <alignment horizontal="right"/>
    </xf>
    <xf numFmtId="166" fontId="9" fillId="0" borderId="7" xfId="6" applyNumberFormat="1" applyFont="1" applyFill="1" applyBorder="1" applyAlignment="1"/>
    <xf numFmtId="0" fontId="0" fillId="0" borderId="5" xfId="0" applyBorder="1"/>
    <xf numFmtId="168" fontId="5" fillId="0" borderId="0" xfId="2" applyNumberFormat="1" applyFont="1"/>
    <xf numFmtId="14" fontId="5" fillId="0" borderId="9" xfId="6" applyNumberFormat="1" applyFont="1" applyFill="1" applyBorder="1" applyAlignment="1">
      <alignment horizontal="center"/>
    </xf>
    <xf numFmtId="168" fontId="7" fillId="0" borderId="13" xfId="4" applyNumberFormat="1" applyFont="1" applyFill="1" applyBorder="1"/>
    <xf numFmtId="165" fontId="7" fillId="0" borderId="7" xfId="4" applyFont="1" applyFill="1" applyBorder="1"/>
    <xf numFmtId="4" fontId="7" fillId="0" borderId="0" xfId="6" applyNumberFormat="1" applyFont="1" applyFill="1" applyAlignment="1">
      <alignment vertical="center"/>
    </xf>
    <xf numFmtId="0" fontId="0" fillId="0" borderId="0" xfId="0"/>
    <xf numFmtId="0" fontId="4" fillId="0" borderId="0" xfId="6" applyFont="1" applyFill="1" applyBorder="1"/>
    <xf numFmtId="20" fontId="4" fillId="0" borderId="0" xfId="6" applyNumberFormat="1" applyFont="1" applyFill="1" applyBorder="1"/>
    <xf numFmtId="0" fontId="3" fillId="0" borderId="0" xfId="6" applyFont="1" applyFill="1" applyBorder="1"/>
    <xf numFmtId="0" fontId="5" fillId="0" borderId="16" xfId="5" applyFont="1" applyFill="1" applyBorder="1" applyAlignment="1">
      <alignment vertical="top"/>
    </xf>
    <xf numFmtId="0" fontId="7" fillId="0" borderId="0" xfId="6" applyFont="1" applyFill="1" applyAlignment="1">
      <alignment vertical="center"/>
    </xf>
    <xf numFmtId="0" fontId="5" fillId="0" borderId="0" xfId="6" applyFont="1" applyFill="1" applyAlignment="1">
      <alignment vertical="center"/>
    </xf>
    <xf numFmtId="0" fontId="7" fillId="0" borderId="0" xfId="6" applyFont="1" applyFill="1"/>
    <xf numFmtId="0" fontId="5" fillId="0" borderId="0" xfId="6" applyFont="1" applyFill="1"/>
    <xf numFmtId="0" fontId="5" fillId="0" borderId="0" xfId="6" quotePrefix="1" applyFont="1" applyFill="1" applyAlignment="1">
      <alignment vertical="center"/>
    </xf>
    <xf numFmtId="0" fontId="5" fillId="0" borderId="0" xfId="6" quotePrefix="1" applyFont="1" applyFill="1"/>
    <xf numFmtId="0" fontId="7" fillId="0" borderId="1" xfId="6" applyFont="1" applyFill="1" applyBorder="1" applyAlignment="1">
      <alignment horizontal="center"/>
    </xf>
    <xf numFmtId="0" fontId="7" fillId="0" borderId="2" xfId="6" applyFont="1" applyFill="1" applyBorder="1" applyAlignment="1">
      <alignment horizontal="center"/>
    </xf>
    <xf numFmtId="0" fontId="7" fillId="0" borderId="5" xfId="6" applyFont="1" applyFill="1" applyBorder="1" applyAlignment="1">
      <alignment horizontal="center"/>
    </xf>
    <xf numFmtId="0" fontId="7" fillId="0" borderId="0" xfId="6" applyFont="1" applyFill="1" applyBorder="1" applyAlignment="1">
      <alignment horizontal="center"/>
    </xf>
    <xf numFmtId="14" fontId="7" fillId="0" borderId="6" xfId="6" applyNumberFormat="1" applyFont="1" applyFill="1" applyBorder="1" applyAlignment="1">
      <alignment horizontal="center"/>
    </xf>
    <xf numFmtId="0" fontId="5" fillId="0" borderId="7" xfId="6" applyFont="1" applyFill="1" applyBorder="1"/>
    <xf numFmtId="0" fontId="7" fillId="0" borderId="8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5" fillId="0" borderId="1" xfId="6" applyFont="1" applyFill="1" applyBorder="1" applyAlignment="1">
      <alignment horizontal="center"/>
    </xf>
    <xf numFmtId="14" fontId="5" fillId="0" borderId="1" xfId="6" applyNumberFormat="1" applyFont="1" applyFill="1" applyBorder="1" applyAlignment="1">
      <alignment horizontal="center"/>
    </xf>
    <xf numFmtId="164" fontId="5" fillId="0" borderId="1" xfId="6" applyNumberFormat="1" applyFont="1" applyFill="1" applyBorder="1" applyAlignment="1">
      <alignment horizontal="right"/>
    </xf>
    <xf numFmtId="0" fontId="5" fillId="0" borderId="5" xfId="6" applyFont="1" applyFill="1" applyBorder="1" applyAlignment="1">
      <alignment horizontal="center"/>
    </xf>
    <xf numFmtId="14" fontId="5" fillId="0" borderId="5" xfId="6" applyNumberFormat="1" applyFont="1" applyFill="1" applyBorder="1" applyAlignment="1">
      <alignment horizontal="center"/>
    </xf>
    <xf numFmtId="164" fontId="5" fillId="0" borderId="5" xfId="6" applyNumberFormat="1" applyFont="1" applyFill="1" applyBorder="1" applyAlignment="1">
      <alignment horizontal="right"/>
    </xf>
    <xf numFmtId="0" fontId="5" fillId="0" borderId="0" xfId="2" applyFont="1"/>
    <xf numFmtId="0" fontId="5" fillId="0" borderId="5" xfId="6" quotePrefix="1" applyFont="1" applyFill="1" applyBorder="1" applyAlignment="1">
      <alignment horizontal="center"/>
    </xf>
    <xf numFmtId="14" fontId="5" fillId="0" borderId="10" xfId="6" applyNumberFormat="1" applyFont="1" applyFill="1" applyBorder="1" applyAlignment="1">
      <alignment horizontal="center"/>
    </xf>
    <xf numFmtId="164" fontId="8" fillId="4" borderId="5" xfId="6" applyNumberFormat="1" applyFont="1" applyFill="1" applyBorder="1" applyAlignment="1">
      <alignment horizontal="right"/>
    </xf>
    <xf numFmtId="0" fontId="5" fillId="0" borderId="11" xfId="6" applyFont="1" applyFill="1" applyBorder="1" applyAlignment="1">
      <alignment horizontal="center"/>
    </xf>
    <xf numFmtId="0" fontId="5" fillId="0" borderId="10" xfId="6" applyFont="1" applyFill="1" applyBorder="1" applyAlignment="1">
      <alignment horizontal="center"/>
    </xf>
    <xf numFmtId="165" fontId="5" fillId="0" borderId="5" xfId="4" applyFont="1" applyFill="1" applyBorder="1" applyAlignment="1">
      <alignment horizontal="center"/>
    </xf>
    <xf numFmtId="0" fontId="5" fillId="0" borderId="5" xfId="6" applyFont="1" applyFill="1" applyBorder="1"/>
    <xf numFmtId="0" fontId="5" fillId="0" borderId="11" xfId="6" applyFont="1" applyFill="1" applyBorder="1"/>
    <xf numFmtId="0" fontId="5" fillId="0" borderId="10" xfId="6" applyFont="1" applyFill="1" applyBorder="1"/>
    <xf numFmtId="165" fontId="5" fillId="0" borderId="5" xfId="4" applyFont="1" applyFill="1" applyBorder="1"/>
    <xf numFmtId="0" fontId="5" fillId="0" borderId="9" xfId="6" applyFont="1" applyFill="1" applyBorder="1"/>
    <xf numFmtId="0" fontId="10" fillId="0" borderId="0" xfId="6" applyFont="1" applyFill="1" applyBorder="1"/>
    <xf numFmtId="0" fontId="5" fillId="0" borderId="0" xfId="6" applyFont="1" applyFill="1" applyBorder="1"/>
    <xf numFmtId="165" fontId="6" fillId="0" borderId="12" xfId="4" applyFont="1" applyFill="1" applyBorder="1"/>
    <xf numFmtId="0" fontId="11" fillId="0" borderId="0" xfId="6" applyFont="1" applyFill="1"/>
    <xf numFmtId="0" fontId="12" fillId="0" borderId="0" xfId="6" applyFont="1" applyFill="1" applyBorder="1"/>
    <xf numFmtId="4" fontId="13" fillId="0" borderId="1" xfId="6" applyNumberFormat="1" applyFont="1" applyFill="1" applyBorder="1" applyAlignment="1">
      <alignment horizontal="right"/>
    </xf>
    <xf numFmtId="4" fontId="5" fillId="0" borderId="5" xfId="6" applyNumberFormat="1" applyFont="1" applyFill="1" applyBorder="1" applyAlignment="1">
      <alignment horizontal="right"/>
    </xf>
    <xf numFmtId="4" fontId="9" fillId="0" borderId="5" xfId="6" applyNumberFormat="1" applyFont="1" applyFill="1" applyBorder="1" applyAlignment="1">
      <alignment horizontal="right"/>
    </xf>
    <xf numFmtId="4" fontId="13" fillId="0" borderId="5" xfId="6" applyNumberFormat="1" applyFont="1" applyFill="1" applyBorder="1" applyAlignment="1">
      <alignment horizontal="right"/>
    </xf>
    <xf numFmtId="4" fontId="5" fillId="4" borderId="5" xfId="6" applyNumberFormat="1" applyFont="1" applyFill="1" applyBorder="1" applyAlignment="1">
      <alignment horizontal="right"/>
    </xf>
    <xf numFmtId="165" fontId="7" fillId="0" borderId="12" xfId="4" applyFont="1" applyFill="1" applyBorder="1"/>
    <xf numFmtId="0" fontId="7" fillId="0" borderId="0" xfId="6" applyFont="1" applyFill="1" applyBorder="1" applyAlignment="1"/>
    <xf numFmtId="165" fontId="7" fillId="0" borderId="0" xfId="4" applyFont="1" applyFill="1" applyBorder="1"/>
    <xf numFmtId="4" fontId="14" fillId="0" borderId="5" xfId="6" applyNumberFormat="1" applyFont="1" applyFill="1" applyBorder="1" applyAlignment="1">
      <alignment horizontal="right"/>
    </xf>
    <xf numFmtId="4" fontId="14" fillId="4" borderId="5" xfId="6" applyNumberFormat="1" applyFont="1" applyFill="1" applyBorder="1" applyAlignment="1">
      <alignment horizontal="right"/>
    </xf>
    <xf numFmtId="0" fontId="5" fillId="0" borderId="7" xfId="6" applyFont="1" applyFill="1" applyBorder="1" applyAlignment="1">
      <alignment horizontal="center"/>
    </xf>
    <xf numFmtId="14" fontId="5" fillId="0" borderId="7" xfId="6" applyNumberFormat="1" applyFont="1" applyFill="1" applyBorder="1" applyAlignment="1">
      <alignment horizontal="center"/>
    </xf>
    <xf numFmtId="4" fontId="5" fillId="0" borderId="7" xfId="6" applyNumberFormat="1" applyFont="1" applyFill="1" applyBorder="1" applyAlignment="1">
      <alignment horizontal="right"/>
    </xf>
    <xf numFmtId="165" fontId="7" fillId="0" borderId="13" xfId="4" applyFont="1" applyFill="1" applyBorder="1"/>
    <xf numFmtId="40" fontId="5" fillId="0" borderId="1" xfId="6" applyNumberFormat="1" applyFont="1" applyFill="1" applyBorder="1" applyAlignment="1">
      <alignment horizontal="right"/>
    </xf>
    <xf numFmtId="40" fontId="5" fillId="0" borderId="5" xfId="6" applyNumberFormat="1" applyFont="1" applyFill="1" applyBorder="1" applyAlignment="1">
      <alignment horizontal="right"/>
    </xf>
    <xf numFmtId="40" fontId="5" fillId="4" borderId="5" xfId="6" applyNumberFormat="1" applyFont="1" applyFill="1" applyBorder="1" applyAlignment="1">
      <alignment horizontal="right"/>
    </xf>
    <xf numFmtId="165" fontId="16" fillId="0" borderId="12" xfId="4" applyFont="1" applyFill="1" applyBorder="1"/>
    <xf numFmtId="0" fontId="7" fillId="0" borderId="3" xfId="6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0" fontId="5" fillId="0" borderId="5" xfId="6" applyFont="1" applyFill="1" applyBorder="1" applyAlignment="1">
      <alignment horizontal="left"/>
    </xf>
    <xf numFmtId="0" fontId="5" fillId="0" borderId="10" xfId="6" quotePrefix="1" applyFont="1" applyFill="1" applyBorder="1" applyAlignment="1">
      <alignment horizontal="center"/>
    </xf>
    <xf numFmtId="165" fontId="7" fillId="0" borderId="14" xfId="4" applyFont="1" applyFill="1" applyBorder="1"/>
    <xf numFmtId="4" fontId="13" fillId="0" borderId="7" xfId="6" applyNumberFormat="1" applyFont="1" applyFill="1" applyBorder="1" applyAlignment="1">
      <alignment horizontal="right"/>
    </xf>
    <xf numFmtId="165" fontId="16" fillId="0" borderId="13" xfId="4" applyFont="1" applyFill="1" applyBorder="1"/>
    <xf numFmtId="17" fontId="5" fillId="0" borderId="5" xfId="6" quotePrefix="1" applyNumberFormat="1" applyFont="1" applyFill="1" applyBorder="1" applyAlignment="1">
      <alignment horizontal="center"/>
    </xf>
    <xf numFmtId="4" fontId="9" fillId="0" borderId="5" xfId="6" applyNumberFormat="1" applyFont="1" applyFill="1" applyBorder="1" applyAlignment="1"/>
    <xf numFmtId="164" fontId="5" fillId="0" borderId="7" xfId="6" applyNumberFormat="1" applyFont="1" applyFill="1" applyBorder="1" applyAlignment="1">
      <alignment horizontal="right"/>
    </xf>
    <xf numFmtId="0" fontId="9" fillId="0" borderId="5" xfId="6" applyFont="1" applyFill="1" applyBorder="1" applyAlignment="1">
      <alignment horizontal="center"/>
    </xf>
    <xf numFmtId="14" fontId="9" fillId="0" borderId="5" xfId="6" applyNumberFormat="1" applyFont="1" applyFill="1" applyBorder="1" applyAlignment="1">
      <alignment horizontal="center"/>
    </xf>
    <xf numFmtId="166" fontId="5" fillId="0" borderId="1" xfId="6" applyNumberFormat="1" applyFont="1" applyFill="1" applyBorder="1" applyAlignment="1">
      <alignment horizontal="right"/>
    </xf>
    <xf numFmtId="166" fontId="13" fillId="0" borderId="5" xfId="6" applyNumberFormat="1" applyFont="1" applyFill="1" applyBorder="1" applyAlignment="1">
      <alignment horizontal="right"/>
    </xf>
    <xf numFmtId="166" fontId="5" fillId="0" borderId="5" xfId="6" applyNumberFormat="1" applyFont="1" applyFill="1" applyBorder="1" applyAlignment="1">
      <alignment horizontal="right"/>
    </xf>
    <xf numFmtId="166" fontId="14" fillId="0" borderId="5" xfId="6" applyNumberFormat="1" applyFont="1" applyFill="1" applyBorder="1" applyAlignment="1">
      <alignment horizontal="right"/>
    </xf>
    <xf numFmtId="166" fontId="5" fillId="4" borderId="5" xfId="6" applyNumberFormat="1" applyFont="1" applyFill="1" applyBorder="1" applyAlignment="1">
      <alignment horizontal="right"/>
    </xf>
    <xf numFmtId="0" fontId="9" fillId="0" borderId="0" xfId="2" applyFont="1"/>
    <xf numFmtId="0" fontId="5" fillId="0" borderId="7" xfId="6" quotePrefix="1" applyFont="1" applyFill="1" applyBorder="1" applyAlignment="1">
      <alignment horizontal="center"/>
    </xf>
    <xf numFmtId="166" fontId="13" fillId="0" borderId="1" xfId="6" applyNumberFormat="1" applyFont="1" applyFill="1" applyBorder="1" applyAlignment="1">
      <alignment horizontal="right"/>
    </xf>
    <xf numFmtId="166" fontId="14" fillId="4" borderId="5" xfId="6" applyNumberFormat="1" applyFont="1" applyFill="1" applyBorder="1" applyAlignment="1">
      <alignment horizontal="right"/>
    </xf>
    <xf numFmtId="0" fontId="5" fillId="0" borderId="6" xfId="6" applyFont="1" applyFill="1" applyBorder="1" applyAlignment="1">
      <alignment horizontal="center"/>
    </xf>
    <xf numFmtId="0" fontId="9" fillId="0" borderId="5" xfId="2" applyFont="1" applyFill="1" applyBorder="1"/>
    <xf numFmtId="166" fontId="5" fillId="0" borderId="7" xfId="6" applyNumberFormat="1" applyFont="1" applyFill="1" applyBorder="1" applyAlignment="1">
      <alignment horizontal="right"/>
    </xf>
    <xf numFmtId="165" fontId="11" fillId="0" borderId="13" xfId="4" applyFont="1" applyFill="1" applyBorder="1"/>
    <xf numFmtId="4" fontId="9" fillId="0" borderId="1" xfId="6" applyNumberFormat="1" applyFont="1" applyFill="1" applyBorder="1" applyAlignment="1"/>
    <xf numFmtId="4" fontId="13" fillId="0" borderId="5" xfId="6" applyNumberFormat="1" applyFont="1" applyFill="1" applyBorder="1" applyAlignment="1"/>
    <xf numFmtId="4" fontId="5" fillId="0" borderId="5" xfId="6" applyNumberFormat="1" applyFont="1" applyFill="1" applyBorder="1" applyAlignment="1"/>
    <xf numFmtId="0" fontId="13" fillId="0" borderId="5" xfId="6" applyFont="1" applyFill="1" applyBorder="1" applyAlignment="1">
      <alignment horizontal="center"/>
    </xf>
    <xf numFmtId="4" fontId="14" fillId="0" borderId="5" xfId="6" applyNumberFormat="1" applyFont="1" applyFill="1" applyBorder="1" applyAlignment="1"/>
    <xf numFmtId="4" fontId="5" fillId="0" borderId="7" xfId="6" applyNumberFormat="1" applyFont="1" applyFill="1" applyBorder="1" applyAlignment="1"/>
    <xf numFmtId="166" fontId="5" fillId="0" borderId="1" xfId="6" applyNumberFormat="1" applyFont="1" applyFill="1" applyBorder="1" applyAlignment="1">
      <alignment horizontal="center"/>
    </xf>
    <xf numFmtId="165" fontId="5" fillId="4" borderId="5" xfId="4" applyFont="1" applyFill="1" applyBorder="1" applyAlignment="1">
      <alignment horizontal="center"/>
    </xf>
    <xf numFmtId="14" fontId="13" fillId="0" borderId="5" xfId="6" applyNumberFormat="1" applyFont="1" applyFill="1" applyBorder="1" applyAlignment="1">
      <alignment horizontal="center"/>
    </xf>
    <xf numFmtId="20" fontId="5" fillId="0" borderId="5" xfId="6" applyNumberFormat="1" applyFont="1" applyFill="1" applyBorder="1" applyAlignment="1">
      <alignment horizontal="right"/>
    </xf>
    <xf numFmtId="165" fontId="13" fillId="0" borderId="5" xfId="4" applyFont="1" applyFill="1" applyBorder="1"/>
    <xf numFmtId="165" fontId="9" fillId="0" borderId="5" xfId="4" applyFont="1" applyFill="1" applyBorder="1"/>
    <xf numFmtId="165" fontId="14" fillId="0" borderId="5" xfId="4" applyFont="1" applyFill="1" applyBorder="1"/>
    <xf numFmtId="43" fontId="7" fillId="0" borderId="0" xfId="3" applyFont="1" applyFill="1"/>
    <xf numFmtId="166" fontId="9" fillId="0" borderId="5" xfId="6" applyNumberFormat="1" applyFont="1" applyFill="1" applyBorder="1" applyAlignment="1">
      <alignment horizontal="right"/>
    </xf>
    <xf numFmtId="39" fontId="13" fillId="0" borderId="7" xfId="6" applyNumberFormat="1" applyFont="1" applyFill="1" applyBorder="1" applyAlignment="1">
      <alignment horizontal="right" vertical="center"/>
    </xf>
    <xf numFmtId="0" fontId="5" fillId="0" borderId="0" xfId="6" applyFont="1" applyFill="1" applyBorder="1" applyAlignment="1">
      <alignment horizontal="center"/>
    </xf>
    <xf numFmtId="14" fontId="5" fillId="0" borderId="0" xfId="6" applyNumberFormat="1" applyFont="1" applyFill="1" applyBorder="1" applyAlignment="1">
      <alignment horizontal="center"/>
    </xf>
    <xf numFmtId="166" fontId="13" fillId="0" borderId="0" xfId="6" applyNumberFormat="1" applyFont="1" applyFill="1" applyBorder="1" applyAlignment="1">
      <alignment horizontal="right"/>
    </xf>
    <xf numFmtId="0" fontId="7" fillId="0" borderId="12" xfId="6" applyFont="1" applyFill="1" applyBorder="1" applyAlignment="1">
      <alignment horizontal="center"/>
    </xf>
    <xf numFmtId="39" fontId="13" fillId="0" borderId="5" xfId="6" applyNumberFormat="1" applyFont="1" applyFill="1" applyBorder="1" applyAlignment="1">
      <alignment horizontal="right" vertical="center"/>
    </xf>
    <xf numFmtId="39" fontId="9" fillId="0" borderId="5" xfId="6" applyNumberFormat="1" applyFont="1" applyFill="1" applyBorder="1" applyAlignment="1">
      <alignment horizontal="right" vertical="center"/>
    </xf>
    <xf numFmtId="39" fontId="5" fillId="0" borderId="5" xfId="6" applyNumberFormat="1" applyFont="1" applyFill="1" applyBorder="1" applyAlignment="1">
      <alignment horizontal="right" vertical="center"/>
    </xf>
    <xf numFmtId="39" fontId="5" fillId="0" borderId="5" xfId="4" applyNumberFormat="1" applyFont="1" applyFill="1" applyBorder="1" applyAlignment="1">
      <alignment horizontal="right"/>
    </xf>
    <xf numFmtId="0" fontId="5" fillId="4" borderId="5" xfId="6" applyFont="1" applyFill="1" applyBorder="1" applyAlignment="1">
      <alignment horizontal="center"/>
    </xf>
    <xf numFmtId="14" fontId="5" fillId="4" borderId="5" xfId="6" applyNumberFormat="1" applyFont="1" applyFill="1" applyBorder="1" applyAlignment="1">
      <alignment horizontal="center"/>
    </xf>
    <xf numFmtId="166" fontId="8" fillId="0" borderId="5" xfId="6" applyNumberFormat="1" applyFont="1" applyFill="1" applyBorder="1" applyAlignment="1">
      <alignment horizontal="right"/>
    </xf>
    <xf numFmtId="20" fontId="5" fillId="0" borderId="5" xfId="6" applyNumberFormat="1" applyFont="1" applyFill="1" applyBorder="1" applyAlignment="1">
      <alignment horizontal="center"/>
    </xf>
    <xf numFmtId="166" fontId="13" fillId="0" borderId="7" xfId="6" applyNumberFormat="1" applyFont="1" applyFill="1" applyBorder="1" applyAlignment="1">
      <alignment horizontal="right"/>
    </xf>
    <xf numFmtId="166" fontId="13" fillId="2" borderId="5" xfId="6" applyNumberFormat="1" applyFont="1" applyFill="1" applyBorder="1" applyAlignment="1">
      <alignment horizontal="right"/>
    </xf>
    <xf numFmtId="0" fontId="5" fillId="0" borderId="11" xfId="6" quotePrefix="1" applyFont="1" applyFill="1" applyBorder="1" applyAlignment="1">
      <alignment horizontal="center"/>
    </xf>
    <xf numFmtId="14" fontId="9" fillId="0" borderId="10" xfId="6" applyNumberFormat="1" applyFont="1" applyFill="1" applyBorder="1" applyAlignment="1">
      <alignment horizontal="center"/>
    </xf>
    <xf numFmtId="166" fontId="8" fillId="4" borderId="5" xfId="6" applyNumberFormat="1" applyFont="1" applyFill="1" applyBorder="1" applyAlignment="1">
      <alignment horizontal="right"/>
    </xf>
    <xf numFmtId="165" fontId="5" fillId="4" borderId="5" xfId="4" applyFont="1" applyFill="1" applyBorder="1"/>
    <xf numFmtId="0" fontId="5" fillId="0" borderId="6" xfId="6" applyFont="1" applyFill="1" applyBorder="1" applyAlignment="1">
      <alignment horizontal="center" vertical="top"/>
    </xf>
    <xf numFmtId="0" fontId="9" fillId="0" borderId="11" xfId="6" applyFont="1" applyFill="1" applyBorder="1" applyAlignment="1">
      <alignment horizontal="center"/>
    </xf>
    <xf numFmtId="20" fontId="5" fillId="0" borderId="0" xfId="6" applyNumberFormat="1" applyFont="1" applyFill="1"/>
    <xf numFmtId="165" fontId="5" fillId="2" borderId="5" xfId="4" applyFont="1" applyFill="1" applyBorder="1" applyAlignment="1">
      <alignment horizontal="center"/>
    </xf>
    <xf numFmtId="165" fontId="8" fillId="0" borderId="5" xfId="4" applyFont="1" applyFill="1" applyBorder="1" applyAlignment="1">
      <alignment horizontal="center"/>
    </xf>
    <xf numFmtId="165" fontId="14" fillId="0" borderId="5" xfId="4" applyFont="1" applyFill="1" applyBorder="1" applyAlignment="1">
      <alignment horizontal="center"/>
    </xf>
    <xf numFmtId="168" fontId="7" fillId="0" borderId="12" xfId="4" applyNumberFormat="1" applyFont="1" applyFill="1" applyBorder="1"/>
    <xf numFmtId="165" fontId="13" fillId="0" borderId="5" xfId="4" applyFont="1" applyFill="1" applyBorder="1" applyAlignment="1">
      <alignment horizontal="center"/>
    </xf>
    <xf numFmtId="165" fontId="13" fillId="2" borderId="5" xfId="4" applyFont="1" applyFill="1" applyBorder="1" applyAlignment="1">
      <alignment horizontal="center"/>
    </xf>
    <xf numFmtId="166" fontId="5" fillId="2" borderId="5" xfId="6" applyNumberFormat="1" applyFont="1" applyFill="1" applyBorder="1" applyAlignment="1">
      <alignment horizontal="right"/>
    </xf>
    <xf numFmtId="166" fontId="5" fillId="0" borderId="1" xfId="6" applyNumberFormat="1" applyFont="1" applyFill="1" applyBorder="1" applyAlignment="1"/>
    <xf numFmtId="20" fontId="5" fillId="0" borderId="0" xfId="6" applyNumberFormat="1" applyFont="1" applyFill="1" applyBorder="1"/>
    <xf numFmtId="0" fontId="7" fillId="0" borderId="0" xfId="6" applyFont="1" applyFill="1" applyBorder="1"/>
    <xf numFmtId="14" fontId="5" fillId="0" borderId="11" xfId="6" applyNumberFormat="1" applyFont="1" applyFill="1" applyBorder="1" applyAlignment="1">
      <alignment horizontal="center"/>
    </xf>
    <xf numFmtId="0" fontId="7" fillId="0" borderId="11" xfId="6" applyFont="1" applyFill="1" applyBorder="1" applyAlignment="1">
      <alignment horizontal="center"/>
    </xf>
    <xf numFmtId="17" fontId="5" fillId="0" borderId="5" xfId="6" applyNumberFormat="1" applyFont="1" applyFill="1" applyBorder="1" applyAlignment="1">
      <alignment horizontal="center"/>
    </xf>
    <xf numFmtId="166" fontId="9" fillId="0" borderId="5" xfId="6" applyNumberFormat="1" applyFont="1" applyFill="1" applyBorder="1" applyAlignment="1"/>
    <xf numFmtId="166" fontId="14" fillId="0" borderId="7" xfId="6" applyNumberFormat="1" applyFont="1" applyFill="1" applyBorder="1" applyAlignment="1">
      <alignment horizontal="right"/>
    </xf>
    <xf numFmtId="0" fontId="12" fillId="0" borderId="0" xfId="6" applyFont="1" applyFill="1" applyBorder="1" applyAlignment="1">
      <alignment horizontal="center"/>
    </xf>
    <xf numFmtId="166" fontId="5" fillId="0" borderId="5" xfId="4" applyNumberFormat="1" applyFont="1" applyFill="1" applyBorder="1" applyAlignment="1">
      <alignment horizontal="center"/>
    </xf>
    <xf numFmtId="166" fontId="5" fillId="0" borderId="5" xfId="4" applyNumberFormat="1" applyFont="1" applyFill="1" applyBorder="1"/>
    <xf numFmtId="166" fontId="9" fillId="0" borderId="7" xfId="6" applyNumberFormat="1" applyFont="1" applyFill="1" applyBorder="1" applyAlignment="1">
      <alignment horizontal="right"/>
    </xf>
    <xf numFmtId="165" fontId="7" fillId="0" borderId="14" xfId="6" applyNumberFormat="1" applyFont="1" applyFill="1" applyBorder="1" applyAlignment="1">
      <alignment horizontal="center"/>
    </xf>
    <xf numFmtId="0" fontId="9" fillId="0" borderId="1" xfId="6" applyFont="1" applyFill="1" applyBorder="1" applyAlignment="1">
      <alignment horizontal="center"/>
    </xf>
    <xf numFmtId="166" fontId="13" fillId="0" borderId="1" xfId="6" applyNumberFormat="1" applyFont="1" applyFill="1" applyBorder="1" applyAlignment="1"/>
    <xf numFmtId="166" fontId="13" fillId="0" borderId="5" xfId="6" applyNumberFormat="1" applyFont="1" applyFill="1" applyBorder="1" applyAlignment="1"/>
    <xf numFmtId="166" fontId="5" fillId="0" borderId="5" xfId="6" applyNumberFormat="1" applyFont="1" applyFill="1" applyBorder="1" applyAlignment="1"/>
    <xf numFmtId="166" fontId="5" fillId="0" borderId="5" xfId="4" applyNumberFormat="1" applyFont="1" applyFill="1" applyBorder="1" applyAlignment="1"/>
    <xf numFmtId="0" fontId="7" fillId="0" borderId="14" xfId="6" applyFont="1" applyFill="1" applyBorder="1" applyAlignment="1">
      <alignment horizontal="center"/>
    </xf>
    <xf numFmtId="165" fontId="5" fillId="0" borderId="7" xfId="4" applyFont="1" applyFill="1" applyBorder="1" applyAlignment="1">
      <alignment horizontal="right"/>
    </xf>
    <xf numFmtId="0" fontId="5" fillId="0" borderId="2" xfId="6" applyFont="1" applyFill="1" applyBorder="1"/>
    <xf numFmtId="0" fontId="5" fillId="2" borderId="5" xfId="6" applyFont="1" applyFill="1" applyBorder="1" applyAlignment="1">
      <alignment horizontal="center"/>
    </xf>
    <xf numFmtId="0" fontId="8" fillId="0" borderId="5" xfId="0" applyFont="1" applyBorder="1"/>
    <xf numFmtId="166" fontId="9" fillId="0" borderId="1" xfId="6" applyNumberFormat="1" applyFont="1" applyFill="1" applyBorder="1" applyAlignment="1">
      <alignment horizontal="right"/>
    </xf>
    <xf numFmtId="14" fontId="5" fillId="0" borderId="10" xfId="6" quotePrefix="1" applyNumberFormat="1" applyFont="1" applyFill="1" applyBorder="1" applyAlignment="1">
      <alignment horizontal="center"/>
    </xf>
    <xf numFmtId="168" fontId="16" fillId="0" borderId="12" xfId="4" applyNumberFormat="1" applyFont="1" applyFill="1" applyBorder="1"/>
    <xf numFmtId="166" fontId="13" fillId="4" borderId="5" xfId="6" applyNumberFormat="1" applyFont="1" applyFill="1" applyBorder="1" applyAlignment="1">
      <alignment horizontal="right"/>
    </xf>
    <xf numFmtId="0" fontId="9" fillId="0" borderId="0" xfId="2" applyFont="1" applyFill="1"/>
    <xf numFmtId="0" fontId="5" fillId="4" borderId="0" xfId="6" applyFont="1" applyFill="1" applyBorder="1" applyAlignment="1">
      <alignment horizontal="center"/>
    </xf>
    <xf numFmtId="14" fontId="9" fillId="0" borderId="1" xfId="6" applyNumberFormat="1" applyFont="1" applyFill="1" applyBorder="1" applyAlignment="1">
      <alignment horizontal="center"/>
    </xf>
    <xf numFmtId="165" fontId="11" fillId="0" borderId="12" xfId="4" applyFont="1" applyFill="1" applyBorder="1"/>
    <xf numFmtId="166" fontId="7" fillId="0" borderId="15" xfId="6" applyNumberFormat="1" applyFont="1" applyFill="1" applyBorder="1" applyAlignment="1">
      <alignment horizontal="right"/>
    </xf>
    <xf numFmtId="0" fontId="9" fillId="0" borderId="9" xfId="2" applyFont="1" applyFill="1" applyBorder="1"/>
    <xf numFmtId="0" fontId="5" fillId="0" borderId="7" xfId="2" applyFont="1" applyBorder="1"/>
    <xf numFmtId="20" fontId="5" fillId="0" borderId="0" xfId="2" applyNumberFormat="1" applyFont="1"/>
    <xf numFmtId="168" fontId="7" fillId="0" borderId="0" xfId="4" applyNumberFormat="1" applyFont="1" applyFill="1" applyBorder="1"/>
    <xf numFmtId="4" fontId="8" fillId="0" borderId="5" xfId="6" applyNumberFormat="1" applyFont="1" applyFill="1" applyBorder="1" applyAlignment="1">
      <alignment horizontal="right"/>
    </xf>
    <xf numFmtId="4" fontId="7" fillId="0" borderId="5" xfId="6" applyNumberFormat="1" applyFont="1" applyFill="1" applyBorder="1" applyAlignment="1">
      <alignment horizontal="center"/>
    </xf>
    <xf numFmtId="4" fontId="5" fillId="0" borderId="5" xfId="4" applyNumberFormat="1" applyFont="1" applyFill="1" applyBorder="1" applyAlignment="1">
      <alignment horizontal="center"/>
    </xf>
    <xf numFmtId="4" fontId="5" fillId="0" borderId="5" xfId="4" applyNumberFormat="1" applyFont="1" applyFill="1" applyBorder="1"/>
    <xf numFmtId="14" fontId="9" fillId="4" borderId="5" xfId="6" applyNumberFormat="1" applyFont="1" applyFill="1" applyBorder="1" applyAlignment="1">
      <alignment horizontal="center"/>
    </xf>
    <xf numFmtId="4" fontId="5" fillId="0" borderId="1" xfId="6" applyNumberFormat="1" applyFont="1" applyFill="1" applyBorder="1" applyAlignment="1">
      <alignment horizontal="right"/>
    </xf>
    <xf numFmtId="2" fontId="5" fillId="0" borderId="5" xfId="4" applyNumberFormat="1" applyFont="1" applyFill="1" applyBorder="1"/>
    <xf numFmtId="166" fontId="8" fillId="0" borderId="0" xfId="0" applyNumberFormat="1" applyFont="1"/>
    <xf numFmtId="0" fontId="7" fillId="0" borderId="3" xfId="6" applyFont="1" applyFill="1" applyBorder="1" applyAlignment="1">
      <alignment vertical="center"/>
    </xf>
    <xf numFmtId="0" fontId="7" fillId="0" borderId="12" xfId="6" applyFont="1" applyFill="1" applyBorder="1" applyAlignment="1">
      <alignment vertical="center"/>
    </xf>
    <xf numFmtId="164" fontId="14" fillId="0" borderId="5" xfId="6" applyNumberFormat="1" applyFont="1" applyFill="1" applyBorder="1" applyAlignment="1">
      <alignment horizontal="right"/>
    </xf>
    <xf numFmtId="165" fontId="15" fillId="0" borderId="13" xfId="4" applyFont="1" applyFill="1" applyBorder="1"/>
    <xf numFmtId="20" fontId="7" fillId="0" borderId="0" xfId="6" applyNumberFormat="1" applyFont="1" applyFill="1" applyBorder="1" applyAlignment="1">
      <alignment horizontal="center"/>
    </xf>
    <xf numFmtId="165" fontId="7" fillId="4" borderId="14" xfId="4" applyFont="1" applyFill="1" applyBorder="1"/>
    <xf numFmtId="165" fontId="5" fillId="0" borderId="5" xfId="4" applyFont="1" applyFill="1" applyBorder="1" applyAlignment="1">
      <alignment horizontal="right"/>
    </xf>
    <xf numFmtId="0" fontId="8" fillId="0" borderId="5" xfId="0" applyFont="1" applyBorder="1" applyAlignment="1">
      <alignment horizontal="center"/>
    </xf>
    <xf numFmtId="14" fontId="8" fillId="0" borderId="5" xfId="0" applyNumberFormat="1" applyFont="1" applyBorder="1" applyAlignment="1">
      <alignment horizontal="center"/>
    </xf>
    <xf numFmtId="43" fontId="8" fillId="0" borderId="5" xfId="1" applyFont="1" applyBorder="1" applyAlignment="1">
      <alignment horizontal="center"/>
    </xf>
    <xf numFmtId="43" fontId="13" fillId="0" borderId="1" xfId="1" applyFont="1" applyFill="1" applyBorder="1" applyAlignment="1">
      <alignment horizontal="right"/>
    </xf>
    <xf numFmtId="43" fontId="5" fillId="0" borderId="5" xfId="1" applyFont="1" applyFill="1" applyBorder="1" applyAlignment="1">
      <alignment horizontal="right"/>
    </xf>
    <xf numFmtId="43" fontId="13" fillId="0" borderId="5" xfId="1" applyFont="1" applyFill="1" applyBorder="1" applyAlignment="1">
      <alignment horizontal="right"/>
    </xf>
    <xf numFmtId="43" fontId="9" fillId="0" borderId="5" xfId="1" applyFont="1" applyFill="1" applyBorder="1" applyAlignment="1">
      <alignment horizontal="right"/>
    </xf>
    <xf numFmtId="43" fontId="5" fillId="0" borderId="5" xfId="1" applyFont="1" applyFill="1" applyBorder="1" applyAlignment="1">
      <alignment horizontal="center"/>
    </xf>
    <xf numFmtId="43" fontId="5" fillId="4" borderId="5" xfId="1" applyFont="1" applyFill="1" applyBorder="1" applyAlignment="1">
      <alignment horizontal="right"/>
    </xf>
    <xf numFmtId="166" fontId="7" fillId="0" borderId="7" xfId="6" applyNumberFormat="1" applyFont="1" applyFill="1" applyBorder="1" applyAlignment="1">
      <alignment horizontal="right"/>
    </xf>
    <xf numFmtId="14" fontId="8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43" fontId="5" fillId="0" borderId="1" xfId="1" applyFont="1" applyFill="1" applyBorder="1" applyAlignment="1">
      <alignment horizontal="right"/>
    </xf>
    <xf numFmtId="43" fontId="9" fillId="4" borderId="5" xfId="1" applyFont="1" applyFill="1" applyBorder="1" applyAlignment="1"/>
    <xf numFmtId="43" fontId="9" fillId="0" borderId="5" xfId="1" applyFont="1" applyFill="1" applyBorder="1" applyAlignment="1"/>
    <xf numFmtId="43" fontId="8" fillId="0" borderId="5" xfId="1" applyFont="1" applyBorder="1"/>
    <xf numFmtId="43" fontId="8" fillId="0" borderId="5" xfId="1" applyFont="1" applyFill="1" applyBorder="1" applyAlignment="1">
      <alignment horizontal="right"/>
    </xf>
    <xf numFmtId="43" fontId="14" fillId="0" borderId="5" xfId="1" applyFont="1" applyFill="1" applyBorder="1" applyAlignment="1">
      <alignment horizontal="right"/>
    </xf>
    <xf numFmtId="43" fontId="5" fillId="4" borderId="5" xfId="1" applyFont="1" applyFill="1" applyBorder="1"/>
    <xf numFmtId="166" fontId="5" fillId="4" borderId="1" xfId="6" applyNumberFormat="1" applyFont="1" applyFill="1" applyBorder="1" applyAlignment="1">
      <alignment horizontal="right"/>
    </xf>
    <xf numFmtId="165" fontId="5" fillId="0" borderId="7" xfId="4" applyFont="1" applyFill="1" applyBorder="1"/>
    <xf numFmtId="0" fontId="5" fillId="0" borderId="0" xfId="6" quotePrefix="1" applyFont="1" applyFill="1" applyBorder="1" applyAlignment="1">
      <alignment horizontal="center"/>
    </xf>
    <xf numFmtId="168" fontId="6" fillId="0" borderId="12" xfId="4" applyNumberFormat="1" applyFont="1" applyFill="1" applyBorder="1"/>
    <xf numFmtId="168" fontId="7" fillId="0" borderId="14" xfId="4" applyNumberFormat="1" applyFont="1" applyFill="1" applyBorder="1"/>
    <xf numFmtId="0" fontId="5" fillId="0" borderId="17" xfId="5" applyFont="1" applyFill="1" applyBorder="1" applyAlignment="1">
      <alignment vertical="top"/>
    </xf>
    <xf numFmtId="0" fontId="5" fillId="0" borderId="0" xfId="5" applyFont="1" applyFill="1" applyBorder="1" applyAlignment="1">
      <alignment vertical="top"/>
    </xf>
    <xf numFmtId="43" fontId="14" fillId="0" borderId="5" xfId="1" applyFont="1" applyFill="1" applyBorder="1" applyAlignment="1"/>
    <xf numFmtId="43" fontId="5" fillId="0" borderId="1" xfId="1" applyFont="1" applyFill="1" applyBorder="1" applyAlignment="1">
      <alignment horizontal="right" shrinkToFit="1"/>
    </xf>
    <xf numFmtId="43" fontId="13" fillId="0" borderId="5" xfId="1" applyFont="1" applyFill="1" applyBorder="1" applyAlignment="1">
      <alignment horizontal="right" shrinkToFit="1"/>
    </xf>
    <xf numFmtId="43" fontId="5" fillId="0" borderId="5" xfId="1" applyFont="1" applyFill="1" applyBorder="1" applyAlignment="1">
      <alignment horizontal="right" shrinkToFit="1"/>
    </xf>
    <xf numFmtId="0" fontId="14" fillId="0" borderId="5" xfId="6" applyFont="1" applyFill="1" applyBorder="1" applyAlignment="1">
      <alignment horizontal="center"/>
    </xf>
    <xf numFmtId="14" fontId="14" fillId="0" borderId="10" xfId="6" applyNumberFormat="1" applyFont="1" applyFill="1" applyBorder="1" applyAlignment="1">
      <alignment horizontal="center"/>
    </xf>
    <xf numFmtId="14" fontId="14" fillId="0" borderId="5" xfId="6" applyNumberFormat="1" applyFont="1" applyFill="1" applyBorder="1" applyAlignment="1">
      <alignment horizontal="center"/>
    </xf>
    <xf numFmtId="0" fontId="14" fillId="0" borderId="1" xfId="6" applyFont="1" applyFill="1" applyBorder="1" applyAlignment="1">
      <alignment horizontal="center"/>
    </xf>
    <xf numFmtId="14" fontId="14" fillId="0" borderId="1" xfId="6" applyNumberFormat="1" applyFont="1" applyFill="1" applyBorder="1" applyAlignment="1">
      <alignment horizontal="center"/>
    </xf>
    <xf numFmtId="166" fontId="14" fillId="0" borderId="1" xfId="6" applyNumberFormat="1" applyFont="1" applyFill="1" applyBorder="1" applyAlignment="1">
      <alignment horizontal="right"/>
    </xf>
    <xf numFmtId="0" fontId="14" fillId="0" borderId="11" xfId="6" applyFont="1" applyFill="1" applyBorder="1" applyAlignment="1">
      <alignment horizontal="center"/>
    </xf>
    <xf numFmtId="4" fontId="8" fillId="0" borderId="0" xfId="0" applyNumberFormat="1" applyFont="1" applyBorder="1"/>
    <xf numFmtId="166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Fill="1"/>
    <xf numFmtId="4" fontId="8" fillId="0" borderId="5" xfId="0" applyNumberFormat="1" applyFont="1" applyBorder="1" applyAlignment="1">
      <alignment horizontal="right"/>
    </xf>
    <xf numFmtId="0" fontId="8" fillId="0" borderId="5" xfId="0" applyFont="1" applyFill="1" applyBorder="1" applyAlignment="1">
      <alignment horizontal="center"/>
    </xf>
    <xf numFmtId="43" fontId="5" fillId="0" borderId="5" xfId="1" applyFont="1" applyFill="1" applyBorder="1" applyAlignment="1"/>
    <xf numFmtId="14" fontId="8" fillId="0" borderId="5" xfId="0" applyNumberFormat="1" applyFont="1" applyFill="1" applyBorder="1" applyAlignment="1">
      <alignment horizontal="center"/>
    </xf>
    <xf numFmtId="43" fontId="8" fillId="0" borderId="5" xfId="1" applyFont="1" applyFill="1" applyBorder="1"/>
    <xf numFmtId="0" fontId="17" fillId="0" borderId="6" xfId="6" applyFont="1" applyFill="1" applyBorder="1" applyAlignment="1">
      <alignment horizontal="center"/>
    </xf>
    <xf numFmtId="14" fontId="5" fillId="2" borderId="5" xfId="6" applyNumberFormat="1" applyFont="1" applyFill="1" applyBorder="1" applyAlignment="1">
      <alignment horizontal="center"/>
    </xf>
    <xf numFmtId="43" fontId="5" fillId="4" borderId="5" xfId="1" applyFont="1" applyFill="1" applyBorder="1" applyAlignment="1">
      <alignment horizontal="center"/>
    </xf>
    <xf numFmtId="4" fontId="5" fillId="0" borderId="5" xfId="6" applyNumberFormat="1" applyFont="1" applyFill="1" applyBorder="1" applyAlignment="1">
      <alignment horizontal="center"/>
    </xf>
    <xf numFmtId="0" fontId="5" fillId="0" borderId="15" xfId="6" applyFont="1" applyFill="1" applyBorder="1" applyAlignment="1">
      <alignment horizontal="center"/>
    </xf>
    <xf numFmtId="4" fontId="5" fillId="0" borderId="0" xfId="6" quotePrefix="1" applyNumberFormat="1" applyFont="1" applyFill="1" applyAlignment="1">
      <alignment vertical="center"/>
    </xf>
    <xf numFmtId="4" fontId="5" fillId="0" borderId="0" xfId="6" applyNumberFormat="1" applyFont="1" applyFill="1" applyAlignment="1">
      <alignment vertical="center"/>
    </xf>
    <xf numFmtId="4" fontId="0" fillId="0" borderId="0" xfId="0" applyNumberFormat="1"/>
    <xf numFmtId="4" fontId="7" fillId="0" borderId="0" xfId="6" applyNumberFormat="1" applyFont="1" applyFill="1"/>
    <xf numFmtId="4" fontId="5" fillId="0" borderId="0" xfId="6" applyNumberFormat="1" applyFont="1" applyFill="1"/>
    <xf numFmtId="4" fontId="5" fillId="0" borderId="0" xfId="6" quotePrefix="1" applyNumberFormat="1" applyFont="1" applyFill="1"/>
    <xf numFmtId="4" fontId="7" fillId="0" borderId="1" xfId="6" applyNumberFormat="1" applyFont="1" applyFill="1" applyBorder="1" applyAlignment="1">
      <alignment horizontal="center"/>
    </xf>
    <xf numFmtId="4" fontId="7" fillId="0" borderId="2" xfId="6" applyNumberFormat="1" applyFont="1" applyFill="1" applyBorder="1" applyAlignment="1">
      <alignment horizontal="center"/>
    </xf>
    <xf numFmtId="4" fontId="7" fillId="0" borderId="0" xfId="6" applyNumberFormat="1" applyFont="1" applyFill="1" applyBorder="1" applyAlignment="1">
      <alignment horizontal="center"/>
    </xf>
    <xf numFmtId="4" fontId="7" fillId="0" borderId="6" xfId="6" applyNumberFormat="1" applyFont="1" applyFill="1" applyBorder="1" applyAlignment="1">
      <alignment horizontal="center"/>
    </xf>
    <xf numFmtId="4" fontId="5" fillId="0" borderId="7" xfId="6" applyNumberFormat="1" applyFont="1" applyFill="1" applyBorder="1"/>
    <xf numFmtId="4" fontId="7" fillId="0" borderId="8" xfId="6" applyNumberFormat="1" applyFont="1" applyFill="1" applyBorder="1" applyAlignment="1">
      <alignment horizontal="center"/>
    </xf>
    <xf numFmtId="4" fontId="7" fillId="0" borderId="7" xfId="6" applyNumberFormat="1" applyFont="1" applyFill="1" applyBorder="1" applyAlignment="1">
      <alignment horizontal="center"/>
    </xf>
    <xf numFmtId="4" fontId="7" fillId="0" borderId="9" xfId="6" applyNumberFormat="1" applyFont="1" applyFill="1" applyBorder="1" applyAlignment="1">
      <alignment horizontal="center"/>
    </xf>
    <xf numFmtId="4" fontId="5" fillId="0" borderId="1" xfId="6" applyNumberFormat="1" applyFont="1" applyFill="1" applyBorder="1" applyAlignment="1">
      <alignment horizontal="center"/>
    </xf>
    <xf numFmtId="4" fontId="5" fillId="0" borderId="5" xfId="6" quotePrefix="1" applyNumberFormat="1" applyFont="1" applyFill="1" applyBorder="1" applyAlignment="1">
      <alignment horizontal="center"/>
    </xf>
    <xf numFmtId="4" fontId="9" fillId="0" borderId="5" xfId="6" applyNumberFormat="1" applyFont="1" applyFill="1" applyBorder="1" applyAlignment="1">
      <alignment horizontal="center"/>
    </xf>
    <xf numFmtId="4" fontId="5" fillId="0" borderId="11" xfId="6" applyNumberFormat="1" applyFont="1" applyFill="1" applyBorder="1" applyAlignment="1">
      <alignment horizontal="center"/>
    </xf>
    <xf numFmtId="4" fontId="5" fillId="0" borderId="10" xfId="6" quotePrefix="1" applyNumberFormat="1" applyFont="1" applyFill="1" applyBorder="1" applyAlignment="1">
      <alignment horizontal="center"/>
    </xf>
    <xf numFmtId="4" fontId="5" fillId="0" borderId="5" xfId="6" applyNumberFormat="1" applyFont="1" applyFill="1" applyBorder="1"/>
    <xf numFmtId="4" fontId="7" fillId="0" borderId="11" xfId="6" applyNumberFormat="1" applyFont="1" applyFill="1" applyBorder="1" applyAlignment="1">
      <alignment horizontal="center"/>
    </xf>
    <xf numFmtId="4" fontId="5" fillId="0" borderId="10" xfId="6" applyNumberFormat="1" applyFont="1" applyFill="1" applyBorder="1" applyAlignment="1">
      <alignment horizontal="center"/>
    </xf>
    <xf numFmtId="4" fontId="5" fillId="0" borderId="11" xfId="6" applyNumberFormat="1" applyFont="1" applyFill="1" applyBorder="1"/>
    <xf numFmtId="4" fontId="5" fillId="0" borderId="10" xfId="6" applyNumberFormat="1" applyFont="1" applyFill="1" applyBorder="1"/>
    <xf numFmtId="4" fontId="5" fillId="0" borderId="9" xfId="6" applyNumberFormat="1" applyFont="1" applyFill="1" applyBorder="1"/>
    <xf numFmtId="4" fontId="10" fillId="0" borderId="0" xfId="6" applyNumberFormat="1" applyFont="1" applyFill="1" applyBorder="1"/>
    <xf numFmtId="4" fontId="5" fillId="0" borderId="0" xfId="6" applyNumberFormat="1" applyFont="1" applyFill="1" applyBorder="1"/>
    <xf numFmtId="4" fontId="7" fillId="0" borderId="12" xfId="4" applyNumberFormat="1" applyFont="1" applyFill="1" applyBorder="1"/>
    <xf numFmtId="4" fontId="11" fillId="0" borderId="0" xfId="6" applyNumberFormat="1" applyFont="1" applyFill="1"/>
    <xf numFmtId="4" fontId="8" fillId="0" borderId="5" xfId="0" applyNumberFormat="1" applyFont="1" applyBorder="1" applyAlignment="1">
      <alignment horizontal="center"/>
    </xf>
    <xf numFmtId="4" fontId="8" fillId="0" borderId="5" xfId="1" applyNumberFormat="1" applyFont="1" applyBorder="1" applyAlignment="1">
      <alignment horizontal="center"/>
    </xf>
    <xf numFmtId="4" fontId="5" fillId="0" borderId="5" xfId="1" applyNumberFormat="1" applyFont="1" applyFill="1" applyBorder="1" applyAlignment="1">
      <alignment horizontal="center"/>
    </xf>
    <xf numFmtId="4" fontId="5" fillId="0" borderId="7" xfId="4" applyNumberFormat="1" applyFont="1" applyFill="1" applyBorder="1" applyAlignment="1">
      <alignment horizontal="center"/>
    </xf>
    <xf numFmtId="0" fontId="0" fillId="0" borderId="0" xfId="0"/>
    <xf numFmtId="0" fontId="5" fillId="0" borderId="5" xfId="6" applyFont="1" applyFill="1" applyBorder="1" applyAlignment="1">
      <alignment horizontal="center"/>
    </xf>
    <xf numFmtId="0" fontId="5" fillId="0" borderId="11" xfId="6" applyFont="1" applyFill="1" applyBorder="1" applyAlignment="1">
      <alignment horizontal="center"/>
    </xf>
    <xf numFmtId="0" fontId="9" fillId="0" borderId="5" xfId="6" applyFont="1" applyFill="1" applyBorder="1" applyAlignment="1">
      <alignment horizontal="center"/>
    </xf>
    <xf numFmtId="14" fontId="5" fillId="0" borderId="0" xfId="6" applyNumberFormat="1" applyFont="1" applyFill="1" applyBorder="1" applyAlignment="1">
      <alignment horizontal="center"/>
    </xf>
    <xf numFmtId="43" fontId="5" fillId="0" borderId="5" xfId="1" applyFont="1" applyFill="1" applyBorder="1" applyAlignment="1">
      <alignment horizontal="right"/>
    </xf>
    <xf numFmtId="43" fontId="8" fillId="0" borderId="5" xfId="1" applyFont="1" applyBorder="1"/>
    <xf numFmtId="14" fontId="9" fillId="0" borderId="0" xfId="6" applyNumberFormat="1" applyFont="1" applyFill="1" applyBorder="1" applyAlignment="1">
      <alignment horizontal="center"/>
    </xf>
    <xf numFmtId="14" fontId="8" fillId="0" borderId="0" xfId="0" applyNumberFormat="1" applyFont="1" applyAlignment="1">
      <alignment horizontal="center"/>
    </xf>
    <xf numFmtId="0" fontId="7" fillId="0" borderId="6" xfId="6" applyFont="1" applyFill="1" applyBorder="1" applyAlignment="1">
      <alignment horizontal="center"/>
    </xf>
    <xf numFmtId="43" fontId="14" fillId="2" borderId="5" xfId="1" applyFont="1" applyFill="1" applyBorder="1" applyAlignment="1"/>
    <xf numFmtId="0" fontId="0" fillId="0" borderId="0" xfId="0" applyFill="1"/>
    <xf numFmtId="43" fontId="9" fillId="0" borderId="0" xfId="2" applyNumberFormat="1" applyFont="1"/>
    <xf numFmtId="169" fontId="5" fillId="0" borderId="5" xfId="6" applyNumberFormat="1" applyFont="1" applyFill="1" applyBorder="1" applyAlignment="1">
      <alignment horizontal="center"/>
    </xf>
    <xf numFmtId="43" fontId="14" fillId="0" borderId="1" xfId="1" applyFont="1" applyFill="1" applyBorder="1" applyAlignment="1">
      <alignment horizontal="right"/>
    </xf>
    <xf numFmtId="43" fontId="14" fillId="4" borderId="5" xfId="1" applyFont="1" applyFill="1" applyBorder="1" applyAlignment="1">
      <alignment horizontal="right"/>
    </xf>
    <xf numFmtId="170" fontId="20" fillId="0" borderId="0" xfId="2" applyNumberFormat="1" applyFont="1" applyFill="1" applyBorder="1" applyAlignment="1">
      <alignment horizontal="right"/>
    </xf>
    <xf numFmtId="170" fontId="19" fillId="0" borderId="0" xfId="2" applyNumberFormat="1" applyFont="1" applyFill="1" applyAlignment="1">
      <alignment horizontal="right"/>
    </xf>
    <xf numFmtId="170" fontId="22" fillId="0" borderId="11" xfId="6" applyNumberFormat="1" applyFont="1" applyFill="1" applyBorder="1" applyAlignment="1">
      <alignment horizontal="right"/>
    </xf>
    <xf numFmtId="170" fontId="20" fillId="0" borderId="11" xfId="6" applyNumberFormat="1" applyFont="1" applyFill="1" applyBorder="1" applyAlignment="1">
      <alignment horizontal="right"/>
    </xf>
    <xf numFmtId="170" fontId="19" fillId="0" borderId="11" xfId="6" applyNumberFormat="1" applyFont="1" applyFill="1" applyBorder="1" applyAlignment="1">
      <alignment horizontal="right"/>
    </xf>
    <xf numFmtId="170" fontId="20" fillId="0" borderId="0" xfId="6" applyNumberFormat="1" applyFont="1" applyFill="1" applyBorder="1" applyAlignment="1">
      <alignment horizontal="right"/>
    </xf>
    <xf numFmtId="170" fontId="23" fillId="0" borderId="11" xfId="6" applyNumberFormat="1" applyFont="1" applyFill="1" applyBorder="1" applyAlignment="1">
      <alignment horizontal="right"/>
    </xf>
    <xf numFmtId="170" fontId="18" fillId="0" borderId="0" xfId="0" applyNumberFormat="1" applyFont="1" applyAlignment="1">
      <alignment horizontal="right"/>
    </xf>
    <xf numFmtId="170" fontId="20" fillId="0" borderId="11" xfId="2" applyNumberFormat="1" applyFont="1" applyFill="1" applyBorder="1" applyAlignment="1">
      <alignment horizontal="right"/>
    </xf>
    <xf numFmtId="170" fontId="24" fillId="0" borderId="0" xfId="0" applyNumberFormat="1" applyFont="1" applyAlignment="1">
      <alignment horizontal="right"/>
    </xf>
    <xf numFmtId="170" fontId="19" fillId="0" borderId="0" xfId="6" applyNumberFormat="1" applyFont="1" applyFill="1" applyBorder="1" applyAlignment="1">
      <alignment horizontal="right"/>
    </xf>
    <xf numFmtId="170" fontId="21" fillId="0" borderId="0" xfId="0" applyNumberFormat="1" applyFont="1" applyFill="1" applyAlignment="1">
      <alignment horizontal="right"/>
    </xf>
    <xf numFmtId="170" fontId="21" fillId="0" borderId="0" xfId="0" applyNumberFormat="1" applyFont="1" applyFill="1" applyBorder="1" applyAlignment="1">
      <alignment horizontal="right"/>
    </xf>
    <xf numFmtId="170" fontId="20" fillId="0" borderId="11" xfId="2" applyNumberFormat="1" applyFont="1" applyFill="1" applyBorder="1" applyAlignment="1">
      <alignment horizontal="right" vertical="center"/>
    </xf>
    <xf numFmtId="170" fontId="20" fillId="0" borderId="0" xfId="2" applyNumberFormat="1" applyFont="1" applyFill="1" applyAlignment="1">
      <alignment horizontal="right"/>
    </xf>
    <xf numFmtId="170" fontId="20" fillId="0" borderId="0" xfId="2" applyNumberFormat="1" applyFont="1" applyFill="1" applyBorder="1" applyAlignment="1">
      <alignment horizontal="right" vertical="center"/>
    </xf>
    <xf numFmtId="170" fontId="18" fillId="0" borderId="0" xfId="0" applyNumberFormat="1" applyFont="1" applyFill="1" applyAlignment="1">
      <alignment horizontal="right"/>
    </xf>
    <xf numFmtId="0" fontId="25" fillId="4" borderId="0" xfId="0" applyFont="1" applyFill="1" applyBorder="1" applyAlignment="1">
      <alignment horizontal="left" vertical="center"/>
    </xf>
    <xf numFmtId="17" fontId="25" fillId="4" borderId="11" xfId="0" applyNumberFormat="1" applyFont="1" applyFill="1" applyBorder="1" applyAlignment="1">
      <alignment horizontal="right" vertical="center"/>
    </xf>
    <xf numFmtId="0" fontId="0" fillId="3" borderId="0" xfId="0" applyFill="1"/>
    <xf numFmtId="170" fontId="18" fillId="0" borderId="11" xfId="0" applyNumberFormat="1" applyFont="1" applyBorder="1" applyAlignment="1">
      <alignment horizontal="right"/>
    </xf>
    <xf numFmtId="0" fontId="0" fillId="0" borderId="0" xfId="0" applyAlignment="1"/>
    <xf numFmtId="0" fontId="0" fillId="0" borderId="0" xfId="0" applyAlignment="1"/>
    <xf numFmtId="170" fontId="19" fillId="0" borderId="0" xfId="2" applyNumberFormat="1" applyFont="1" applyFill="1" applyAlignment="1"/>
    <xf numFmtId="0" fontId="26" fillId="0" borderId="0" xfId="5" applyFont="1" applyAlignment="1"/>
    <xf numFmtId="0" fontId="26" fillId="0" borderId="0" xfId="5" applyFont="1" applyBorder="1" applyAlignment="1">
      <alignment vertical="center"/>
    </xf>
    <xf numFmtId="0" fontId="26" fillId="0" borderId="0" xfId="5" applyFont="1" applyBorder="1" applyAlignment="1">
      <alignment vertical="top"/>
    </xf>
    <xf numFmtId="0" fontId="27" fillId="0" borderId="0" xfId="5" applyFont="1" applyBorder="1" applyAlignment="1">
      <alignment horizontal="right"/>
    </xf>
    <xf numFmtId="0" fontId="27" fillId="0" borderId="0" xfId="5" applyFont="1" applyBorder="1" applyAlignment="1"/>
    <xf numFmtId="0" fontId="27" fillId="0" borderId="0" xfId="5" applyFont="1" applyBorder="1" applyAlignment="1">
      <alignment horizontal="center" vertical="center"/>
    </xf>
    <xf numFmtId="0" fontId="26" fillId="0" borderId="0" xfId="5" applyFont="1" applyAlignment="1">
      <alignment vertical="center"/>
    </xf>
    <xf numFmtId="0" fontId="27" fillId="0" borderId="0" xfId="5" applyFont="1" applyAlignment="1"/>
    <xf numFmtId="0" fontId="26" fillId="0" borderId="0" xfId="5" applyFont="1" applyBorder="1" applyAlignment="1">
      <alignment horizontal="center" vertical="center"/>
    </xf>
    <xf numFmtId="0" fontId="28" fillId="0" borderId="0" xfId="7"/>
    <xf numFmtId="0" fontId="29" fillId="0" borderId="0" xfId="5" applyFont="1" applyAlignment="1"/>
    <xf numFmtId="0" fontId="29" fillId="0" borderId="0" xfId="5" applyFont="1" applyBorder="1" applyAlignment="1">
      <alignment horizontal="center" vertical="center"/>
    </xf>
    <xf numFmtId="0" fontId="27" fillId="0" borderId="8" xfId="5" applyFont="1" applyBorder="1" applyAlignment="1"/>
    <xf numFmtId="0" fontId="27" fillId="0" borderId="0" xfId="5" applyFont="1" applyBorder="1" applyAlignment="1">
      <alignment horizontal="center"/>
    </xf>
    <xf numFmtId="0" fontId="27" fillId="0" borderId="8" xfId="5" applyFont="1" applyBorder="1" applyAlignment="1">
      <alignment horizontal="right"/>
    </xf>
    <xf numFmtId="0" fontId="27" fillId="0" borderId="8" xfId="5" applyFont="1" applyBorder="1" applyAlignment="1">
      <alignment horizontal="center" vertical="center"/>
    </xf>
    <xf numFmtId="0" fontId="30" fillId="5" borderId="1" xfId="5" applyFont="1" applyFill="1" applyBorder="1" applyAlignment="1">
      <alignment vertical="center" wrapText="1"/>
    </xf>
    <xf numFmtId="0" fontId="30" fillId="5" borderId="6" xfId="5" applyFont="1" applyFill="1" applyBorder="1" applyAlignment="1">
      <alignment vertical="center"/>
    </xf>
    <xf numFmtId="0" fontId="30" fillId="5" borderId="2" xfId="5" applyFont="1" applyFill="1" applyBorder="1" applyAlignment="1">
      <alignment vertical="center"/>
    </xf>
    <xf numFmtId="0" fontId="31" fillId="5" borderId="5" xfId="5" applyFont="1" applyFill="1" applyBorder="1" applyAlignment="1">
      <alignment horizontal="center" vertical="center" wrapText="1"/>
    </xf>
    <xf numFmtId="0" fontId="30" fillId="5" borderId="7" xfId="5" applyFont="1" applyFill="1" applyBorder="1" applyAlignment="1">
      <alignment vertical="center" wrapText="1"/>
    </xf>
    <xf numFmtId="0" fontId="30" fillId="5" borderId="9" xfId="5" applyFont="1" applyFill="1" applyBorder="1" applyAlignment="1">
      <alignment vertical="center"/>
    </xf>
    <xf numFmtId="0" fontId="30" fillId="5" borderId="13" xfId="5" applyFont="1" applyFill="1" applyBorder="1" applyAlignment="1">
      <alignment vertical="center"/>
    </xf>
    <xf numFmtId="0" fontId="33" fillId="0" borderId="8" xfId="5" applyFont="1" applyBorder="1" applyAlignment="1">
      <alignment horizontal="center" vertical="center"/>
    </xf>
    <xf numFmtId="0" fontId="33" fillId="0" borderId="4" xfId="5" applyFont="1" applyBorder="1" applyAlignment="1">
      <alignment horizontal="center" vertical="center"/>
    </xf>
    <xf numFmtId="0" fontId="31" fillId="5" borderId="4" xfId="5" applyFont="1" applyFill="1" applyBorder="1" applyAlignment="1">
      <alignment vertical="center"/>
    </xf>
    <xf numFmtId="0" fontId="33" fillId="0" borderId="15" xfId="5" applyFont="1" applyBorder="1" applyAlignment="1">
      <alignment horizontal="center" vertical="center"/>
    </xf>
    <xf numFmtId="0" fontId="30" fillId="2" borderId="0" xfId="5" applyFont="1" applyFill="1" applyBorder="1" applyAlignment="1">
      <alignment horizontal="center" vertical="center"/>
    </xf>
    <xf numFmtId="4" fontId="30" fillId="2" borderId="0" xfId="5" applyNumberFormat="1" applyFont="1" applyFill="1" applyBorder="1" applyAlignment="1">
      <alignment horizontal="right" vertical="center"/>
    </xf>
    <xf numFmtId="4" fontId="30" fillId="2" borderId="15" xfId="5" applyNumberFormat="1" applyFont="1" applyFill="1" applyBorder="1" applyAlignment="1">
      <alignment horizontal="center" vertical="center"/>
    </xf>
    <xf numFmtId="0" fontId="28" fillId="0" borderId="0" xfId="7" applyBorder="1"/>
    <xf numFmtId="4" fontId="30" fillId="2" borderId="0" xfId="5" applyNumberFormat="1" applyFont="1" applyFill="1" applyBorder="1" applyAlignment="1">
      <alignment horizontal="center" vertical="center"/>
    </xf>
    <xf numFmtId="0" fontId="30" fillId="0" borderId="0" xfId="5" applyFont="1" applyAlignment="1"/>
    <xf numFmtId="0" fontId="30" fillId="0" borderId="0" xfId="5" applyFont="1" applyBorder="1" applyAlignment="1">
      <alignment vertical="top"/>
    </xf>
    <xf numFmtId="0" fontId="32" fillId="0" borderId="0" xfId="5" applyFont="1" applyBorder="1" applyAlignment="1">
      <alignment vertical="top"/>
    </xf>
    <xf numFmtId="0" fontId="37" fillId="0" borderId="0" xfId="5" applyFont="1" applyBorder="1" applyAlignment="1"/>
    <xf numFmtId="0" fontId="37" fillId="0" borderId="0" xfId="5" applyFont="1" applyBorder="1" applyAlignment="1">
      <alignment horizontal="right"/>
    </xf>
    <xf numFmtId="0" fontId="37" fillId="0" borderId="0" xfId="5" applyFont="1" applyBorder="1" applyAlignment="1">
      <alignment horizontal="center" vertical="center"/>
    </xf>
    <xf numFmtId="0" fontId="30" fillId="0" borderId="0" xfId="5" applyFont="1" applyAlignment="1">
      <alignment horizontal="center" vertical="top"/>
    </xf>
    <xf numFmtId="0" fontId="37" fillId="0" borderId="0" xfId="5" applyFont="1" applyAlignment="1"/>
    <xf numFmtId="0" fontId="33" fillId="0" borderId="0" xfId="5" applyFont="1"/>
    <xf numFmtId="0" fontId="32" fillId="0" borderId="0" xfId="5" applyFont="1" applyBorder="1" applyAlignment="1">
      <alignment horizontal="center" vertical="center"/>
    </xf>
    <xf numFmtId="0" fontId="30" fillId="0" borderId="0" xfId="5" applyFont="1" applyBorder="1" applyAlignment="1"/>
    <xf numFmtId="0" fontId="30" fillId="0" borderId="8" xfId="5" applyFont="1" applyBorder="1" applyAlignment="1">
      <alignment horizontal="center" vertical="center"/>
    </xf>
    <xf numFmtId="0" fontId="30" fillId="5" borderId="5" xfId="5" applyFont="1" applyFill="1" applyBorder="1" applyAlignment="1">
      <alignment horizontal="center" vertical="center" wrapText="1"/>
    </xf>
    <xf numFmtId="0" fontId="33" fillId="0" borderId="14" xfId="5" applyFont="1" applyBorder="1" applyAlignment="1">
      <alignment horizontal="center"/>
    </xf>
    <xf numFmtId="4" fontId="30" fillId="5" borderId="1" xfId="5" applyNumberFormat="1" applyFont="1" applyFill="1" applyBorder="1" applyAlignment="1">
      <alignment horizontal="center" vertical="center"/>
    </xf>
    <xf numFmtId="4" fontId="30" fillId="5" borderId="5" xfId="5" applyNumberFormat="1" applyFont="1" applyFill="1" applyBorder="1" applyAlignment="1">
      <alignment horizontal="center" vertical="center"/>
    </xf>
    <xf numFmtId="4" fontId="30" fillId="5" borderId="7" xfId="5" applyNumberFormat="1" applyFont="1" applyFill="1" applyBorder="1" applyAlignment="1">
      <alignment horizontal="center" vertical="center"/>
    </xf>
    <xf numFmtId="0" fontId="33" fillId="0" borderId="0" xfId="5" applyFont="1" applyAlignment="1"/>
    <xf numFmtId="0" fontId="31" fillId="0" borderId="15" xfId="5" applyFont="1" applyBorder="1" applyAlignment="1"/>
    <xf numFmtId="4" fontId="31" fillId="0" borderId="0" xfId="5" applyNumberFormat="1" applyFont="1" applyBorder="1" applyAlignment="1">
      <alignment horizontal="right"/>
    </xf>
    <xf numFmtId="4" fontId="31" fillId="0" borderId="15" xfId="5" applyNumberFormat="1" applyFont="1" applyBorder="1" applyAlignment="1"/>
    <xf numFmtId="4" fontId="31" fillId="0" borderId="15" xfId="5" applyNumberFormat="1" applyFont="1" applyBorder="1" applyAlignment="1">
      <alignment horizontal="center" vertical="center"/>
    </xf>
    <xf numFmtId="0" fontId="31" fillId="0" borderId="0" xfId="5" applyFont="1" applyBorder="1" applyAlignment="1">
      <alignment horizontal="center"/>
    </xf>
    <xf numFmtId="4" fontId="31" fillId="0" borderId="0" xfId="5" applyNumberFormat="1" applyFont="1" applyBorder="1" applyAlignment="1">
      <alignment horizontal="center"/>
    </xf>
    <xf numFmtId="4" fontId="31" fillId="0" borderId="0" xfId="5" applyNumberFormat="1" applyFont="1" applyBorder="1" applyAlignment="1">
      <alignment horizontal="center" vertical="center"/>
    </xf>
    <xf numFmtId="0" fontId="30" fillId="0" borderId="8" xfId="5" applyFont="1" applyBorder="1" applyAlignment="1"/>
    <xf numFmtId="0" fontId="30" fillId="5" borderId="1" xfId="5" applyFont="1" applyFill="1" applyBorder="1" applyAlignment="1">
      <alignment horizontal="center" vertical="center"/>
    </xf>
    <xf numFmtId="0" fontId="32" fillId="5" borderId="5" xfId="5" applyFont="1" applyFill="1" applyBorder="1" applyAlignment="1">
      <alignment horizontal="center" vertical="center"/>
    </xf>
    <xf numFmtId="0" fontId="30" fillId="5" borderId="7" xfId="5" applyFont="1" applyFill="1" applyBorder="1" applyAlignment="1">
      <alignment horizontal="center" vertical="center"/>
    </xf>
    <xf numFmtId="0" fontId="33" fillId="0" borderId="8" xfId="5" applyFont="1" applyBorder="1" applyAlignment="1">
      <alignment horizontal="center"/>
    </xf>
    <xf numFmtId="4" fontId="33" fillId="0" borderId="14" xfId="5" applyNumberFormat="1" applyFont="1" applyBorder="1" applyAlignment="1">
      <alignment horizontal="center" vertical="center"/>
    </xf>
    <xf numFmtId="0" fontId="33" fillId="0" borderId="4" xfId="5" applyFont="1" applyBorder="1" applyAlignment="1">
      <alignment horizontal="center"/>
    </xf>
    <xf numFmtId="4" fontId="34" fillId="0" borderId="14" xfId="5" applyNumberFormat="1" applyFont="1" applyBorder="1" applyAlignment="1">
      <alignment horizontal="center" vertical="center"/>
    </xf>
    <xf numFmtId="0" fontId="33" fillId="0" borderId="4" xfId="5" applyFont="1" applyFill="1" applyBorder="1" applyAlignment="1">
      <alignment horizontal="center"/>
    </xf>
    <xf numFmtId="4" fontId="33" fillId="0" borderId="14" xfId="5" applyNumberFormat="1" applyFont="1" applyFill="1" applyBorder="1" applyAlignment="1">
      <alignment horizontal="center" vertical="center"/>
    </xf>
    <xf numFmtId="4" fontId="38" fillId="0" borderId="14" xfId="5" applyNumberFormat="1" applyFont="1" applyBorder="1" applyAlignment="1">
      <alignment horizontal="center" vertical="center"/>
    </xf>
    <xf numFmtId="0" fontId="33" fillId="0" borderId="15" xfId="5" applyFont="1" applyBorder="1" applyAlignment="1">
      <alignment horizontal="center"/>
    </xf>
    <xf numFmtId="0" fontId="33" fillId="0" borderId="15" xfId="5" applyFont="1" applyBorder="1" applyAlignment="1"/>
    <xf numFmtId="0" fontId="33" fillId="0" borderId="0" xfId="5" applyFont="1" applyBorder="1" applyAlignment="1">
      <alignment horizontal="center"/>
    </xf>
    <xf numFmtId="0" fontId="33" fillId="0" borderId="0" xfId="5" applyFont="1" applyBorder="1" applyAlignment="1">
      <alignment horizontal="right"/>
    </xf>
    <xf numFmtId="0" fontId="33" fillId="0" borderId="0" xfId="5" applyFont="1" applyBorder="1" applyAlignment="1">
      <alignment horizontal="center" vertical="center"/>
    </xf>
    <xf numFmtId="0" fontId="37" fillId="0" borderId="0" xfId="5" applyFont="1" applyBorder="1" applyAlignment="1">
      <alignment horizontal="center"/>
    </xf>
    <xf numFmtId="0" fontId="30" fillId="5" borderId="1" xfId="5" applyFont="1" applyFill="1" applyBorder="1" applyAlignment="1">
      <alignment horizontal="center" vertical="center" wrapText="1"/>
    </xf>
    <xf numFmtId="0" fontId="30" fillId="5" borderId="14" xfId="5" applyFont="1" applyFill="1" applyBorder="1" applyAlignment="1">
      <alignment vertical="center" wrapText="1"/>
    </xf>
    <xf numFmtId="0" fontId="30" fillId="2" borderId="15" xfId="5" applyFont="1" applyFill="1" applyBorder="1" applyAlignment="1">
      <alignment vertical="center"/>
    </xf>
    <xf numFmtId="0" fontId="32" fillId="2" borderId="15" xfId="5" applyFont="1" applyFill="1" applyBorder="1" applyAlignment="1">
      <alignment vertical="center"/>
    </xf>
    <xf numFmtId="0" fontId="2" fillId="0" borderId="0" xfId="2"/>
    <xf numFmtId="4" fontId="32" fillId="2" borderId="15" xfId="5" applyNumberFormat="1" applyFont="1" applyFill="1" applyBorder="1" applyAlignment="1">
      <alignment horizontal="center" vertical="center"/>
    </xf>
    <xf numFmtId="0" fontId="31" fillId="0" borderId="0" xfId="5" applyFont="1" applyBorder="1" applyAlignment="1">
      <alignment horizontal="left"/>
    </xf>
    <xf numFmtId="0" fontId="29" fillId="0" borderId="0" xfId="5" applyFont="1" applyBorder="1" applyAlignment="1"/>
    <xf numFmtId="0" fontId="30" fillId="5" borderId="7" xfId="5" applyFont="1" applyFill="1" applyBorder="1" applyAlignment="1">
      <alignment horizontal="center" vertical="center" wrapText="1"/>
    </xf>
    <xf numFmtId="0" fontId="33" fillId="2" borderId="14" xfId="5" applyFont="1" applyFill="1" applyBorder="1" applyAlignment="1">
      <alignment horizontal="center" vertical="center" wrapText="1"/>
    </xf>
    <xf numFmtId="0" fontId="37" fillId="2" borderId="7" xfId="5" applyFont="1" applyFill="1" applyBorder="1" applyAlignment="1">
      <alignment horizontal="center" vertical="center"/>
    </xf>
    <xf numFmtId="0" fontId="33" fillId="2" borderId="8" xfId="5" applyFont="1" applyFill="1" applyBorder="1" applyAlignment="1">
      <alignment horizontal="center"/>
    </xf>
    <xf numFmtId="4" fontId="33" fillId="2" borderId="14" xfId="5" applyNumberFormat="1" applyFont="1" applyFill="1" applyBorder="1" applyAlignment="1">
      <alignment horizontal="center" vertical="center"/>
    </xf>
    <xf numFmtId="0" fontId="33" fillId="2" borderId="4" xfId="5" applyFont="1" applyFill="1" applyBorder="1" applyAlignment="1">
      <alignment horizontal="center"/>
    </xf>
    <xf numFmtId="0" fontId="2" fillId="0" borderId="0" xfId="5" applyBorder="1"/>
    <xf numFmtId="0" fontId="33" fillId="0" borderId="0" xfId="5" applyFont="1" applyBorder="1"/>
    <xf numFmtId="0" fontId="42" fillId="0" borderId="0" xfId="5" applyFont="1" applyBorder="1" applyAlignment="1">
      <alignment horizontal="center"/>
    </xf>
    <xf numFmtId="0" fontId="42" fillId="0" borderId="0" xfId="5" applyFont="1" applyBorder="1" applyAlignment="1"/>
    <xf numFmtId="0" fontId="33" fillId="0" borderId="14" xfId="5" applyFont="1" applyFill="1" applyBorder="1" applyAlignment="1">
      <alignment horizontal="center" vertical="center" wrapText="1"/>
    </xf>
    <xf numFmtId="0" fontId="30" fillId="2" borderId="0" xfId="5" applyFont="1" applyFill="1" applyBorder="1" applyAlignment="1">
      <alignment vertical="center"/>
    </xf>
    <xf numFmtId="0" fontId="32" fillId="2" borderId="0" xfId="5" applyFont="1" applyFill="1" applyBorder="1" applyAlignment="1">
      <alignment vertical="center"/>
    </xf>
    <xf numFmtId="4" fontId="32" fillId="2" borderId="0" xfId="5" applyNumberFormat="1" applyFont="1" applyFill="1" applyBorder="1" applyAlignment="1">
      <alignment horizontal="center" vertical="center"/>
    </xf>
    <xf numFmtId="0" fontId="2" fillId="0" borderId="0" xfId="5"/>
    <xf numFmtId="0" fontId="42" fillId="0" borderId="0" xfId="5" applyFont="1" applyAlignment="1">
      <alignment horizontal="center"/>
    </xf>
    <xf numFmtId="0" fontId="42" fillId="0" borderId="0" xfId="5" applyFont="1" applyAlignment="1"/>
    <xf numFmtId="0" fontId="43" fillId="0" borderId="0" xfId="10" applyFont="1" applyFill="1" applyAlignment="1">
      <alignment vertical="center"/>
    </xf>
    <xf numFmtId="0" fontId="43" fillId="3" borderId="0" xfId="10" applyFont="1" applyFill="1" applyAlignment="1">
      <alignment vertical="center"/>
    </xf>
    <xf numFmtId="0" fontId="45" fillId="0" borderId="0" xfId="10" applyFont="1" applyFill="1" applyAlignment="1">
      <alignment vertical="center"/>
    </xf>
    <xf numFmtId="0" fontId="46" fillId="0" borderId="0" xfId="10" applyFont="1" applyFill="1" applyAlignment="1">
      <alignment vertical="center"/>
    </xf>
    <xf numFmtId="0" fontId="46" fillId="0" borderId="0" xfId="10" applyFont="1" applyFill="1" applyAlignment="1">
      <alignment horizontal="center" vertical="center"/>
    </xf>
    <xf numFmtId="164" fontId="46" fillId="0" borderId="0" xfId="10" applyNumberFormat="1" applyFont="1" applyFill="1" applyAlignment="1">
      <alignment vertical="center"/>
    </xf>
    <xf numFmtId="164" fontId="47" fillId="0" borderId="0" xfId="3" applyNumberFormat="1" applyFont="1" applyFill="1" applyAlignment="1">
      <alignment vertical="center" wrapText="1"/>
    </xf>
    <xf numFmtId="164" fontId="46" fillId="3" borderId="0" xfId="3" applyNumberFormat="1" applyFont="1" applyFill="1" applyAlignment="1">
      <alignment vertical="center" wrapText="1"/>
    </xf>
    <xf numFmtId="164" fontId="46" fillId="0" borderId="0" xfId="3" applyNumberFormat="1" applyFont="1" applyFill="1" applyAlignment="1">
      <alignment vertical="center" wrapText="1"/>
    </xf>
    <xf numFmtId="0" fontId="48" fillId="0" borderId="0" xfId="10" applyFont="1" applyFill="1" applyAlignment="1">
      <alignment vertical="center"/>
    </xf>
    <xf numFmtId="0" fontId="42" fillId="6" borderId="1" xfId="10" applyFont="1" applyFill="1" applyBorder="1" applyAlignment="1">
      <alignment horizontal="center" vertical="center" wrapText="1"/>
    </xf>
    <xf numFmtId="0" fontId="42" fillId="6" borderId="1" xfId="10" applyNumberFormat="1" applyFont="1" applyFill="1" applyBorder="1" applyAlignment="1">
      <alignment horizontal="center" vertical="center" wrapText="1"/>
    </xf>
    <xf numFmtId="0" fontId="42" fillId="6" borderId="5" xfId="10" applyFont="1" applyFill="1" applyBorder="1" applyAlignment="1">
      <alignment horizontal="center" vertical="center"/>
    </xf>
    <xf numFmtId="0" fontId="42" fillId="6" borderId="5" xfId="10" applyNumberFormat="1" applyFont="1" applyFill="1" applyBorder="1" applyAlignment="1">
      <alignment horizontal="center" vertical="center" wrapText="1"/>
    </xf>
    <xf numFmtId="0" fontId="42" fillId="6" borderId="1" xfId="10" applyNumberFormat="1" applyFont="1" applyFill="1" applyBorder="1" applyAlignment="1">
      <alignment horizontal="center" vertical="center"/>
    </xf>
    <xf numFmtId="0" fontId="42" fillId="3" borderId="1" xfId="10" applyNumberFormat="1" applyFont="1" applyFill="1" applyBorder="1" applyAlignment="1">
      <alignment horizontal="center" vertical="center" wrapText="1"/>
    </xf>
    <xf numFmtId="0" fontId="42" fillId="3" borderId="6" xfId="10" applyNumberFormat="1" applyFont="1" applyFill="1" applyBorder="1" applyAlignment="1">
      <alignment horizontal="center" vertical="center" wrapText="1"/>
    </xf>
    <xf numFmtId="0" fontId="42" fillId="6" borderId="5" xfId="3" applyNumberFormat="1" applyFont="1" applyFill="1" applyBorder="1" applyAlignment="1">
      <alignment horizontal="center" vertical="center" wrapText="1"/>
    </xf>
    <xf numFmtId="0" fontId="42" fillId="6" borderId="7" xfId="10" applyFont="1" applyFill="1" applyBorder="1" applyAlignment="1">
      <alignment horizontal="center" vertical="center"/>
    </xf>
    <xf numFmtId="0" fontId="42" fillId="6" borderId="7" xfId="10" applyNumberFormat="1" applyFont="1" applyFill="1" applyBorder="1" applyAlignment="1">
      <alignment horizontal="center" vertical="center"/>
    </xf>
    <xf numFmtId="171" fontId="42" fillId="6" borderId="7" xfId="10" applyNumberFormat="1" applyFont="1" applyFill="1" applyBorder="1" applyAlignment="1">
      <alignment horizontal="center" vertical="center" wrapText="1"/>
    </xf>
    <xf numFmtId="171" fontId="42" fillId="3" borderId="7" xfId="10" applyNumberFormat="1" applyFont="1" applyFill="1" applyBorder="1" applyAlignment="1">
      <alignment horizontal="center" vertical="center" wrapText="1"/>
    </xf>
    <xf numFmtId="0" fontId="42" fillId="6" borderId="7" xfId="10" applyNumberFormat="1" applyFont="1" applyFill="1" applyBorder="1" applyAlignment="1">
      <alignment horizontal="center" vertical="center" wrapText="1"/>
    </xf>
    <xf numFmtId="0" fontId="42" fillId="3" borderId="7" xfId="10" applyNumberFormat="1" applyFont="1" applyFill="1" applyBorder="1" applyAlignment="1">
      <alignment horizontal="center" vertical="center" wrapText="1"/>
    </xf>
    <xf numFmtId="0" fontId="42" fillId="6" borderId="1" xfId="10" applyFont="1" applyFill="1" applyBorder="1" applyAlignment="1">
      <alignment horizontal="center" vertical="center"/>
    </xf>
    <xf numFmtId="9" fontId="49" fillId="7" borderId="1" xfId="11" applyFont="1" applyFill="1" applyBorder="1" applyAlignment="1">
      <alignment horizontal="center" vertical="center"/>
    </xf>
    <xf numFmtId="0" fontId="48" fillId="0" borderId="18" xfId="10" applyFont="1" applyFill="1" applyBorder="1" applyAlignment="1">
      <alignment horizontal="center" vertical="center"/>
    </xf>
    <xf numFmtId="0" fontId="48" fillId="0" borderId="18" xfId="10" applyFont="1" applyFill="1" applyBorder="1" applyAlignment="1">
      <alignment vertical="center"/>
    </xf>
    <xf numFmtId="166" fontId="48" fillId="0" borderId="18" xfId="12" applyNumberFormat="1" applyFont="1" applyBorder="1" applyAlignment="1">
      <alignment horizontal="right" vertical="center"/>
    </xf>
    <xf numFmtId="166" fontId="48" fillId="0" borderId="18" xfId="10" applyNumberFormat="1" applyFont="1" applyBorder="1" applyAlignment="1">
      <alignment horizontal="right" vertical="center"/>
    </xf>
    <xf numFmtId="166" fontId="48" fillId="0" borderId="19" xfId="10" applyNumberFormat="1" applyFont="1" applyBorder="1" applyAlignment="1">
      <alignment horizontal="right" vertical="center"/>
    </xf>
    <xf numFmtId="164" fontId="50" fillId="8" borderId="19" xfId="10" applyNumberFormat="1" applyFont="1" applyFill="1" applyBorder="1" applyAlignment="1">
      <alignment horizontal="right" vertical="center"/>
    </xf>
    <xf numFmtId="4" fontId="51" fillId="3" borderId="18" xfId="0" applyNumberFormat="1" applyFont="1" applyFill="1" applyBorder="1"/>
    <xf numFmtId="166" fontId="51" fillId="0" borderId="18" xfId="10" applyNumberFormat="1" applyFont="1" applyBorder="1" applyAlignment="1">
      <alignment horizontal="right" vertical="center"/>
    </xf>
    <xf numFmtId="43" fontId="51" fillId="3" borderId="18" xfId="0" applyNumberFormat="1" applyFont="1" applyFill="1" applyBorder="1" applyAlignment="1">
      <alignment horizontal="right" vertical="center" wrapText="1"/>
    </xf>
    <xf numFmtId="164" fontId="52" fillId="8" borderId="20" xfId="10" applyNumberFormat="1" applyFont="1" applyFill="1" applyBorder="1" applyAlignment="1">
      <alignment vertical="center" wrapText="1"/>
    </xf>
    <xf numFmtId="9" fontId="48" fillId="0" borderId="18" xfId="11" applyFont="1" applyFill="1" applyBorder="1" applyAlignment="1">
      <alignment horizontal="center" vertical="center" wrapText="1"/>
    </xf>
    <xf numFmtId="9" fontId="42" fillId="0" borderId="18" xfId="11" applyFont="1" applyFill="1" applyBorder="1" applyAlignment="1">
      <alignment horizontal="center" vertical="center" wrapText="1"/>
    </xf>
    <xf numFmtId="0" fontId="48" fillId="0" borderId="21" xfId="10" applyFont="1" applyFill="1" applyBorder="1" applyAlignment="1">
      <alignment horizontal="center" vertical="center"/>
    </xf>
    <xf numFmtId="0" fontId="48" fillId="0" borderId="21" xfId="10" applyFont="1" applyFill="1" applyBorder="1" applyAlignment="1">
      <alignment vertical="center"/>
    </xf>
    <xf numFmtId="166" fontId="48" fillId="0" borderId="21" xfId="10" applyNumberFormat="1" applyFont="1" applyBorder="1" applyAlignment="1">
      <alignment horizontal="right" vertical="center"/>
    </xf>
    <xf numFmtId="4" fontId="51" fillId="3" borderId="21" xfId="0" applyNumberFormat="1" applyFont="1" applyFill="1" applyBorder="1"/>
    <xf numFmtId="166" fontId="51" fillId="0" borderId="21" xfId="10" applyNumberFormat="1" applyFont="1" applyBorder="1" applyAlignment="1">
      <alignment horizontal="right" vertical="center"/>
    </xf>
    <xf numFmtId="43" fontId="51" fillId="3" borderId="21" xfId="0" applyNumberFormat="1" applyFont="1" applyFill="1" applyBorder="1" applyAlignment="1">
      <alignment horizontal="right" vertical="center" wrapText="1"/>
    </xf>
    <xf numFmtId="9" fontId="48" fillId="0" borderId="21" xfId="11" applyFont="1" applyFill="1" applyBorder="1" applyAlignment="1">
      <alignment horizontal="center" vertical="center" wrapText="1"/>
    </xf>
    <xf numFmtId="9" fontId="42" fillId="0" borderId="21" xfId="11" applyFont="1" applyFill="1" applyBorder="1" applyAlignment="1">
      <alignment horizontal="center" vertical="center" wrapText="1"/>
    </xf>
    <xf numFmtId="166" fontId="53" fillId="0" borderId="21" xfId="10" applyNumberFormat="1" applyFont="1" applyBorder="1" applyAlignment="1">
      <alignment horizontal="right" vertical="center"/>
    </xf>
    <xf numFmtId="0" fontId="54" fillId="0" borderId="1" xfId="12" applyFont="1" applyFill="1" applyBorder="1" applyAlignment="1">
      <alignment vertical="center"/>
    </xf>
    <xf numFmtId="164" fontId="51" fillId="3" borderId="21" xfId="13" applyNumberFormat="1" applyFont="1" applyFill="1" applyBorder="1"/>
    <xf numFmtId="164" fontId="51" fillId="3" borderId="21" xfId="14" applyNumberFormat="1" applyFont="1" applyFill="1" applyBorder="1"/>
    <xf numFmtId="166" fontId="55" fillId="0" borderId="21" xfId="10" applyNumberFormat="1" applyFont="1" applyBorder="1" applyAlignment="1">
      <alignment horizontal="right" vertical="center"/>
    </xf>
    <xf numFmtId="166" fontId="56" fillId="0" borderId="21" xfId="10" applyNumberFormat="1" applyFont="1" applyBorder="1" applyAlignment="1">
      <alignment horizontal="right" vertical="center"/>
    </xf>
    <xf numFmtId="166" fontId="53" fillId="0" borderId="21" xfId="10" applyNumberFormat="1" applyFont="1" applyBorder="1" applyAlignment="1">
      <alignment vertical="center"/>
    </xf>
    <xf numFmtId="166" fontId="51" fillId="0" borderId="21" xfId="10" applyNumberFormat="1" applyFont="1" applyFill="1" applyBorder="1" applyAlignment="1">
      <alignment vertical="center"/>
    </xf>
    <xf numFmtId="166" fontId="48" fillId="0" borderId="21" xfId="10" applyNumberFormat="1" applyFont="1" applyBorder="1" applyAlignment="1">
      <alignment vertical="center"/>
    </xf>
    <xf numFmtId="166" fontId="51" fillId="0" borderId="21" xfId="10" applyNumberFormat="1" applyFont="1" applyBorder="1" applyAlignment="1">
      <alignment vertical="center"/>
    </xf>
    <xf numFmtId="166" fontId="51" fillId="4" borderId="21" xfId="10" applyNumberFormat="1" applyFont="1" applyFill="1" applyBorder="1" applyAlignment="1">
      <alignment vertical="center"/>
    </xf>
    <xf numFmtId="43" fontId="51" fillId="3" borderId="21" xfId="10" applyNumberFormat="1" applyFont="1" applyFill="1" applyBorder="1" applyAlignment="1">
      <alignment vertical="center" wrapText="1"/>
    </xf>
    <xf numFmtId="166" fontId="55" fillId="0" borderId="21" xfId="10" applyNumberFormat="1" applyFont="1" applyBorder="1" applyAlignment="1">
      <alignment vertical="center"/>
    </xf>
    <xf numFmtId="4" fontId="57" fillId="3" borderId="21" xfId="0" applyNumberFormat="1" applyFont="1" applyFill="1" applyBorder="1"/>
    <xf numFmtId="166" fontId="58" fillId="0" borderId="21" xfId="10" applyNumberFormat="1" applyFont="1" applyBorder="1" applyAlignment="1">
      <alignment vertical="center"/>
    </xf>
    <xf numFmtId="166" fontId="56" fillId="0" borderId="21" xfId="10" applyNumberFormat="1" applyFont="1" applyBorder="1" applyAlignment="1">
      <alignment vertical="center"/>
    </xf>
    <xf numFmtId="166" fontId="57" fillId="0" borderId="21" xfId="10" applyNumberFormat="1" applyFont="1" applyBorder="1" applyAlignment="1">
      <alignment vertical="center"/>
    </xf>
    <xf numFmtId="166" fontId="48" fillId="0" borderId="21" xfId="10" applyNumberFormat="1" applyFont="1" applyFill="1" applyBorder="1" applyAlignment="1">
      <alignment vertical="center"/>
    </xf>
    <xf numFmtId="43" fontId="57" fillId="3" borderId="21" xfId="10" applyNumberFormat="1" applyFont="1" applyFill="1" applyBorder="1" applyAlignment="1">
      <alignment horizontal="center"/>
    </xf>
    <xf numFmtId="43" fontId="51" fillId="3" borderId="21" xfId="10" applyNumberFormat="1" applyFont="1" applyFill="1" applyBorder="1" applyAlignment="1">
      <alignment horizontal="center" vertical="center" wrapText="1"/>
    </xf>
    <xf numFmtId="43" fontId="51" fillId="3" borderId="21" xfId="10" applyNumberFormat="1" applyFont="1" applyFill="1" applyBorder="1" applyAlignment="1">
      <alignment horizontal="center"/>
    </xf>
    <xf numFmtId="4" fontId="57" fillId="3" borderId="21" xfId="0" applyNumberFormat="1" applyFont="1" applyFill="1" applyBorder="1" applyAlignment="1">
      <alignment vertical="top"/>
    </xf>
    <xf numFmtId="0" fontId="48" fillId="0" borderId="22" xfId="10" applyFont="1" applyFill="1" applyBorder="1" applyAlignment="1">
      <alignment horizontal="center" vertical="center"/>
    </xf>
    <xf numFmtId="0" fontId="48" fillId="0" borderId="23" xfId="10" applyFont="1" applyFill="1" applyBorder="1" applyAlignment="1">
      <alignment vertical="center"/>
    </xf>
    <xf numFmtId="0" fontId="48" fillId="0" borderId="23" xfId="10" applyFont="1" applyFill="1" applyBorder="1" applyAlignment="1">
      <alignment horizontal="center" vertical="center"/>
    </xf>
    <xf numFmtId="166" fontId="53" fillId="0" borderId="22" xfId="10" applyNumberFormat="1" applyFont="1" applyBorder="1" applyAlignment="1">
      <alignment vertical="center"/>
    </xf>
    <xf numFmtId="166" fontId="48" fillId="0" borderId="22" xfId="10" applyNumberFormat="1" applyFont="1" applyBorder="1" applyAlignment="1">
      <alignment vertical="center"/>
    </xf>
    <xf numFmtId="4" fontId="57" fillId="3" borderId="22" xfId="0" applyNumberFormat="1" applyFont="1" applyFill="1" applyBorder="1" applyAlignment="1">
      <alignment vertical="top"/>
    </xf>
    <xf numFmtId="166" fontId="51" fillId="4" borderId="22" xfId="10" applyNumberFormat="1" applyFont="1" applyFill="1" applyBorder="1" applyAlignment="1">
      <alignment vertical="center"/>
    </xf>
    <xf numFmtId="0" fontId="48" fillId="0" borderId="24" xfId="10" applyFont="1" applyFill="1" applyBorder="1" applyAlignment="1">
      <alignment horizontal="center" vertical="center"/>
    </xf>
    <xf numFmtId="0" fontId="48" fillId="0" borderId="24" xfId="10" applyFont="1" applyFill="1" applyBorder="1" applyAlignment="1">
      <alignment vertical="center"/>
    </xf>
    <xf numFmtId="166" fontId="53" fillId="0" borderId="24" xfId="10" applyNumberFormat="1" applyFont="1" applyBorder="1" applyAlignment="1">
      <alignment vertical="center"/>
    </xf>
    <xf numFmtId="166" fontId="48" fillId="0" borderId="18" xfId="10" applyNumberFormat="1" applyFont="1" applyBorder="1" applyAlignment="1">
      <alignment vertical="center"/>
    </xf>
    <xf numFmtId="166" fontId="48" fillId="2" borderId="18" xfId="10" applyNumberFormat="1" applyFont="1" applyFill="1" applyBorder="1" applyAlignment="1">
      <alignment vertical="center"/>
    </xf>
    <xf numFmtId="4" fontId="57" fillId="3" borderId="18" xfId="0" applyNumberFormat="1" applyFont="1" applyFill="1" applyBorder="1" applyAlignment="1">
      <alignment vertical="top"/>
    </xf>
    <xf numFmtId="166" fontId="51" fillId="2" borderId="24" xfId="10" applyNumberFormat="1" applyFont="1" applyFill="1" applyBorder="1" applyAlignment="1">
      <alignment vertical="center"/>
    </xf>
    <xf numFmtId="4" fontId="51" fillId="3" borderId="21" xfId="0" applyNumberFormat="1" applyFont="1" applyFill="1" applyBorder="1" applyAlignment="1">
      <alignment vertical="top"/>
    </xf>
    <xf numFmtId="4" fontId="51" fillId="3" borderId="21" xfId="10" applyNumberFormat="1" applyFont="1" applyFill="1" applyBorder="1" applyAlignment="1">
      <alignment horizontal="right" vertical="top"/>
    </xf>
    <xf numFmtId="0" fontId="48" fillId="0" borderId="21" xfId="10" applyFont="1" applyFill="1" applyBorder="1" applyAlignment="1">
      <alignment horizontal="center" vertical="center" wrapText="1"/>
    </xf>
    <xf numFmtId="166" fontId="59" fillId="2" borderId="21" xfId="10" applyNumberFormat="1" applyFont="1" applyFill="1" applyBorder="1" applyAlignment="1">
      <alignment vertical="center"/>
    </xf>
    <xf numFmtId="166" fontId="48" fillId="2" borderId="21" xfId="10" applyNumberFormat="1" applyFont="1" applyFill="1" applyBorder="1" applyAlignment="1">
      <alignment vertical="center"/>
    </xf>
    <xf numFmtId="166" fontId="51" fillId="2" borderId="21" xfId="10" applyNumberFormat="1" applyFont="1" applyFill="1" applyBorder="1" applyAlignment="1">
      <alignment vertical="center"/>
    </xf>
    <xf numFmtId="0" fontId="48" fillId="4" borderId="21" xfId="10" applyFont="1" applyFill="1" applyBorder="1" applyAlignment="1">
      <alignment horizontal="center" vertical="center"/>
    </xf>
    <xf numFmtId="166" fontId="53" fillId="2" borderId="21" xfId="10" applyNumberFormat="1" applyFont="1" applyFill="1" applyBorder="1" applyAlignment="1">
      <alignment vertical="center"/>
    </xf>
    <xf numFmtId="0" fontId="48" fillId="2" borderId="21" xfId="10" applyFont="1" applyFill="1" applyBorder="1" applyAlignment="1">
      <alignment horizontal="center" vertical="center"/>
    </xf>
    <xf numFmtId="0" fontId="48" fillId="2" borderId="21" xfId="10" applyFont="1" applyFill="1" applyBorder="1" applyAlignment="1">
      <alignment vertical="center"/>
    </xf>
    <xf numFmtId="166" fontId="48" fillId="2" borderId="21" xfId="10" applyNumberFormat="1" applyFont="1" applyFill="1" applyBorder="1" applyAlignment="1">
      <alignment horizontal="right" vertical="center"/>
    </xf>
    <xf numFmtId="166" fontId="55" fillId="2" borderId="21" xfId="10" applyNumberFormat="1" applyFont="1" applyFill="1" applyBorder="1" applyAlignment="1">
      <alignment vertical="center"/>
    </xf>
    <xf numFmtId="166" fontId="56" fillId="2" borderId="21" xfId="10" applyNumberFormat="1" applyFont="1" applyFill="1" applyBorder="1" applyAlignment="1">
      <alignment vertical="center"/>
    </xf>
    <xf numFmtId="166" fontId="57" fillId="2" borderId="21" xfId="10" applyNumberFormat="1" applyFont="1" applyFill="1" applyBorder="1" applyAlignment="1">
      <alignment vertical="center"/>
    </xf>
    <xf numFmtId="166" fontId="51" fillId="3" borderId="21" xfId="6" applyNumberFormat="1" applyFont="1" applyFill="1" applyBorder="1" applyAlignment="1">
      <alignment horizontal="right"/>
    </xf>
    <xf numFmtId="0" fontId="48" fillId="0" borderId="22" xfId="10" applyFont="1" applyFill="1" applyBorder="1" applyAlignment="1">
      <alignment vertical="center"/>
    </xf>
    <xf numFmtId="9" fontId="48" fillId="0" borderId="22" xfId="11" applyFont="1" applyFill="1" applyBorder="1" applyAlignment="1">
      <alignment horizontal="center" vertical="center" wrapText="1"/>
    </xf>
    <xf numFmtId="9" fontId="42" fillId="0" borderId="22" xfId="11" applyFont="1" applyFill="1" applyBorder="1" applyAlignment="1">
      <alignment horizontal="center" vertical="center" wrapText="1"/>
    </xf>
    <xf numFmtId="166" fontId="48" fillId="0" borderId="23" xfId="10" applyNumberFormat="1" applyFont="1" applyBorder="1" applyAlignment="1">
      <alignment vertical="center"/>
    </xf>
    <xf numFmtId="166" fontId="51" fillId="3" borderId="23" xfId="6" applyNumberFormat="1" applyFont="1" applyFill="1" applyBorder="1" applyAlignment="1">
      <alignment horizontal="right"/>
    </xf>
    <xf numFmtId="166" fontId="51" fillId="0" borderId="23" xfId="10" applyNumberFormat="1" applyFont="1" applyBorder="1" applyAlignment="1">
      <alignment vertical="center"/>
    </xf>
    <xf numFmtId="4" fontId="51" fillId="3" borderId="23" xfId="10" applyNumberFormat="1" applyFont="1" applyFill="1" applyBorder="1" applyAlignment="1">
      <alignment horizontal="right" vertical="top"/>
    </xf>
    <xf numFmtId="0" fontId="58" fillId="0" borderId="25" xfId="10" applyFont="1" applyFill="1" applyBorder="1" applyAlignment="1">
      <alignment horizontal="center" vertical="center"/>
    </xf>
    <xf numFmtId="0" fontId="58" fillId="0" borderId="25" xfId="10" applyFont="1" applyFill="1" applyBorder="1" applyAlignment="1">
      <alignment vertical="center"/>
    </xf>
    <xf numFmtId="166" fontId="58" fillId="0" borderId="18" xfId="12" applyNumberFormat="1" applyFont="1" applyBorder="1" applyAlignment="1">
      <alignment horizontal="right" vertical="center"/>
    </xf>
    <xf numFmtId="166" fontId="58" fillId="0" borderId="25" xfId="10" applyNumberFormat="1" applyFont="1" applyBorder="1" applyAlignment="1">
      <alignment vertical="center"/>
    </xf>
    <xf numFmtId="166" fontId="58" fillId="0" borderId="19" xfId="10" applyNumberFormat="1" applyFont="1" applyBorder="1" applyAlignment="1">
      <alignment horizontal="right" vertical="center"/>
    </xf>
    <xf numFmtId="164" fontId="60" fillId="8" borderId="19" xfId="10" applyNumberFormat="1" applyFont="1" applyFill="1" applyBorder="1" applyAlignment="1">
      <alignment horizontal="right" vertical="center"/>
    </xf>
    <xf numFmtId="166" fontId="61" fillId="3" borderId="24" xfId="6" applyNumberFormat="1" applyFont="1" applyFill="1" applyBorder="1" applyAlignment="1">
      <alignment horizontal="right"/>
    </xf>
    <xf numFmtId="166" fontId="61" fillId="0" borderId="24" xfId="10" applyNumberFormat="1" applyFont="1" applyBorder="1" applyAlignment="1">
      <alignment vertical="center"/>
    </xf>
    <xf numFmtId="4" fontId="61" fillId="3" borderId="25" xfId="10" applyNumberFormat="1" applyFont="1" applyFill="1" applyBorder="1" applyAlignment="1">
      <alignment horizontal="right" vertical="top"/>
    </xf>
    <xf numFmtId="164" fontId="62" fillId="8" borderId="20" xfId="10" applyNumberFormat="1" applyFont="1" applyFill="1" applyBorder="1" applyAlignment="1">
      <alignment vertical="center" wrapText="1"/>
    </xf>
    <xf numFmtId="9" fontId="58" fillId="0" borderId="21" xfId="11" applyFont="1" applyFill="1" applyBorder="1" applyAlignment="1">
      <alignment horizontal="center" vertical="center" wrapText="1"/>
    </xf>
    <xf numFmtId="9" fontId="63" fillId="0" borderId="21" xfId="11" applyFont="1" applyFill="1" applyBorder="1" applyAlignment="1">
      <alignment horizontal="center" vertical="center" wrapText="1"/>
    </xf>
    <xf numFmtId="0" fontId="64" fillId="0" borderId="21" xfId="0" applyFont="1" applyBorder="1" applyAlignment="1">
      <alignment vertical="center"/>
    </xf>
    <xf numFmtId="43" fontId="51" fillId="3" borderId="21" xfId="10" applyNumberFormat="1" applyFont="1" applyFill="1" applyBorder="1" applyAlignment="1">
      <alignment horizontal="right" vertical="center" wrapText="1"/>
    </xf>
    <xf numFmtId="0" fontId="48" fillId="4" borderId="21" xfId="10" applyFont="1" applyFill="1" applyBorder="1" applyAlignment="1">
      <alignment vertical="top"/>
    </xf>
    <xf numFmtId="43" fontId="51" fillId="3" borderId="5" xfId="10" applyNumberFormat="1" applyFont="1" applyFill="1" applyBorder="1" applyAlignment="1">
      <alignment horizontal="right" vertical="center" wrapText="1"/>
    </xf>
    <xf numFmtId="166" fontId="51" fillId="0" borderId="5" xfId="10" applyNumberFormat="1" applyFont="1" applyBorder="1" applyAlignment="1">
      <alignment vertical="center"/>
    </xf>
    <xf numFmtId="9" fontId="48" fillId="0" borderId="5" xfId="11" applyFont="1" applyFill="1" applyBorder="1" applyAlignment="1">
      <alignment horizontal="center" vertical="center" wrapText="1"/>
    </xf>
    <xf numFmtId="9" fontId="42" fillId="0" borderId="5" xfId="11" applyFont="1" applyFill="1" applyBorder="1" applyAlignment="1">
      <alignment horizontal="center" vertical="center" wrapText="1"/>
    </xf>
    <xf numFmtId="0" fontId="48" fillId="0" borderId="5" xfId="10" applyFont="1" applyFill="1" applyBorder="1" applyAlignment="1">
      <alignment horizontal="center" vertical="center"/>
    </xf>
    <xf numFmtId="43" fontId="51" fillId="3" borderId="22" xfId="10" applyNumberFormat="1" applyFont="1" applyFill="1" applyBorder="1" applyAlignment="1">
      <alignment horizontal="right" vertical="center" wrapText="1"/>
    </xf>
    <xf numFmtId="166" fontId="51" fillId="0" borderId="22" xfId="10" applyNumberFormat="1" applyFont="1" applyBorder="1" applyAlignment="1">
      <alignment vertical="center"/>
    </xf>
    <xf numFmtId="0" fontId="48" fillId="0" borderId="26" xfId="10" applyFont="1" applyFill="1" applyBorder="1" applyAlignment="1">
      <alignment horizontal="center" vertical="center"/>
    </xf>
    <xf numFmtId="0" fontId="48" fillId="4" borderId="27" xfId="10" applyFont="1" applyFill="1" applyBorder="1" applyAlignment="1">
      <alignment vertical="top"/>
    </xf>
    <xf numFmtId="0" fontId="48" fillId="0" borderId="11" xfId="10" applyFont="1" applyFill="1" applyBorder="1" applyAlignment="1">
      <alignment horizontal="center" vertical="center"/>
    </xf>
    <xf numFmtId="0" fontId="48" fillId="4" borderId="28" xfId="10" applyFont="1" applyFill="1" applyBorder="1" applyAlignment="1">
      <alignment vertical="top"/>
    </xf>
    <xf numFmtId="0" fontId="48" fillId="0" borderId="29" xfId="10" applyFont="1" applyFill="1" applyBorder="1" applyAlignment="1">
      <alignment horizontal="center" vertical="center"/>
    </xf>
    <xf numFmtId="0" fontId="48" fillId="4" borderId="30" xfId="10" applyFont="1" applyFill="1" applyBorder="1" applyAlignment="1">
      <alignment vertical="top"/>
    </xf>
    <xf numFmtId="166" fontId="48" fillId="0" borderId="31" xfId="10" applyNumberFormat="1" applyFont="1" applyBorder="1" applyAlignment="1">
      <alignment vertical="center"/>
    </xf>
    <xf numFmtId="0" fontId="48" fillId="4" borderId="5" xfId="10" applyFont="1" applyFill="1" applyBorder="1" applyAlignment="1">
      <alignment vertical="top"/>
    </xf>
    <xf numFmtId="43" fontId="51" fillId="3" borderId="30" xfId="10" applyNumberFormat="1" applyFont="1" applyFill="1" applyBorder="1" applyAlignment="1">
      <alignment horizontal="right" vertical="center" wrapText="1"/>
    </xf>
    <xf numFmtId="166" fontId="51" fillId="0" borderId="32" xfId="10" applyNumberFormat="1" applyFont="1" applyBorder="1" applyAlignment="1">
      <alignment vertical="center"/>
    </xf>
    <xf numFmtId="43" fontId="51" fillId="3" borderId="33" xfId="10" applyNumberFormat="1" applyFont="1" applyFill="1" applyBorder="1" applyAlignment="1">
      <alignment horizontal="right" vertical="center" wrapText="1"/>
    </xf>
    <xf numFmtId="0" fontId="48" fillId="4" borderId="22" xfId="10" applyFont="1" applyFill="1" applyBorder="1" applyAlignment="1">
      <alignment vertical="top"/>
    </xf>
    <xf numFmtId="166" fontId="48" fillId="0" borderId="5" xfId="10" applyNumberFormat="1" applyFont="1" applyBorder="1" applyAlignment="1">
      <alignment vertical="center"/>
    </xf>
    <xf numFmtId="43" fontId="51" fillId="3" borderId="7" xfId="10" applyNumberFormat="1" applyFont="1" applyFill="1" applyBorder="1" applyAlignment="1">
      <alignment horizontal="right" vertical="center" wrapText="1"/>
    </xf>
    <xf numFmtId="166" fontId="51" fillId="0" borderId="34" xfId="10" applyNumberFormat="1" applyFont="1" applyBorder="1" applyAlignment="1">
      <alignment vertical="center"/>
    </xf>
    <xf numFmtId="43" fontId="51" fillId="3" borderId="23" xfId="10" applyNumberFormat="1" applyFont="1" applyFill="1" applyBorder="1" applyAlignment="1">
      <alignment horizontal="right" vertical="center" wrapText="1"/>
    </xf>
    <xf numFmtId="0" fontId="48" fillId="0" borderId="35" xfId="5" applyFont="1" applyFill="1" applyBorder="1" applyAlignment="1">
      <alignment vertical="top"/>
    </xf>
    <xf numFmtId="0" fontId="48" fillId="0" borderId="33" xfId="10" applyFont="1" applyFill="1" applyBorder="1" applyAlignment="1">
      <alignment horizontal="center" vertical="center"/>
    </xf>
    <xf numFmtId="166" fontId="51" fillId="0" borderId="35" xfId="10" applyNumberFormat="1" applyFont="1" applyBorder="1" applyAlignment="1">
      <alignment vertical="center"/>
    </xf>
    <xf numFmtId="0" fontId="54" fillId="0" borderId="35" xfId="5" applyFont="1" applyFill="1" applyBorder="1" applyAlignment="1">
      <alignment vertical="top"/>
    </xf>
    <xf numFmtId="0" fontId="54" fillId="0" borderId="35" xfId="12" applyFont="1" applyFill="1" applyBorder="1" applyAlignment="1">
      <alignment vertical="top"/>
    </xf>
    <xf numFmtId="0" fontId="54" fillId="0" borderId="36" xfId="5" applyFont="1" applyFill="1" applyBorder="1" applyAlignment="1">
      <alignment vertical="top"/>
    </xf>
    <xf numFmtId="0" fontId="48" fillId="0" borderId="37" xfId="10" applyFont="1" applyFill="1" applyBorder="1" applyAlignment="1">
      <alignment horizontal="center" vertical="center"/>
    </xf>
    <xf numFmtId="0" fontId="42" fillId="9" borderId="7" xfId="10" applyFont="1" applyFill="1" applyBorder="1" applyAlignment="1">
      <alignment horizontal="center" vertical="center"/>
    </xf>
    <xf numFmtId="0" fontId="42" fillId="9" borderId="7" xfId="10" applyFont="1" applyFill="1" applyBorder="1" applyAlignment="1">
      <alignment vertical="center"/>
    </xf>
    <xf numFmtId="164" fontId="52" fillId="3" borderId="7" xfId="10" applyNumberFormat="1" applyFont="1" applyFill="1" applyBorder="1" applyAlignment="1">
      <alignment vertical="center"/>
    </xf>
    <xf numFmtId="164" fontId="52" fillId="9" borderId="7" xfId="10" applyNumberFormat="1" applyFont="1" applyFill="1" applyBorder="1" applyAlignment="1">
      <alignment vertical="center"/>
    </xf>
    <xf numFmtId="164" fontId="52" fillId="3" borderId="38" xfId="10" applyNumberFormat="1" applyFont="1" applyFill="1" applyBorder="1" applyAlignment="1">
      <alignment vertical="center"/>
    </xf>
    <xf numFmtId="9" fontId="42" fillId="9" borderId="14" xfId="11" applyFont="1" applyFill="1" applyBorder="1" applyAlignment="1">
      <alignment horizontal="center" vertical="center" wrapText="1"/>
    </xf>
    <xf numFmtId="0" fontId="65" fillId="0" borderId="0" xfId="0" applyFont="1"/>
    <xf numFmtId="0" fontId="65" fillId="3" borderId="0" xfId="0" applyFont="1" applyFill="1"/>
    <xf numFmtId="0" fontId="65" fillId="0" borderId="39" xfId="0" applyFont="1" applyBorder="1"/>
    <xf numFmtId="0" fontId="64" fillId="0" borderId="0" xfId="0" applyFont="1"/>
    <xf numFmtId="164" fontId="66" fillId="0" borderId="0" xfId="0" applyNumberFormat="1" applyFont="1"/>
    <xf numFmtId="0" fontId="66" fillId="0" borderId="0" xfId="0" applyFont="1"/>
    <xf numFmtId="167" fontId="66" fillId="0" borderId="0" xfId="0" applyNumberFormat="1" applyFont="1"/>
    <xf numFmtId="164" fontId="0" fillId="3" borderId="0" xfId="0" applyNumberFormat="1" applyFill="1"/>
    <xf numFmtId="49" fontId="33" fillId="0" borderId="0" xfId="5" applyNumberFormat="1" applyFont="1" applyBorder="1" applyAlignment="1">
      <alignment horizontal="center"/>
    </xf>
    <xf numFmtId="0" fontId="31" fillId="0" borderId="0" xfId="5" applyFont="1" applyBorder="1" applyAlignment="1">
      <alignment horizontal="left"/>
    </xf>
    <xf numFmtId="0" fontId="31" fillId="0" borderId="0" xfId="5" applyFont="1" applyBorder="1" applyAlignment="1">
      <alignment horizontal="center"/>
    </xf>
    <xf numFmtId="4" fontId="31" fillId="0" borderId="0" xfId="5" applyNumberFormat="1" applyFont="1" applyBorder="1" applyAlignment="1">
      <alignment horizontal="right"/>
    </xf>
    <xf numFmtId="4" fontId="31" fillId="0" borderId="0" xfId="5" applyNumberFormat="1" applyFont="1" applyBorder="1" applyAlignment="1">
      <alignment horizontal="center"/>
    </xf>
    <xf numFmtId="0" fontId="33" fillId="0" borderId="0" xfId="5" applyFont="1" applyBorder="1" applyAlignment="1">
      <alignment horizontal="center"/>
    </xf>
    <xf numFmtId="4" fontId="30" fillId="5" borderId="14" xfId="5" applyNumberFormat="1" applyFont="1" applyFill="1" applyBorder="1" applyAlignment="1">
      <alignment horizontal="center" vertical="center"/>
    </xf>
    <xf numFmtId="0" fontId="69" fillId="0" borderId="0" xfId="0" applyFont="1"/>
    <xf numFmtId="0" fontId="68" fillId="0" borderId="0" xfId="0" applyFont="1"/>
    <xf numFmtId="0" fontId="7" fillId="0" borderId="14" xfId="6" applyFont="1" applyFill="1" applyBorder="1" applyAlignment="1">
      <alignment horizont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32" fillId="5" borderId="10" xfId="5" applyFont="1" applyFill="1" applyBorder="1" applyAlignment="1">
      <alignment horizontal="center" vertical="center"/>
    </xf>
    <xf numFmtId="0" fontId="30" fillId="5" borderId="13" xfId="5" applyFont="1" applyFill="1" applyBorder="1" applyAlignment="1">
      <alignment horizontal="center" vertical="center"/>
    </xf>
    <xf numFmtId="166" fontId="33" fillId="2" borderId="3" xfId="5" applyNumberFormat="1" applyFont="1" applyFill="1" applyBorder="1" applyAlignment="1">
      <alignment horizontal="right" vertical="center"/>
    </xf>
    <xf numFmtId="166" fontId="33" fillId="2" borderId="12" xfId="5" applyNumberFormat="1" applyFont="1" applyFill="1" applyBorder="1" applyAlignment="1">
      <alignment horizontal="right" vertical="center"/>
    </xf>
    <xf numFmtId="0" fontId="5" fillId="0" borderId="3" xfId="5" applyFont="1" applyBorder="1" applyAlignment="1">
      <alignment horizontal="left"/>
    </xf>
    <xf numFmtId="0" fontId="5" fillId="0" borderId="4" xfId="5" applyFont="1" applyBorder="1" applyAlignment="1">
      <alignment horizontal="left"/>
    </xf>
    <xf numFmtId="0" fontId="5" fillId="0" borderId="12" xfId="5" applyFont="1" applyBorder="1" applyAlignment="1">
      <alignment horizontal="left"/>
    </xf>
    <xf numFmtId="0" fontId="30" fillId="5" borderId="2" xfId="5" applyFont="1" applyFill="1" applyBorder="1" applyAlignment="1">
      <alignment horizontal="center" vertical="center"/>
    </xf>
    <xf numFmtId="166" fontId="31" fillId="5" borderId="4" xfId="5" applyNumberFormat="1" applyFont="1" applyFill="1" applyBorder="1" applyAlignment="1">
      <alignment horizontal="right" vertical="center"/>
    </xf>
    <xf numFmtId="0" fontId="30" fillId="5" borderId="14" xfId="5" applyFont="1" applyFill="1" applyBorder="1" applyAlignment="1">
      <alignment horizontal="center" vertical="center" wrapText="1"/>
    </xf>
    <xf numFmtId="166" fontId="34" fillId="0" borderId="14" xfId="5" applyNumberFormat="1" applyFont="1" applyBorder="1" applyAlignment="1">
      <alignment horizontal="center" vertical="center"/>
    </xf>
    <xf numFmtId="166" fontId="34" fillId="2" borderId="3" xfId="5" applyNumberFormat="1" applyFont="1" applyFill="1" applyBorder="1" applyAlignment="1">
      <alignment horizontal="right" vertical="center"/>
    </xf>
    <xf numFmtId="166" fontId="34" fillId="2" borderId="12" xfId="5" applyNumberFormat="1" applyFont="1" applyFill="1" applyBorder="1" applyAlignment="1">
      <alignment horizontal="right" vertical="center"/>
    </xf>
    <xf numFmtId="0" fontId="5" fillId="2" borderId="3" xfId="5" applyFont="1" applyFill="1" applyBorder="1" applyAlignment="1">
      <alignment horizontal="left"/>
    </xf>
    <xf numFmtId="0" fontId="5" fillId="2" borderId="4" xfId="5" applyFont="1" applyFill="1" applyBorder="1" applyAlignment="1">
      <alignment horizontal="left"/>
    </xf>
    <xf numFmtId="0" fontId="5" fillId="2" borderId="12" xfId="5" applyFont="1" applyFill="1" applyBorder="1" applyAlignment="1">
      <alignment horizontal="left"/>
    </xf>
    <xf numFmtId="4" fontId="33" fillId="0" borderId="7" xfId="5" applyNumberFormat="1" applyFont="1" applyBorder="1" applyAlignment="1">
      <alignment horizontal="center" vertical="center"/>
    </xf>
    <xf numFmtId="170" fontId="22" fillId="0" borderId="0" xfId="6" applyNumberFormat="1" applyFont="1" applyFill="1" applyBorder="1" applyAlignment="1">
      <alignment horizontal="right"/>
    </xf>
    <xf numFmtId="0" fontId="9" fillId="0" borderId="7" xfId="6" applyFont="1" applyFill="1" applyBorder="1" applyAlignment="1">
      <alignment horizontal="center"/>
    </xf>
    <xf numFmtId="172" fontId="8" fillId="0" borderId="5" xfId="6" applyNumberFormat="1" applyFont="1" applyFill="1" applyBorder="1" applyAlignment="1">
      <alignment horizontal="right"/>
    </xf>
    <xf numFmtId="172" fontId="5" fillId="0" borderId="5" xfId="4" applyNumberFormat="1" applyFont="1" applyFill="1" applyBorder="1" applyAlignment="1">
      <alignment horizontal="right"/>
    </xf>
    <xf numFmtId="165" fontId="15" fillId="0" borderId="14" xfId="0" applyNumberFormat="1" applyFont="1" applyBorder="1"/>
    <xf numFmtId="165" fontId="15" fillId="0" borderId="0" xfId="4" applyFont="1" applyFill="1" applyBorder="1"/>
    <xf numFmtId="166" fontId="7" fillId="0" borderId="0" xfId="6" applyNumberFormat="1" applyFont="1" applyFill="1" applyBorder="1" applyAlignment="1">
      <alignment horizontal="right"/>
    </xf>
    <xf numFmtId="166" fontId="15" fillId="0" borderId="7" xfId="6" applyNumberFormat="1" applyFont="1" applyFill="1" applyBorder="1" applyAlignment="1">
      <alignment horizontal="right"/>
    </xf>
    <xf numFmtId="166" fontId="16" fillId="0" borderId="14" xfId="6" applyNumberFormat="1" applyFont="1" applyFill="1" applyBorder="1" applyAlignment="1">
      <alignment horizontal="right"/>
    </xf>
    <xf numFmtId="165" fontId="15" fillId="0" borderId="12" xfId="4" applyFont="1" applyFill="1" applyBorder="1"/>
    <xf numFmtId="165" fontId="15" fillId="0" borderId="14" xfId="4" applyFont="1" applyFill="1" applyBorder="1" applyAlignment="1">
      <alignment horizontal="center"/>
    </xf>
    <xf numFmtId="165" fontId="15" fillId="0" borderId="14" xfId="6" applyNumberFormat="1" applyFont="1" applyFill="1" applyBorder="1" applyAlignment="1">
      <alignment horizontal="center"/>
    </xf>
    <xf numFmtId="4" fontId="31" fillId="5" borderId="14" xfId="5" applyNumberFormat="1" applyFont="1" applyFill="1" applyBorder="1" applyAlignment="1">
      <alignment horizontal="center" vertical="center"/>
    </xf>
    <xf numFmtId="166" fontId="30" fillId="5" borderId="1" xfId="5" applyNumberFormat="1" applyFont="1" applyFill="1" applyBorder="1" applyAlignment="1">
      <alignment horizontal="center" vertical="center"/>
    </xf>
    <xf numFmtId="166" fontId="30" fillId="5" borderId="5" xfId="5" applyNumberFormat="1" applyFont="1" applyFill="1" applyBorder="1" applyAlignment="1">
      <alignment horizontal="center" vertical="center"/>
    </xf>
    <xf numFmtId="166" fontId="30" fillId="5" borderId="7" xfId="5" applyNumberFormat="1" applyFont="1" applyFill="1" applyBorder="1" applyAlignment="1">
      <alignment horizontal="center" vertical="center"/>
    </xf>
    <xf numFmtId="4" fontId="30" fillId="5" borderId="12" xfId="5" applyNumberFormat="1" applyFont="1" applyFill="1" applyBorder="1" applyAlignment="1">
      <alignment horizontal="center" vertical="center"/>
    </xf>
    <xf numFmtId="0" fontId="70" fillId="0" borderId="5" xfId="0" applyFont="1" applyBorder="1" applyAlignment="1">
      <alignment horizontal="center"/>
    </xf>
    <xf numFmtId="14" fontId="70" fillId="0" borderId="10" xfId="0" applyNumberFormat="1" applyFont="1" applyBorder="1" applyAlignment="1">
      <alignment horizontal="center"/>
    </xf>
    <xf numFmtId="4" fontId="70" fillId="0" borderId="5" xfId="0" applyNumberFormat="1" applyFont="1" applyBorder="1" applyAlignment="1">
      <alignment horizontal="center"/>
    </xf>
    <xf numFmtId="14" fontId="70" fillId="0" borderId="5" xfId="0" applyNumberFormat="1" applyFont="1" applyBorder="1" applyAlignment="1">
      <alignment horizontal="center"/>
    </xf>
    <xf numFmtId="0" fontId="0" fillId="0" borderId="0" xfId="0" applyAlignment="1"/>
    <xf numFmtId="14" fontId="8" fillId="0" borderId="5" xfId="0" applyNumberFormat="1" applyFont="1" applyBorder="1" applyAlignment="1">
      <alignment horizontal="center" vertical="center"/>
    </xf>
    <xf numFmtId="0" fontId="5" fillId="3" borderId="5" xfId="6" applyFont="1" applyFill="1" applyBorder="1" applyAlignment="1">
      <alignment horizontal="center"/>
    </xf>
    <xf numFmtId="14" fontId="5" fillId="3" borderId="5" xfId="6" applyNumberFormat="1" applyFont="1" applyFill="1" applyBorder="1" applyAlignment="1">
      <alignment horizontal="center"/>
    </xf>
    <xf numFmtId="164" fontId="5" fillId="3" borderId="5" xfId="6" applyNumberFormat="1" applyFont="1" applyFill="1" applyBorder="1" applyAlignment="1">
      <alignment horizontal="right"/>
    </xf>
    <xf numFmtId="14" fontId="5" fillId="3" borderId="10" xfId="6" applyNumberFormat="1" applyFont="1" applyFill="1" applyBorder="1" applyAlignment="1">
      <alignment horizontal="center"/>
    </xf>
    <xf numFmtId="4" fontId="5" fillId="3" borderId="5" xfId="6" applyNumberFormat="1" applyFont="1" applyFill="1" applyBorder="1" applyAlignment="1">
      <alignment horizontal="right"/>
    </xf>
    <xf numFmtId="4" fontId="9" fillId="3" borderId="5" xfId="6" applyNumberFormat="1" applyFont="1" applyFill="1" applyBorder="1" applyAlignment="1">
      <alignment horizontal="right"/>
    </xf>
    <xf numFmtId="4" fontId="13" fillId="3" borderId="5" xfId="6" applyNumberFormat="1" applyFont="1" applyFill="1" applyBorder="1" applyAlignment="1">
      <alignment horizontal="right"/>
    </xf>
    <xf numFmtId="164" fontId="5" fillId="10" borderId="5" xfId="6" applyNumberFormat="1" applyFont="1" applyFill="1" applyBorder="1" applyAlignment="1">
      <alignment horizontal="right"/>
    </xf>
    <xf numFmtId="164" fontId="9" fillId="3" borderId="5" xfId="6" applyNumberFormat="1" applyFont="1" applyFill="1" applyBorder="1" applyAlignment="1">
      <alignment horizontal="right"/>
    </xf>
    <xf numFmtId="43" fontId="14" fillId="3" borderId="0" xfId="1" applyFont="1" applyFill="1"/>
    <xf numFmtId="0" fontId="5" fillId="3" borderId="11" xfId="6" applyFont="1" applyFill="1" applyBorder="1" applyAlignment="1">
      <alignment horizontal="center"/>
    </xf>
    <xf numFmtId="43" fontId="5" fillId="3" borderId="5" xfId="1" applyFont="1" applyFill="1" applyBorder="1" applyAlignment="1">
      <alignment horizontal="right"/>
    </xf>
    <xf numFmtId="4" fontId="13" fillId="3" borderId="5" xfId="6" applyNumberFormat="1" applyFont="1" applyFill="1" applyBorder="1" applyAlignment="1"/>
    <xf numFmtId="4" fontId="9" fillId="3" borderId="5" xfId="6" applyNumberFormat="1" applyFont="1" applyFill="1" applyBorder="1" applyAlignment="1"/>
    <xf numFmtId="4" fontId="13" fillId="10" borderId="5" xfId="6" applyNumberFormat="1" applyFont="1" applyFill="1" applyBorder="1" applyAlignment="1"/>
    <xf numFmtId="4" fontId="9" fillId="10" borderId="5" xfId="6" applyNumberFormat="1" applyFont="1" applyFill="1" applyBorder="1" applyAlignment="1"/>
    <xf numFmtId="4" fontId="5" fillId="10" borderId="5" xfId="6" applyNumberFormat="1" applyFont="1" applyFill="1" applyBorder="1" applyAlignment="1"/>
    <xf numFmtId="166" fontId="13" fillId="3" borderId="5" xfId="6" applyNumberFormat="1" applyFont="1" applyFill="1" applyBorder="1" applyAlignment="1">
      <alignment horizontal="right"/>
    </xf>
    <xf numFmtId="43" fontId="5" fillId="10" borderId="5" xfId="1" applyFont="1" applyFill="1" applyBorder="1" applyAlignment="1">
      <alignment horizontal="right"/>
    </xf>
    <xf numFmtId="43" fontId="13" fillId="10" borderId="5" xfId="1" applyFont="1" applyFill="1" applyBorder="1" applyAlignment="1">
      <alignment horizontal="right"/>
    </xf>
    <xf numFmtId="166" fontId="13" fillId="3" borderId="1" xfId="6" applyNumberFormat="1" applyFont="1" applyFill="1" applyBorder="1" applyAlignment="1">
      <alignment horizontal="right"/>
    </xf>
    <xf numFmtId="0" fontId="5" fillId="3" borderId="1" xfId="6" applyFont="1" applyFill="1" applyBorder="1" applyAlignment="1">
      <alignment horizontal="center"/>
    </xf>
    <xf numFmtId="0" fontId="9" fillId="3" borderId="1" xfId="6" applyFont="1" applyFill="1" applyBorder="1" applyAlignment="1">
      <alignment horizontal="center"/>
    </xf>
    <xf numFmtId="14" fontId="5" fillId="3" borderId="1" xfId="6" applyNumberFormat="1" applyFont="1" applyFill="1" applyBorder="1" applyAlignment="1">
      <alignment horizontal="center"/>
    </xf>
    <xf numFmtId="0" fontId="9" fillId="3" borderId="5" xfId="6" applyFont="1" applyFill="1" applyBorder="1" applyAlignment="1">
      <alignment horizontal="center"/>
    </xf>
    <xf numFmtId="43" fontId="13" fillId="10" borderId="1" xfId="1" applyFont="1" applyFill="1" applyBorder="1" applyAlignment="1">
      <alignment horizontal="right"/>
    </xf>
    <xf numFmtId="43" fontId="5" fillId="10" borderId="5" xfId="1" applyFont="1" applyFill="1" applyBorder="1"/>
    <xf numFmtId="166" fontId="5" fillId="10" borderId="5" xfId="6" applyNumberFormat="1" applyFont="1" applyFill="1" applyBorder="1" applyAlignment="1">
      <alignment horizontal="right"/>
    </xf>
    <xf numFmtId="166" fontId="13" fillId="10" borderId="5" xfId="6" applyNumberFormat="1" applyFont="1" applyFill="1" applyBorder="1" applyAlignment="1">
      <alignment horizontal="right"/>
    </xf>
    <xf numFmtId="166" fontId="5" fillId="10" borderId="1" xfId="6" applyNumberFormat="1" applyFont="1" applyFill="1" applyBorder="1" applyAlignment="1">
      <alignment horizontal="right"/>
    </xf>
    <xf numFmtId="166" fontId="9" fillId="10" borderId="5" xfId="6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14" fontId="5" fillId="3" borderId="10" xfId="6" quotePrefix="1" applyNumberFormat="1" applyFont="1" applyFill="1" applyBorder="1" applyAlignment="1">
      <alignment horizontal="center"/>
    </xf>
    <xf numFmtId="14" fontId="9" fillId="3" borderId="5" xfId="6" applyNumberFormat="1" applyFont="1" applyFill="1" applyBorder="1" applyAlignment="1">
      <alignment horizont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166" fontId="14" fillId="3" borderId="5" xfId="6" applyNumberFormat="1" applyFont="1" applyFill="1" applyBorder="1" applyAlignment="1">
      <alignment horizontal="right"/>
    </xf>
    <xf numFmtId="17" fontId="0" fillId="0" borderId="0" xfId="0" applyNumberFormat="1" applyFill="1" applyAlignment="1">
      <alignment horizontal="left"/>
    </xf>
    <xf numFmtId="43" fontId="8" fillId="3" borderId="5" xfId="1" applyFont="1" applyFill="1" applyBorder="1"/>
    <xf numFmtId="0" fontId="5" fillId="0" borderId="40" xfId="5" applyFont="1" applyFill="1" applyBorder="1" applyAlignment="1">
      <alignment vertical="top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14" xfId="6" applyFont="1" applyFill="1" applyBorder="1" applyAlignment="1">
      <alignment horizontal="center"/>
    </xf>
    <xf numFmtId="0" fontId="0" fillId="0" borderId="0" xfId="0" applyAlignment="1"/>
    <xf numFmtId="170" fontId="19" fillId="0" borderId="11" xfId="6" applyNumberFormat="1" applyFont="1" applyFill="1" applyBorder="1" applyAlignment="1">
      <alignment horizontal="right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17" fontId="0" fillId="0" borderId="0" xfId="0" applyNumberFormat="1"/>
    <xf numFmtId="164" fontId="9" fillId="0" borderId="5" xfId="6" applyNumberFormat="1" applyFont="1" applyFill="1" applyBorder="1" applyAlignment="1">
      <alignment horizontal="right"/>
    </xf>
    <xf numFmtId="43" fontId="14" fillId="0" borderId="0" xfId="1" applyFont="1" applyFill="1"/>
    <xf numFmtId="17" fontId="25" fillId="4" borderId="0" xfId="0" applyNumberFormat="1" applyFont="1" applyFill="1" applyBorder="1" applyAlignment="1">
      <alignment horizontal="right" vertic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43" fontId="14" fillId="10" borderId="5" xfId="1" applyFont="1" applyFill="1" applyBorder="1" applyAlignment="1">
      <alignment horizontal="right"/>
    </xf>
    <xf numFmtId="0" fontId="8" fillId="0" borderId="5" xfId="6" applyFont="1" applyFill="1" applyBorder="1"/>
    <xf numFmtId="170" fontId="21" fillId="0" borderId="0" xfId="2" applyNumberFormat="1" applyFont="1" applyFill="1" applyAlignment="1">
      <alignment horizontal="right"/>
    </xf>
    <xf numFmtId="0" fontId="1" fillId="0" borderId="0" xfId="0" applyFont="1" applyFill="1"/>
    <xf numFmtId="0" fontId="8" fillId="0" borderId="5" xfId="6" applyFont="1" applyFill="1" applyBorder="1" applyAlignment="1">
      <alignment horizontal="center"/>
    </xf>
    <xf numFmtId="14" fontId="8" fillId="0" borderId="5" xfId="6" applyNumberFormat="1" applyFont="1" applyFill="1" applyBorder="1" applyAlignment="1">
      <alignment horizontal="center"/>
    </xf>
    <xf numFmtId="43" fontId="13" fillId="0" borderId="5" xfId="1" applyFont="1" applyFill="1" applyBorder="1"/>
    <xf numFmtId="43" fontId="5" fillId="0" borderId="5" xfId="1" applyFont="1" applyFill="1" applyBorder="1"/>
    <xf numFmtId="43" fontId="8" fillId="0" borderId="7" xfId="1" applyFont="1" applyFill="1" applyBorder="1" applyAlignment="1">
      <alignment horizontal="right"/>
    </xf>
    <xf numFmtId="14" fontId="9" fillId="0" borderId="11" xfId="6" applyNumberFormat="1" applyFont="1" applyFill="1" applyBorder="1" applyAlignment="1">
      <alignment horizontal="center"/>
    </xf>
    <xf numFmtId="166" fontId="9" fillId="4" borderId="5" xfId="6" applyNumberFormat="1" applyFont="1" applyFill="1" applyBorder="1" applyAlignment="1">
      <alignment horizontal="right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170" fontId="19" fillId="0" borderId="11" xfId="6" applyNumberFormat="1" applyFont="1" applyFill="1" applyBorder="1" applyAlignment="1">
      <alignment horizontal="right"/>
    </xf>
    <xf numFmtId="0" fontId="0" fillId="0" borderId="0" xfId="0" applyAlignment="1"/>
    <xf numFmtId="0" fontId="7" fillId="0" borderId="9" xfId="6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0" fontId="7" fillId="0" borderId="14" xfId="6" applyFont="1" applyFill="1" applyBorder="1" applyAlignment="1">
      <alignment horizontal="center"/>
    </xf>
    <xf numFmtId="4" fontId="8" fillId="3" borderId="5" xfId="0" applyNumberFormat="1" applyFont="1" applyFill="1" applyBorder="1" applyAlignment="1">
      <alignment horizontal="right"/>
    </xf>
    <xf numFmtId="14" fontId="8" fillId="3" borderId="11" xfId="0" applyNumberFormat="1" applyFont="1" applyFill="1" applyBorder="1" applyAlignment="1">
      <alignment horizontal="center" vertical="center"/>
    </xf>
    <xf numFmtId="0" fontId="5" fillId="0" borderId="41" xfId="5" applyFont="1" applyFill="1" applyBorder="1" applyAlignment="1">
      <alignment vertical="top"/>
    </xf>
    <xf numFmtId="14" fontId="5" fillId="0" borderId="42" xfId="6" applyNumberFormat="1" applyFont="1" applyFill="1" applyBorder="1" applyAlignment="1">
      <alignment horizontal="center"/>
    </xf>
    <xf numFmtId="39" fontId="5" fillId="0" borderId="44" xfId="4" applyNumberFormat="1" applyFont="1" applyFill="1" applyBorder="1" applyAlignment="1">
      <alignment horizontal="right"/>
    </xf>
    <xf numFmtId="14" fontId="5" fillId="0" borderId="45" xfId="6" applyNumberFormat="1" applyFont="1" applyFill="1" applyBorder="1" applyAlignment="1">
      <alignment horizontal="center"/>
    </xf>
    <xf numFmtId="14" fontId="5" fillId="0" borderId="43" xfId="6" applyNumberFormat="1" applyFont="1" applyFill="1" applyBorder="1" applyAlignment="1">
      <alignment horizontal="center"/>
    </xf>
    <xf numFmtId="165" fontId="5" fillId="0" borderId="44" xfId="4" applyFont="1" applyFill="1" applyBorder="1"/>
    <xf numFmtId="165" fontId="5" fillId="0" borderId="50" xfId="4" applyFont="1" applyFill="1" applyBorder="1"/>
    <xf numFmtId="14" fontId="5" fillId="0" borderId="49" xfId="6" applyNumberFormat="1" applyFont="1" applyFill="1" applyBorder="1" applyAlignment="1">
      <alignment horizontal="center"/>
    </xf>
    <xf numFmtId="165" fontId="8" fillId="0" borderId="44" xfId="4" applyFont="1" applyFill="1" applyBorder="1" applyAlignment="1">
      <alignment horizontal="center"/>
    </xf>
    <xf numFmtId="166" fontId="5" fillId="0" borderId="44" xfId="6" applyNumberFormat="1" applyFont="1" applyFill="1" applyBorder="1" applyAlignment="1">
      <alignment horizontal="right"/>
    </xf>
    <xf numFmtId="166" fontId="5" fillId="0" borderId="50" xfId="6" applyNumberFormat="1" applyFont="1" applyFill="1" applyBorder="1" applyAlignment="1">
      <alignment horizontal="right"/>
    </xf>
    <xf numFmtId="166" fontId="5" fillId="0" borderId="47" xfId="6" applyNumberFormat="1" applyFont="1" applyFill="1" applyBorder="1" applyAlignment="1">
      <alignment horizontal="right"/>
    </xf>
    <xf numFmtId="43" fontId="5" fillId="0" borderId="44" xfId="1" applyFont="1" applyFill="1" applyBorder="1" applyAlignment="1">
      <alignment horizontal="right"/>
    </xf>
    <xf numFmtId="43" fontId="5" fillId="0" borderId="50" xfId="1" applyFont="1" applyFill="1" applyBorder="1" applyAlignment="1">
      <alignment horizontal="right"/>
    </xf>
    <xf numFmtId="43" fontId="5" fillId="0" borderId="47" xfId="1" applyFont="1" applyFill="1" applyBorder="1"/>
    <xf numFmtId="172" fontId="5" fillId="0" borderId="44" xfId="4" applyNumberFormat="1" applyFont="1" applyFill="1" applyBorder="1" applyAlignment="1">
      <alignment horizontal="right"/>
    </xf>
    <xf numFmtId="172" fontId="5" fillId="0" borderId="50" xfId="4" applyNumberFormat="1" applyFont="1" applyFill="1" applyBorder="1" applyAlignment="1">
      <alignment horizontal="right"/>
    </xf>
    <xf numFmtId="172" fontId="8" fillId="0" borderId="47" xfId="6" applyNumberFormat="1" applyFont="1" applyFill="1" applyBorder="1" applyAlignment="1">
      <alignment horizontal="right"/>
    </xf>
    <xf numFmtId="14" fontId="5" fillId="0" borderId="51" xfId="6" applyNumberFormat="1" applyFont="1" applyFill="1" applyBorder="1" applyAlignment="1">
      <alignment horizontal="center"/>
    </xf>
    <xf numFmtId="166" fontId="8" fillId="0" borderId="44" xfId="6" applyNumberFormat="1" applyFont="1" applyFill="1" applyBorder="1" applyAlignment="1">
      <alignment horizontal="right"/>
    </xf>
    <xf numFmtId="14" fontId="5" fillId="0" borderId="52" xfId="6" applyNumberFormat="1" applyFont="1" applyFill="1" applyBorder="1" applyAlignment="1">
      <alignment horizontal="center"/>
    </xf>
    <xf numFmtId="166" fontId="13" fillId="0" borderId="50" xfId="6" applyNumberFormat="1" applyFont="1" applyFill="1" applyBorder="1" applyAlignment="1">
      <alignment horizontal="right"/>
    </xf>
    <xf numFmtId="165" fontId="5" fillId="0" borderId="50" xfId="4" applyFont="1" applyFill="1" applyBorder="1" applyAlignment="1">
      <alignment horizontal="center"/>
    </xf>
    <xf numFmtId="166" fontId="14" fillId="0" borderId="50" xfId="6" applyNumberFormat="1" applyFont="1" applyFill="1" applyBorder="1" applyAlignment="1">
      <alignment horizontal="right"/>
    </xf>
    <xf numFmtId="166" fontId="13" fillId="0" borderId="47" xfId="6" applyNumberFormat="1" applyFont="1" applyFill="1" applyBorder="1" applyAlignment="1">
      <alignment horizontal="right"/>
    </xf>
    <xf numFmtId="14" fontId="9" fillId="0" borderId="42" xfId="6" applyNumberFormat="1" applyFont="1" applyFill="1" applyBorder="1" applyAlignment="1">
      <alignment horizontal="center"/>
    </xf>
    <xf numFmtId="14" fontId="9" fillId="0" borderId="45" xfId="6" applyNumberFormat="1" applyFont="1" applyFill="1" applyBorder="1" applyAlignment="1">
      <alignment horizontal="center"/>
    </xf>
    <xf numFmtId="14" fontId="5" fillId="0" borderId="53" xfId="6" applyNumberFormat="1" applyFont="1" applyFill="1" applyBorder="1" applyAlignment="1">
      <alignment horizontal="center"/>
    </xf>
    <xf numFmtId="166" fontId="5" fillId="0" borderId="54" xfId="6" applyNumberFormat="1" applyFont="1" applyFill="1" applyBorder="1" applyAlignment="1">
      <alignment horizontal="right"/>
    </xf>
    <xf numFmtId="165" fontId="5" fillId="0" borderId="44" xfId="4" applyFont="1" applyFill="1" applyBorder="1" applyAlignment="1">
      <alignment horizontal="center"/>
    </xf>
    <xf numFmtId="166" fontId="14" fillId="0" borderId="44" xfId="6" applyNumberFormat="1" applyFont="1" applyFill="1" applyBorder="1" applyAlignment="1">
      <alignment horizontal="right"/>
    </xf>
    <xf numFmtId="0" fontId="5" fillId="0" borderId="55" xfId="6" applyFont="1" applyFill="1" applyBorder="1"/>
    <xf numFmtId="0" fontId="5" fillId="0" borderId="41" xfId="6" applyFont="1" applyFill="1" applyBorder="1" applyAlignment="1">
      <alignment horizontal="center"/>
    </xf>
    <xf numFmtId="0" fontId="5" fillId="0" borderId="48" xfId="6" quotePrefix="1" applyFont="1" applyFill="1" applyBorder="1" applyAlignment="1">
      <alignment horizontal="center"/>
    </xf>
    <xf numFmtId="166" fontId="14" fillId="0" borderId="47" xfId="6" applyNumberFormat="1" applyFont="1" applyFill="1" applyBorder="1" applyAlignment="1">
      <alignment horizontal="right"/>
    </xf>
    <xf numFmtId="0" fontId="5" fillId="0" borderId="55" xfId="5" applyFont="1" applyFill="1" applyBorder="1" applyAlignment="1">
      <alignment vertical="top"/>
    </xf>
    <xf numFmtId="4" fontId="8" fillId="0" borderId="44" xfId="0" applyNumberFormat="1" applyFont="1" applyFill="1" applyBorder="1" applyAlignment="1">
      <alignment horizontal="right"/>
    </xf>
    <xf numFmtId="14" fontId="8" fillId="0" borderId="46" xfId="0" applyNumberFormat="1" applyFont="1" applyFill="1" applyBorder="1" applyAlignment="1">
      <alignment horizontal="center" vertical="center"/>
    </xf>
    <xf numFmtId="4" fontId="5" fillId="0" borderId="44" xfId="6" applyNumberFormat="1" applyFont="1" applyFill="1" applyBorder="1" applyAlignment="1">
      <alignment horizontal="right"/>
    </xf>
    <xf numFmtId="0" fontId="0" fillId="0" borderId="48" xfId="0" applyFill="1" applyBorder="1"/>
    <xf numFmtId="43" fontId="8" fillId="0" borderId="50" xfId="1" applyFont="1" applyFill="1" applyBorder="1"/>
    <xf numFmtId="0" fontId="0" fillId="0" borderId="41" xfId="0" applyFill="1" applyBorder="1"/>
    <xf numFmtId="4" fontId="14" fillId="0" borderId="47" xfId="0" applyNumberFormat="1" applyFont="1" applyFill="1" applyBorder="1" applyAlignment="1">
      <alignment horizontal="right"/>
    </xf>
    <xf numFmtId="4" fontId="14" fillId="0" borderId="47" xfId="6" applyNumberFormat="1" applyFont="1" applyFill="1" applyBorder="1" applyAlignment="1">
      <alignment horizontal="right"/>
    </xf>
    <xf numFmtId="165" fontId="14" fillId="0" borderId="50" xfId="4" applyFont="1" applyFill="1" applyBorder="1"/>
    <xf numFmtId="165" fontId="14" fillId="0" borderId="47" xfId="4" applyFont="1" applyFill="1" applyBorder="1"/>
    <xf numFmtId="165" fontId="14" fillId="0" borderId="47" xfId="4" applyFont="1" applyFill="1" applyBorder="1" applyAlignment="1">
      <alignment horizontal="center"/>
    </xf>
    <xf numFmtId="43" fontId="14" fillId="0" borderId="47" xfId="1" applyFont="1" applyFill="1" applyBorder="1" applyAlignment="1">
      <alignment horizontal="right"/>
    </xf>
    <xf numFmtId="43" fontId="14" fillId="0" borderId="50" xfId="1" applyFont="1" applyFill="1" applyBorder="1" applyAlignment="1">
      <alignment horizontal="right"/>
    </xf>
    <xf numFmtId="172" fontId="14" fillId="0" borderId="50" xfId="6" applyNumberFormat="1" applyFont="1" applyFill="1" applyBorder="1" applyAlignment="1">
      <alignment horizontal="right"/>
    </xf>
    <xf numFmtId="0" fontId="5" fillId="0" borderId="55" xfId="6" applyFont="1" applyFill="1" applyBorder="1" applyAlignment="1">
      <alignment horizontal="center"/>
    </xf>
    <xf numFmtId="0" fontId="5" fillId="0" borderId="48" xfId="6" applyFont="1" applyFill="1" applyBorder="1" applyAlignment="1">
      <alignment horizontal="center"/>
    </xf>
    <xf numFmtId="0" fontId="5" fillId="0" borderId="41" xfId="6" quotePrefix="1" applyFont="1" applyFill="1" applyBorder="1" applyAlignment="1">
      <alignment horizontal="center"/>
    </xf>
    <xf numFmtId="0" fontId="5" fillId="0" borderId="41" xfId="6" applyFont="1" applyFill="1" applyBorder="1"/>
    <xf numFmtId="0" fontId="5" fillId="0" borderId="48" xfId="6" applyFont="1" applyFill="1" applyBorder="1"/>
    <xf numFmtId="0" fontId="5" fillId="0" borderId="56" xfId="6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5" fillId="0" borderId="42" xfId="6" applyFont="1" applyFill="1" applyBorder="1" applyAlignment="1">
      <alignment horizontal="left"/>
    </xf>
    <xf numFmtId="0" fontId="5" fillId="0" borderId="45" xfId="6" applyFont="1" applyFill="1" applyBorder="1" applyAlignment="1">
      <alignment horizontal="left"/>
    </xf>
    <xf numFmtId="0" fontId="5" fillId="0" borderId="46" xfId="6" applyFont="1" applyFill="1" applyBorder="1" applyAlignment="1">
      <alignment horizontal="left"/>
    </xf>
    <xf numFmtId="0" fontId="5" fillId="0" borderId="51" xfId="6" applyFont="1" applyFill="1" applyBorder="1" applyAlignment="1">
      <alignment horizontal="left"/>
    </xf>
    <xf numFmtId="0" fontId="5" fillId="0" borderId="11" xfId="6" applyFont="1" applyFill="1" applyBorder="1" applyAlignment="1">
      <alignment horizontal="left"/>
    </xf>
    <xf numFmtId="0" fontId="5" fillId="0" borderId="53" xfId="6" applyFont="1" applyFill="1" applyBorder="1" applyAlignment="1">
      <alignment horizontal="left"/>
    </xf>
    <xf numFmtId="164" fontId="71" fillId="0" borderId="5" xfId="6" applyNumberFormat="1" applyFont="1" applyFill="1" applyBorder="1" applyAlignment="1">
      <alignment horizontal="right"/>
    </xf>
    <xf numFmtId="43" fontId="9" fillId="0" borderId="5" xfId="1" applyFont="1" applyFill="1" applyBorder="1" applyAlignment="1">
      <alignment horizontal="center"/>
    </xf>
    <xf numFmtId="43" fontId="8" fillId="0" borderId="5" xfId="1" applyFont="1" applyFill="1" applyBorder="1" applyAlignment="1">
      <alignment horizontal="center"/>
    </xf>
    <xf numFmtId="164" fontId="5" fillId="0" borderId="5" xfId="6" applyNumberFormat="1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0" fontId="6" fillId="0" borderId="0" xfId="0" applyNumberFormat="1" applyFont="1" applyFill="1" applyBorder="1" applyAlignment="1">
      <alignment horizontal="right"/>
    </xf>
    <xf numFmtId="170" fontId="74" fillId="0" borderId="0" xfId="0" applyNumberFormat="1" applyFont="1" applyAlignment="1">
      <alignment horizontal="right"/>
    </xf>
    <xf numFmtId="0" fontId="74" fillId="0" borderId="0" xfId="0" applyFont="1"/>
    <xf numFmtId="17" fontId="74" fillId="0" borderId="0" xfId="0" applyNumberFormat="1" applyFont="1"/>
    <xf numFmtId="0" fontId="18" fillId="0" borderId="0" xfId="0" applyFont="1"/>
    <xf numFmtId="43" fontId="18" fillId="0" borderId="0" xfId="0" applyNumberFormat="1" applyFont="1"/>
    <xf numFmtId="0" fontId="5" fillId="0" borderId="57" xfId="6" applyFont="1" applyFill="1" applyBorder="1" applyAlignment="1">
      <alignment horizontal="center"/>
    </xf>
    <xf numFmtId="0" fontId="5" fillId="0" borderId="58" xfId="6" quotePrefix="1" applyFont="1" applyFill="1" applyBorder="1" applyAlignment="1">
      <alignment horizontal="center"/>
    </xf>
    <xf numFmtId="165" fontId="14" fillId="0" borderId="50" xfId="4" applyFont="1" applyFill="1" applyBorder="1" applyAlignment="1">
      <alignment horizontal="center"/>
    </xf>
    <xf numFmtId="0" fontId="5" fillId="0" borderId="59" xfId="6" applyFont="1" applyFill="1" applyBorder="1"/>
    <xf numFmtId="14" fontId="5" fillId="0" borderId="49" xfId="6" quotePrefix="1" applyNumberFormat="1" applyFont="1" applyFill="1" applyBorder="1" applyAlignment="1">
      <alignment horizontal="center"/>
    </xf>
    <xf numFmtId="165" fontId="5" fillId="0" borderId="47" xfId="4" applyFont="1" applyFill="1" applyBorder="1"/>
    <xf numFmtId="43" fontId="74" fillId="0" borderId="0" xfId="0" applyNumberFormat="1" applyFont="1"/>
    <xf numFmtId="166" fontId="5" fillId="3" borderId="50" xfId="6" applyNumberFormat="1" applyFont="1" applyFill="1" applyBorder="1" applyAlignment="1">
      <alignment horizontal="right"/>
    </xf>
    <xf numFmtId="0" fontId="5" fillId="0" borderId="51" xfId="6" applyFont="1" applyFill="1" applyBorder="1" applyAlignment="1">
      <alignment horizontal="center"/>
    </xf>
    <xf numFmtId="166" fontId="5" fillId="3" borderId="44" xfId="6" applyNumberFormat="1" applyFont="1" applyFill="1" applyBorder="1" applyAlignment="1">
      <alignment horizontal="right"/>
    </xf>
    <xf numFmtId="0" fontId="17" fillId="0" borderId="42" xfId="6" applyFont="1" applyFill="1" applyBorder="1" applyAlignment="1">
      <alignment horizontal="center"/>
    </xf>
    <xf numFmtId="0" fontId="17" fillId="0" borderId="45" xfId="6" applyFont="1" applyFill="1" applyBorder="1" applyAlignment="1">
      <alignment horizontal="center"/>
    </xf>
    <xf numFmtId="0" fontId="17" fillId="0" borderId="5" xfId="6" applyFont="1" applyFill="1" applyBorder="1" applyAlignment="1">
      <alignment horizontal="center"/>
    </xf>
    <xf numFmtId="0" fontId="75" fillId="0" borderId="42" xfId="6" applyFont="1" applyFill="1" applyBorder="1" applyAlignment="1">
      <alignment horizontal="center"/>
    </xf>
    <xf numFmtId="0" fontId="75" fillId="0" borderId="5" xfId="6" applyFont="1" applyFill="1" applyBorder="1" applyAlignment="1">
      <alignment horizontal="center"/>
    </xf>
    <xf numFmtId="0" fontId="75" fillId="0" borderId="45" xfId="6" applyFont="1" applyFill="1" applyBorder="1" applyAlignment="1">
      <alignment horizontal="center"/>
    </xf>
    <xf numFmtId="0" fontId="17" fillId="0" borderId="53" xfId="6" applyFont="1" applyFill="1" applyBorder="1" applyAlignment="1">
      <alignment horizontal="center"/>
    </xf>
    <xf numFmtId="0" fontId="72" fillId="0" borderId="0" xfId="0" applyFont="1" applyFill="1"/>
    <xf numFmtId="17" fontId="73" fillId="0" borderId="0" xfId="0" applyNumberFormat="1" applyFont="1"/>
    <xf numFmtId="0" fontId="8" fillId="0" borderId="11" xfId="0" applyFont="1" applyFill="1" applyBorder="1" applyAlignment="1">
      <alignment horizont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0" fontId="7" fillId="0" borderId="14" xfId="6" applyFont="1" applyFill="1" applyBorder="1" applyAlignment="1">
      <alignment horizontal="center"/>
    </xf>
    <xf numFmtId="4" fontId="8" fillId="4" borderId="5" xfId="6" applyNumberFormat="1" applyFont="1" applyFill="1" applyBorder="1" applyAlignment="1">
      <alignment horizontal="right"/>
    </xf>
    <xf numFmtId="4" fontId="8" fillId="0" borderId="5" xfId="0" applyNumberFormat="1" applyFont="1" applyBorder="1"/>
    <xf numFmtId="4" fontId="5" fillId="0" borderId="7" xfId="4" applyNumberFormat="1" applyFont="1" applyFill="1" applyBorder="1"/>
    <xf numFmtId="4" fontId="8" fillId="11" borderId="5" xfId="0" applyNumberFormat="1" applyFont="1" applyFill="1" applyBorder="1" applyAlignment="1">
      <alignment horizontal="right"/>
    </xf>
    <xf numFmtId="4" fontId="5" fillId="11" borderId="5" xfId="6" applyNumberFormat="1" applyFont="1" applyFill="1" applyBorder="1" applyAlignment="1">
      <alignment horizontal="right"/>
    </xf>
    <xf numFmtId="164" fontId="5" fillId="11" borderId="5" xfId="6" applyNumberFormat="1" applyFont="1" applyFill="1" applyBorder="1" applyAlignment="1">
      <alignment horizontal="right"/>
    </xf>
    <xf numFmtId="166" fontId="5" fillId="11" borderId="5" xfId="6" applyNumberFormat="1" applyFont="1" applyFill="1" applyBorder="1" applyAlignment="1">
      <alignment horizontal="right"/>
    </xf>
    <xf numFmtId="168" fontId="5" fillId="0" borderId="0" xfId="6" applyNumberFormat="1" applyFont="1" applyFill="1"/>
    <xf numFmtId="165" fontId="5" fillId="0" borderId="0" xfId="6" applyNumberFormat="1" applyFont="1" applyFill="1"/>
    <xf numFmtId="166" fontId="5" fillId="12" borderId="5" xfId="6" applyNumberFormat="1" applyFont="1" applyFill="1" applyBorder="1" applyAlignment="1">
      <alignment horizontal="right"/>
    </xf>
    <xf numFmtId="43" fontId="5" fillId="12" borderId="5" xfId="1" applyFont="1" applyFill="1" applyBorder="1" applyAlignment="1">
      <alignment horizontal="right"/>
    </xf>
    <xf numFmtId="43" fontId="5" fillId="0" borderId="0" xfId="6" applyNumberFormat="1" applyFont="1" applyFill="1" applyBorder="1"/>
    <xf numFmtId="165" fontId="7" fillId="3" borderId="12" xfId="4" applyFont="1" applyFill="1" applyBorder="1"/>
    <xf numFmtId="165" fontId="5" fillId="0" borderId="0" xfId="2" applyNumberFormat="1" applyFont="1"/>
    <xf numFmtId="43" fontId="5" fillId="13" borderId="5" xfId="1" applyFont="1" applyFill="1" applyBorder="1"/>
    <xf numFmtId="166" fontId="5" fillId="13" borderId="5" xfId="6" applyNumberFormat="1" applyFont="1" applyFill="1" applyBorder="1" applyAlignment="1">
      <alignment horizontal="right"/>
    </xf>
    <xf numFmtId="43" fontId="5" fillId="0" borderId="0" xfId="2" applyNumberFormat="1" applyFont="1"/>
    <xf numFmtId="43" fontId="14" fillId="0" borderId="5" xfId="1" applyFont="1" applyFill="1" applyBorder="1" applyAlignment="1">
      <alignment horizontal="center"/>
    </xf>
    <xf numFmtId="0" fontId="5" fillId="13" borderId="5" xfId="6" applyFont="1" applyFill="1" applyBorder="1" applyAlignment="1">
      <alignment horizontal="center"/>
    </xf>
    <xf numFmtId="14" fontId="9" fillId="13" borderId="5" xfId="6" applyNumberFormat="1" applyFont="1" applyFill="1" applyBorder="1" applyAlignment="1">
      <alignment horizontal="center"/>
    </xf>
    <xf numFmtId="43" fontId="5" fillId="13" borderId="5" xfId="1" applyFont="1" applyFill="1" applyBorder="1" applyAlignment="1">
      <alignment horizontal="right"/>
    </xf>
    <xf numFmtId="0" fontId="5" fillId="4" borderId="1" xfId="6" applyFont="1" applyFill="1" applyBorder="1" applyAlignment="1">
      <alignment horizont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3" borderId="1" xfId="6" applyNumberFormat="1" applyFont="1" applyFill="1" applyBorder="1" applyAlignment="1">
      <alignment horizontal="center"/>
    </xf>
    <xf numFmtId="166" fontId="5" fillId="3" borderId="1" xfId="6" applyNumberFormat="1" applyFont="1" applyFill="1" applyBorder="1" applyAlignment="1">
      <alignment horizontal="right"/>
    </xf>
    <xf numFmtId="43" fontId="9" fillId="3" borderId="5" xfId="1" applyFont="1" applyFill="1" applyBorder="1" applyAlignment="1">
      <alignment horizontal="center"/>
    </xf>
    <xf numFmtId="43" fontId="8" fillId="3" borderId="5" xfId="1" applyFont="1" applyFill="1" applyBorder="1" applyAlignment="1">
      <alignment horizontal="center"/>
    </xf>
    <xf numFmtId="4" fontId="74" fillId="0" borderId="0" xfId="0" applyNumberFormat="1" applyFont="1"/>
    <xf numFmtId="4" fontId="74" fillId="3" borderId="0" xfId="0" applyNumberFormat="1" applyFont="1" applyFill="1"/>
    <xf numFmtId="43" fontId="8" fillId="4" borderId="5" xfId="1" applyFont="1" applyFill="1" applyBorder="1" applyAlignment="1">
      <alignment horizontal="right"/>
    </xf>
    <xf numFmtId="166" fontId="5" fillId="14" borderId="5" xfId="6" applyNumberFormat="1" applyFont="1" applyFill="1" applyBorder="1" applyAlignment="1">
      <alignment horizontal="right"/>
    </xf>
    <xf numFmtId="166" fontId="14" fillId="14" borderId="5" xfId="6" applyNumberFormat="1" applyFont="1" applyFill="1" applyBorder="1" applyAlignment="1">
      <alignment horizontal="right"/>
    </xf>
    <xf numFmtId="0" fontId="74" fillId="0" borderId="0" xfId="0" applyFont="1" applyAlignment="1">
      <alignment horizontal="center"/>
    </xf>
    <xf numFmtId="0" fontId="74" fillId="3" borderId="0" xfId="0" applyFont="1" applyFill="1" applyAlignment="1">
      <alignment horizontal="center"/>
    </xf>
    <xf numFmtId="14" fontId="74" fillId="0" borderId="0" xfId="0" applyNumberFormat="1" applyFont="1" applyAlignment="1">
      <alignment horizontal="center"/>
    </xf>
    <xf numFmtId="14" fontId="74" fillId="3" borderId="0" xfId="0" applyNumberFormat="1" applyFont="1" applyFill="1" applyAlignment="1">
      <alignment horizontal="center"/>
    </xf>
    <xf numFmtId="4" fontId="5" fillId="13" borderId="5" xfId="6" applyNumberFormat="1" applyFont="1" applyFill="1" applyBorder="1" applyAlignment="1"/>
    <xf numFmtId="43" fontId="74" fillId="0" borderId="0" xfId="0" applyNumberFormat="1" applyFont="1" applyAlignment="1">
      <alignment horizontal="center"/>
    </xf>
    <xf numFmtId="4" fontId="74" fillId="0" borderId="0" xfId="0" applyNumberFormat="1" applyFont="1" applyAlignment="1">
      <alignment horizontal="center"/>
    </xf>
    <xf numFmtId="43" fontId="5" fillId="15" borderId="5" xfId="1" applyFont="1" applyFill="1" applyBorder="1" applyAlignment="1">
      <alignment horizontal="right"/>
    </xf>
    <xf numFmtId="43" fontId="5" fillId="15" borderId="5" xfId="1" applyFont="1" applyFill="1" applyBorder="1" applyAlignment="1">
      <alignment horizontal="center"/>
    </xf>
    <xf numFmtId="43" fontId="5" fillId="16" borderId="5" xfId="1" applyFont="1" applyFill="1" applyBorder="1" applyAlignment="1">
      <alignment horizontal="right"/>
    </xf>
    <xf numFmtId="166" fontId="5" fillId="16" borderId="5" xfId="6" applyNumberFormat="1" applyFont="1" applyFill="1" applyBorder="1" applyAlignment="1">
      <alignment horizontal="right"/>
    </xf>
    <xf numFmtId="4" fontId="5" fillId="16" borderId="1" xfId="6" applyNumberFormat="1" applyFont="1" applyFill="1" applyBorder="1" applyAlignment="1">
      <alignment horizontal="center"/>
    </xf>
    <xf numFmtId="166" fontId="14" fillId="16" borderId="5" xfId="6" applyNumberFormat="1" applyFont="1" applyFill="1" applyBorder="1" applyAlignment="1">
      <alignment horizontal="right"/>
    </xf>
    <xf numFmtId="0" fontId="5" fillId="17" borderId="5" xfId="6" applyFont="1" applyFill="1" applyBorder="1" applyAlignment="1">
      <alignment horizontal="center"/>
    </xf>
    <xf numFmtId="0" fontId="5" fillId="17" borderId="11" xfId="6" applyFont="1" applyFill="1" applyBorder="1" applyAlignment="1">
      <alignment horizontal="center"/>
    </xf>
    <xf numFmtId="14" fontId="5" fillId="17" borderId="10" xfId="6" applyNumberFormat="1" applyFont="1" applyFill="1" applyBorder="1" applyAlignment="1">
      <alignment horizontal="center"/>
    </xf>
    <xf numFmtId="0" fontId="74" fillId="0" borderId="0" xfId="0" applyFont="1" applyAlignment="1">
      <alignment horizontal="right"/>
    </xf>
    <xf numFmtId="4" fontId="5" fillId="17" borderId="5" xfId="6" applyNumberFormat="1" applyFont="1" applyFill="1" applyBorder="1" applyAlignment="1">
      <alignment horizontal="right"/>
    </xf>
    <xf numFmtId="0" fontId="0" fillId="0" borderId="0" xfId="0"/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5" fillId="0" borderId="5" xfId="6" applyFont="1" applyFill="1" applyBorder="1" applyAlignment="1">
      <alignment horizontal="center"/>
    </xf>
    <xf numFmtId="14" fontId="5" fillId="0" borderId="5" xfId="6" applyNumberFormat="1" applyFont="1" applyFill="1" applyBorder="1" applyAlignment="1">
      <alignment horizontal="center"/>
    </xf>
    <xf numFmtId="0" fontId="5" fillId="0" borderId="5" xfId="6" quotePrefix="1" applyFont="1" applyFill="1" applyBorder="1" applyAlignment="1">
      <alignment horizontal="center"/>
    </xf>
    <xf numFmtId="0" fontId="9" fillId="0" borderId="5" xfId="6" applyFont="1" applyFill="1" applyBorder="1" applyAlignment="1">
      <alignment horizontal="center"/>
    </xf>
    <xf numFmtId="166" fontId="5" fillId="0" borderId="5" xfId="6" applyNumberFormat="1" applyFont="1" applyFill="1" applyBorder="1" applyAlignment="1">
      <alignment horizontal="right"/>
    </xf>
    <xf numFmtId="166" fontId="5" fillId="3" borderId="5" xfId="6" applyNumberFormat="1" applyFont="1" applyFill="1" applyBorder="1" applyAlignment="1">
      <alignment horizontal="right"/>
    </xf>
    <xf numFmtId="166" fontId="9" fillId="0" borderId="7" xfId="6" applyNumberFormat="1" applyFont="1" applyFill="1" applyBorder="1" applyAlignment="1"/>
    <xf numFmtId="0" fontId="0" fillId="0" borderId="5" xfId="0" applyBorder="1"/>
    <xf numFmtId="168" fontId="5" fillId="0" borderId="0" xfId="2" applyNumberFormat="1" applyFont="1"/>
    <xf numFmtId="14" fontId="5" fillId="0" borderId="9" xfId="6" applyNumberFormat="1" applyFont="1" applyFill="1" applyBorder="1" applyAlignment="1">
      <alignment horizontal="center"/>
    </xf>
    <xf numFmtId="168" fontId="7" fillId="0" borderId="13" xfId="4" applyNumberFormat="1" applyFont="1" applyFill="1" applyBorder="1"/>
    <xf numFmtId="165" fontId="7" fillId="0" borderId="7" xfId="4" applyFont="1" applyFill="1" applyBorder="1"/>
    <xf numFmtId="4" fontId="7" fillId="0" borderId="0" xfId="6" applyNumberFormat="1" applyFont="1" applyFill="1" applyAlignment="1">
      <alignment vertical="center"/>
    </xf>
    <xf numFmtId="0" fontId="4" fillId="0" borderId="0" xfId="6" applyFont="1" applyFill="1" applyBorder="1"/>
    <xf numFmtId="20" fontId="4" fillId="0" borderId="0" xfId="6" applyNumberFormat="1" applyFont="1" applyFill="1" applyBorder="1"/>
    <xf numFmtId="0" fontId="3" fillId="0" borderId="0" xfId="6" applyFont="1" applyFill="1" applyBorder="1"/>
    <xf numFmtId="0" fontId="5" fillId="0" borderId="16" xfId="5" applyFont="1" applyFill="1" applyBorder="1" applyAlignment="1">
      <alignment vertical="top"/>
    </xf>
    <xf numFmtId="0" fontId="7" fillId="0" borderId="0" xfId="6" applyFont="1" applyFill="1" applyAlignment="1">
      <alignment vertical="center"/>
    </xf>
    <xf numFmtId="0" fontId="5" fillId="0" borderId="0" xfId="6" applyFont="1" applyFill="1" applyAlignment="1">
      <alignment vertical="center"/>
    </xf>
    <xf numFmtId="0" fontId="7" fillId="0" borderId="0" xfId="6" applyFont="1" applyFill="1"/>
    <xf numFmtId="0" fontId="5" fillId="0" borderId="0" xfId="6" applyFont="1" applyFill="1"/>
    <xf numFmtId="0" fontId="5" fillId="0" borderId="0" xfId="6" quotePrefix="1" applyFont="1" applyFill="1" applyAlignment="1">
      <alignment vertical="center"/>
    </xf>
    <xf numFmtId="0" fontId="5" fillId="0" borderId="0" xfId="6" quotePrefix="1" applyFont="1" applyFill="1"/>
    <xf numFmtId="0" fontId="7" fillId="0" borderId="1" xfId="6" applyFont="1" applyFill="1" applyBorder="1" applyAlignment="1">
      <alignment horizontal="center"/>
    </xf>
    <xf numFmtId="0" fontId="7" fillId="0" borderId="2" xfId="6" applyFont="1" applyFill="1" applyBorder="1" applyAlignment="1">
      <alignment horizontal="center"/>
    </xf>
    <xf numFmtId="0" fontId="7" fillId="0" borderId="5" xfId="6" applyFont="1" applyFill="1" applyBorder="1" applyAlignment="1">
      <alignment horizontal="center"/>
    </xf>
    <xf numFmtId="0" fontId="7" fillId="0" borderId="0" xfId="6" applyFont="1" applyFill="1" applyBorder="1" applyAlignment="1">
      <alignment horizontal="center"/>
    </xf>
    <xf numFmtId="14" fontId="7" fillId="0" borderId="6" xfId="6" applyNumberFormat="1" applyFont="1" applyFill="1" applyBorder="1" applyAlignment="1">
      <alignment horizontal="center"/>
    </xf>
    <xf numFmtId="0" fontId="5" fillId="0" borderId="7" xfId="6" applyFont="1" applyFill="1" applyBorder="1"/>
    <xf numFmtId="0" fontId="7" fillId="0" borderId="8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5" fillId="0" borderId="1" xfId="6" applyFont="1" applyFill="1" applyBorder="1" applyAlignment="1">
      <alignment horizontal="center"/>
    </xf>
    <xf numFmtId="14" fontId="5" fillId="0" borderId="1" xfId="6" applyNumberFormat="1" applyFont="1" applyFill="1" applyBorder="1" applyAlignment="1">
      <alignment horizontal="center"/>
    </xf>
    <xf numFmtId="164" fontId="5" fillId="0" borderId="1" xfId="6" applyNumberFormat="1" applyFont="1" applyFill="1" applyBorder="1" applyAlignment="1">
      <alignment horizontal="right"/>
    </xf>
    <xf numFmtId="164" fontId="5" fillId="0" borderId="5" xfId="6" applyNumberFormat="1" applyFont="1" applyFill="1" applyBorder="1" applyAlignment="1">
      <alignment horizontal="right"/>
    </xf>
    <xf numFmtId="0" fontId="5" fillId="0" borderId="0" xfId="2" applyFont="1"/>
    <xf numFmtId="14" fontId="5" fillId="0" borderId="10" xfId="6" applyNumberFormat="1" applyFont="1" applyFill="1" applyBorder="1" applyAlignment="1">
      <alignment horizontal="center"/>
    </xf>
    <xf numFmtId="0" fontId="5" fillId="0" borderId="11" xfId="6" applyFont="1" applyFill="1" applyBorder="1" applyAlignment="1">
      <alignment horizontal="center"/>
    </xf>
    <xf numFmtId="0" fontId="5" fillId="0" borderId="10" xfId="6" applyFont="1" applyFill="1" applyBorder="1" applyAlignment="1">
      <alignment horizontal="center"/>
    </xf>
    <xf numFmtId="165" fontId="5" fillId="0" borderId="5" xfId="4" applyFont="1" applyFill="1" applyBorder="1" applyAlignment="1">
      <alignment horizontal="center"/>
    </xf>
    <xf numFmtId="0" fontId="5" fillId="0" borderId="5" xfId="6" applyFont="1" applyFill="1" applyBorder="1"/>
    <xf numFmtId="0" fontId="5" fillId="0" borderId="11" xfId="6" applyFont="1" applyFill="1" applyBorder="1"/>
    <xf numFmtId="0" fontId="5" fillId="0" borderId="10" xfId="6" applyFont="1" applyFill="1" applyBorder="1"/>
    <xf numFmtId="165" fontId="5" fillId="0" borderId="5" xfId="4" applyFont="1" applyFill="1" applyBorder="1"/>
    <xf numFmtId="0" fontId="5" fillId="0" borderId="9" xfId="6" applyFont="1" applyFill="1" applyBorder="1"/>
    <xf numFmtId="0" fontId="10" fillId="0" borderId="0" xfId="6" applyFont="1" applyFill="1" applyBorder="1"/>
    <xf numFmtId="0" fontId="5" fillId="0" borderId="0" xfId="6" applyFont="1" applyFill="1" applyBorder="1"/>
    <xf numFmtId="165" fontId="6" fillId="0" borderId="12" xfId="4" applyFont="1" applyFill="1" applyBorder="1"/>
    <xf numFmtId="0" fontId="11" fillId="0" borderId="0" xfId="6" applyFont="1" applyFill="1"/>
    <xf numFmtId="0" fontId="12" fillId="0" borderId="0" xfId="6" applyFont="1" applyFill="1" applyBorder="1"/>
    <xf numFmtId="4" fontId="13" fillId="0" borderId="1" xfId="6" applyNumberFormat="1" applyFont="1" applyFill="1" applyBorder="1" applyAlignment="1">
      <alignment horizontal="right"/>
    </xf>
    <xf numFmtId="4" fontId="5" fillId="0" borderId="5" xfId="6" applyNumberFormat="1" applyFont="1" applyFill="1" applyBorder="1" applyAlignment="1">
      <alignment horizontal="right"/>
    </xf>
    <xf numFmtId="4" fontId="9" fillId="0" borderId="5" xfId="6" applyNumberFormat="1" applyFont="1" applyFill="1" applyBorder="1" applyAlignment="1">
      <alignment horizontal="right"/>
    </xf>
    <xf numFmtId="4" fontId="13" fillId="0" borderId="5" xfId="6" applyNumberFormat="1" applyFont="1" applyFill="1" applyBorder="1" applyAlignment="1">
      <alignment horizontal="right"/>
    </xf>
    <xf numFmtId="4" fontId="5" fillId="4" borderId="5" xfId="6" applyNumberFormat="1" applyFont="1" applyFill="1" applyBorder="1" applyAlignment="1">
      <alignment horizontal="right"/>
    </xf>
    <xf numFmtId="165" fontId="7" fillId="0" borderId="12" xfId="4" applyFont="1" applyFill="1" applyBorder="1"/>
    <xf numFmtId="0" fontId="7" fillId="0" borderId="0" xfId="6" applyFont="1" applyFill="1" applyBorder="1" applyAlignment="1"/>
    <xf numFmtId="165" fontId="7" fillId="0" borderId="0" xfId="4" applyFont="1" applyFill="1" applyBorder="1"/>
    <xf numFmtId="4" fontId="14" fillId="0" borderId="5" xfId="6" applyNumberFormat="1" applyFont="1" applyFill="1" applyBorder="1" applyAlignment="1">
      <alignment horizontal="right"/>
    </xf>
    <xf numFmtId="4" fontId="14" fillId="4" borderId="5" xfId="6" applyNumberFormat="1" applyFont="1" applyFill="1" applyBorder="1" applyAlignment="1">
      <alignment horizontal="right"/>
    </xf>
    <xf numFmtId="0" fontId="5" fillId="0" borderId="7" xfId="6" applyFont="1" applyFill="1" applyBorder="1" applyAlignment="1">
      <alignment horizontal="center"/>
    </xf>
    <xf numFmtId="14" fontId="5" fillId="0" borderId="7" xfId="6" applyNumberFormat="1" applyFont="1" applyFill="1" applyBorder="1" applyAlignment="1">
      <alignment horizontal="center"/>
    </xf>
    <xf numFmtId="4" fontId="5" fillId="0" borderId="7" xfId="6" applyNumberFormat="1" applyFont="1" applyFill="1" applyBorder="1" applyAlignment="1">
      <alignment horizontal="right"/>
    </xf>
    <xf numFmtId="165" fontId="7" fillId="0" borderId="13" xfId="4" applyFont="1" applyFill="1" applyBorder="1"/>
    <xf numFmtId="40" fontId="5" fillId="0" borderId="1" xfId="6" applyNumberFormat="1" applyFont="1" applyFill="1" applyBorder="1" applyAlignment="1">
      <alignment horizontal="right"/>
    </xf>
    <xf numFmtId="40" fontId="5" fillId="0" borderId="5" xfId="6" applyNumberFormat="1" applyFont="1" applyFill="1" applyBorder="1" applyAlignment="1">
      <alignment horizontal="right"/>
    </xf>
    <xf numFmtId="40" fontId="5" fillId="4" borderId="5" xfId="6" applyNumberFormat="1" applyFont="1" applyFill="1" applyBorder="1" applyAlignment="1">
      <alignment horizontal="right"/>
    </xf>
    <xf numFmtId="165" fontId="16" fillId="0" borderId="12" xfId="4" applyFont="1" applyFill="1" applyBorder="1"/>
    <xf numFmtId="0" fontId="7" fillId="0" borderId="4" xfId="6" applyFont="1" applyFill="1" applyBorder="1" applyAlignment="1">
      <alignment horizontal="center"/>
    </xf>
    <xf numFmtId="0" fontId="5" fillId="0" borderId="5" xfId="6" applyFont="1" applyFill="1" applyBorder="1" applyAlignment="1">
      <alignment horizontal="left"/>
    </xf>
    <xf numFmtId="0" fontId="5" fillId="0" borderId="10" xfId="6" quotePrefix="1" applyFont="1" applyFill="1" applyBorder="1" applyAlignment="1">
      <alignment horizontal="center"/>
    </xf>
    <xf numFmtId="165" fontId="7" fillId="0" borderId="14" xfId="4" applyFont="1" applyFill="1" applyBorder="1"/>
    <xf numFmtId="4" fontId="13" fillId="0" borderId="7" xfId="6" applyNumberFormat="1" applyFont="1" applyFill="1" applyBorder="1" applyAlignment="1">
      <alignment horizontal="right"/>
    </xf>
    <xf numFmtId="165" fontId="16" fillId="0" borderId="13" xfId="4" applyFont="1" applyFill="1" applyBorder="1"/>
    <xf numFmtId="17" fontId="5" fillId="0" borderId="5" xfId="6" quotePrefix="1" applyNumberFormat="1" applyFont="1" applyFill="1" applyBorder="1" applyAlignment="1">
      <alignment horizontal="center"/>
    </xf>
    <xf numFmtId="4" fontId="9" fillId="0" borderId="5" xfId="6" applyNumberFormat="1" applyFont="1" applyFill="1" applyBorder="1" applyAlignment="1"/>
    <xf numFmtId="164" fontId="5" fillId="0" borderId="7" xfId="6" applyNumberFormat="1" applyFont="1" applyFill="1" applyBorder="1" applyAlignment="1">
      <alignment horizontal="right"/>
    </xf>
    <xf numFmtId="14" fontId="9" fillId="0" borderId="5" xfId="6" applyNumberFormat="1" applyFont="1" applyFill="1" applyBorder="1" applyAlignment="1">
      <alignment horizontal="center"/>
    </xf>
    <xf numFmtId="166" fontId="5" fillId="0" borderId="1" xfId="6" applyNumberFormat="1" applyFont="1" applyFill="1" applyBorder="1" applyAlignment="1">
      <alignment horizontal="right"/>
    </xf>
    <xf numFmtId="166" fontId="13" fillId="0" borderId="5" xfId="6" applyNumberFormat="1" applyFont="1" applyFill="1" applyBorder="1" applyAlignment="1">
      <alignment horizontal="right"/>
    </xf>
    <xf numFmtId="166" fontId="14" fillId="0" borderId="5" xfId="6" applyNumberFormat="1" applyFont="1" applyFill="1" applyBorder="1" applyAlignment="1">
      <alignment horizontal="right"/>
    </xf>
    <xf numFmtId="166" fontId="5" fillId="4" borderId="5" xfId="6" applyNumberFormat="1" applyFont="1" applyFill="1" applyBorder="1" applyAlignment="1">
      <alignment horizontal="right"/>
    </xf>
    <xf numFmtId="0" fontId="9" fillId="0" borderId="0" xfId="2" applyFont="1"/>
    <xf numFmtId="0" fontId="5" fillId="0" borderId="7" xfId="6" quotePrefix="1" applyFont="1" applyFill="1" applyBorder="1" applyAlignment="1">
      <alignment horizontal="center"/>
    </xf>
    <xf numFmtId="166" fontId="13" fillId="0" borderId="1" xfId="6" applyNumberFormat="1" applyFont="1" applyFill="1" applyBorder="1" applyAlignment="1">
      <alignment horizontal="right"/>
    </xf>
    <xf numFmtId="166" fontId="14" fillId="4" borderId="5" xfId="6" applyNumberFormat="1" applyFont="1" applyFill="1" applyBorder="1" applyAlignment="1">
      <alignment horizontal="right"/>
    </xf>
    <xf numFmtId="0" fontId="5" fillId="0" borderId="6" xfId="6" applyFont="1" applyFill="1" applyBorder="1" applyAlignment="1">
      <alignment horizontal="center"/>
    </xf>
    <xf numFmtId="0" fontId="9" fillId="0" borderId="5" xfId="2" applyFont="1" applyFill="1" applyBorder="1"/>
    <xf numFmtId="166" fontId="5" fillId="0" borderId="7" xfId="6" applyNumberFormat="1" applyFont="1" applyFill="1" applyBorder="1" applyAlignment="1">
      <alignment horizontal="right"/>
    </xf>
    <xf numFmtId="165" fontId="11" fillId="0" borderId="13" xfId="4" applyFont="1" applyFill="1" applyBorder="1"/>
    <xf numFmtId="4" fontId="9" fillId="0" borderId="1" xfId="6" applyNumberFormat="1" applyFont="1" applyFill="1" applyBorder="1" applyAlignment="1"/>
    <xf numFmtId="4" fontId="13" fillId="0" borderId="5" xfId="6" applyNumberFormat="1" applyFont="1" applyFill="1" applyBorder="1" applyAlignment="1"/>
    <xf numFmtId="4" fontId="5" fillId="0" borderId="5" xfId="6" applyNumberFormat="1" applyFont="1" applyFill="1" applyBorder="1" applyAlignment="1"/>
    <xf numFmtId="0" fontId="13" fillId="0" borderId="5" xfId="6" applyFont="1" applyFill="1" applyBorder="1" applyAlignment="1">
      <alignment horizontal="center"/>
    </xf>
    <xf numFmtId="4" fontId="14" fillId="0" borderId="5" xfId="6" applyNumberFormat="1" applyFont="1" applyFill="1" applyBorder="1" applyAlignment="1"/>
    <xf numFmtId="4" fontId="5" fillId="0" borderId="7" xfId="6" applyNumberFormat="1" applyFont="1" applyFill="1" applyBorder="1" applyAlignment="1"/>
    <xf numFmtId="166" fontId="5" fillId="0" borderId="1" xfId="6" applyNumberFormat="1" applyFont="1" applyFill="1" applyBorder="1" applyAlignment="1">
      <alignment horizontal="center"/>
    </xf>
    <xf numFmtId="165" fontId="5" fillId="4" borderId="5" xfId="4" applyFont="1" applyFill="1" applyBorder="1" applyAlignment="1">
      <alignment horizontal="center"/>
    </xf>
    <xf numFmtId="14" fontId="13" fillId="0" borderId="5" xfId="6" applyNumberFormat="1" applyFont="1" applyFill="1" applyBorder="1" applyAlignment="1">
      <alignment horizontal="center"/>
    </xf>
    <xf numFmtId="20" fontId="5" fillId="0" borderId="5" xfId="6" applyNumberFormat="1" applyFont="1" applyFill="1" applyBorder="1" applyAlignment="1">
      <alignment horizontal="right"/>
    </xf>
    <xf numFmtId="165" fontId="13" fillId="0" borderId="5" xfId="4" applyFont="1" applyFill="1" applyBorder="1"/>
    <xf numFmtId="165" fontId="9" fillId="0" borderId="5" xfId="4" applyFont="1" applyFill="1" applyBorder="1"/>
    <xf numFmtId="165" fontId="14" fillId="0" borderId="5" xfId="4" applyFont="1" applyFill="1" applyBorder="1"/>
    <xf numFmtId="43" fontId="7" fillId="0" borderId="0" xfId="3" applyFont="1" applyFill="1"/>
    <xf numFmtId="166" fontId="9" fillId="0" borderId="5" xfId="6" applyNumberFormat="1" applyFont="1" applyFill="1" applyBorder="1" applyAlignment="1">
      <alignment horizontal="right"/>
    </xf>
    <xf numFmtId="39" fontId="13" fillId="0" borderId="7" xfId="6" applyNumberFormat="1" applyFont="1" applyFill="1" applyBorder="1" applyAlignment="1">
      <alignment horizontal="right" vertical="center"/>
    </xf>
    <xf numFmtId="0" fontId="5" fillId="0" borderId="0" xfId="6" applyFont="1" applyFill="1" applyBorder="1" applyAlignment="1">
      <alignment horizontal="center"/>
    </xf>
    <xf numFmtId="14" fontId="5" fillId="0" borderId="0" xfId="6" applyNumberFormat="1" applyFont="1" applyFill="1" applyBorder="1" applyAlignment="1">
      <alignment horizontal="center"/>
    </xf>
    <xf numFmtId="166" fontId="13" fillId="0" borderId="0" xfId="6" applyNumberFormat="1" applyFont="1" applyFill="1" applyBorder="1" applyAlignment="1">
      <alignment horizontal="right"/>
    </xf>
    <xf numFmtId="39" fontId="13" fillId="0" borderId="5" xfId="6" applyNumberFormat="1" applyFont="1" applyFill="1" applyBorder="1" applyAlignment="1">
      <alignment horizontal="right" vertical="center"/>
    </xf>
    <xf numFmtId="39" fontId="9" fillId="0" borderId="5" xfId="6" applyNumberFormat="1" applyFont="1" applyFill="1" applyBorder="1" applyAlignment="1">
      <alignment horizontal="right" vertical="center"/>
    </xf>
    <xf numFmtId="39" fontId="5" fillId="0" borderId="5" xfId="6" applyNumberFormat="1" applyFont="1" applyFill="1" applyBorder="1" applyAlignment="1">
      <alignment horizontal="right" vertical="center"/>
    </xf>
    <xf numFmtId="39" fontId="5" fillId="0" borderId="5" xfId="4" applyNumberFormat="1" applyFont="1" applyFill="1" applyBorder="1" applyAlignment="1">
      <alignment horizontal="right"/>
    </xf>
    <xf numFmtId="0" fontId="5" fillId="4" borderId="5" xfId="6" applyFont="1" applyFill="1" applyBorder="1" applyAlignment="1">
      <alignment horizontal="center"/>
    </xf>
    <xf numFmtId="14" fontId="5" fillId="4" borderId="5" xfId="6" applyNumberFormat="1" applyFont="1" applyFill="1" applyBorder="1" applyAlignment="1">
      <alignment horizontal="center"/>
    </xf>
    <xf numFmtId="166" fontId="8" fillId="0" borderId="5" xfId="6" applyNumberFormat="1" applyFont="1" applyFill="1" applyBorder="1" applyAlignment="1">
      <alignment horizontal="right"/>
    </xf>
    <xf numFmtId="20" fontId="5" fillId="0" borderId="5" xfId="6" applyNumberFormat="1" applyFont="1" applyFill="1" applyBorder="1" applyAlignment="1">
      <alignment horizontal="center"/>
    </xf>
    <xf numFmtId="166" fontId="13" fillId="0" borderId="7" xfId="6" applyNumberFormat="1" applyFont="1" applyFill="1" applyBorder="1" applyAlignment="1">
      <alignment horizontal="right"/>
    </xf>
    <xf numFmtId="166" fontId="13" fillId="2" borderId="5" xfId="6" applyNumberFormat="1" applyFont="1" applyFill="1" applyBorder="1" applyAlignment="1">
      <alignment horizontal="right"/>
    </xf>
    <xf numFmtId="0" fontId="5" fillId="0" borderId="11" xfId="6" quotePrefix="1" applyFont="1" applyFill="1" applyBorder="1" applyAlignment="1">
      <alignment horizontal="center"/>
    </xf>
    <xf numFmtId="14" fontId="9" fillId="0" borderId="10" xfId="6" applyNumberFormat="1" applyFont="1" applyFill="1" applyBorder="1" applyAlignment="1">
      <alignment horizontal="center"/>
    </xf>
    <xf numFmtId="166" fontId="8" fillId="4" borderId="5" xfId="6" applyNumberFormat="1" applyFont="1" applyFill="1" applyBorder="1" applyAlignment="1">
      <alignment horizontal="right"/>
    </xf>
    <xf numFmtId="165" fontId="5" fillId="4" borderId="5" xfId="4" applyFont="1" applyFill="1" applyBorder="1"/>
    <xf numFmtId="0" fontId="5" fillId="0" borderId="6" xfId="6" applyFont="1" applyFill="1" applyBorder="1" applyAlignment="1">
      <alignment horizontal="center" vertical="top"/>
    </xf>
    <xf numFmtId="0" fontId="9" fillId="0" borderId="11" xfId="6" applyFont="1" applyFill="1" applyBorder="1" applyAlignment="1">
      <alignment horizontal="center"/>
    </xf>
    <xf numFmtId="20" fontId="5" fillId="0" borderId="0" xfId="6" applyNumberFormat="1" applyFont="1" applyFill="1"/>
    <xf numFmtId="165" fontId="5" fillId="2" borderId="5" xfId="4" applyFont="1" applyFill="1" applyBorder="1" applyAlignment="1">
      <alignment horizontal="center"/>
    </xf>
    <xf numFmtId="165" fontId="8" fillId="0" borderId="5" xfId="4" applyFont="1" applyFill="1" applyBorder="1" applyAlignment="1">
      <alignment horizontal="center"/>
    </xf>
    <xf numFmtId="165" fontId="14" fillId="0" borderId="5" xfId="4" applyFont="1" applyFill="1" applyBorder="1" applyAlignment="1">
      <alignment horizontal="center"/>
    </xf>
    <xf numFmtId="168" fontId="7" fillId="0" borderId="12" xfId="4" applyNumberFormat="1" applyFont="1" applyFill="1" applyBorder="1"/>
    <xf numFmtId="165" fontId="13" fillId="0" borderId="5" xfId="4" applyFont="1" applyFill="1" applyBorder="1" applyAlignment="1">
      <alignment horizontal="center"/>
    </xf>
    <xf numFmtId="165" fontId="13" fillId="2" borderId="5" xfId="4" applyFont="1" applyFill="1" applyBorder="1" applyAlignment="1">
      <alignment horizontal="center"/>
    </xf>
    <xf numFmtId="166" fontId="5" fillId="2" borderId="5" xfId="6" applyNumberFormat="1" applyFont="1" applyFill="1" applyBorder="1" applyAlignment="1">
      <alignment horizontal="right"/>
    </xf>
    <xf numFmtId="166" fontId="5" fillId="0" borderId="1" xfId="6" applyNumberFormat="1" applyFont="1" applyFill="1" applyBorder="1" applyAlignment="1"/>
    <xf numFmtId="20" fontId="5" fillId="0" borderId="0" xfId="6" applyNumberFormat="1" applyFont="1" applyFill="1" applyBorder="1"/>
    <xf numFmtId="0" fontId="7" fillId="0" borderId="0" xfId="6" applyFont="1" applyFill="1" applyBorder="1"/>
    <xf numFmtId="14" fontId="5" fillId="0" borderId="11" xfId="6" applyNumberFormat="1" applyFont="1" applyFill="1" applyBorder="1" applyAlignment="1">
      <alignment horizontal="center"/>
    </xf>
    <xf numFmtId="0" fontId="7" fillId="0" borderId="11" xfId="6" applyFont="1" applyFill="1" applyBorder="1" applyAlignment="1">
      <alignment horizontal="center"/>
    </xf>
    <xf numFmtId="17" fontId="5" fillId="0" borderId="5" xfId="6" applyNumberFormat="1" applyFont="1" applyFill="1" applyBorder="1" applyAlignment="1">
      <alignment horizontal="center"/>
    </xf>
    <xf numFmtId="166" fontId="9" fillId="0" borderId="5" xfId="6" applyNumberFormat="1" applyFont="1" applyFill="1" applyBorder="1" applyAlignment="1"/>
    <xf numFmtId="166" fontId="14" fillId="0" borderId="7" xfId="6" applyNumberFormat="1" applyFont="1" applyFill="1" applyBorder="1" applyAlignment="1">
      <alignment horizontal="right"/>
    </xf>
    <xf numFmtId="0" fontId="12" fillId="0" borderId="0" xfId="6" applyFont="1" applyFill="1" applyBorder="1" applyAlignment="1">
      <alignment horizontal="center"/>
    </xf>
    <xf numFmtId="166" fontId="5" fillId="0" borderId="5" xfId="4" applyNumberFormat="1" applyFont="1" applyFill="1" applyBorder="1" applyAlignment="1">
      <alignment horizontal="center"/>
    </xf>
    <xf numFmtId="166" fontId="5" fillId="0" borderId="5" xfId="4" applyNumberFormat="1" applyFont="1" applyFill="1" applyBorder="1"/>
    <xf numFmtId="166" fontId="9" fillId="0" borderId="7" xfId="6" applyNumberFormat="1" applyFont="1" applyFill="1" applyBorder="1" applyAlignment="1">
      <alignment horizontal="right"/>
    </xf>
    <xf numFmtId="165" fontId="7" fillId="0" borderId="14" xfId="6" applyNumberFormat="1" applyFont="1" applyFill="1" applyBorder="1" applyAlignment="1">
      <alignment horizontal="center"/>
    </xf>
    <xf numFmtId="0" fontId="9" fillId="0" borderId="1" xfId="6" applyFont="1" applyFill="1" applyBorder="1" applyAlignment="1">
      <alignment horizontal="center"/>
    </xf>
    <xf numFmtId="166" fontId="13" fillId="0" borderId="1" xfId="6" applyNumberFormat="1" applyFont="1" applyFill="1" applyBorder="1" applyAlignment="1"/>
    <xf numFmtId="166" fontId="13" fillId="0" borderId="5" xfId="6" applyNumberFormat="1" applyFont="1" applyFill="1" applyBorder="1" applyAlignment="1"/>
    <xf numFmtId="166" fontId="5" fillId="0" borderId="5" xfId="6" applyNumberFormat="1" applyFont="1" applyFill="1" applyBorder="1" applyAlignment="1"/>
    <xf numFmtId="166" fontId="5" fillId="0" borderId="5" xfId="4" applyNumberFormat="1" applyFont="1" applyFill="1" applyBorder="1" applyAlignment="1"/>
    <xf numFmtId="0" fontId="7" fillId="0" borderId="14" xfId="6" applyFont="1" applyFill="1" applyBorder="1" applyAlignment="1">
      <alignment horizontal="center"/>
    </xf>
    <xf numFmtId="165" fontId="5" fillId="0" borderId="7" xfId="4" applyFont="1" applyFill="1" applyBorder="1" applyAlignment="1">
      <alignment horizontal="right"/>
    </xf>
    <xf numFmtId="0" fontId="5" fillId="0" borderId="2" xfId="6" applyFont="1" applyFill="1" applyBorder="1"/>
    <xf numFmtId="0" fontId="5" fillId="2" borderId="5" xfId="6" applyFont="1" applyFill="1" applyBorder="1" applyAlignment="1">
      <alignment horizontal="center"/>
    </xf>
    <xf numFmtId="0" fontId="8" fillId="0" borderId="5" xfId="0" applyFont="1" applyBorder="1"/>
    <xf numFmtId="166" fontId="9" fillId="0" borderId="1" xfId="6" applyNumberFormat="1" applyFont="1" applyFill="1" applyBorder="1" applyAlignment="1">
      <alignment horizontal="right"/>
    </xf>
    <xf numFmtId="14" fontId="5" fillId="0" borderId="10" xfId="6" quotePrefix="1" applyNumberFormat="1" applyFont="1" applyFill="1" applyBorder="1" applyAlignment="1">
      <alignment horizontal="center"/>
    </xf>
    <xf numFmtId="168" fontId="16" fillId="0" borderId="12" xfId="4" applyNumberFormat="1" applyFont="1" applyFill="1" applyBorder="1"/>
    <xf numFmtId="166" fontId="13" fillId="4" borderId="5" xfId="6" applyNumberFormat="1" applyFont="1" applyFill="1" applyBorder="1" applyAlignment="1">
      <alignment horizontal="right"/>
    </xf>
    <xf numFmtId="0" fontId="9" fillId="0" borderId="0" xfId="2" applyFont="1" applyFill="1"/>
    <xf numFmtId="0" fontId="5" fillId="4" borderId="0" xfId="6" applyFont="1" applyFill="1" applyBorder="1" applyAlignment="1">
      <alignment horizontal="center"/>
    </xf>
    <xf numFmtId="14" fontId="9" fillId="0" borderId="1" xfId="6" applyNumberFormat="1" applyFont="1" applyFill="1" applyBorder="1" applyAlignment="1">
      <alignment horizontal="center"/>
    </xf>
    <xf numFmtId="165" fontId="11" fillId="0" borderId="12" xfId="4" applyFont="1" applyFill="1" applyBorder="1"/>
    <xf numFmtId="166" fontId="7" fillId="0" borderId="15" xfId="6" applyNumberFormat="1" applyFont="1" applyFill="1" applyBorder="1" applyAlignment="1">
      <alignment horizontal="right"/>
    </xf>
    <xf numFmtId="0" fontId="9" fillId="0" borderId="9" xfId="2" applyFont="1" applyFill="1" applyBorder="1"/>
    <xf numFmtId="0" fontId="5" fillId="0" borderId="7" xfId="2" applyFont="1" applyBorder="1"/>
    <xf numFmtId="20" fontId="5" fillId="0" borderId="0" xfId="2" applyNumberFormat="1" applyFont="1"/>
    <xf numFmtId="168" fontId="7" fillId="0" borderId="0" xfId="4" applyNumberFormat="1" applyFont="1" applyFill="1" applyBorder="1"/>
    <xf numFmtId="4" fontId="8" fillId="0" borderId="5" xfId="6" applyNumberFormat="1" applyFont="1" applyFill="1" applyBorder="1" applyAlignment="1">
      <alignment horizontal="right"/>
    </xf>
    <xf numFmtId="4" fontId="7" fillId="0" borderId="5" xfId="6" applyNumberFormat="1" applyFont="1" applyFill="1" applyBorder="1" applyAlignment="1">
      <alignment horizontal="center"/>
    </xf>
    <xf numFmtId="4" fontId="5" fillId="0" borderId="5" xfId="4" applyNumberFormat="1" applyFont="1" applyFill="1" applyBorder="1" applyAlignment="1">
      <alignment horizontal="center"/>
    </xf>
    <xf numFmtId="4" fontId="5" fillId="0" borderId="5" xfId="4" applyNumberFormat="1" applyFont="1" applyFill="1" applyBorder="1"/>
    <xf numFmtId="14" fontId="9" fillId="4" borderId="5" xfId="6" applyNumberFormat="1" applyFont="1" applyFill="1" applyBorder="1" applyAlignment="1">
      <alignment horizontal="center"/>
    </xf>
    <xf numFmtId="4" fontId="5" fillId="0" borderId="1" xfId="6" applyNumberFormat="1" applyFont="1" applyFill="1" applyBorder="1" applyAlignment="1">
      <alignment horizontal="right"/>
    </xf>
    <xf numFmtId="2" fontId="5" fillId="0" borderId="5" xfId="4" applyNumberFormat="1" applyFont="1" applyFill="1" applyBorder="1"/>
    <xf numFmtId="166" fontId="8" fillId="0" borderId="0" xfId="0" applyNumberFormat="1" applyFont="1"/>
    <xf numFmtId="0" fontId="7" fillId="0" borderId="3" xfId="6" applyFont="1" applyFill="1" applyBorder="1" applyAlignment="1">
      <alignment vertical="center"/>
    </xf>
    <xf numFmtId="0" fontId="7" fillId="0" borderId="12" xfId="6" applyFont="1" applyFill="1" applyBorder="1" applyAlignment="1">
      <alignment vertical="center"/>
    </xf>
    <xf numFmtId="164" fontId="14" fillId="0" borderId="5" xfId="6" applyNumberFormat="1" applyFont="1" applyFill="1" applyBorder="1" applyAlignment="1">
      <alignment horizontal="right"/>
    </xf>
    <xf numFmtId="165" fontId="15" fillId="0" borderId="13" xfId="4" applyFont="1" applyFill="1" applyBorder="1"/>
    <xf numFmtId="20" fontId="7" fillId="0" borderId="0" xfId="6" applyNumberFormat="1" applyFont="1" applyFill="1" applyBorder="1" applyAlignment="1">
      <alignment horizontal="center"/>
    </xf>
    <xf numFmtId="165" fontId="7" fillId="4" borderId="14" xfId="4" applyFont="1" applyFill="1" applyBorder="1"/>
    <xf numFmtId="165" fontId="5" fillId="0" borderId="5" xfId="4" applyFont="1" applyFill="1" applyBorder="1" applyAlignment="1">
      <alignment horizontal="right"/>
    </xf>
    <xf numFmtId="0" fontId="8" fillId="0" borderId="5" xfId="0" applyFont="1" applyBorder="1" applyAlignment="1">
      <alignment horizontal="center"/>
    </xf>
    <xf numFmtId="14" fontId="8" fillId="0" borderId="5" xfId="0" applyNumberFormat="1" applyFont="1" applyBorder="1" applyAlignment="1">
      <alignment horizontal="center"/>
    </xf>
    <xf numFmtId="43" fontId="8" fillId="0" borderId="5" xfId="1" applyFont="1" applyBorder="1" applyAlignment="1">
      <alignment horizontal="center"/>
    </xf>
    <xf numFmtId="43" fontId="13" fillId="0" borderId="1" xfId="1" applyFont="1" applyFill="1" applyBorder="1" applyAlignment="1">
      <alignment horizontal="right"/>
    </xf>
    <xf numFmtId="43" fontId="5" fillId="0" borderId="5" xfId="1" applyFont="1" applyFill="1" applyBorder="1" applyAlignment="1">
      <alignment horizontal="right"/>
    </xf>
    <xf numFmtId="43" fontId="13" fillId="0" borderId="5" xfId="1" applyFont="1" applyFill="1" applyBorder="1" applyAlignment="1">
      <alignment horizontal="right"/>
    </xf>
    <xf numFmtId="43" fontId="9" fillId="0" borderId="5" xfId="1" applyFont="1" applyFill="1" applyBorder="1" applyAlignment="1">
      <alignment horizontal="right"/>
    </xf>
    <xf numFmtId="43" fontId="5" fillId="0" borderId="5" xfId="1" applyFont="1" applyFill="1" applyBorder="1" applyAlignment="1">
      <alignment horizontal="center"/>
    </xf>
    <xf numFmtId="43" fontId="5" fillId="4" borderId="5" xfId="1" applyFont="1" applyFill="1" applyBorder="1" applyAlignment="1">
      <alignment horizontal="right"/>
    </xf>
    <xf numFmtId="166" fontId="7" fillId="0" borderId="7" xfId="6" applyNumberFormat="1" applyFont="1" applyFill="1" applyBorder="1" applyAlignment="1">
      <alignment horizontal="right"/>
    </xf>
    <xf numFmtId="43" fontId="5" fillId="0" borderId="1" xfId="1" applyFont="1" applyFill="1" applyBorder="1" applyAlignment="1">
      <alignment horizontal="right"/>
    </xf>
    <xf numFmtId="43" fontId="9" fillId="4" borderId="5" xfId="1" applyFont="1" applyFill="1" applyBorder="1" applyAlignment="1"/>
    <xf numFmtId="43" fontId="9" fillId="0" borderId="5" xfId="1" applyFont="1" applyFill="1" applyBorder="1" applyAlignment="1"/>
    <xf numFmtId="43" fontId="8" fillId="0" borderId="5" xfId="1" applyFont="1" applyBorder="1"/>
    <xf numFmtId="43" fontId="8" fillId="0" borderId="5" xfId="1" applyFont="1" applyFill="1" applyBorder="1" applyAlignment="1">
      <alignment horizontal="right"/>
    </xf>
    <xf numFmtId="43" fontId="14" fillId="0" borderId="5" xfId="1" applyFont="1" applyFill="1" applyBorder="1" applyAlignment="1">
      <alignment horizontal="right"/>
    </xf>
    <xf numFmtId="43" fontId="5" fillId="4" borderId="5" xfId="1" applyFont="1" applyFill="1" applyBorder="1"/>
    <xf numFmtId="166" fontId="5" fillId="4" borderId="1" xfId="6" applyNumberFormat="1" applyFont="1" applyFill="1" applyBorder="1" applyAlignment="1">
      <alignment horizontal="right"/>
    </xf>
    <xf numFmtId="165" fontId="5" fillId="0" borderId="7" xfId="4" applyFont="1" applyFill="1" applyBorder="1"/>
    <xf numFmtId="0" fontId="5" fillId="0" borderId="0" xfId="6" quotePrefix="1" applyFont="1" applyFill="1" applyBorder="1" applyAlignment="1">
      <alignment horizontal="center"/>
    </xf>
    <xf numFmtId="168" fontId="6" fillId="0" borderId="12" xfId="4" applyNumberFormat="1" applyFont="1" applyFill="1" applyBorder="1"/>
    <xf numFmtId="168" fontId="7" fillId="0" borderId="14" xfId="4" applyNumberFormat="1" applyFont="1" applyFill="1" applyBorder="1"/>
    <xf numFmtId="0" fontId="5" fillId="0" borderId="17" xfId="5" applyFont="1" applyFill="1" applyBorder="1" applyAlignment="1">
      <alignment vertical="top"/>
    </xf>
    <xf numFmtId="0" fontId="5" fillId="0" borderId="0" xfId="5" applyFont="1" applyFill="1" applyBorder="1" applyAlignment="1">
      <alignment vertical="top"/>
    </xf>
    <xf numFmtId="43" fontId="5" fillId="0" borderId="1" xfId="1" applyFont="1" applyFill="1" applyBorder="1" applyAlignment="1">
      <alignment horizontal="right" shrinkToFit="1"/>
    </xf>
    <xf numFmtId="43" fontId="13" fillId="0" borderId="5" xfId="1" applyFont="1" applyFill="1" applyBorder="1" applyAlignment="1">
      <alignment horizontal="right" shrinkToFit="1"/>
    </xf>
    <xf numFmtId="43" fontId="5" fillId="0" borderId="5" xfId="1" applyFont="1" applyFill="1" applyBorder="1" applyAlignment="1">
      <alignment horizontal="right" shrinkToFit="1"/>
    </xf>
    <xf numFmtId="0" fontId="14" fillId="0" borderId="5" xfId="6" applyFont="1" applyFill="1" applyBorder="1" applyAlignment="1">
      <alignment horizontal="center"/>
    </xf>
    <xf numFmtId="14" fontId="14" fillId="0" borderId="10" xfId="6" applyNumberFormat="1" applyFont="1" applyFill="1" applyBorder="1" applyAlignment="1">
      <alignment horizontal="center"/>
    </xf>
    <xf numFmtId="14" fontId="14" fillId="0" borderId="5" xfId="6" applyNumberFormat="1" applyFont="1" applyFill="1" applyBorder="1" applyAlignment="1">
      <alignment horizontal="center"/>
    </xf>
    <xf numFmtId="0" fontId="14" fillId="0" borderId="1" xfId="6" applyFont="1" applyFill="1" applyBorder="1" applyAlignment="1">
      <alignment horizontal="center"/>
    </xf>
    <xf numFmtId="14" fontId="14" fillId="0" borderId="1" xfId="6" applyNumberFormat="1" applyFont="1" applyFill="1" applyBorder="1" applyAlignment="1">
      <alignment horizontal="center"/>
    </xf>
    <xf numFmtId="0" fontId="14" fillId="0" borderId="11" xfId="6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43" fontId="5" fillId="0" borderId="5" xfId="1" applyFont="1" applyFill="1" applyBorder="1" applyAlignment="1"/>
    <xf numFmtId="14" fontId="8" fillId="0" borderId="5" xfId="0" applyNumberFormat="1" applyFont="1" applyFill="1" applyBorder="1" applyAlignment="1">
      <alignment horizontal="center"/>
    </xf>
    <xf numFmtId="0" fontId="17" fillId="0" borderId="6" xfId="6" applyFont="1" applyFill="1" applyBorder="1" applyAlignment="1">
      <alignment horizontal="center"/>
    </xf>
    <xf numFmtId="14" fontId="5" fillId="2" borderId="5" xfId="6" applyNumberFormat="1" applyFont="1" applyFill="1" applyBorder="1" applyAlignment="1">
      <alignment horizontal="center"/>
    </xf>
    <xf numFmtId="43" fontId="5" fillId="4" borderId="5" xfId="1" applyFont="1" applyFill="1" applyBorder="1" applyAlignment="1">
      <alignment horizontal="center"/>
    </xf>
    <xf numFmtId="4" fontId="5" fillId="0" borderId="5" xfId="6" applyNumberFormat="1" applyFont="1" applyFill="1" applyBorder="1" applyAlignment="1">
      <alignment horizontal="center"/>
    </xf>
    <xf numFmtId="0" fontId="5" fillId="0" borderId="15" xfId="6" applyFont="1" applyFill="1" applyBorder="1" applyAlignment="1">
      <alignment horizontal="center"/>
    </xf>
    <xf numFmtId="4" fontId="5" fillId="0" borderId="0" xfId="6" quotePrefix="1" applyNumberFormat="1" applyFont="1" applyFill="1" applyAlignment="1">
      <alignment vertical="center"/>
    </xf>
    <xf numFmtId="4" fontId="5" fillId="0" borderId="0" xfId="6" applyNumberFormat="1" applyFont="1" applyFill="1" applyAlignment="1">
      <alignment vertical="center"/>
    </xf>
    <xf numFmtId="4" fontId="0" fillId="0" borderId="0" xfId="0" applyNumberFormat="1"/>
    <xf numFmtId="4" fontId="7" fillId="0" borderId="0" xfId="6" applyNumberFormat="1" applyFont="1" applyFill="1"/>
    <xf numFmtId="4" fontId="5" fillId="0" borderId="0" xfId="6" applyNumberFormat="1" applyFont="1" applyFill="1"/>
    <xf numFmtId="4" fontId="5" fillId="0" borderId="0" xfId="6" quotePrefix="1" applyNumberFormat="1" applyFont="1" applyFill="1"/>
    <xf numFmtId="4" fontId="7" fillId="0" borderId="1" xfId="6" applyNumberFormat="1" applyFont="1" applyFill="1" applyBorder="1" applyAlignment="1">
      <alignment horizontal="center"/>
    </xf>
    <xf numFmtId="4" fontId="7" fillId="0" borderId="2" xfId="6" applyNumberFormat="1" applyFont="1" applyFill="1" applyBorder="1" applyAlignment="1">
      <alignment horizontal="center"/>
    </xf>
    <xf numFmtId="4" fontId="7" fillId="0" borderId="0" xfId="6" applyNumberFormat="1" applyFont="1" applyFill="1" applyBorder="1" applyAlignment="1">
      <alignment horizontal="center"/>
    </xf>
    <xf numFmtId="4" fontId="7" fillId="0" borderId="6" xfId="6" applyNumberFormat="1" applyFont="1" applyFill="1" applyBorder="1" applyAlignment="1">
      <alignment horizontal="center"/>
    </xf>
    <xf numFmtId="4" fontId="5" fillId="0" borderId="7" xfId="6" applyNumberFormat="1" applyFont="1" applyFill="1" applyBorder="1"/>
    <xf numFmtId="4" fontId="7" fillId="0" borderId="8" xfId="6" applyNumberFormat="1" applyFont="1" applyFill="1" applyBorder="1" applyAlignment="1">
      <alignment horizontal="center"/>
    </xf>
    <xf numFmtId="4" fontId="7" fillId="0" borderId="7" xfId="6" applyNumberFormat="1" applyFont="1" applyFill="1" applyBorder="1" applyAlignment="1">
      <alignment horizontal="center"/>
    </xf>
    <xf numFmtId="4" fontId="7" fillId="0" borderId="9" xfId="6" applyNumberFormat="1" applyFont="1" applyFill="1" applyBorder="1" applyAlignment="1">
      <alignment horizontal="center"/>
    </xf>
    <xf numFmtId="4" fontId="5" fillId="0" borderId="1" xfId="6" applyNumberFormat="1" applyFont="1" applyFill="1" applyBorder="1" applyAlignment="1">
      <alignment horizontal="center"/>
    </xf>
    <xf numFmtId="4" fontId="5" fillId="0" borderId="5" xfId="6" quotePrefix="1" applyNumberFormat="1" applyFont="1" applyFill="1" applyBorder="1" applyAlignment="1">
      <alignment horizontal="center"/>
    </xf>
    <xf numFmtId="4" fontId="9" fillId="0" borderId="5" xfId="6" applyNumberFormat="1" applyFont="1" applyFill="1" applyBorder="1" applyAlignment="1">
      <alignment horizontal="center"/>
    </xf>
    <xf numFmtId="4" fontId="5" fillId="0" borderId="11" xfId="6" applyNumberFormat="1" applyFont="1" applyFill="1" applyBorder="1" applyAlignment="1">
      <alignment horizontal="center"/>
    </xf>
    <xf numFmtId="4" fontId="5" fillId="0" borderId="10" xfId="6" quotePrefix="1" applyNumberFormat="1" applyFont="1" applyFill="1" applyBorder="1" applyAlignment="1">
      <alignment horizontal="center"/>
    </xf>
    <xf numFmtId="4" fontId="5" fillId="0" borderId="5" xfId="6" applyNumberFormat="1" applyFont="1" applyFill="1" applyBorder="1"/>
    <xf numFmtId="4" fontId="7" fillId="0" borderId="11" xfId="6" applyNumberFormat="1" applyFont="1" applyFill="1" applyBorder="1" applyAlignment="1">
      <alignment horizontal="center"/>
    </xf>
    <xf numFmtId="4" fontId="5" fillId="0" borderId="10" xfId="6" applyNumberFormat="1" applyFont="1" applyFill="1" applyBorder="1" applyAlignment="1">
      <alignment horizontal="center"/>
    </xf>
    <xf numFmtId="4" fontId="5" fillId="0" borderId="11" xfId="6" applyNumberFormat="1" applyFont="1" applyFill="1" applyBorder="1"/>
    <xf numFmtId="4" fontId="5" fillId="0" borderId="10" xfId="6" applyNumberFormat="1" applyFont="1" applyFill="1" applyBorder="1"/>
    <xf numFmtId="4" fontId="5" fillId="0" borderId="9" xfId="6" applyNumberFormat="1" applyFont="1" applyFill="1" applyBorder="1"/>
    <xf numFmtId="4" fontId="10" fillId="0" borderId="0" xfId="6" applyNumberFormat="1" applyFont="1" applyFill="1" applyBorder="1"/>
    <xf numFmtId="4" fontId="5" fillId="0" borderId="0" xfId="6" applyNumberFormat="1" applyFont="1" applyFill="1" applyBorder="1"/>
    <xf numFmtId="4" fontId="7" fillId="0" borderId="12" xfId="4" applyNumberFormat="1" applyFont="1" applyFill="1" applyBorder="1"/>
    <xf numFmtId="4" fontId="11" fillId="0" borderId="0" xfId="6" applyNumberFormat="1" applyFont="1" applyFill="1"/>
    <xf numFmtId="4" fontId="8" fillId="0" borderId="5" xfId="0" applyNumberFormat="1" applyFont="1" applyBorder="1" applyAlignment="1">
      <alignment horizontal="center"/>
    </xf>
    <xf numFmtId="4" fontId="8" fillId="0" borderId="5" xfId="1" applyNumberFormat="1" applyFont="1" applyBorder="1" applyAlignment="1">
      <alignment horizontal="center"/>
    </xf>
    <xf numFmtId="4" fontId="5" fillId="0" borderId="5" xfId="1" applyNumberFormat="1" applyFont="1" applyFill="1" applyBorder="1" applyAlignment="1">
      <alignment horizontal="center"/>
    </xf>
    <xf numFmtId="4" fontId="5" fillId="0" borderId="7" xfId="4" applyNumberFormat="1" applyFont="1" applyFill="1" applyBorder="1" applyAlignment="1">
      <alignment horizontal="center"/>
    </xf>
    <xf numFmtId="14" fontId="9" fillId="0" borderId="0" xfId="6" applyNumberFormat="1" applyFont="1" applyFill="1" applyBorder="1" applyAlignment="1">
      <alignment horizontal="center"/>
    </xf>
    <xf numFmtId="0" fontId="7" fillId="0" borderId="6" xfId="6" applyFont="1" applyFill="1" applyBorder="1" applyAlignment="1">
      <alignment horizontal="center"/>
    </xf>
    <xf numFmtId="43" fontId="14" fillId="2" borderId="5" xfId="1" applyFont="1" applyFill="1" applyBorder="1" applyAlignment="1"/>
    <xf numFmtId="43" fontId="9" fillId="0" borderId="0" xfId="2" applyNumberFormat="1" applyFont="1"/>
    <xf numFmtId="169" fontId="5" fillId="0" borderId="5" xfId="6" applyNumberFormat="1" applyFont="1" applyFill="1" applyBorder="1" applyAlignment="1">
      <alignment horizontal="center"/>
    </xf>
    <xf numFmtId="43" fontId="14" fillId="0" borderId="1" xfId="1" applyFont="1" applyFill="1" applyBorder="1" applyAlignment="1">
      <alignment horizontal="right"/>
    </xf>
    <xf numFmtId="43" fontId="14" fillId="4" borderId="5" xfId="1" applyFont="1" applyFill="1" applyBorder="1" applyAlignment="1">
      <alignment horizontal="right"/>
    </xf>
    <xf numFmtId="0" fontId="9" fillId="0" borderId="7" xfId="6" applyFont="1" applyFill="1" applyBorder="1" applyAlignment="1">
      <alignment horizontal="center"/>
    </xf>
    <xf numFmtId="172" fontId="8" fillId="0" borderId="5" xfId="6" applyNumberFormat="1" applyFont="1" applyFill="1" applyBorder="1" applyAlignment="1">
      <alignment horizontal="right"/>
    </xf>
    <xf numFmtId="172" fontId="5" fillId="0" borderId="5" xfId="4" applyNumberFormat="1" applyFont="1" applyFill="1" applyBorder="1" applyAlignment="1">
      <alignment horizontal="right"/>
    </xf>
    <xf numFmtId="165" fontId="15" fillId="0" borderId="14" xfId="0" applyNumberFormat="1" applyFont="1" applyBorder="1"/>
    <xf numFmtId="165" fontId="15" fillId="0" borderId="0" xfId="4" applyFont="1" applyFill="1" applyBorder="1"/>
    <xf numFmtId="166" fontId="7" fillId="0" borderId="0" xfId="6" applyNumberFormat="1" applyFont="1" applyFill="1" applyBorder="1" applyAlignment="1">
      <alignment horizontal="right"/>
    </xf>
    <xf numFmtId="166" fontId="15" fillId="0" borderId="7" xfId="6" applyNumberFormat="1" applyFont="1" applyFill="1" applyBorder="1" applyAlignment="1">
      <alignment horizontal="right"/>
    </xf>
    <xf numFmtId="166" fontId="16" fillId="0" borderId="14" xfId="6" applyNumberFormat="1" applyFont="1" applyFill="1" applyBorder="1" applyAlignment="1">
      <alignment horizontal="right"/>
    </xf>
    <xf numFmtId="165" fontId="15" fillId="0" borderId="14" xfId="4" applyFont="1" applyFill="1" applyBorder="1" applyAlignment="1">
      <alignment horizontal="center"/>
    </xf>
    <xf numFmtId="165" fontId="15" fillId="0" borderId="14" xfId="6" applyNumberFormat="1" applyFont="1" applyFill="1" applyBorder="1" applyAlignment="1">
      <alignment horizontal="center"/>
    </xf>
    <xf numFmtId="0" fontId="70" fillId="0" borderId="5" xfId="0" applyFont="1" applyBorder="1" applyAlignment="1">
      <alignment horizontal="center"/>
    </xf>
    <xf numFmtId="14" fontId="70" fillId="0" borderId="10" xfId="0" applyNumberFormat="1" applyFont="1" applyBorder="1" applyAlignment="1">
      <alignment horizontal="center"/>
    </xf>
    <xf numFmtId="4" fontId="70" fillId="0" borderId="5" xfId="0" applyNumberFormat="1" applyFont="1" applyBorder="1" applyAlignment="1">
      <alignment horizontal="center"/>
    </xf>
    <xf numFmtId="14" fontId="70" fillId="0" borderId="5" xfId="0" applyNumberFormat="1" applyFont="1" applyBorder="1" applyAlignment="1">
      <alignment horizontal="center"/>
    </xf>
    <xf numFmtId="0" fontId="5" fillId="3" borderId="5" xfId="6" applyFont="1" applyFill="1" applyBorder="1" applyAlignment="1">
      <alignment horizontal="center"/>
    </xf>
    <xf numFmtId="14" fontId="5" fillId="3" borderId="5" xfId="6" applyNumberFormat="1" applyFont="1" applyFill="1" applyBorder="1" applyAlignment="1">
      <alignment horizontal="center"/>
    </xf>
    <xf numFmtId="14" fontId="5" fillId="3" borderId="10" xfId="6" applyNumberFormat="1" applyFont="1" applyFill="1" applyBorder="1" applyAlignment="1">
      <alignment horizontal="center"/>
    </xf>
    <xf numFmtId="4" fontId="5" fillId="3" borderId="5" xfId="6" applyNumberFormat="1" applyFont="1" applyFill="1" applyBorder="1" applyAlignment="1">
      <alignment horizontal="right"/>
    </xf>
    <xf numFmtId="43" fontId="5" fillId="3" borderId="5" xfId="1" applyFont="1" applyFill="1" applyBorder="1" applyAlignment="1">
      <alignment horizontal="right"/>
    </xf>
    <xf numFmtId="166" fontId="5" fillId="10" borderId="5" xfId="6" applyNumberFormat="1" applyFont="1" applyFill="1" applyBorder="1" applyAlignment="1">
      <alignment horizontal="right"/>
    </xf>
    <xf numFmtId="166" fontId="13" fillId="10" borderId="5" xfId="6" applyNumberFormat="1" applyFont="1" applyFill="1" applyBorder="1" applyAlignment="1">
      <alignment horizontal="right"/>
    </xf>
    <xf numFmtId="14" fontId="9" fillId="3" borderId="5" xfId="6" applyNumberFormat="1" applyFont="1" applyFill="1" applyBorder="1" applyAlignment="1">
      <alignment horizontal="center"/>
    </xf>
    <xf numFmtId="43" fontId="8" fillId="3" borderId="5" xfId="1" applyFont="1" applyFill="1" applyBorder="1"/>
    <xf numFmtId="164" fontId="9" fillId="0" borderId="5" xfId="6" applyNumberFormat="1" applyFont="1" applyFill="1" applyBorder="1" applyAlignment="1">
      <alignment horizontal="right"/>
    </xf>
    <xf numFmtId="43" fontId="14" fillId="0" borderId="0" xfId="1" applyFont="1" applyFill="1"/>
    <xf numFmtId="0" fontId="8" fillId="0" borderId="5" xfId="6" applyFont="1" applyFill="1" applyBorder="1"/>
    <xf numFmtId="0" fontId="8" fillId="0" borderId="5" xfId="6" applyFont="1" applyFill="1" applyBorder="1" applyAlignment="1">
      <alignment horizontal="center"/>
    </xf>
    <xf numFmtId="14" fontId="8" fillId="0" borderId="5" xfId="6" applyNumberFormat="1" applyFont="1" applyFill="1" applyBorder="1" applyAlignment="1">
      <alignment horizontal="center"/>
    </xf>
    <xf numFmtId="43" fontId="13" fillId="0" borderId="5" xfId="1" applyFont="1" applyFill="1" applyBorder="1"/>
    <xf numFmtId="43" fontId="5" fillId="0" borderId="5" xfId="1" applyFont="1" applyFill="1" applyBorder="1"/>
    <xf numFmtId="43" fontId="8" fillId="0" borderId="7" xfId="1" applyFont="1" applyFill="1" applyBorder="1" applyAlignment="1">
      <alignment horizontal="right"/>
    </xf>
    <xf numFmtId="14" fontId="9" fillId="0" borderId="11" xfId="6" applyNumberFormat="1" applyFont="1" applyFill="1" applyBorder="1" applyAlignment="1">
      <alignment horizontal="center"/>
    </xf>
    <xf numFmtId="166" fontId="9" fillId="4" borderId="5" xfId="6" applyNumberFormat="1" applyFont="1" applyFill="1" applyBorder="1" applyAlignment="1">
      <alignment horizontal="right"/>
    </xf>
    <xf numFmtId="4" fontId="8" fillId="3" borderId="5" xfId="0" applyNumberFormat="1" applyFont="1" applyFill="1" applyBorder="1" applyAlignment="1">
      <alignment horizontal="right"/>
    </xf>
    <xf numFmtId="0" fontId="5" fillId="0" borderId="41" xfId="5" applyFont="1" applyFill="1" applyBorder="1" applyAlignment="1">
      <alignment vertical="top"/>
    </xf>
    <xf numFmtId="0" fontId="8" fillId="0" borderId="11" xfId="0" applyFont="1" applyFill="1" applyBorder="1" applyAlignment="1">
      <alignment horizontal="center"/>
    </xf>
    <xf numFmtId="4" fontId="8" fillId="4" borderId="5" xfId="6" applyNumberFormat="1" applyFont="1" applyFill="1" applyBorder="1" applyAlignment="1">
      <alignment horizontal="right"/>
    </xf>
    <xf numFmtId="4" fontId="8" fillId="0" borderId="5" xfId="0" applyNumberFormat="1" applyFont="1" applyBorder="1"/>
    <xf numFmtId="4" fontId="5" fillId="0" borderId="7" xfId="4" applyNumberFormat="1" applyFont="1" applyFill="1" applyBorder="1"/>
    <xf numFmtId="168" fontId="5" fillId="0" borderId="0" xfId="6" applyNumberFormat="1" applyFont="1" applyFill="1"/>
    <xf numFmtId="165" fontId="5" fillId="0" borderId="0" xfId="6" applyNumberFormat="1" applyFont="1" applyFill="1"/>
    <xf numFmtId="166" fontId="5" fillId="12" borderId="5" xfId="6" applyNumberFormat="1" applyFont="1" applyFill="1" applyBorder="1" applyAlignment="1">
      <alignment horizontal="right"/>
    </xf>
    <xf numFmtId="43" fontId="5" fillId="12" borderId="5" xfId="1" applyFont="1" applyFill="1" applyBorder="1" applyAlignment="1">
      <alignment horizontal="right"/>
    </xf>
    <xf numFmtId="43" fontId="5" fillId="0" borderId="0" xfId="6" applyNumberFormat="1" applyFont="1" applyFill="1" applyBorder="1"/>
    <xf numFmtId="165" fontId="7" fillId="3" borderId="12" xfId="4" applyFont="1" applyFill="1" applyBorder="1"/>
    <xf numFmtId="165" fontId="5" fillId="0" borderId="0" xfId="2" applyNumberFormat="1" applyFont="1"/>
    <xf numFmtId="43" fontId="5" fillId="13" borderId="5" xfId="1" applyFont="1" applyFill="1" applyBorder="1"/>
    <xf numFmtId="166" fontId="5" fillId="13" borderId="5" xfId="6" applyNumberFormat="1" applyFont="1" applyFill="1" applyBorder="1" applyAlignment="1">
      <alignment horizontal="right"/>
    </xf>
    <xf numFmtId="43" fontId="5" fillId="0" borderId="0" xfId="2" applyNumberFormat="1" applyFont="1"/>
    <xf numFmtId="43" fontId="14" fillId="0" borderId="5" xfId="1" applyFont="1" applyFill="1" applyBorder="1" applyAlignment="1">
      <alignment horizontal="center"/>
    </xf>
    <xf numFmtId="0" fontId="5" fillId="13" borderId="5" xfId="6" applyFont="1" applyFill="1" applyBorder="1" applyAlignment="1">
      <alignment horizontal="center"/>
    </xf>
    <xf numFmtId="14" fontId="9" fillId="13" borderId="5" xfId="6" applyNumberFormat="1" applyFont="1" applyFill="1" applyBorder="1" applyAlignment="1">
      <alignment horizontal="center"/>
    </xf>
    <xf numFmtId="43" fontId="5" fillId="13" borderId="5" xfId="1" applyFont="1" applyFill="1" applyBorder="1" applyAlignment="1">
      <alignment horizontal="right"/>
    </xf>
    <xf numFmtId="0" fontId="5" fillId="4" borderId="1" xfId="6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3" borderId="1" xfId="6" applyNumberFormat="1" applyFont="1" applyFill="1" applyBorder="1" applyAlignment="1">
      <alignment horizontal="center"/>
    </xf>
    <xf numFmtId="166" fontId="5" fillId="3" borderId="1" xfId="6" applyNumberFormat="1" applyFont="1" applyFill="1" applyBorder="1" applyAlignment="1">
      <alignment horizontal="right"/>
    </xf>
    <xf numFmtId="43" fontId="9" fillId="3" borderId="5" xfId="1" applyFont="1" applyFill="1" applyBorder="1" applyAlignment="1">
      <alignment horizontal="center"/>
    </xf>
    <xf numFmtId="43" fontId="8" fillId="3" borderId="5" xfId="1" applyFont="1" applyFill="1" applyBorder="1" applyAlignment="1">
      <alignment horizontal="center"/>
    </xf>
    <xf numFmtId="4" fontId="74" fillId="0" borderId="0" xfId="0" applyNumberFormat="1" applyFont="1"/>
    <xf numFmtId="4" fontId="74" fillId="3" borderId="0" xfId="0" applyNumberFormat="1" applyFont="1" applyFill="1"/>
    <xf numFmtId="43" fontId="8" fillId="4" borderId="5" xfId="1" applyFont="1" applyFill="1" applyBorder="1" applyAlignment="1">
      <alignment horizontal="right"/>
    </xf>
    <xf numFmtId="166" fontId="5" fillId="14" borderId="5" xfId="6" applyNumberFormat="1" applyFont="1" applyFill="1" applyBorder="1" applyAlignment="1">
      <alignment horizontal="right"/>
    </xf>
    <xf numFmtId="166" fontId="14" fillId="14" borderId="5" xfId="6" applyNumberFormat="1" applyFont="1" applyFill="1" applyBorder="1" applyAlignment="1">
      <alignment horizontal="right"/>
    </xf>
    <xf numFmtId="0" fontId="74" fillId="0" borderId="0" xfId="0" applyFont="1" applyAlignment="1">
      <alignment horizontal="center"/>
    </xf>
    <xf numFmtId="0" fontId="74" fillId="3" borderId="0" xfId="0" applyFont="1" applyFill="1" applyAlignment="1">
      <alignment horizontal="center"/>
    </xf>
    <xf numFmtId="14" fontId="74" fillId="0" borderId="0" xfId="0" applyNumberFormat="1" applyFont="1" applyAlignment="1">
      <alignment horizontal="center"/>
    </xf>
    <xf numFmtId="14" fontId="74" fillId="3" borderId="0" xfId="0" applyNumberFormat="1" applyFont="1" applyFill="1" applyAlignment="1">
      <alignment horizontal="center"/>
    </xf>
    <xf numFmtId="43" fontId="74" fillId="0" borderId="0" xfId="0" applyNumberFormat="1" applyFont="1" applyAlignment="1">
      <alignment horizontal="center"/>
    </xf>
    <xf numFmtId="4" fontId="74" fillId="0" borderId="0" xfId="0" applyNumberFormat="1" applyFont="1" applyAlignment="1">
      <alignment horizontal="center"/>
    </xf>
    <xf numFmtId="43" fontId="5" fillId="15" borderId="5" xfId="1" applyFont="1" applyFill="1" applyBorder="1" applyAlignment="1">
      <alignment horizontal="right"/>
    </xf>
    <xf numFmtId="43" fontId="5" fillId="15" borderId="5" xfId="1" applyFont="1" applyFill="1" applyBorder="1" applyAlignment="1">
      <alignment horizontal="center"/>
    </xf>
    <xf numFmtId="43" fontId="5" fillId="16" borderId="5" xfId="1" applyFont="1" applyFill="1" applyBorder="1" applyAlignment="1">
      <alignment horizontal="right"/>
    </xf>
    <xf numFmtId="166" fontId="5" fillId="16" borderId="5" xfId="6" applyNumberFormat="1" applyFont="1" applyFill="1" applyBorder="1" applyAlignment="1">
      <alignment horizontal="right"/>
    </xf>
    <xf numFmtId="4" fontId="5" fillId="16" borderId="1" xfId="6" applyNumberFormat="1" applyFont="1" applyFill="1" applyBorder="1" applyAlignment="1">
      <alignment horizontal="center"/>
    </xf>
    <xf numFmtId="14" fontId="8" fillId="17" borderId="11" xfId="0" applyNumberFormat="1" applyFont="1" applyFill="1" applyBorder="1" applyAlignment="1">
      <alignment horizontal="center" vertical="center"/>
    </xf>
    <xf numFmtId="4" fontId="8" fillId="17" borderId="5" xfId="0" applyNumberFormat="1" applyFont="1" applyFill="1" applyBorder="1" applyAlignment="1">
      <alignment horizontal="right"/>
    </xf>
    <xf numFmtId="0" fontId="0" fillId="17" borderId="0" xfId="0" applyFill="1"/>
    <xf numFmtId="43" fontId="14" fillId="3" borderId="5" xfId="1" applyFont="1" applyFill="1" applyBorder="1" applyAlignment="1"/>
    <xf numFmtId="43" fontId="8" fillId="17" borderId="5" xfId="1" applyFont="1" applyFill="1" applyBorder="1"/>
    <xf numFmtId="4" fontId="5" fillId="3" borderId="5" xfId="6" applyNumberFormat="1" applyFont="1" applyFill="1" applyBorder="1" applyAlignment="1"/>
    <xf numFmtId="166" fontId="5" fillId="18" borderId="5" xfId="6" applyNumberFormat="1" applyFont="1" applyFill="1" applyBorder="1" applyAlignment="1">
      <alignment horizontal="right"/>
    </xf>
    <xf numFmtId="165" fontId="5" fillId="3" borderId="5" xfId="4" applyFont="1" applyFill="1" applyBorder="1" applyAlignment="1">
      <alignment horizontal="center"/>
    </xf>
    <xf numFmtId="165" fontId="8" fillId="3" borderId="5" xfId="4" applyFont="1" applyFill="1" applyBorder="1" applyAlignment="1">
      <alignment horizontal="center"/>
    </xf>
    <xf numFmtId="0" fontId="77" fillId="0" borderId="5" xfId="6" applyFont="1" applyFill="1" applyBorder="1" applyAlignment="1">
      <alignment horizontal="center"/>
    </xf>
    <xf numFmtId="0" fontId="7" fillId="0" borderId="3" xfId="6" applyFont="1" applyFill="1" applyBorder="1" applyAlignment="1">
      <alignment horizontal="center"/>
    </xf>
    <xf numFmtId="0" fontId="7" fillId="0" borderId="12" xfId="6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15" fillId="4" borderId="3" xfId="6" applyFont="1" applyFill="1" applyBorder="1" applyAlignment="1">
      <alignment horizontal="center"/>
    </xf>
    <xf numFmtId="0" fontId="15" fillId="4" borderId="12" xfId="6" applyFont="1" applyFill="1" applyBorder="1" applyAlignment="1">
      <alignment horizontal="center"/>
    </xf>
    <xf numFmtId="0" fontId="7" fillId="0" borderId="1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/>
    </xf>
    <xf numFmtId="0" fontId="7" fillId="0" borderId="7" xfId="6" applyFont="1" applyFill="1" applyBorder="1" applyAlignment="1">
      <alignment horizontal="center"/>
    </xf>
    <xf numFmtId="0" fontId="5" fillId="0" borderId="11" xfId="6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center" vertical="center"/>
    </xf>
    <xf numFmtId="0" fontId="5" fillId="0" borderId="10" xfId="6" applyFont="1" applyFill="1" applyBorder="1" applyAlignment="1">
      <alignment horizontal="center" vertical="center"/>
    </xf>
    <xf numFmtId="0" fontId="16" fillId="0" borderId="3" xfId="6" applyFont="1" applyFill="1" applyBorder="1" applyAlignment="1">
      <alignment horizontal="center"/>
    </xf>
    <xf numFmtId="0" fontId="16" fillId="0" borderId="12" xfId="6" applyFont="1" applyFill="1" applyBorder="1" applyAlignment="1">
      <alignment horizontal="center"/>
    </xf>
    <xf numFmtId="0" fontId="7" fillId="0" borderId="9" xfId="6" applyFont="1" applyFill="1" applyBorder="1" applyAlignment="1">
      <alignment horizontal="center"/>
    </xf>
    <xf numFmtId="0" fontId="7" fillId="0" borderId="13" xfId="6" applyFont="1" applyFill="1" applyBorder="1" applyAlignment="1">
      <alignment horizontal="center"/>
    </xf>
    <xf numFmtId="170" fontId="19" fillId="0" borderId="11" xfId="6" applyNumberFormat="1" applyFont="1" applyFill="1" applyBorder="1" applyAlignment="1">
      <alignment horizontal="right"/>
    </xf>
    <xf numFmtId="0" fontId="0" fillId="0" borderId="0" xfId="0" applyAlignment="1"/>
    <xf numFmtId="0" fontId="0" fillId="0" borderId="4" xfId="0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70" fontId="21" fillId="0" borderId="11" xfId="0" applyNumberFormat="1" applyFont="1" applyFill="1" applyBorder="1" applyAlignment="1">
      <alignment horizontal="right" vertical="center"/>
    </xf>
    <xf numFmtId="0" fontId="18" fillId="0" borderId="4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4" fontId="7" fillId="0" borderId="3" xfId="6" applyNumberFormat="1" applyFont="1" applyFill="1" applyBorder="1" applyAlignment="1">
      <alignment horizontal="center"/>
    </xf>
    <xf numFmtId="4" fontId="7" fillId="0" borderId="12" xfId="6" applyNumberFormat="1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170" fontId="21" fillId="0" borderId="11" xfId="0" applyNumberFormat="1" applyFont="1" applyFill="1" applyBorder="1" applyAlignment="1">
      <alignment horizontal="right"/>
    </xf>
    <xf numFmtId="0" fontId="7" fillId="0" borderId="3" xfId="6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7" fillId="0" borderId="14" xfId="6" applyFont="1" applyFill="1" applyBorder="1" applyAlignment="1">
      <alignment horizontal="center"/>
    </xf>
    <xf numFmtId="166" fontId="26" fillId="5" borderId="6" xfId="5" applyNumberFormat="1" applyFont="1" applyFill="1" applyBorder="1" applyAlignment="1">
      <alignment horizontal="right" vertical="center"/>
    </xf>
    <xf numFmtId="166" fontId="26" fillId="5" borderId="2" xfId="5" applyNumberFormat="1" applyFont="1" applyFill="1" applyBorder="1" applyAlignment="1">
      <alignment horizontal="right" vertical="center"/>
    </xf>
    <xf numFmtId="166" fontId="26" fillId="5" borderId="11" xfId="5" applyNumberFormat="1" applyFont="1" applyFill="1" applyBorder="1" applyAlignment="1">
      <alignment horizontal="right" vertical="center"/>
    </xf>
    <xf numFmtId="166" fontId="26" fillId="5" borderId="10" xfId="5" applyNumberFormat="1" applyFont="1" applyFill="1" applyBorder="1" applyAlignment="1">
      <alignment horizontal="right" vertical="center"/>
    </xf>
    <xf numFmtId="166" fontId="26" fillId="5" borderId="9" xfId="5" applyNumberFormat="1" applyFont="1" applyFill="1" applyBorder="1" applyAlignment="1">
      <alignment horizontal="right" vertical="center"/>
    </xf>
    <xf numFmtId="166" fontId="26" fillId="5" borderId="13" xfId="5" applyNumberFormat="1" applyFont="1" applyFill="1" applyBorder="1" applyAlignment="1">
      <alignment horizontal="right" vertical="center"/>
    </xf>
    <xf numFmtId="4" fontId="26" fillId="5" borderId="1" xfId="5" applyNumberFormat="1" applyFont="1" applyFill="1" applyBorder="1" applyAlignment="1">
      <alignment horizontal="center" vertical="center"/>
    </xf>
    <xf numFmtId="4" fontId="26" fillId="5" borderId="5" xfId="5" applyNumberFormat="1" applyFont="1" applyFill="1" applyBorder="1" applyAlignment="1">
      <alignment horizontal="center" vertical="center"/>
    </xf>
    <xf numFmtId="4" fontId="26" fillId="5" borderId="7" xfId="5" applyNumberFormat="1" applyFont="1" applyFill="1" applyBorder="1" applyAlignment="1">
      <alignment horizontal="center" vertical="center"/>
    </xf>
    <xf numFmtId="49" fontId="33" fillId="0" borderId="0" xfId="5" applyNumberFormat="1" applyFont="1" applyBorder="1" applyAlignment="1">
      <alignment horizontal="center"/>
    </xf>
    <xf numFmtId="0" fontId="30" fillId="5" borderId="6" xfId="5" applyFont="1" applyFill="1" applyBorder="1" applyAlignment="1">
      <alignment horizontal="center" vertical="center"/>
    </xf>
    <xf numFmtId="0" fontId="30" fillId="5" borderId="15" xfId="5" applyFont="1" applyFill="1" applyBorder="1" applyAlignment="1">
      <alignment horizontal="center" vertical="center"/>
    </xf>
    <xf numFmtId="0" fontId="30" fillId="5" borderId="2" xfId="5" applyFont="1" applyFill="1" applyBorder="1" applyAlignment="1">
      <alignment horizontal="center" vertical="center"/>
    </xf>
    <xf numFmtId="0" fontId="30" fillId="5" borderId="11" xfId="5" applyFont="1" applyFill="1" applyBorder="1" applyAlignment="1">
      <alignment horizontal="center" vertical="center"/>
    </xf>
    <xf numFmtId="0" fontId="30" fillId="5" borderId="0" xfId="5" applyFont="1" applyFill="1" applyBorder="1" applyAlignment="1">
      <alignment horizontal="center" vertical="center"/>
    </xf>
    <xf numFmtId="0" fontId="30" fillId="5" borderId="10" xfId="5" applyFont="1" applyFill="1" applyBorder="1" applyAlignment="1">
      <alignment horizontal="center" vertical="center"/>
    </xf>
    <xf numFmtId="0" fontId="30" fillId="5" borderId="9" xfId="5" applyFont="1" applyFill="1" applyBorder="1" applyAlignment="1">
      <alignment horizontal="center" vertical="center"/>
    </xf>
    <xf numFmtId="0" fontId="30" fillId="5" borderId="8" xfId="5" applyFont="1" applyFill="1" applyBorder="1" applyAlignment="1">
      <alignment horizontal="center" vertical="center"/>
    </xf>
    <xf numFmtId="0" fontId="30" fillId="5" borderId="13" xfId="5" applyFont="1" applyFill="1" applyBorder="1" applyAlignment="1">
      <alignment horizontal="center" vertical="center"/>
    </xf>
    <xf numFmtId="166" fontId="40" fillId="5" borderId="6" xfId="5" applyNumberFormat="1" applyFont="1" applyFill="1" applyBorder="1" applyAlignment="1">
      <alignment horizontal="right" vertical="center"/>
    </xf>
    <xf numFmtId="166" fontId="40" fillId="5" borderId="2" xfId="5" applyNumberFormat="1" applyFont="1" applyFill="1" applyBorder="1" applyAlignment="1">
      <alignment horizontal="right" vertical="center"/>
    </xf>
    <xf numFmtId="166" fontId="40" fillId="5" borderId="11" xfId="5" applyNumberFormat="1" applyFont="1" applyFill="1" applyBorder="1" applyAlignment="1">
      <alignment horizontal="right" vertical="center"/>
    </xf>
    <xf numFmtId="166" fontId="40" fillId="5" borderId="10" xfId="5" applyNumberFormat="1" applyFont="1" applyFill="1" applyBorder="1" applyAlignment="1">
      <alignment horizontal="right" vertical="center"/>
    </xf>
    <xf numFmtId="166" fontId="40" fillId="5" borderId="9" xfId="5" applyNumberFormat="1" applyFont="1" applyFill="1" applyBorder="1" applyAlignment="1">
      <alignment horizontal="right" vertical="center"/>
    </xf>
    <xf numFmtId="166" fontId="40" fillId="5" borderId="13" xfId="5" applyNumberFormat="1" applyFont="1" applyFill="1" applyBorder="1" applyAlignment="1">
      <alignment horizontal="right" vertical="center"/>
    </xf>
    <xf numFmtId="4" fontId="26" fillId="5" borderId="6" xfId="5" applyNumberFormat="1" applyFont="1" applyFill="1" applyBorder="1" applyAlignment="1">
      <alignment horizontal="right" vertical="center"/>
    </xf>
    <xf numFmtId="4" fontId="26" fillId="5" borderId="2" xfId="5" applyNumberFormat="1" applyFont="1" applyFill="1" applyBorder="1" applyAlignment="1">
      <alignment horizontal="right" vertical="center"/>
    </xf>
    <xf numFmtId="4" fontId="26" fillId="5" borderId="11" xfId="5" applyNumberFormat="1" applyFont="1" applyFill="1" applyBorder="1" applyAlignment="1">
      <alignment horizontal="right" vertical="center"/>
    </xf>
    <xf numFmtId="4" fontId="26" fillId="5" borderId="10" xfId="5" applyNumberFormat="1" applyFont="1" applyFill="1" applyBorder="1" applyAlignment="1">
      <alignment horizontal="right" vertical="center"/>
    </xf>
    <xf numFmtId="4" fontId="26" fillId="5" borderId="9" xfId="5" applyNumberFormat="1" applyFont="1" applyFill="1" applyBorder="1" applyAlignment="1">
      <alignment horizontal="right" vertical="center"/>
    </xf>
    <xf numFmtId="4" fontId="26" fillId="5" borderId="13" xfId="5" applyNumberFormat="1" applyFont="1" applyFill="1" applyBorder="1" applyAlignment="1">
      <alignment horizontal="right" vertical="center"/>
    </xf>
    <xf numFmtId="0" fontId="5" fillId="0" borderId="3" xfId="5" applyFont="1" applyBorder="1" applyAlignment="1">
      <alignment horizontal="left"/>
    </xf>
    <xf numFmtId="0" fontId="5" fillId="0" borderId="4" xfId="5" applyFont="1" applyBorder="1" applyAlignment="1">
      <alignment horizontal="left"/>
    </xf>
    <xf numFmtId="0" fontId="5" fillId="0" borderId="12" xfId="5" applyFont="1" applyBorder="1" applyAlignment="1">
      <alignment horizontal="left"/>
    </xf>
    <xf numFmtId="166" fontId="34" fillId="2" borderId="3" xfId="5" applyNumberFormat="1" applyFont="1" applyFill="1" applyBorder="1" applyAlignment="1">
      <alignment horizontal="right" vertical="center"/>
    </xf>
    <xf numFmtId="166" fontId="34" fillId="2" borderId="12" xfId="5" applyNumberFormat="1" applyFont="1" applyFill="1" applyBorder="1" applyAlignment="1">
      <alignment horizontal="right" vertical="center"/>
    </xf>
    <xf numFmtId="166" fontId="33" fillId="2" borderId="3" xfId="5" applyNumberFormat="1" applyFont="1" applyFill="1" applyBorder="1" applyAlignment="1">
      <alignment horizontal="right" vertical="center"/>
    </xf>
    <xf numFmtId="166" fontId="33" fillId="2" borderId="12" xfId="5" applyNumberFormat="1" applyFont="1" applyFill="1" applyBorder="1" applyAlignment="1">
      <alignment horizontal="right" vertical="center"/>
    </xf>
    <xf numFmtId="166" fontId="33" fillId="0" borderId="3" xfId="5" applyNumberFormat="1" applyFont="1" applyBorder="1" applyAlignment="1">
      <alignment horizontal="right" vertical="center"/>
    </xf>
    <xf numFmtId="166" fontId="33" fillId="0" borderId="12" xfId="5" applyNumberFormat="1" applyFont="1" applyBorder="1" applyAlignment="1">
      <alignment horizontal="right" vertical="center"/>
    </xf>
    <xf numFmtId="0" fontId="5" fillId="0" borderId="3" xfId="5" applyFont="1" applyFill="1" applyBorder="1" applyAlignment="1">
      <alignment vertical="top"/>
    </xf>
    <xf numFmtId="0" fontId="0" fillId="0" borderId="4" xfId="0" applyBorder="1" applyAlignment="1"/>
    <xf numFmtId="0" fontId="0" fillId="0" borderId="12" xfId="0" applyBorder="1" applyAlignment="1"/>
    <xf numFmtId="0" fontId="0" fillId="0" borderId="4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2" xfId="0" applyBorder="1" applyAlignment="1">
      <alignment horizontal="right" vertical="center"/>
    </xf>
    <xf numFmtId="0" fontId="5" fillId="0" borderId="3" xfId="5" applyFont="1" applyFill="1" applyBorder="1" applyAlignment="1">
      <alignment horizontal="left" vertical="center" wrapText="1"/>
    </xf>
    <xf numFmtId="0" fontId="7" fillId="0" borderId="4" xfId="5" applyFont="1" applyFill="1" applyBorder="1" applyAlignment="1">
      <alignment horizontal="left" vertical="center" wrapText="1"/>
    </xf>
    <xf numFmtId="0" fontId="7" fillId="0" borderId="12" xfId="5" applyFont="1" applyFill="1" applyBorder="1" applyAlignment="1">
      <alignment horizontal="left" vertical="center" wrapText="1"/>
    </xf>
    <xf numFmtId="166" fontId="41" fillId="2" borderId="3" xfId="5" applyNumberFormat="1" applyFont="1" applyFill="1" applyBorder="1" applyAlignment="1">
      <alignment horizontal="right" vertical="center"/>
    </xf>
    <xf numFmtId="166" fontId="41" fillId="2" borderId="12" xfId="5" applyNumberFormat="1" applyFont="1" applyFill="1" applyBorder="1" applyAlignment="1">
      <alignment horizontal="right" vertical="center"/>
    </xf>
    <xf numFmtId="0" fontId="5" fillId="2" borderId="3" xfId="5" applyFont="1" applyFill="1" applyBorder="1" applyAlignment="1">
      <alignment horizontal="left"/>
    </xf>
    <xf numFmtId="0" fontId="5" fillId="2" borderId="4" xfId="5" applyFont="1" applyFill="1" applyBorder="1" applyAlignment="1">
      <alignment horizontal="left"/>
    </xf>
    <xf numFmtId="0" fontId="5" fillId="2" borderId="12" xfId="5" applyFont="1" applyFill="1" applyBorder="1" applyAlignment="1">
      <alignment horizontal="left"/>
    </xf>
    <xf numFmtId="166" fontId="34" fillId="0" borderId="3" xfId="5" applyNumberFormat="1" applyFont="1" applyBorder="1" applyAlignment="1">
      <alignment horizontal="right" vertical="center"/>
    </xf>
    <xf numFmtId="166" fontId="34" fillId="0" borderId="12" xfId="5" applyNumberFormat="1" applyFont="1" applyBorder="1" applyAlignment="1">
      <alignment horizontal="right" vertical="center"/>
    </xf>
    <xf numFmtId="166" fontId="35" fillId="0" borderId="3" xfId="5" applyNumberFormat="1" applyFont="1" applyBorder="1" applyAlignment="1">
      <alignment horizontal="right" vertical="center"/>
    </xf>
    <xf numFmtId="166" fontId="35" fillId="0" borderId="12" xfId="5" applyNumberFormat="1" applyFont="1" applyBorder="1" applyAlignment="1">
      <alignment horizontal="right" vertical="center"/>
    </xf>
    <xf numFmtId="166" fontId="33" fillId="0" borderId="3" xfId="6" applyNumberFormat="1" applyFont="1" applyFill="1" applyBorder="1" applyAlignment="1">
      <alignment horizontal="right" vertical="center"/>
    </xf>
    <xf numFmtId="0" fontId="65" fillId="0" borderId="12" xfId="0" applyFont="1" applyBorder="1" applyAlignment="1">
      <alignment horizontal="right" vertical="center"/>
    </xf>
    <xf numFmtId="166" fontId="35" fillId="2" borderId="3" xfId="5" applyNumberFormat="1" applyFont="1" applyFill="1" applyBorder="1" applyAlignment="1">
      <alignment horizontal="right" vertical="center"/>
    </xf>
    <xf numFmtId="166" fontId="35" fillId="2" borderId="12" xfId="5" applyNumberFormat="1" applyFont="1" applyFill="1" applyBorder="1" applyAlignment="1">
      <alignment horizontal="right" vertical="center"/>
    </xf>
    <xf numFmtId="166" fontId="33" fillId="2" borderId="3" xfId="5" applyNumberFormat="1" applyFont="1" applyFill="1" applyBorder="1" applyAlignment="1"/>
    <xf numFmtId="166" fontId="33" fillId="2" borderId="12" xfId="5" applyNumberFormat="1" applyFont="1" applyFill="1" applyBorder="1" applyAlignment="1"/>
    <xf numFmtId="166" fontId="33" fillId="2" borderId="3" xfId="5" applyNumberFormat="1" applyFont="1" applyFill="1" applyBorder="1" applyAlignment="1">
      <alignment horizontal="center" vertical="center"/>
    </xf>
    <xf numFmtId="166" fontId="33" fillId="2" borderId="12" xfId="5" applyNumberFormat="1" applyFont="1" applyFill="1" applyBorder="1" applyAlignment="1">
      <alignment horizontal="center" vertical="center"/>
    </xf>
    <xf numFmtId="166" fontId="30" fillId="5" borderId="3" xfId="5" applyNumberFormat="1" applyFont="1" applyFill="1" applyBorder="1" applyAlignment="1">
      <alignment horizontal="right" vertical="center"/>
    </xf>
    <xf numFmtId="166" fontId="30" fillId="5" borderId="12" xfId="5" applyNumberFormat="1" applyFont="1" applyFill="1" applyBorder="1" applyAlignment="1">
      <alignment horizontal="right" vertical="center"/>
    </xf>
    <xf numFmtId="166" fontId="26" fillId="5" borderId="6" xfId="5" applyNumberFormat="1" applyFont="1" applyFill="1" applyBorder="1" applyAlignment="1">
      <alignment vertical="center"/>
    </xf>
    <xf numFmtId="166" fontId="26" fillId="5" borderId="2" xfId="5" applyNumberFormat="1" applyFont="1" applyFill="1" applyBorder="1" applyAlignment="1">
      <alignment vertical="center"/>
    </xf>
    <xf numFmtId="166" fontId="26" fillId="5" borderId="11" xfId="5" applyNumberFormat="1" applyFont="1" applyFill="1" applyBorder="1" applyAlignment="1">
      <alignment vertical="center"/>
    </xf>
    <xf numFmtId="166" fontId="26" fillId="5" borderId="10" xfId="5" applyNumberFormat="1" applyFont="1" applyFill="1" applyBorder="1" applyAlignment="1">
      <alignment vertical="center"/>
    </xf>
    <xf numFmtId="166" fontId="26" fillId="5" borderId="9" xfId="5" applyNumberFormat="1" applyFont="1" applyFill="1" applyBorder="1" applyAlignment="1">
      <alignment vertical="center"/>
    </xf>
    <xf numFmtId="166" fontId="26" fillId="5" borderId="13" xfId="5" applyNumberFormat="1" applyFont="1" applyFill="1" applyBorder="1" applyAlignment="1">
      <alignment vertical="center"/>
    </xf>
    <xf numFmtId="0" fontId="32" fillId="5" borderId="11" xfId="5" applyFont="1" applyFill="1" applyBorder="1" applyAlignment="1">
      <alignment horizontal="center" vertical="center"/>
    </xf>
    <xf numFmtId="0" fontId="32" fillId="5" borderId="10" xfId="5" applyFont="1" applyFill="1" applyBorder="1" applyAlignment="1">
      <alignment horizontal="center" vertical="center"/>
    </xf>
    <xf numFmtId="14" fontId="32" fillId="5" borderId="11" xfId="5" applyNumberFormat="1" applyFont="1" applyFill="1" applyBorder="1" applyAlignment="1">
      <alignment horizontal="center" vertical="center"/>
    </xf>
    <xf numFmtId="0" fontId="30" fillId="5" borderId="3" xfId="5" applyFont="1" applyFill="1" applyBorder="1" applyAlignment="1">
      <alignment horizontal="center" vertical="center" wrapText="1"/>
    </xf>
    <xf numFmtId="0" fontId="30" fillId="5" borderId="4" xfId="5" applyFont="1" applyFill="1" applyBorder="1" applyAlignment="1">
      <alignment horizontal="center" vertical="center" wrapText="1"/>
    </xf>
    <xf numFmtId="166" fontId="39" fillId="5" borderId="3" xfId="5" applyNumberFormat="1" applyFont="1" applyFill="1" applyBorder="1" applyAlignment="1">
      <alignment horizontal="center" vertical="center"/>
    </xf>
    <xf numFmtId="0" fontId="39" fillId="5" borderId="12" xfId="5" applyFont="1" applyFill="1" applyBorder="1" applyAlignment="1">
      <alignment horizontal="center" vertical="center"/>
    </xf>
    <xf numFmtId="166" fontId="30" fillId="5" borderId="3" xfId="5" applyNumberFormat="1" applyFont="1" applyFill="1" applyBorder="1" applyAlignment="1">
      <alignment horizontal="center" vertical="center"/>
    </xf>
    <xf numFmtId="0" fontId="30" fillId="5" borderId="12" xfId="5" applyFont="1" applyFill="1" applyBorder="1" applyAlignment="1">
      <alignment horizontal="center" vertical="center"/>
    </xf>
    <xf numFmtId="166" fontId="36" fillId="2" borderId="3" xfId="5" applyNumberFormat="1" applyFont="1" applyFill="1" applyBorder="1" applyAlignment="1">
      <alignment horizontal="right"/>
    </xf>
    <xf numFmtId="166" fontId="36" fillId="2" borderId="12" xfId="5" applyNumberFormat="1" applyFont="1" applyFill="1" applyBorder="1" applyAlignment="1">
      <alignment horizontal="right"/>
    </xf>
    <xf numFmtId="166" fontId="33" fillId="2" borderId="3" xfId="5" applyNumberFormat="1" applyFont="1" applyFill="1" applyBorder="1" applyAlignment="1">
      <alignment vertical="center"/>
    </xf>
    <xf numFmtId="166" fontId="33" fillId="2" borderId="12" xfId="5" applyNumberFormat="1" applyFont="1" applyFill="1" applyBorder="1" applyAlignment="1">
      <alignment vertical="center"/>
    </xf>
    <xf numFmtId="0" fontId="30" fillId="5" borderId="6" xfId="5" applyFont="1" applyFill="1" applyBorder="1" applyAlignment="1">
      <alignment horizontal="center" vertical="center" wrapText="1"/>
    </xf>
    <xf numFmtId="0" fontId="30" fillId="5" borderId="15" xfId="5" applyFont="1" applyFill="1" applyBorder="1" applyAlignment="1">
      <alignment horizontal="center" vertical="center" wrapText="1"/>
    </xf>
    <xf numFmtId="0" fontId="30" fillId="5" borderId="2" xfId="5" applyFont="1" applyFill="1" applyBorder="1" applyAlignment="1">
      <alignment horizontal="center" vertical="center" wrapText="1"/>
    </xf>
    <xf numFmtId="0" fontId="30" fillId="5" borderId="11" xfId="5" applyFont="1" applyFill="1" applyBorder="1" applyAlignment="1">
      <alignment horizontal="center" vertical="center" wrapText="1"/>
    </xf>
    <xf numFmtId="0" fontId="30" fillId="5" borderId="0" xfId="5" applyFont="1" applyFill="1" applyBorder="1" applyAlignment="1">
      <alignment horizontal="center" vertical="center" wrapText="1"/>
    </xf>
    <xf numFmtId="0" fontId="30" fillId="5" borderId="10" xfId="5" applyFont="1" applyFill="1" applyBorder="1" applyAlignment="1">
      <alignment horizontal="center" vertical="center" wrapText="1"/>
    </xf>
    <xf numFmtId="0" fontId="30" fillId="5" borderId="9" xfId="5" applyFont="1" applyFill="1" applyBorder="1" applyAlignment="1">
      <alignment horizontal="center" vertical="center" wrapText="1"/>
    </xf>
    <xf numFmtId="0" fontId="30" fillId="5" borderId="8" xfId="5" applyFont="1" applyFill="1" applyBorder="1" applyAlignment="1">
      <alignment horizontal="center" vertical="center" wrapText="1"/>
    </xf>
    <xf numFmtId="0" fontId="30" fillId="5" borderId="13" xfId="5" applyFont="1" applyFill="1" applyBorder="1" applyAlignment="1">
      <alignment horizontal="center" vertical="center" wrapText="1"/>
    </xf>
    <xf numFmtId="0" fontId="30" fillId="5" borderId="14" xfId="5" applyFont="1" applyFill="1" applyBorder="1" applyAlignment="1">
      <alignment horizontal="center" vertical="center"/>
    </xf>
    <xf numFmtId="166" fontId="40" fillId="5" borderId="6" xfId="5" applyNumberFormat="1" applyFont="1" applyFill="1" applyBorder="1" applyAlignment="1">
      <alignment vertical="center"/>
    </xf>
    <xf numFmtId="166" fontId="40" fillId="5" borderId="2" xfId="5" applyNumberFormat="1" applyFont="1" applyFill="1" applyBorder="1" applyAlignment="1">
      <alignment vertical="center"/>
    </xf>
    <xf numFmtId="166" fontId="40" fillId="5" borderId="11" xfId="5" applyNumberFormat="1" applyFont="1" applyFill="1" applyBorder="1" applyAlignment="1">
      <alignment vertical="center"/>
    </xf>
    <xf numFmtId="166" fontId="40" fillId="5" borderId="10" xfId="5" applyNumberFormat="1" applyFont="1" applyFill="1" applyBorder="1" applyAlignment="1">
      <alignment vertical="center"/>
    </xf>
    <xf numFmtId="166" fontId="40" fillId="5" borderId="9" xfId="5" applyNumberFormat="1" applyFont="1" applyFill="1" applyBorder="1" applyAlignment="1">
      <alignment vertical="center"/>
    </xf>
    <xf numFmtId="166" fontId="40" fillId="5" borderId="13" xfId="5" applyNumberFormat="1" applyFont="1" applyFill="1" applyBorder="1" applyAlignment="1">
      <alignment vertical="center"/>
    </xf>
    <xf numFmtId="0" fontId="5" fillId="0" borderId="4" xfId="5" applyFont="1" applyFill="1" applyBorder="1" applyAlignment="1">
      <alignment horizontal="left" vertical="center" wrapText="1"/>
    </xf>
    <xf numFmtId="0" fontId="5" fillId="0" borderId="12" xfId="5" applyFont="1" applyFill="1" applyBorder="1" applyAlignment="1">
      <alignment horizontal="left" vertical="center" wrapText="1"/>
    </xf>
    <xf numFmtId="166" fontId="41" fillId="2" borderId="3" xfId="5" applyNumberFormat="1" applyFont="1" applyFill="1" applyBorder="1" applyAlignment="1">
      <alignment horizontal="center" vertical="center"/>
    </xf>
    <xf numFmtId="166" fontId="41" fillId="2" borderId="12" xfId="5" applyNumberFormat="1" applyFont="1" applyFill="1" applyBorder="1" applyAlignment="1">
      <alignment horizontal="center" vertical="center"/>
    </xf>
    <xf numFmtId="166" fontId="36" fillId="0" borderId="3" xfId="5" applyNumberFormat="1" applyFont="1" applyBorder="1" applyAlignment="1">
      <alignment horizontal="right" vertical="center"/>
    </xf>
    <xf numFmtId="166" fontId="36" fillId="0" borderId="12" xfId="5" applyNumberFormat="1" applyFont="1" applyBorder="1" applyAlignment="1">
      <alignment horizontal="right" vertical="center"/>
    </xf>
    <xf numFmtId="0" fontId="5" fillId="0" borderId="6" xfId="5" applyFont="1" applyBorder="1" applyAlignment="1">
      <alignment horizontal="left"/>
    </xf>
    <xf numFmtId="0" fontId="5" fillId="0" borderId="15" xfId="5" applyFont="1" applyBorder="1" applyAlignment="1">
      <alignment horizontal="left"/>
    </xf>
    <xf numFmtId="0" fontId="5" fillId="0" borderId="2" xfId="5" applyFont="1" applyBorder="1" applyAlignment="1">
      <alignment horizontal="left"/>
    </xf>
    <xf numFmtId="166" fontId="35" fillId="0" borderId="3" xfId="5" applyNumberFormat="1" applyFont="1" applyBorder="1" applyAlignment="1">
      <alignment vertical="center"/>
    </xf>
    <xf numFmtId="166" fontId="35" fillId="0" borderId="12" xfId="5" applyNumberFormat="1" applyFont="1" applyBorder="1" applyAlignment="1">
      <alignment vertical="center"/>
    </xf>
    <xf numFmtId="166" fontId="33" fillId="0" borderId="3" xfId="5" applyNumberFormat="1" applyFont="1" applyBorder="1" applyAlignment="1">
      <alignment horizontal="center" vertical="center"/>
    </xf>
    <xf numFmtId="166" fontId="33" fillId="0" borderId="12" xfId="5" applyNumberFormat="1" applyFont="1" applyBorder="1" applyAlignment="1">
      <alignment horizontal="center" vertical="center"/>
    </xf>
    <xf numFmtId="0" fontId="2" fillId="0" borderId="3" xfId="2" applyBorder="1" applyAlignment="1">
      <alignment horizontal="center"/>
    </xf>
    <xf numFmtId="0" fontId="2" fillId="0" borderId="12" xfId="2" applyBorder="1" applyAlignment="1">
      <alignment horizontal="center"/>
    </xf>
    <xf numFmtId="166" fontId="33" fillId="0" borderId="4" xfId="5" applyNumberFormat="1" applyFont="1" applyBorder="1" applyAlignment="1">
      <alignment horizontal="right" vertical="center"/>
    </xf>
    <xf numFmtId="4" fontId="33" fillId="0" borderId="3" xfId="5" applyNumberFormat="1" applyFont="1" applyBorder="1" applyAlignment="1">
      <alignment horizontal="right" vertical="center"/>
    </xf>
    <xf numFmtId="4" fontId="33" fillId="0" borderId="12" xfId="5" applyNumberFormat="1" applyFont="1" applyBorder="1" applyAlignment="1">
      <alignment horizontal="right" vertical="center"/>
    </xf>
    <xf numFmtId="4" fontId="34" fillId="0" borderId="3" xfId="5" applyNumberFormat="1" applyFont="1" applyBorder="1" applyAlignment="1">
      <alignment horizontal="right" vertical="center"/>
    </xf>
    <xf numFmtId="4" fontId="34" fillId="0" borderId="12" xfId="5" applyNumberFormat="1" applyFont="1" applyBorder="1" applyAlignment="1">
      <alignment horizontal="right" vertical="center"/>
    </xf>
    <xf numFmtId="4" fontId="33" fillId="2" borderId="3" xfId="5" applyNumberFormat="1" applyFont="1" applyFill="1" applyBorder="1" applyAlignment="1">
      <alignment horizontal="right" vertical="center"/>
    </xf>
    <xf numFmtId="4" fontId="33" fillId="2" borderId="12" xfId="5" applyNumberFormat="1" applyFont="1" applyFill="1" applyBorder="1" applyAlignment="1">
      <alignment horizontal="right" vertical="center"/>
    </xf>
    <xf numFmtId="166" fontId="34" fillId="2" borderId="3" xfId="5" applyNumberFormat="1" applyFont="1" applyFill="1" applyBorder="1" applyAlignment="1">
      <alignment horizontal="center" vertical="center"/>
    </xf>
    <xf numFmtId="166" fontId="34" fillId="2" borderId="4" xfId="5" applyNumberFormat="1" applyFont="1" applyFill="1" applyBorder="1" applyAlignment="1">
      <alignment horizontal="center" vertical="center"/>
    </xf>
    <xf numFmtId="4" fontId="33" fillId="0" borderId="3" xfId="5" applyNumberFormat="1" applyFont="1" applyBorder="1" applyAlignment="1">
      <alignment horizontal="center" vertical="center"/>
    </xf>
    <xf numFmtId="4" fontId="33" fillId="0" borderId="12" xfId="5" applyNumberFormat="1" applyFont="1" applyBorder="1" applyAlignment="1">
      <alignment horizontal="center" vertical="center"/>
    </xf>
    <xf numFmtId="166" fontId="34" fillId="2" borderId="4" xfId="5" applyNumberFormat="1" applyFont="1" applyFill="1" applyBorder="1" applyAlignment="1">
      <alignment horizontal="right" vertical="center"/>
    </xf>
    <xf numFmtId="4" fontId="34" fillId="2" borderId="3" xfId="5" applyNumberFormat="1" applyFont="1" applyFill="1" applyBorder="1" applyAlignment="1">
      <alignment horizontal="right" vertical="center"/>
    </xf>
    <xf numFmtId="4" fontId="34" fillId="2" borderId="12" xfId="5" applyNumberFormat="1" applyFont="1" applyFill="1" applyBorder="1" applyAlignment="1">
      <alignment horizontal="right" vertical="center"/>
    </xf>
    <xf numFmtId="166" fontId="33" fillId="2" borderId="4" xfId="5" applyNumberFormat="1" applyFont="1" applyFill="1" applyBorder="1" applyAlignment="1">
      <alignment horizontal="center" vertical="center"/>
    </xf>
    <xf numFmtId="166" fontId="34" fillId="0" borderId="4" xfId="5" applyNumberFormat="1" applyFont="1" applyBorder="1" applyAlignment="1">
      <alignment horizontal="right" vertical="center"/>
    </xf>
    <xf numFmtId="166" fontId="41" fillId="2" borderId="4" xfId="5" applyNumberFormat="1" applyFont="1" applyFill="1" applyBorder="1" applyAlignment="1">
      <alignment horizontal="center" vertical="center"/>
    </xf>
    <xf numFmtId="4" fontId="41" fillId="2" borderId="3" xfId="5" applyNumberFormat="1" applyFont="1" applyFill="1" applyBorder="1" applyAlignment="1">
      <alignment horizontal="center" vertical="center"/>
    </xf>
    <xf numFmtId="4" fontId="41" fillId="2" borderId="12" xfId="5" applyNumberFormat="1" applyFont="1" applyFill="1" applyBorder="1" applyAlignment="1">
      <alignment horizontal="center" vertical="center"/>
    </xf>
    <xf numFmtId="4" fontId="39" fillId="5" borderId="3" xfId="5" applyNumberFormat="1" applyFont="1" applyFill="1" applyBorder="1" applyAlignment="1">
      <alignment horizontal="center" vertical="center"/>
    </xf>
    <xf numFmtId="4" fontId="39" fillId="5" borderId="12" xfId="5" applyNumberFormat="1" applyFont="1" applyFill="1" applyBorder="1" applyAlignment="1">
      <alignment horizontal="center" vertical="center"/>
    </xf>
    <xf numFmtId="166" fontId="33" fillId="0" borderId="4" xfId="5" applyNumberFormat="1" applyFont="1" applyBorder="1" applyAlignment="1">
      <alignment horizontal="center" vertical="center"/>
    </xf>
    <xf numFmtId="0" fontId="32" fillId="0" borderId="0" xfId="5" applyFont="1" applyBorder="1" applyAlignment="1">
      <alignment horizontal="center" vertical="top"/>
    </xf>
    <xf numFmtId="0" fontId="37" fillId="0" borderId="0" xfId="5" applyFont="1" applyBorder="1" applyAlignment="1">
      <alignment horizontal="center"/>
    </xf>
    <xf numFmtId="166" fontId="40" fillId="5" borderId="6" xfId="5" applyNumberFormat="1" applyFont="1" applyFill="1" applyBorder="1" applyAlignment="1">
      <alignment horizontal="center" vertical="center"/>
    </xf>
    <xf numFmtId="166" fontId="40" fillId="5" borderId="2" xfId="5" applyNumberFormat="1" applyFont="1" applyFill="1" applyBorder="1" applyAlignment="1">
      <alignment horizontal="center" vertical="center"/>
    </xf>
    <xf numFmtId="166" fontId="40" fillId="5" borderId="11" xfId="5" applyNumberFormat="1" applyFont="1" applyFill="1" applyBorder="1" applyAlignment="1">
      <alignment horizontal="center" vertical="center"/>
    </xf>
    <xf numFmtId="166" fontId="40" fillId="5" borderId="10" xfId="5" applyNumberFormat="1" applyFont="1" applyFill="1" applyBorder="1" applyAlignment="1">
      <alignment horizontal="center" vertical="center"/>
    </xf>
    <xf numFmtId="166" fontId="40" fillId="5" borderId="9" xfId="5" applyNumberFormat="1" applyFont="1" applyFill="1" applyBorder="1" applyAlignment="1">
      <alignment horizontal="center" vertical="center"/>
    </xf>
    <xf numFmtId="166" fontId="40" fillId="5" borderId="13" xfId="5" applyNumberFormat="1" applyFont="1" applyFill="1" applyBorder="1" applyAlignment="1">
      <alignment horizontal="center" vertical="center"/>
    </xf>
    <xf numFmtId="166" fontId="26" fillId="5" borderId="6" xfId="5" applyNumberFormat="1" applyFont="1" applyFill="1" applyBorder="1" applyAlignment="1">
      <alignment horizontal="center" vertical="center"/>
    </xf>
    <xf numFmtId="166" fontId="26" fillId="5" borderId="2" xfId="5" applyNumberFormat="1" applyFont="1" applyFill="1" applyBorder="1" applyAlignment="1">
      <alignment horizontal="center" vertical="center"/>
    </xf>
    <xf numFmtId="166" fontId="26" fillId="5" borderId="11" xfId="5" applyNumberFormat="1" applyFont="1" applyFill="1" applyBorder="1" applyAlignment="1">
      <alignment horizontal="center" vertical="center"/>
    </xf>
    <xf numFmtId="166" fontId="26" fillId="5" borderId="10" xfId="5" applyNumberFormat="1" applyFont="1" applyFill="1" applyBorder="1" applyAlignment="1">
      <alignment horizontal="center" vertical="center"/>
    </xf>
    <xf numFmtId="166" fontId="26" fillId="5" borderId="9" xfId="5" applyNumberFormat="1" applyFont="1" applyFill="1" applyBorder="1" applyAlignment="1">
      <alignment horizontal="center" vertical="center"/>
    </xf>
    <xf numFmtId="166" fontId="26" fillId="5" borderId="13" xfId="5" applyNumberFormat="1" applyFont="1" applyFill="1" applyBorder="1" applyAlignment="1">
      <alignment horizontal="center" vertical="center"/>
    </xf>
    <xf numFmtId="0" fontId="30" fillId="0" borderId="8" xfId="5" applyFont="1" applyBorder="1" applyAlignment="1">
      <alignment horizontal="center"/>
    </xf>
    <xf numFmtId="166" fontId="34" fillId="2" borderId="12" xfId="5" applyNumberFormat="1" applyFont="1" applyFill="1" applyBorder="1" applyAlignment="1">
      <alignment horizontal="center" vertical="center"/>
    </xf>
    <xf numFmtId="166" fontId="34" fillId="2" borderId="3" xfId="5" applyNumberFormat="1" applyFont="1" applyFill="1" applyBorder="1" applyAlignment="1">
      <alignment horizontal="right"/>
    </xf>
    <xf numFmtId="166" fontId="34" fillId="2" borderId="12" xfId="5" applyNumberFormat="1" applyFont="1" applyFill="1" applyBorder="1" applyAlignment="1">
      <alignment horizontal="right"/>
    </xf>
    <xf numFmtId="166" fontId="38" fillId="0" borderId="3" xfId="5" applyNumberFormat="1" applyFont="1" applyBorder="1" applyAlignment="1">
      <alignment horizontal="right" vertical="center"/>
    </xf>
    <xf numFmtId="166" fontId="38" fillId="0" borderId="12" xfId="5" applyNumberFormat="1" applyFont="1" applyBorder="1" applyAlignment="1">
      <alignment horizontal="right" vertical="center"/>
    </xf>
    <xf numFmtId="0" fontId="5" fillId="2" borderId="3" xfId="5" applyFont="1" applyFill="1" applyBorder="1" applyAlignment="1">
      <alignment horizontal="left" vertical="center" wrapText="1"/>
    </xf>
    <xf numFmtId="0" fontId="7" fillId="2" borderId="4" xfId="5" applyFont="1" applyFill="1" applyBorder="1" applyAlignment="1">
      <alignment horizontal="left" vertical="center" wrapText="1"/>
    </xf>
    <xf numFmtId="0" fontId="7" fillId="2" borderId="12" xfId="5" applyFont="1" applyFill="1" applyBorder="1" applyAlignment="1">
      <alignment horizontal="left" vertical="center" wrapText="1"/>
    </xf>
    <xf numFmtId="166" fontId="34" fillId="0" borderId="3" xfId="5" applyNumberFormat="1" applyFont="1" applyBorder="1" applyAlignment="1">
      <alignment horizontal="center" vertical="center"/>
    </xf>
    <xf numFmtId="166" fontId="34" fillId="0" borderId="12" xfId="5" applyNumberFormat="1" applyFont="1" applyBorder="1" applyAlignment="1">
      <alignment horizontal="center" vertical="center"/>
    </xf>
    <xf numFmtId="0" fontId="31" fillId="0" borderId="0" xfId="5" applyFont="1" applyBorder="1" applyAlignment="1">
      <alignment horizontal="left"/>
    </xf>
    <xf numFmtId="0" fontId="31" fillId="0" borderId="0" xfId="5" applyFont="1" applyBorder="1" applyAlignment="1">
      <alignment horizontal="center"/>
    </xf>
    <xf numFmtId="4" fontId="31" fillId="0" borderId="0" xfId="5" applyNumberFormat="1" applyFont="1" applyBorder="1" applyAlignment="1">
      <alignment horizontal="right"/>
    </xf>
    <xf numFmtId="4" fontId="31" fillId="0" borderId="0" xfId="5" applyNumberFormat="1" applyFont="1" applyBorder="1" applyAlignment="1">
      <alignment horizontal="center"/>
    </xf>
    <xf numFmtId="166" fontId="36" fillId="0" borderId="3" xfId="5" applyNumberFormat="1" applyFont="1" applyBorder="1" applyAlignment="1">
      <alignment horizontal="center" vertical="center"/>
    </xf>
    <xf numFmtId="166" fontId="36" fillId="0" borderId="12" xfId="5" applyNumberFormat="1" applyFont="1" applyBorder="1" applyAlignment="1">
      <alignment horizontal="center" vertical="center"/>
    </xf>
    <xf numFmtId="166" fontId="35" fillId="0" borderId="14" xfId="5" applyNumberFormat="1" applyFont="1" applyBorder="1" applyAlignment="1">
      <alignment horizontal="right" vertical="center"/>
    </xf>
    <xf numFmtId="166" fontId="34" fillId="0" borderId="14" xfId="5" applyNumberFormat="1" applyFont="1" applyBorder="1" applyAlignment="1">
      <alignment horizontal="center" vertical="center"/>
    </xf>
    <xf numFmtId="166" fontId="33" fillId="0" borderId="14" xfId="5" applyNumberFormat="1" applyFont="1" applyBorder="1" applyAlignment="1">
      <alignment horizontal="right" vertical="center"/>
    </xf>
    <xf numFmtId="166" fontId="33" fillId="0" borderId="3" xfId="5" applyNumberFormat="1" applyFont="1" applyBorder="1" applyAlignment="1"/>
    <xf numFmtId="166" fontId="33" fillId="0" borderId="12" xfId="5" applyNumberFormat="1" applyFont="1" applyBorder="1" applyAlignment="1"/>
    <xf numFmtId="0" fontId="30" fillId="0" borderId="0" xfId="5" applyFont="1" applyAlignment="1">
      <alignment horizontal="center"/>
    </xf>
    <xf numFmtId="0" fontId="33" fillId="0" borderId="0" xfId="5" applyFont="1" applyBorder="1" applyAlignment="1">
      <alignment horizontal="center"/>
    </xf>
    <xf numFmtId="166" fontId="39" fillId="5" borderId="6" xfId="5" applyNumberFormat="1" applyFont="1" applyFill="1" applyBorder="1" applyAlignment="1">
      <alignment vertical="center"/>
    </xf>
    <xf numFmtId="166" fontId="39" fillId="5" borderId="2" xfId="5" applyNumberFormat="1" applyFont="1" applyFill="1" applyBorder="1" applyAlignment="1">
      <alignment vertical="center"/>
    </xf>
    <xf numFmtId="166" fontId="39" fillId="5" borderId="11" xfId="5" applyNumberFormat="1" applyFont="1" applyFill="1" applyBorder="1" applyAlignment="1">
      <alignment vertical="center"/>
    </xf>
    <xf numFmtId="166" fontId="39" fillId="5" borderId="10" xfId="5" applyNumberFormat="1" applyFont="1" applyFill="1" applyBorder="1" applyAlignment="1">
      <alignment vertical="center"/>
    </xf>
    <xf numFmtId="166" fontId="39" fillId="5" borderId="9" xfId="5" applyNumberFormat="1" applyFont="1" applyFill="1" applyBorder="1" applyAlignment="1">
      <alignment vertical="center"/>
    </xf>
    <xf numFmtId="166" fontId="39" fillId="5" borderId="13" xfId="5" applyNumberFormat="1" applyFont="1" applyFill="1" applyBorder="1" applyAlignment="1">
      <alignment vertical="center"/>
    </xf>
    <xf numFmtId="166" fontId="39" fillId="5" borderId="6" xfId="5" applyNumberFormat="1" applyFont="1" applyFill="1" applyBorder="1" applyAlignment="1">
      <alignment horizontal="right" vertical="center"/>
    </xf>
    <xf numFmtId="166" fontId="39" fillId="5" borderId="2" xfId="5" applyNumberFormat="1" applyFont="1" applyFill="1" applyBorder="1" applyAlignment="1">
      <alignment horizontal="right" vertical="center"/>
    </xf>
    <xf numFmtId="166" fontId="39" fillId="5" borderId="11" xfId="5" applyNumberFormat="1" applyFont="1" applyFill="1" applyBorder="1" applyAlignment="1">
      <alignment horizontal="right" vertical="center"/>
    </xf>
    <xf numFmtId="166" fontId="39" fillId="5" borderId="10" xfId="5" applyNumberFormat="1" applyFont="1" applyFill="1" applyBorder="1" applyAlignment="1">
      <alignment horizontal="right" vertical="center"/>
    </xf>
    <xf numFmtId="166" fontId="39" fillId="5" borderId="9" xfId="5" applyNumberFormat="1" applyFont="1" applyFill="1" applyBorder="1" applyAlignment="1">
      <alignment horizontal="right" vertical="center"/>
    </xf>
    <xf numFmtId="166" fontId="39" fillId="5" borderId="13" xfId="5" applyNumberFormat="1" applyFont="1" applyFill="1" applyBorder="1" applyAlignment="1">
      <alignment horizontal="right" vertical="center"/>
    </xf>
    <xf numFmtId="166" fontId="30" fillId="5" borderId="6" xfId="5" applyNumberFormat="1" applyFont="1" applyFill="1" applyBorder="1" applyAlignment="1">
      <alignment horizontal="right" vertical="center"/>
    </xf>
    <xf numFmtId="166" fontId="30" fillId="5" borderId="2" xfId="5" applyNumberFormat="1" applyFont="1" applyFill="1" applyBorder="1" applyAlignment="1">
      <alignment horizontal="right" vertical="center"/>
    </xf>
    <xf numFmtId="166" fontId="30" fillId="5" borderId="11" xfId="5" applyNumberFormat="1" applyFont="1" applyFill="1" applyBorder="1" applyAlignment="1">
      <alignment horizontal="right" vertical="center"/>
    </xf>
    <xf numFmtId="166" fontId="30" fillId="5" borderId="10" xfId="5" applyNumberFormat="1" applyFont="1" applyFill="1" applyBorder="1" applyAlignment="1">
      <alignment horizontal="right" vertical="center"/>
    </xf>
    <xf numFmtId="166" fontId="30" fillId="5" borderId="9" xfId="5" applyNumberFormat="1" applyFont="1" applyFill="1" applyBorder="1" applyAlignment="1">
      <alignment horizontal="right" vertical="center"/>
    </xf>
    <xf numFmtId="166" fontId="30" fillId="5" borderId="13" xfId="5" applyNumberFormat="1" applyFont="1" applyFill="1" applyBorder="1" applyAlignment="1">
      <alignment horizontal="right" vertical="center"/>
    </xf>
    <xf numFmtId="166" fontId="34" fillId="0" borderId="14" xfId="5" applyNumberFormat="1" applyFont="1" applyBorder="1" applyAlignment="1">
      <alignment horizontal="right" vertical="center"/>
    </xf>
    <xf numFmtId="0" fontId="5" fillId="0" borderId="9" xfId="5" applyFont="1" applyFill="1" applyBorder="1" applyAlignment="1">
      <alignment horizontal="left"/>
    </xf>
    <xf numFmtId="0" fontId="5" fillId="0" borderId="8" xfId="5" applyFont="1" applyFill="1" applyBorder="1" applyAlignment="1">
      <alignment horizontal="left"/>
    </xf>
    <xf numFmtId="0" fontId="5" fillId="0" borderId="13" xfId="5" applyFont="1" applyFill="1" applyBorder="1" applyAlignment="1">
      <alignment horizontal="left"/>
    </xf>
    <xf numFmtId="166" fontId="35" fillId="0" borderId="7" xfId="5" applyNumberFormat="1" applyFont="1" applyBorder="1" applyAlignment="1">
      <alignment horizontal="right" vertical="center"/>
    </xf>
    <xf numFmtId="166" fontId="34" fillId="0" borderId="7" xfId="5" applyNumberFormat="1" applyFont="1" applyBorder="1" applyAlignment="1">
      <alignment horizontal="right" vertical="center"/>
    </xf>
    <xf numFmtId="166" fontId="38" fillId="0" borderId="9" xfId="5" applyNumberFormat="1" applyFont="1" applyBorder="1" applyAlignment="1">
      <alignment horizontal="right" vertical="center"/>
    </xf>
    <xf numFmtId="166" fontId="38" fillId="0" borderId="13" xfId="5" applyNumberFormat="1" applyFont="1" applyBorder="1" applyAlignment="1">
      <alignment horizontal="right" vertical="center"/>
    </xf>
    <xf numFmtId="166" fontId="33" fillId="0" borderId="7" xfId="5" applyNumberFormat="1" applyFont="1" applyBorder="1" applyAlignment="1">
      <alignment horizontal="right" vertical="center"/>
    </xf>
    <xf numFmtId="166" fontId="33" fillId="0" borderId="9" xfId="5" applyNumberFormat="1" applyFont="1" applyBorder="1" applyAlignment="1">
      <alignment horizontal="right" vertical="center"/>
    </xf>
    <xf numFmtId="166" fontId="33" fillId="0" borderId="13" xfId="5" applyNumberFormat="1" applyFont="1" applyBorder="1" applyAlignment="1">
      <alignment horizontal="right" vertical="center"/>
    </xf>
    <xf numFmtId="166" fontId="39" fillId="5" borderId="3" xfId="5" applyNumberFormat="1" applyFont="1" applyFill="1" applyBorder="1" applyAlignment="1">
      <alignment horizontal="right" vertical="center"/>
    </xf>
    <xf numFmtId="0" fontId="39" fillId="5" borderId="12" xfId="5" applyFont="1" applyFill="1" applyBorder="1" applyAlignment="1">
      <alignment horizontal="right" vertical="center"/>
    </xf>
    <xf numFmtId="0" fontId="30" fillId="5" borderId="12" xfId="5" applyFont="1" applyFill="1" applyBorder="1" applyAlignment="1">
      <alignment horizontal="right" vertical="center"/>
    </xf>
    <xf numFmtId="0" fontId="5" fillId="0" borderId="3" xfId="5" applyFont="1" applyFill="1" applyBorder="1" applyAlignment="1">
      <alignment horizontal="left"/>
    </xf>
    <xf numFmtId="0" fontId="5" fillId="0" borderId="4" xfId="5" applyFont="1" applyFill="1" applyBorder="1" applyAlignment="1">
      <alignment horizontal="left"/>
    </xf>
    <xf numFmtId="0" fontId="5" fillId="0" borderId="12" xfId="5" applyFont="1" applyFill="1" applyBorder="1" applyAlignment="1">
      <alignment horizontal="left"/>
    </xf>
    <xf numFmtId="0" fontId="5" fillId="0" borderId="3" xfId="5" applyFont="1" applyBorder="1" applyAlignment="1"/>
    <xf numFmtId="0" fontId="5" fillId="0" borderId="4" xfId="5" applyFont="1" applyBorder="1" applyAlignment="1"/>
    <xf numFmtId="0" fontId="5" fillId="0" borderId="12" xfId="5" applyFont="1" applyBorder="1" applyAlignment="1"/>
    <xf numFmtId="0" fontId="30" fillId="5" borderId="12" xfId="5" applyFont="1" applyFill="1" applyBorder="1" applyAlignment="1">
      <alignment horizontal="center" vertical="center" wrapText="1"/>
    </xf>
    <xf numFmtId="166" fontId="39" fillId="5" borderId="3" xfId="5" applyNumberFormat="1" applyFont="1" applyFill="1" applyBorder="1" applyAlignment="1">
      <alignment vertical="center"/>
    </xf>
    <xf numFmtId="166" fontId="39" fillId="5" borderId="12" xfId="5" applyNumberFormat="1" applyFont="1" applyFill="1" applyBorder="1" applyAlignment="1">
      <alignment vertical="center"/>
    </xf>
    <xf numFmtId="166" fontId="39" fillId="5" borderId="12" xfId="5" applyNumberFormat="1" applyFont="1" applyFill="1" applyBorder="1" applyAlignment="1">
      <alignment horizontal="right" vertical="center"/>
    </xf>
    <xf numFmtId="0" fontId="5" fillId="0" borderId="14" xfId="5" applyFont="1" applyBorder="1" applyAlignment="1">
      <alignment horizontal="left"/>
    </xf>
    <xf numFmtId="166" fontId="35" fillId="0" borderId="14" xfId="7" applyNumberFormat="1" applyFont="1" applyBorder="1" applyAlignment="1">
      <alignment horizontal="right" vertical="center"/>
    </xf>
    <xf numFmtId="166" fontId="33" fillId="0" borderId="14" xfId="7" applyNumberFormat="1" applyFont="1" applyBorder="1" applyAlignment="1">
      <alignment horizontal="right" vertical="center"/>
    </xf>
    <xf numFmtId="166" fontId="30" fillId="5" borderId="14" xfId="5" applyNumberFormat="1" applyFont="1" applyFill="1" applyBorder="1" applyAlignment="1">
      <alignment horizontal="right" vertical="center"/>
    </xf>
    <xf numFmtId="0" fontId="30" fillId="5" borderId="14" xfId="5" applyFont="1" applyFill="1" applyBorder="1" applyAlignment="1">
      <alignment horizontal="center" vertical="center" wrapText="1"/>
    </xf>
    <xf numFmtId="166" fontId="30" fillId="5" borderId="12" xfId="5" applyNumberFormat="1" applyFont="1" applyFill="1" applyBorder="1" applyAlignment="1">
      <alignment horizontal="center" vertical="center"/>
    </xf>
    <xf numFmtId="0" fontId="33" fillId="0" borderId="3" xfId="5" applyFont="1" applyBorder="1" applyAlignment="1">
      <alignment horizontal="left" vertical="center"/>
    </xf>
    <xf numFmtId="0" fontId="33" fillId="0" borderId="4" xfId="5" applyFont="1" applyBorder="1" applyAlignment="1">
      <alignment horizontal="left" vertical="center"/>
    </xf>
    <xf numFmtId="0" fontId="33" fillId="0" borderId="12" xfId="5" applyFont="1" applyBorder="1" applyAlignment="1">
      <alignment horizontal="left" vertical="center"/>
    </xf>
    <xf numFmtId="166" fontId="30" fillId="5" borderId="6" xfId="5" applyNumberFormat="1" applyFont="1" applyFill="1" applyBorder="1" applyAlignment="1">
      <alignment horizontal="center" vertical="center"/>
    </xf>
    <xf numFmtId="166" fontId="30" fillId="5" borderId="2" xfId="5" applyNumberFormat="1" applyFont="1" applyFill="1" applyBorder="1" applyAlignment="1">
      <alignment horizontal="center" vertical="center"/>
    </xf>
    <xf numFmtId="166" fontId="30" fillId="5" borderId="11" xfId="5" applyNumberFormat="1" applyFont="1" applyFill="1" applyBorder="1" applyAlignment="1">
      <alignment horizontal="center" vertical="center"/>
    </xf>
    <xf numFmtId="166" fontId="30" fillId="5" borderId="10" xfId="5" applyNumberFormat="1" applyFont="1" applyFill="1" applyBorder="1" applyAlignment="1">
      <alignment horizontal="center" vertical="center"/>
    </xf>
    <xf numFmtId="166" fontId="30" fillId="5" borderId="9" xfId="5" applyNumberFormat="1" applyFont="1" applyFill="1" applyBorder="1" applyAlignment="1">
      <alignment horizontal="center" vertical="center"/>
    </xf>
    <xf numFmtId="166" fontId="30" fillId="5" borderId="13" xfId="5" applyNumberFormat="1" applyFont="1" applyFill="1" applyBorder="1" applyAlignment="1">
      <alignment horizontal="center" vertical="center"/>
    </xf>
    <xf numFmtId="0" fontId="33" fillId="0" borderId="6" xfId="5" applyFont="1" applyBorder="1" applyAlignment="1">
      <alignment horizontal="left" vertical="center"/>
    </xf>
    <xf numFmtId="0" fontId="33" fillId="0" borderId="15" xfId="5" applyFont="1" applyBorder="1" applyAlignment="1">
      <alignment horizontal="left" vertical="center"/>
    </xf>
    <xf numFmtId="0" fontId="33" fillId="0" borderId="2" xfId="5" applyFont="1" applyBorder="1" applyAlignment="1">
      <alignment horizontal="left" vertical="center"/>
    </xf>
    <xf numFmtId="0" fontId="31" fillId="5" borderId="3" xfId="5" applyFont="1" applyFill="1" applyBorder="1" applyAlignment="1">
      <alignment horizontal="center" vertical="center"/>
    </xf>
    <xf numFmtId="0" fontId="31" fillId="5" borderId="4" xfId="5" applyFont="1" applyFill="1" applyBorder="1" applyAlignment="1">
      <alignment horizontal="center" vertical="center"/>
    </xf>
    <xf numFmtId="166" fontId="31" fillId="5" borderId="4" xfId="5" applyNumberFormat="1" applyFont="1" applyFill="1" applyBorder="1" applyAlignment="1">
      <alignment horizontal="right" vertical="center"/>
    </xf>
    <xf numFmtId="166" fontId="33" fillId="5" borderId="3" xfId="5" applyNumberFormat="1" applyFont="1" applyFill="1" applyBorder="1" applyAlignment="1">
      <alignment horizontal="right" vertical="center"/>
    </xf>
    <xf numFmtId="166" fontId="33" fillId="5" borderId="12" xfId="5" applyNumberFormat="1" applyFont="1" applyFill="1" applyBorder="1" applyAlignment="1">
      <alignment horizontal="right" vertical="center"/>
    </xf>
    <xf numFmtId="166" fontId="34" fillId="0" borderId="3" xfId="8" applyNumberFormat="1" applyFont="1" applyBorder="1" applyAlignment="1">
      <alignment horizontal="right" vertical="center"/>
    </xf>
    <xf numFmtId="166" fontId="34" fillId="0" borderId="12" xfId="8" applyNumberFormat="1" applyFont="1" applyBorder="1" applyAlignment="1">
      <alignment horizontal="right" vertical="center"/>
    </xf>
    <xf numFmtId="0" fontId="67" fillId="0" borderId="12" xfId="0" applyFont="1" applyBorder="1" applyAlignment="1">
      <alignment horizontal="right" vertical="center"/>
    </xf>
    <xf numFmtId="166" fontId="33" fillId="0" borderId="3" xfId="6" applyNumberFormat="1" applyFont="1" applyBorder="1" applyAlignment="1">
      <alignment horizontal="right" vertical="center"/>
    </xf>
    <xf numFmtId="166" fontId="33" fillId="0" borderId="12" xfId="6" applyNumberFormat="1" applyFont="1" applyBorder="1" applyAlignment="1">
      <alignment horizontal="right" vertical="center"/>
    </xf>
    <xf numFmtId="0" fontId="27" fillId="0" borderId="0" xfId="5" applyFont="1" applyBorder="1" applyAlignment="1">
      <alignment horizontal="center"/>
    </xf>
    <xf numFmtId="0" fontId="27" fillId="0" borderId="8" xfId="5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33" fillId="0" borderId="15" xfId="5" applyNumberFormat="1" applyFont="1" applyBorder="1" applyAlignment="1">
      <alignment horizontal="center"/>
    </xf>
    <xf numFmtId="166" fontId="33" fillId="0" borderId="3" xfId="6" applyNumberFormat="1" applyFont="1" applyFill="1" applyBorder="1" applyAlignment="1">
      <alignment horizontal="right"/>
    </xf>
    <xf numFmtId="0" fontId="65" fillId="0" borderId="12" xfId="0" applyFont="1" applyBorder="1" applyAlignment="1">
      <alignment horizontal="right"/>
    </xf>
    <xf numFmtId="0" fontId="15" fillId="0" borderId="3" xfId="6" applyFont="1" applyFill="1" applyBorder="1" applyAlignment="1">
      <alignment horizontal="center"/>
    </xf>
    <xf numFmtId="0" fontId="15" fillId="0" borderId="12" xfId="6" applyFont="1" applyFill="1" applyBorder="1" applyAlignment="1">
      <alignment horizontal="center"/>
    </xf>
    <xf numFmtId="9" fontId="49" fillId="7" borderId="1" xfId="11" applyFont="1" applyFill="1" applyBorder="1" applyAlignment="1">
      <alignment horizontal="center" vertical="center" wrapText="1"/>
    </xf>
    <xf numFmtId="9" fontId="49" fillId="7" borderId="5" xfId="11" applyFont="1" applyFill="1" applyBorder="1" applyAlignment="1">
      <alignment horizontal="center" vertical="center" wrapText="1"/>
    </xf>
    <xf numFmtId="9" fontId="49" fillId="7" borderId="7" xfId="11" applyFont="1" applyFill="1" applyBorder="1" applyAlignment="1">
      <alignment horizontal="center" vertical="center" wrapText="1"/>
    </xf>
    <xf numFmtId="0" fontId="42" fillId="6" borderId="1" xfId="10" applyNumberFormat="1" applyFont="1" applyFill="1" applyBorder="1" applyAlignment="1">
      <alignment horizontal="center" vertical="center"/>
    </xf>
    <xf numFmtId="0" fontId="42" fillId="6" borderId="7" xfId="10" applyNumberFormat="1" applyFont="1" applyFill="1" applyBorder="1" applyAlignment="1">
      <alignment horizontal="center" vertical="center"/>
    </xf>
    <xf numFmtId="0" fontId="44" fillId="0" borderId="0" xfId="10" applyFont="1" applyFill="1" applyAlignment="1">
      <alignment horizontal="center" vertical="center"/>
    </xf>
    <xf numFmtId="0" fontId="42" fillId="6" borderId="1" xfId="10" applyFont="1" applyFill="1" applyBorder="1" applyAlignment="1">
      <alignment horizontal="center" vertical="center"/>
    </xf>
    <xf numFmtId="0" fontId="42" fillId="6" borderId="5" xfId="10" applyFont="1" applyFill="1" applyBorder="1" applyAlignment="1">
      <alignment horizontal="center" vertical="center"/>
    </xf>
    <xf numFmtId="0" fontId="42" fillId="6" borderId="7" xfId="10" applyFont="1" applyFill="1" applyBorder="1" applyAlignment="1">
      <alignment horizontal="center" vertical="center"/>
    </xf>
    <xf numFmtId="0" fontId="42" fillId="6" borderId="6" xfId="10" applyNumberFormat="1" applyFont="1" applyFill="1" applyBorder="1" applyAlignment="1">
      <alignment horizontal="center" vertical="center"/>
    </xf>
    <xf numFmtId="0" fontId="42" fillId="6" borderId="15" xfId="10" applyNumberFormat="1" applyFont="1" applyFill="1" applyBorder="1" applyAlignment="1">
      <alignment horizontal="center" vertical="center"/>
    </xf>
    <xf numFmtId="0" fontId="42" fillId="6" borderId="2" xfId="10" applyNumberFormat="1" applyFont="1" applyFill="1" applyBorder="1" applyAlignment="1">
      <alignment horizontal="center" vertical="center"/>
    </xf>
    <xf numFmtId="0" fontId="42" fillId="6" borderId="9" xfId="10" applyNumberFormat="1" applyFont="1" applyFill="1" applyBorder="1" applyAlignment="1">
      <alignment horizontal="center" vertical="center"/>
    </xf>
    <xf numFmtId="0" fontId="42" fillId="6" borderId="8" xfId="10" applyNumberFormat="1" applyFont="1" applyFill="1" applyBorder="1" applyAlignment="1">
      <alignment horizontal="center" vertical="center"/>
    </xf>
    <xf numFmtId="0" fontId="42" fillId="6" borderId="13" xfId="10" applyNumberFormat="1" applyFont="1" applyFill="1" applyBorder="1" applyAlignment="1">
      <alignment horizontal="center" vertical="center"/>
    </xf>
    <xf numFmtId="0" fontId="42" fillId="6" borderId="6" xfId="10" applyNumberFormat="1" applyFont="1" applyFill="1" applyBorder="1" applyAlignment="1">
      <alignment horizontal="center" vertical="center" wrapText="1"/>
    </xf>
    <xf numFmtId="0" fontId="42" fillId="6" borderId="2" xfId="10" applyNumberFormat="1" applyFont="1" applyFill="1" applyBorder="1" applyAlignment="1">
      <alignment horizontal="center" vertical="center" wrapText="1"/>
    </xf>
    <xf numFmtId="0" fontId="42" fillId="6" borderId="9" xfId="10" applyNumberFormat="1" applyFont="1" applyFill="1" applyBorder="1" applyAlignment="1">
      <alignment horizontal="center" vertical="center" wrapText="1"/>
    </xf>
    <xf numFmtId="0" fontId="42" fillId="6" borderId="13" xfId="10" applyNumberFormat="1" applyFont="1" applyFill="1" applyBorder="1" applyAlignment="1">
      <alignment horizontal="center" vertical="center" wrapText="1"/>
    </xf>
    <xf numFmtId="0" fontId="7" fillId="3" borderId="3" xfId="6" applyFont="1" applyFill="1" applyBorder="1" applyAlignment="1">
      <alignment horizontal="center"/>
    </xf>
    <xf numFmtId="0" fontId="7" fillId="3" borderId="12" xfId="6" applyFont="1" applyFill="1" applyBorder="1" applyAlignment="1">
      <alignment horizontal="center"/>
    </xf>
    <xf numFmtId="0" fontId="74" fillId="3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3" borderId="11" xfId="0" applyFont="1" applyFill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17" fontId="76" fillId="3" borderId="0" xfId="0" applyNumberFormat="1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17" fontId="73" fillId="0" borderId="11" xfId="0" applyNumberFormat="1" applyFont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17" fontId="0" fillId="3" borderId="11" xfId="0" applyNumberFormat="1" applyFill="1" applyBorder="1" applyAlignment="1">
      <alignment horizontal="center" vertical="center"/>
    </xf>
  </cellXfs>
  <cellStyles count="15">
    <cellStyle name="Milliers" xfId="1" builtinId="3"/>
    <cellStyle name="Milliers 2" xfId="3"/>
    <cellStyle name="Milliers 2 2" xfId="4"/>
    <cellStyle name="Normal" xfId="0" builtinId="0"/>
    <cellStyle name="Normal 2" xfId="2"/>
    <cellStyle name="Normal 2 2" xfId="5"/>
    <cellStyle name="Normal 2 41" xfId="10"/>
    <cellStyle name="Normal 3" xfId="6"/>
    <cellStyle name="Normal 3 2 10" xfId="12"/>
    <cellStyle name="Normal 4" xfId="8"/>
    <cellStyle name="Normal 5" xfId="9"/>
    <cellStyle name="Normal 52 2" xfId="13"/>
    <cellStyle name="Normal 53 2" xfId="14"/>
    <cellStyle name="Normal_Feuil1" xfId="7"/>
    <cellStyle name="Pourcentage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964"/>
  <sheetViews>
    <sheetView topLeftCell="A1953" workbookViewId="0">
      <selection activeCell="B1965" sqref="B1965"/>
    </sheetView>
  </sheetViews>
  <sheetFormatPr baseColWidth="10" defaultRowHeight="15"/>
  <cols>
    <col min="1" max="1" width="37.5703125" style="279" customWidth="1"/>
    <col min="2" max="2" width="36" style="279" customWidth="1"/>
    <col min="3" max="3" width="34.28515625" style="279" customWidth="1"/>
    <col min="4" max="4" width="25.85546875" style="279" customWidth="1"/>
    <col min="5" max="5" width="29.42578125" style="279" customWidth="1"/>
    <col min="6" max="6" width="10.85546875" style="302" hidden="1" customWidth="1"/>
    <col min="7" max="7" width="0" style="279" hidden="1" customWidth="1"/>
    <col min="8" max="10" width="11.42578125" style="279"/>
  </cols>
  <sheetData>
    <row r="1" spans="1:6" ht="20.25">
      <c r="A1" s="19" t="s">
        <v>0</v>
      </c>
      <c r="B1" s="20"/>
      <c r="C1" s="20"/>
      <c r="D1" s="21"/>
      <c r="E1" s="22"/>
    </row>
    <row r="2" spans="1:6" ht="20.25">
      <c r="A2" s="19" t="s">
        <v>1</v>
      </c>
      <c r="B2" s="20"/>
      <c r="C2" s="19" t="s">
        <v>2</v>
      </c>
      <c r="D2" s="21"/>
      <c r="E2" s="21"/>
    </row>
    <row r="3" spans="1:6" ht="20.25">
      <c r="A3" s="19"/>
      <c r="B3" s="23"/>
      <c r="C3" s="20"/>
      <c r="D3" s="22"/>
      <c r="E3" s="22"/>
    </row>
    <row r="4" spans="1:6" ht="20.25">
      <c r="A4" s="19" t="s">
        <v>3</v>
      </c>
      <c r="B4" s="23"/>
      <c r="C4" s="20"/>
      <c r="D4" s="22"/>
      <c r="E4" s="22"/>
    </row>
    <row r="5" spans="1:6" ht="20.25">
      <c r="A5" s="21"/>
      <c r="B5" s="24"/>
      <c r="C5" s="21"/>
      <c r="D5" s="22"/>
    </row>
    <row r="6" spans="1:6" ht="20.25">
      <c r="A6" s="21" t="s">
        <v>4</v>
      </c>
      <c r="B6" s="24"/>
      <c r="C6" s="21"/>
      <c r="D6" s="22"/>
      <c r="E6" s="22"/>
    </row>
    <row r="7" spans="1:6" ht="20.25">
      <c r="A7" s="21" t="s">
        <v>5</v>
      </c>
      <c r="B7" s="21"/>
      <c r="C7" s="21"/>
      <c r="D7" s="22"/>
      <c r="E7" s="22"/>
    </row>
    <row r="8" spans="1:6" ht="20.25">
      <c r="A8" s="21" t="s">
        <v>6</v>
      </c>
      <c r="B8" s="22"/>
      <c r="C8" s="22"/>
      <c r="D8" s="22"/>
      <c r="E8" s="22"/>
    </row>
    <row r="9" spans="1:6" ht="20.25">
      <c r="A9" s="688" t="s">
        <v>7</v>
      </c>
      <c r="B9" s="26" t="s">
        <v>8</v>
      </c>
      <c r="C9" s="1238" t="s">
        <v>9</v>
      </c>
      <c r="D9" s="1239"/>
      <c r="E9" s="688" t="s">
        <v>10</v>
      </c>
    </row>
    <row r="10" spans="1:6" ht="20.25">
      <c r="A10" s="27"/>
      <c r="B10" s="28" t="s">
        <v>11</v>
      </c>
      <c r="C10" s="688"/>
      <c r="D10" s="29"/>
      <c r="E10" s="27" t="s">
        <v>12</v>
      </c>
    </row>
    <row r="11" spans="1:6" ht="20.25">
      <c r="A11" s="30"/>
      <c r="B11" s="31"/>
      <c r="C11" s="689" t="s">
        <v>13</v>
      </c>
      <c r="D11" s="690" t="s">
        <v>14</v>
      </c>
      <c r="E11" s="689"/>
    </row>
    <row r="12" spans="1:6" ht="20.25">
      <c r="A12" s="34" t="s">
        <v>15</v>
      </c>
      <c r="B12" s="34" t="s">
        <v>16</v>
      </c>
      <c r="C12" s="34" t="s">
        <v>17</v>
      </c>
      <c r="D12" s="35">
        <v>40071</v>
      </c>
      <c r="E12" s="36">
        <v>3040.5</v>
      </c>
    </row>
    <row r="13" spans="1:6" ht="20.25">
      <c r="A13" s="280"/>
      <c r="B13" s="280" t="s">
        <v>18</v>
      </c>
      <c r="C13" s="280" t="s">
        <v>17</v>
      </c>
      <c r="D13" s="38">
        <v>40313</v>
      </c>
      <c r="E13" s="39">
        <v>300</v>
      </c>
    </row>
    <row r="14" spans="1:6" ht="20.25">
      <c r="A14" s="280"/>
      <c r="B14" s="280" t="s">
        <v>18</v>
      </c>
      <c r="C14" s="280" t="s">
        <v>19</v>
      </c>
      <c r="D14" s="38">
        <v>40390</v>
      </c>
      <c r="E14" s="39">
        <v>1000.3</v>
      </c>
    </row>
    <row r="15" spans="1:6" ht="20.25">
      <c r="A15" s="41"/>
      <c r="B15" s="280" t="s">
        <v>21</v>
      </c>
      <c r="C15" s="280" t="s">
        <v>19</v>
      </c>
      <c r="D15" s="42">
        <v>42400</v>
      </c>
      <c r="E15" s="39">
        <v>4780</v>
      </c>
      <c r="F15" s="295"/>
    </row>
    <row r="16" spans="1:6" ht="20.25">
      <c r="A16" s="280"/>
      <c r="B16" s="280" t="s">
        <v>22</v>
      </c>
      <c r="C16" s="280" t="s">
        <v>19</v>
      </c>
      <c r="D16" s="42">
        <v>42582</v>
      </c>
      <c r="E16" s="43">
        <v>-31087</v>
      </c>
      <c r="F16" s="296"/>
    </row>
    <row r="17" spans="1:8" ht="20.25">
      <c r="A17" s="280"/>
      <c r="B17" s="280" t="s">
        <v>18</v>
      </c>
      <c r="C17" s="280" t="s">
        <v>17</v>
      </c>
      <c r="D17" s="42">
        <v>43146</v>
      </c>
      <c r="E17" s="39">
        <v>1636319</v>
      </c>
      <c r="F17" s="296">
        <v>43101</v>
      </c>
      <c r="G17" s="235"/>
      <c r="H17" s="692">
        <v>43160</v>
      </c>
    </row>
    <row r="18" spans="1:8" ht="20.25">
      <c r="A18" s="280"/>
      <c r="B18" s="280" t="s">
        <v>18</v>
      </c>
      <c r="C18" s="280" t="s">
        <v>19</v>
      </c>
      <c r="D18" s="42">
        <v>43159</v>
      </c>
      <c r="E18" s="236">
        <v>1401936</v>
      </c>
      <c r="F18" s="307"/>
    </row>
    <row r="19" spans="1:8" s="279" customFormat="1" ht="20.25">
      <c r="A19" s="280"/>
      <c r="B19" s="280"/>
      <c r="D19" s="205"/>
      <c r="E19" s="236"/>
      <c r="F19" s="307"/>
    </row>
    <row r="20" spans="1:8" s="279" customFormat="1" ht="20.25">
      <c r="A20" s="280"/>
      <c r="B20" s="280"/>
      <c r="D20" s="205"/>
      <c r="E20" s="236"/>
      <c r="F20" s="307"/>
    </row>
    <row r="21" spans="1:8" ht="20.25">
      <c r="A21" s="280"/>
      <c r="B21" s="280"/>
      <c r="C21" s="8"/>
      <c r="D21" s="635"/>
      <c r="E21" s="236"/>
      <c r="F21" s="307"/>
    </row>
    <row r="22" spans="1:8" ht="20.25">
      <c r="A22" s="280"/>
      <c r="B22" s="281"/>
      <c r="C22" s="280"/>
      <c r="D22" s="42"/>
      <c r="E22" s="166"/>
      <c r="F22" s="296"/>
    </row>
    <row r="23" spans="1:8" ht="20.25">
      <c r="A23" s="280"/>
      <c r="B23" s="281"/>
      <c r="C23" s="280"/>
      <c r="D23" s="42"/>
      <c r="E23" s="166"/>
      <c r="F23" s="296"/>
    </row>
    <row r="24" spans="1:8" ht="20.25">
      <c r="A24" s="280"/>
      <c r="B24" s="281"/>
      <c r="C24" s="280"/>
      <c r="D24" s="42"/>
      <c r="E24" s="39"/>
      <c r="F24" s="296"/>
    </row>
    <row r="25" spans="1:8" ht="20.25">
      <c r="A25" s="280"/>
      <c r="B25" s="281"/>
      <c r="C25" s="280"/>
      <c r="D25" s="42"/>
      <c r="E25" s="39"/>
      <c r="F25" s="296"/>
    </row>
    <row r="26" spans="1:8" ht="20.25">
      <c r="A26" s="280"/>
      <c r="B26" s="281"/>
      <c r="C26" s="280"/>
      <c r="D26" s="42"/>
      <c r="E26" s="39"/>
      <c r="F26" s="296"/>
    </row>
    <row r="27" spans="1:8" ht="20.25">
      <c r="A27" s="280"/>
      <c r="B27" s="281"/>
      <c r="C27" s="280"/>
      <c r="D27" s="42"/>
      <c r="E27" s="39"/>
      <c r="F27" s="296"/>
    </row>
    <row r="28" spans="1:8" ht="20.25">
      <c r="A28" s="280"/>
      <c r="B28" s="281"/>
      <c r="C28" s="280"/>
      <c r="D28" s="42"/>
      <c r="E28" s="39"/>
      <c r="F28" s="296"/>
    </row>
    <row r="29" spans="1:8" ht="20.25">
      <c r="A29" s="280"/>
      <c r="B29" s="281"/>
      <c r="C29" s="280"/>
      <c r="D29" s="42"/>
      <c r="E29" s="39"/>
      <c r="F29" s="296"/>
    </row>
    <row r="30" spans="1:8" ht="20.25">
      <c r="A30" s="280"/>
      <c r="B30" s="281"/>
      <c r="C30" s="280"/>
      <c r="D30" s="42"/>
      <c r="E30" s="39"/>
      <c r="F30" s="296"/>
    </row>
    <row r="31" spans="1:8" ht="20.25">
      <c r="A31" s="280"/>
      <c r="B31" s="281"/>
      <c r="C31" s="280"/>
      <c r="D31" s="42"/>
      <c r="E31" s="39"/>
      <c r="F31" s="296"/>
    </row>
    <row r="32" spans="1:8" ht="20.25">
      <c r="A32" s="280"/>
      <c r="B32" s="281"/>
      <c r="C32" s="280"/>
      <c r="D32" s="42"/>
      <c r="E32" s="39"/>
      <c r="F32" s="296"/>
    </row>
    <row r="33" spans="1:6" ht="20.25">
      <c r="A33" s="280"/>
      <c r="B33" s="281"/>
      <c r="C33" s="280"/>
      <c r="D33" s="42"/>
      <c r="E33" s="39"/>
      <c r="F33" s="296"/>
    </row>
    <row r="34" spans="1:6" ht="20.25">
      <c r="A34" s="280"/>
      <c r="B34" s="281"/>
      <c r="C34" s="280"/>
      <c r="D34" s="42"/>
      <c r="E34" s="39"/>
      <c r="F34" s="296"/>
    </row>
    <row r="35" spans="1:6" ht="20.25">
      <c r="A35" s="280"/>
      <c r="B35" s="281"/>
      <c r="C35" s="280"/>
      <c r="D35" s="45"/>
      <c r="E35" s="46"/>
    </row>
    <row r="36" spans="1:6" ht="20.25">
      <c r="A36" s="280"/>
      <c r="B36" s="281"/>
      <c r="C36" s="280"/>
      <c r="D36" s="45"/>
      <c r="E36" s="46"/>
    </row>
    <row r="37" spans="1:6" ht="20.25">
      <c r="A37" s="47"/>
      <c r="B37" s="48"/>
      <c r="C37" s="47"/>
      <c r="D37" s="49"/>
      <c r="E37" s="50"/>
    </row>
    <row r="38" spans="1:6" ht="20.25">
      <c r="A38" s="30"/>
      <c r="B38" s="51"/>
      <c r="C38" s="30"/>
      <c r="D38" s="49"/>
      <c r="E38" s="215"/>
    </row>
    <row r="39" spans="1:6" ht="20.25">
      <c r="A39" s="52"/>
      <c r="B39" s="53"/>
      <c r="C39" s="1238" t="s">
        <v>772</v>
      </c>
      <c r="D39" s="1239"/>
      <c r="E39" s="54">
        <f>SUM(E12:E38)</f>
        <v>3016288.8</v>
      </c>
    </row>
    <row r="40" spans="1:6" ht="20.25">
      <c r="A40" s="55" t="s">
        <v>23</v>
      </c>
      <c r="B40" s="53"/>
      <c r="C40" s="53"/>
      <c r="D40" s="53"/>
      <c r="E40" s="56"/>
    </row>
    <row r="41" spans="1:6" ht="20.25">
      <c r="A41" s="55"/>
      <c r="B41" s="53"/>
      <c r="C41" s="53"/>
      <c r="D41" s="53"/>
      <c r="E41" s="56"/>
    </row>
    <row r="42" spans="1:6" ht="20.25">
      <c r="A42" s="19" t="s">
        <v>0</v>
      </c>
      <c r="B42" s="20"/>
      <c r="C42" s="20"/>
      <c r="D42" s="21"/>
      <c r="E42" s="22"/>
    </row>
    <row r="43" spans="1:6" ht="20.25">
      <c r="A43" s="19" t="s">
        <v>1</v>
      </c>
      <c r="B43" s="20"/>
      <c r="C43" s="19" t="s">
        <v>2</v>
      </c>
      <c r="D43" s="21"/>
      <c r="E43" s="21"/>
    </row>
    <row r="44" spans="1:6" ht="20.25">
      <c r="A44" s="19"/>
      <c r="B44" s="23"/>
      <c r="C44" s="20"/>
      <c r="D44" s="22"/>
      <c r="E44" s="22"/>
    </row>
    <row r="45" spans="1:6" ht="20.25">
      <c r="A45" s="19"/>
      <c r="B45" s="23"/>
      <c r="C45" s="20"/>
      <c r="D45" s="22"/>
      <c r="E45" s="22"/>
    </row>
    <row r="46" spans="1:6" ht="20.25">
      <c r="A46" s="19" t="s">
        <v>3</v>
      </c>
      <c r="B46" s="23"/>
      <c r="C46" s="20"/>
      <c r="D46" s="22"/>
      <c r="E46" s="22"/>
    </row>
    <row r="47" spans="1:6" ht="20.25">
      <c r="A47" s="21"/>
      <c r="B47" s="24"/>
      <c r="C47" s="21"/>
      <c r="D47" s="22"/>
      <c r="E47" s="22"/>
    </row>
    <row r="48" spans="1:6" ht="20.25">
      <c r="A48" s="21" t="s">
        <v>24</v>
      </c>
      <c r="B48" s="24"/>
      <c r="C48" s="21"/>
      <c r="D48" s="22"/>
      <c r="E48" s="22"/>
    </row>
    <row r="49" spans="1:7" ht="20.25">
      <c r="A49" s="21" t="s">
        <v>5</v>
      </c>
      <c r="B49" s="21"/>
      <c r="C49" s="21"/>
      <c r="D49" s="22"/>
      <c r="E49" s="22"/>
    </row>
    <row r="50" spans="1:7" ht="20.25">
      <c r="A50" s="21" t="s">
        <v>6</v>
      </c>
      <c r="B50" s="22"/>
      <c r="C50" s="22"/>
      <c r="D50" s="22"/>
      <c r="E50" s="22"/>
    </row>
    <row r="51" spans="1:7" ht="20.25">
      <c r="A51" s="688" t="s">
        <v>7</v>
      </c>
      <c r="B51" s="26" t="s">
        <v>8</v>
      </c>
      <c r="C51" s="1238" t="s">
        <v>9</v>
      </c>
      <c r="D51" s="1239"/>
      <c r="E51" s="688" t="s">
        <v>10</v>
      </c>
    </row>
    <row r="52" spans="1:7" ht="20.25">
      <c r="A52" s="27"/>
      <c r="B52" s="28" t="s">
        <v>11</v>
      </c>
      <c r="C52" s="688"/>
      <c r="D52" s="29"/>
      <c r="E52" s="27" t="s">
        <v>12</v>
      </c>
      <c r="F52" s="296"/>
    </row>
    <row r="53" spans="1:7" ht="20.25">
      <c r="A53" s="30"/>
      <c r="B53" s="31"/>
      <c r="C53" s="689" t="s">
        <v>13</v>
      </c>
      <c r="D53" s="690" t="s">
        <v>14</v>
      </c>
      <c r="E53" s="689"/>
      <c r="F53" s="296"/>
    </row>
    <row r="54" spans="1:7" ht="20.25">
      <c r="A54" s="34" t="s">
        <v>25</v>
      </c>
      <c r="B54" s="34" t="s">
        <v>26</v>
      </c>
      <c r="C54" s="34" t="s">
        <v>17</v>
      </c>
      <c r="D54" s="35">
        <v>39217</v>
      </c>
      <c r="E54" s="57">
        <v>-2000</v>
      </c>
      <c r="F54" s="296"/>
    </row>
    <row r="55" spans="1:7" ht="20.25">
      <c r="A55" s="280"/>
      <c r="B55" s="280" t="s">
        <v>20</v>
      </c>
      <c r="C55" s="280" t="s">
        <v>19</v>
      </c>
      <c r="D55" s="38">
        <v>40374</v>
      </c>
      <c r="E55" s="60">
        <v>-28666.6</v>
      </c>
      <c r="F55" s="296"/>
    </row>
    <row r="56" spans="1:7" ht="20.25">
      <c r="A56" s="41"/>
      <c r="B56" s="280" t="s">
        <v>27</v>
      </c>
      <c r="C56" s="280" t="s">
        <v>19</v>
      </c>
      <c r="D56" s="38">
        <v>40543</v>
      </c>
      <c r="E56" s="58">
        <v>-225919.6</v>
      </c>
      <c r="F56" s="296"/>
    </row>
    <row r="57" spans="1:7" ht="20.25">
      <c r="A57" s="280"/>
      <c r="B57" s="280" t="s">
        <v>28</v>
      </c>
      <c r="C57" s="280" t="s">
        <v>19</v>
      </c>
      <c r="D57" s="42">
        <v>41578</v>
      </c>
      <c r="E57" s="61">
        <v>23557</v>
      </c>
      <c r="F57" s="295"/>
    </row>
    <row r="58" spans="1:7" ht="20.25">
      <c r="A58" s="280"/>
      <c r="B58" s="280" t="s">
        <v>28</v>
      </c>
      <c r="C58" s="280" t="s">
        <v>19</v>
      </c>
      <c r="D58" s="42">
        <v>42886</v>
      </c>
      <c r="E58" s="58">
        <v>2100</v>
      </c>
      <c r="F58" s="296"/>
    </row>
    <row r="59" spans="1:7" ht="20.25">
      <c r="A59" s="280"/>
      <c r="B59" s="280" t="s">
        <v>28</v>
      </c>
      <c r="C59" s="280" t="s">
        <v>19</v>
      </c>
      <c r="D59" s="42">
        <v>43131</v>
      </c>
      <c r="E59" s="58">
        <v>215642</v>
      </c>
      <c r="F59" s="296"/>
      <c r="G59" s="235"/>
    </row>
    <row r="60" spans="1:7" s="279" customFormat="1" ht="20.25">
      <c r="A60" s="280"/>
      <c r="B60" s="281" t="s">
        <v>18</v>
      </c>
      <c r="C60" s="280" t="s">
        <v>19</v>
      </c>
      <c r="D60" s="42">
        <v>43159</v>
      </c>
      <c r="E60" s="58">
        <v>1344718</v>
      </c>
      <c r="F60" s="296"/>
      <c r="G60" s="235"/>
    </row>
    <row r="61" spans="1:7" s="279" customFormat="1" ht="20.25">
      <c r="A61" s="280"/>
      <c r="B61" s="281"/>
      <c r="C61" s="280"/>
      <c r="D61" s="42"/>
      <c r="E61" s="58"/>
      <c r="F61" s="296"/>
      <c r="G61" s="235"/>
    </row>
    <row r="62" spans="1:7" s="279" customFormat="1" ht="20.25">
      <c r="A62" s="280"/>
      <c r="B62" s="281"/>
      <c r="C62" s="280"/>
      <c r="D62" s="42"/>
      <c r="E62" s="58"/>
      <c r="F62" s="296"/>
      <c r="G62" s="235"/>
    </row>
    <row r="63" spans="1:7" s="279" customFormat="1" ht="20.25">
      <c r="A63" s="280"/>
      <c r="B63" s="281"/>
      <c r="C63" s="280"/>
      <c r="D63" s="42"/>
      <c r="E63" s="58"/>
      <c r="F63" s="296"/>
      <c r="G63" s="235"/>
    </row>
    <row r="64" spans="1:7" s="279" customFormat="1" ht="20.25">
      <c r="A64" s="280"/>
      <c r="B64" s="281"/>
      <c r="C64" s="280"/>
      <c r="D64" s="42"/>
      <c r="E64" s="58"/>
      <c r="F64" s="296"/>
      <c r="G64" s="235"/>
    </row>
    <row r="65" spans="1:7" ht="20.25">
      <c r="A65" s="280"/>
      <c r="B65" s="281"/>
      <c r="C65" s="280"/>
      <c r="D65" s="42"/>
      <c r="E65" s="58"/>
      <c r="F65" s="296"/>
      <c r="G65" s="235"/>
    </row>
    <row r="66" spans="1:7" ht="20.25">
      <c r="A66" s="280"/>
      <c r="B66" s="281"/>
      <c r="C66" s="280"/>
      <c r="D66" s="42"/>
      <c r="E66" s="58"/>
    </row>
    <row r="67" spans="1:7" ht="20.25">
      <c r="A67" s="280"/>
      <c r="B67" s="281"/>
      <c r="C67" s="280"/>
      <c r="D67" s="42"/>
      <c r="E67" s="58"/>
    </row>
    <row r="68" spans="1:7" ht="20.25">
      <c r="A68" s="280"/>
      <c r="B68" s="281"/>
      <c r="C68" s="280"/>
      <c r="D68" s="42"/>
      <c r="E68" s="58"/>
    </row>
    <row r="69" spans="1:7" ht="20.25">
      <c r="A69" s="280"/>
      <c r="B69" s="281"/>
      <c r="C69" s="280"/>
      <c r="D69" s="42"/>
      <c r="E69" s="58"/>
    </row>
    <row r="70" spans="1:7" ht="20.25">
      <c r="A70" s="280"/>
      <c r="B70" s="281"/>
      <c r="C70" s="280"/>
      <c r="D70" s="42"/>
      <c r="E70" s="58"/>
    </row>
    <row r="71" spans="1:7" ht="20.25">
      <c r="A71" s="280"/>
      <c r="B71" s="281"/>
      <c r="C71" s="280"/>
      <c r="D71" s="42"/>
      <c r="E71" s="58"/>
    </row>
    <row r="72" spans="1:7" ht="20.25">
      <c r="A72" s="280"/>
      <c r="B72" s="281"/>
      <c r="C72" s="280"/>
      <c r="D72" s="42"/>
      <c r="E72" s="58"/>
    </row>
    <row r="73" spans="1:7" ht="20.25">
      <c r="A73" s="280"/>
      <c r="B73" s="281"/>
      <c r="C73" s="280"/>
      <c r="D73" s="42"/>
      <c r="E73" s="58"/>
    </row>
    <row r="74" spans="1:7" ht="20.25">
      <c r="A74" s="280"/>
      <c r="B74" s="281"/>
      <c r="C74" s="280"/>
      <c r="D74" s="42"/>
      <c r="E74" s="58"/>
    </row>
    <row r="75" spans="1:7" ht="20.25">
      <c r="A75" s="280"/>
      <c r="B75" s="281"/>
      <c r="C75" s="280"/>
      <c r="D75" s="42"/>
      <c r="E75" s="58"/>
    </row>
    <row r="76" spans="1:7" ht="20.25">
      <c r="A76" s="280"/>
      <c r="B76" s="281"/>
      <c r="C76" s="280"/>
      <c r="D76" s="45"/>
      <c r="E76" s="46"/>
    </row>
    <row r="77" spans="1:7" ht="20.25">
      <c r="A77" s="47"/>
      <c r="B77" s="48"/>
      <c r="C77" s="47"/>
      <c r="D77" s="49"/>
      <c r="E77" s="50"/>
    </row>
    <row r="78" spans="1:7" ht="20.25">
      <c r="A78" s="30"/>
      <c r="B78" s="51"/>
      <c r="C78" s="30"/>
      <c r="D78" s="49"/>
      <c r="E78" s="50"/>
    </row>
    <row r="79" spans="1:7" ht="20.25">
      <c r="A79" s="52"/>
      <c r="B79" s="53"/>
      <c r="C79" s="1238" t="s">
        <v>772</v>
      </c>
      <c r="D79" s="1239"/>
      <c r="E79" s="62">
        <f>SUM(E54:E78)</f>
        <v>1329430.8</v>
      </c>
    </row>
    <row r="80" spans="1:7" ht="20.25">
      <c r="A80" s="55" t="s">
        <v>23</v>
      </c>
      <c r="B80" s="63"/>
      <c r="C80" s="63"/>
      <c r="D80" s="28"/>
      <c r="E80" s="64"/>
    </row>
    <row r="81" spans="1:5" ht="20.25">
      <c r="A81" s="55"/>
      <c r="B81" s="63"/>
      <c r="C81" s="63"/>
      <c r="D81" s="28"/>
      <c r="E81" s="64"/>
    </row>
    <row r="82" spans="1:5" ht="20.25">
      <c r="A82" s="55"/>
      <c r="B82" s="63"/>
      <c r="C82" s="63"/>
      <c r="D82" s="28"/>
      <c r="E82" s="64"/>
    </row>
    <row r="83" spans="1:5" ht="20.25">
      <c r="A83" s="19" t="s">
        <v>0</v>
      </c>
      <c r="B83" s="20"/>
      <c r="C83" s="20"/>
      <c r="D83" s="21"/>
      <c r="E83" s="22"/>
    </row>
    <row r="84" spans="1:5" ht="20.25">
      <c r="A84" s="19" t="s">
        <v>1</v>
      </c>
      <c r="B84" s="20"/>
      <c r="C84" s="19" t="s">
        <v>2</v>
      </c>
      <c r="D84" s="21" t="s">
        <v>29</v>
      </c>
      <c r="E84" s="21"/>
    </row>
    <row r="85" spans="1:5" ht="20.25">
      <c r="A85" s="19"/>
      <c r="B85" s="23"/>
      <c r="C85" s="20"/>
      <c r="D85" s="22"/>
      <c r="E85" s="22"/>
    </row>
    <row r="86" spans="1:5" ht="20.25">
      <c r="A86" s="19"/>
      <c r="B86" s="23"/>
      <c r="C86" s="20"/>
      <c r="D86" s="22"/>
      <c r="E86" s="22"/>
    </row>
    <row r="87" spans="1:5" ht="20.25">
      <c r="A87" s="19" t="s">
        <v>3</v>
      </c>
      <c r="B87" s="23"/>
      <c r="C87" s="20"/>
      <c r="D87" s="22"/>
      <c r="E87" s="22"/>
    </row>
    <row r="88" spans="1:5" ht="20.25">
      <c r="A88" s="21"/>
      <c r="B88" s="24"/>
      <c r="C88" s="21"/>
      <c r="D88" s="22"/>
      <c r="E88" s="22"/>
    </row>
    <row r="89" spans="1:5" ht="20.25">
      <c r="A89" s="21" t="s">
        <v>30</v>
      </c>
      <c r="B89" s="24"/>
      <c r="C89" s="21"/>
      <c r="D89" s="22"/>
      <c r="E89" s="22"/>
    </row>
    <row r="90" spans="1:5" ht="20.25">
      <c r="A90" s="21" t="s">
        <v>5</v>
      </c>
      <c r="B90" s="21"/>
      <c r="C90" s="21"/>
      <c r="D90" s="22"/>
      <c r="E90" s="22"/>
    </row>
    <row r="91" spans="1:5" ht="20.25">
      <c r="A91" s="21" t="s">
        <v>6</v>
      </c>
      <c r="B91" s="22"/>
      <c r="C91" s="22"/>
      <c r="D91" s="22"/>
      <c r="E91" s="22"/>
    </row>
    <row r="92" spans="1:5" ht="20.25">
      <c r="A92" s="688" t="s">
        <v>7</v>
      </c>
      <c r="B92" s="26" t="s">
        <v>8</v>
      </c>
      <c r="C92" s="1238" t="s">
        <v>9</v>
      </c>
      <c r="D92" s="1239"/>
      <c r="E92" s="688" t="s">
        <v>10</v>
      </c>
    </row>
    <row r="93" spans="1:5" ht="20.25">
      <c r="A93" s="27"/>
      <c r="B93" s="28" t="s">
        <v>11</v>
      </c>
      <c r="C93" s="688"/>
      <c r="D93" s="29"/>
      <c r="E93" s="27" t="s">
        <v>12</v>
      </c>
    </row>
    <row r="94" spans="1:5" ht="20.25">
      <c r="A94" s="30"/>
      <c r="B94" s="31"/>
      <c r="C94" s="689" t="s">
        <v>13</v>
      </c>
      <c r="D94" s="690" t="s">
        <v>14</v>
      </c>
      <c r="E94" s="689"/>
    </row>
    <row r="95" spans="1:5" ht="20.25">
      <c r="A95" s="34" t="s">
        <v>31</v>
      </c>
      <c r="B95" s="34" t="s">
        <v>26</v>
      </c>
      <c r="C95" s="34" t="s">
        <v>19</v>
      </c>
      <c r="D95" s="35">
        <v>39416</v>
      </c>
      <c r="E95" s="57">
        <v>-11742</v>
      </c>
    </row>
    <row r="96" spans="1:5" ht="20.25">
      <c r="A96" s="280"/>
      <c r="B96" s="280" t="s">
        <v>16</v>
      </c>
      <c r="C96" s="280" t="s">
        <v>32</v>
      </c>
      <c r="D96" s="38">
        <v>39887</v>
      </c>
      <c r="E96" s="58">
        <v>66932.399999999994</v>
      </c>
    </row>
    <row r="97" spans="1:6" ht="20.25">
      <c r="A97" s="41"/>
      <c r="B97" s="280" t="s">
        <v>26</v>
      </c>
      <c r="C97" s="280" t="s">
        <v>33</v>
      </c>
      <c r="D97" s="38">
        <v>39933</v>
      </c>
      <c r="E97" s="60">
        <v>-7246.2</v>
      </c>
    </row>
    <row r="98" spans="1:6" ht="20.25">
      <c r="A98" s="41"/>
      <c r="B98" s="280" t="s">
        <v>34</v>
      </c>
      <c r="C98" s="280" t="s">
        <v>32</v>
      </c>
      <c r="D98" s="38">
        <v>40374</v>
      </c>
      <c r="E98" s="58">
        <v>2085.9</v>
      </c>
    </row>
    <row r="99" spans="1:6" ht="20.25">
      <c r="A99" s="41"/>
      <c r="B99" s="280" t="s">
        <v>34</v>
      </c>
      <c r="C99" s="280" t="s">
        <v>32</v>
      </c>
      <c r="D99" s="38">
        <v>40405</v>
      </c>
      <c r="E99" s="58">
        <v>249.8</v>
      </c>
    </row>
    <row r="100" spans="1:6" ht="20.25">
      <c r="A100" s="41"/>
      <c r="B100" s="280" t="s">
        <v>28</v>
      </c>
      <c r="C100" s="280" t="s">
        <v>19</v>
      </c>
      <c r="D100" s="38" t="s">
        <v>35</v>
      </c>
      <c r="E100" s="58">
        <v>936</v>
      </c>
    </row>
    <row r="101" spans="1:6" ht="20.25">
      <c r="A101" s="41"/>
      <c r="B101" s="280" t="s">
        <v>28</v>
      </c>
      <c r="C101" s="280" t="s">
        <v>32</v>
      </c>
      <c r="D101" s="38">
        <v>40466</v>
      </c>
      <c r="E101" s="58">
        <v>1149.8</v>
      </c>
    </row>
    <row r="102" spans="1:6" ht="20.25">
      <c r="A102" s="41"/>
      <c r="B102" s="280" t="s">
        <v>28</v>
      </c>
      <c r="C102" s="280" t="s">
        <v>33</v>
      </c>
      <c r="D102" s="38">
        <v>40482</v>
      </c>
      <c r="E102" s="58">
        <v>180.7</v>
      </c>
    </row>
    <row r="103" spans="1:6" ht="20.25">
      <c r="A103" s="280"/>
      <c r="B103" s="280" t="s">
        <v>28</v>
      </c>
      <c r="C103" s="280" t="s">
        <v>32</v>
      </c>
      <c r="D103" s="38">
        <v>40497</v>
      </c>
      <c r="E103" s="58">
        <v>936</v>
      </c>
    </row>
    <row r="104" spans="1:6" ht="20.25">
      <c r="A104" s="41"/>
      <c r="B104" s="280" t="s">
        <v>28</v>
      </c>
      <c r="C104" s="280" t="s">
        <v>32</v>
      </c>
      <c r="D104" s="38">
        <v>40527</v>
      </c>
      <c r="E104" s="58">
        <v>250.3</v>
      </c>
    </row>
    <row r="105" spans="1:6" ht="20.25">
      <c r="A105" s="280"/>
      <c r="B105" s="280" t="s">
        <v>20</v>
      </c>
      <c r="C105" s="280" t="s">
        <v>32</v>
      </c>
      <c r="D105" s="38">
        <v>40739</v>
      </c>
      <c r="E105" s="39">
        <v>-167</v>
      </c>
    </row>
    <row r="106" spans="1:6" ht="20.25">
      <c r="A106" s="280"/>
      <c r="B106" s="280" t="s">
        <v>36</v>
      </c>
      <c r="C106" s="280" t="s">
        <v>19</v>
      </c>
      <c r="D106" s="38">
        <v>42155</v>
      </c>
      <c r="E106" s="65">
        <v>-637</v>
      </c>
    </row>
    <row r="107" spans="1:6" ht="20.25">
      <c r="A107" s="280"/>
      <c r="B107" s="280" t="s">
        <v>34</v>
      </c>
      <c r="C107" s="280" t="s">
        <v>19</v>
      </c>
      <c r="D107" s="38">
        <v>43159</v>
      </c>
      <c r="E107" s="58">
        <v>639182</v>
      </c>
    </row>
    <row r="108" spans="1:6" s="279" customFormat="1" ht="20.25">
      <c r="A108" s="280"/>
      <c r="B108" s="280"/>
      <c r="C108" s="280"/>
      <c r="D108" s="38"/>
      <c r="E108" s="58"/>
      <c r="F108" s="302"/>
    </row>
    <row r="109" spans="1:6" ht="20.25">
      <c r="A109" s="280"/>
      <c r="B109" s="280"/>
      <c r="C109" s="280"/>
      <c r="D109" s="38"/>
      <c r="E109" s="65"/>
      <c r="F109" s="306"/>
    </row>
    <row r="110" spans="1:6" ht="20.25">
      <c r="A110" s="280"/>
      <c r="B110" s="280"/>
      <c r="C110" s="280"/>
      <c r="D110" s="38"/>
      <c r="E110" s="58"/>
    </row>
    <row r="111" spans="1:6" ht="20.25">
      <c r="A111" s="280"/>
      <c r="B111" s="280"/>
      <c r="C111" s="280"/>
      <c r="D111" s="38"/>
      <c r="E111" s="58"/>
    </row>
    <row r="112" spans="1:6" ht="20.25">
      <c r="A112" s="280"/>
      <c r="B112" s="280"/>
      <c r="C112" s="280"/>
      <c r="D112" s="38"/>
      <c r="E112" s="58"/>
    </row>
    <row r="113" spans="1:5" ht="20.25">
      <c r="A113" s="280"/>
      <c r="B113" s="280"/>
      <c r="C113" s="280"/>
      <c r="D113" s="38"/>
      <c r="E113" s="58"/>
    </row>
    <row r="114" spans="1:5" ht="20.25">
      <c r="A114" s="280"/>
      <c r="B114" s="280"/>
      <c r="C114" s="280"/>
      <c r="D114" s="38"/>
      <c r="E114" s="58"/>
    </row>
    <row r="115" spans="1:5" ht="20.25">
      <c r="A115" s="280"/>
      <c r="B115" s="280"/>
      <c r="C115" s="280"/>
      <c r="D115" s="38"/>
      <c r="E115" s="58"/>
    </row>
    <row r="116" spans="1:5" ht="20.25">
      <c r="A116" s="280"/>
      <c r="B116" s="280"/>
      <c r="C116" s="280"/>
      <c r="D116" s="38"/>
      <c r="E116" s="58"/>
    </row>
    <row r="117" spans="1:5" ht="20.25">
      <c r="A117" s="280"/>
      <c r="B117" s="280"/>
      <c r="C117" s="280"/>
      <c r="D117" s="38"/>
      <c r="E117" s="58"/>
    </row>
    <row r="118" spans="1:5" ht="20.25">
      <c r="A118" s="280"/>
      <c r="B118" s="280"/>
      <c r="C118" s="280"/>
      <c r="D118" s="38"/>
      <c r="E118" s="58"/>
    </row>
    <row r="119" spans="1:5" ht="20.25">
      <c r="A119" s="280"/>
      <c r="B119" s="280"/>
      <c r="C119" s="280"/>
      <c r="D119" s="38"/>
      <c r="E119" s="58"/>
    </row>
    <row r="120" spans="1:5" ht="20.25">
      <c r="A120" s="67"/>
      <c r="B120" s="67"/>
      <c r="C120" s="67"/>
      <c r="D120" s="68"/>
      <c r="E120" s="69"/>
    </row>
    <row r="121" spans="1:5" ht="20.25">
      <c r="A121" s="52"/>
      <c r="B121" s="53"/>
      <c r="C121" s="1238" t="s">
        <v>772</v>
      </c>
      <c r="D121" s="1239"/>
      <c r="E121" s="70">
        <f>SUM(E95:E120)</f>
        <v>692110.7</v>
      </c>
    </row>
    <row r="122" spans="1:5" ht="20.25">
      <c r="A122" s="55" t="s">
        <v>23</v>
      </c>
      <c r="B122" s="53"/>
      <c r="C122" s="53" t="s">
        <v>37</v>
      </c>
      <c r="D122" s="53"/>
      <c r="E122" s="53"/>
    </row>
    <row r="123" spans="1:5" ht="20.25">
      <c r="A123" s="55"/>
      <c r="B123" s="53"/>
      <c r="C123" s="53"/>
      <c r="D123" s="53"/>
      <c r="E123" s="53"/>
    </row>
    <row r="124" spans="1:5" ht="20.25">
      <c r="A124" s="19" t="s">
        <v>0</v>
      </c>
      <c r="B124" s="20"/>
      <c r="C124" s="20"/>
      <c r="D124" s="21"/>
      <c r="E124" s="22"/>
    </row>
    <row r="125" spans="1:5" ht="20.25">
      <c r="A125" s="19" t="s">
        <v>1</v>
      </c>
      <c r="B125" s="20"/>
      <c r="C125" s="19" t="s">
        <v>2</v>
      </c>
      <c r="D125" s="21" t="s">
        <v>29</v>
      </c>
      <c r="E125" s="21"/>
    </row>
    <row r="126" spans="1:5" ht="20.25">
      <c r="A126" s="19"/>
      <c r="B126" s="23"/>
      <c r="C126" s="20"/>
      <c r="D126" s="22"/>
      <c r="E126" s="22"/>
    </row>
    <row r="127" spans="1:5" ht="20.25">
      <c r="A127" s="19"/>
      <c r="B127" s="23"/>
      <c r="C127" s="20"/>
      <c r="D127" s="22"/>
      <c r="E127" s="22"/>
    </row>
    <row r="128" spans="1:5" ht="20.25">
      <c r="A128" s="19" t="s">
        <v>3</v>
      </c>
      <c r="B128" s="23"/>
      <c r="C128" s="20"/>
      <c r="D128" s="22"/>
      <c r="E128" s="22"/>
    </row>
    <row r="129" spans="1:5" ht="20.25">
      <c r="A129" s="21"/>
      <c r="B129" s="24"/>
      <c r="C129" s="21"/>
      <c r="D129" s="22"/>
      <c r="E129" s="22"/>
    </row>
    <row r="130" spans="1:5" ht="20.25">
      <c r="A130" s="21" t="s">
        <v>38</v>
      </c>
      <c r="B130" s="24"/>
      <c r="C130" s="21"/>
      <c r="D130" s="22"/>
      <c r="E130" s="22"/>
    </row>
    <row r="131" spans="1:5" ht="20.25">
      <c r="A131" s="21" t="s">
        <v>5</v>
      </c>
      <c r="B131" s="21"/>
      <c r="C131" s="21"/>
      <c r="D131" s="22"/>
      <c r="E131" s="22"/>
    </row>
    <row r="132" spans="1:5" ht="20.25">
      <c r="A132" s="21" t="s">
        <v>6</v>
      </c>
      <c r="B132" s="22"/>
      <c r="C132" s="22"/>
      <c r="D132" s="22"/>
      <c r="E132" s="22"/>
    </row>
    <row r="133" spans="1:5" ht="20.25">
      <c r="A133" s="688" t="s">
        <v>7</v>
      </c>
      <c r="B133" s="26" t="s">
        <v>8</v>
      </c>
      <c r="C133" s="1238" t="s">
        <v>9</v>
      </c>
      <c r="D133" s="1239"/>
      <c r="E133" s="688" t="s">
        <v>10</v>
      </c>
    </row>
    <row r="134" spans="1:5" ht="20.25">
      <c r="A134" s="27"/>
      <c r="B134" s="28" t="s">
        <v>11</v>
      </c>
      <c r="C134" s="688"/>
      <c r="D134" s="29"/>
      <c r="E134" s="27" t="s">
        <v>12</v>
      </c>
    </row>
    <row r="135" spans="1:5" ht="20.25">
      <c r="A135" s="30"/>
      <c r="B135" s="31"/>
      <c r="C135" s="689" t="s">
        <v>13</v>
      </c>
      <c r="D135" s="690" t="s">
        <v>14</v>
      </c>
      <c r="E135" s="689"/>
    </row>
    <row r="136" spans="1:5" ht="20.25">
      <c r="A136" s="34" t="s">
        <v>39</v>
      </c>
      <c r="B136" s="34" t="s">
        <v>40</v>
      </c>
      <c r="C136" s="34" t="s">
        <v>33</v>
      </c>
      <c r="D136" s="35">
        <v>40329</v>
      </c>
      <c r="E136" s="185">
        <v>518</v>
      </c>
    </row>
    <row r="137" spans="1:5" ht="20.25">
      <c r="A137" s="280"/>
      <c r="B137" s="280" t="s">
        <v>40</v>
      </c>
      <c r="C137" s="280" t="s">
        <v>17</v>
      </c>
      <c r="D137" s="38">
        <v>40709</v>
      </c>
      <c r="E137" s="58">
        <v>16087.7</v>
      </c>
    </row>
    <row r="138" spans="1:5" ht="20.25">
      <c r="A138" s="41"/>
      <c r="B138" s="280" t="s">
        <v>40</v>
      </c>
      <c r="C138" s="280" t="s">
        <v>33</v>
      </c>
      <c r="D138" s="38">
        <v>41121</v>
      </c>
      <c r="E138" s="58">
        <v>2110</v>
      </c>
    </row>
    <row r="139" spans="1:5" ht="20.25">
      <c r="A139" s="41"/>
      <c r="B139" s="280" t="s">
        <v>40</v>
      </c>
      <c r="C139" s="280" t="s">
        <v>17</v>
      </c>
      <c r="D139" s="38">
        <v>42566</v>
      </c>
      <c r="E139" s="58">
        <v>118714</v>
      </c>
    </row>
    <row r="140" spans="1:5" ht="20.25">
      <c r="A140" s="41"/>
      <c r="B140" s="280" t="s">
        <v>40</v>
      </c>
      <c r="C140" s="280" t="s">
        <v>33</v>
      </c>
      <c r="D140" s="38">
        <v>42643</v>
      </c>
      <c r="E140" s="58">
        <v>11840</v>
      </c>
    </row>
    <row r="141" spans="1:5" ht="20.25">
      <c r="A141" s="41"/>
      <c r="B141" s="280" t="s">
        <v>27</v>
      </c>
      <c r="C141" s="280" t="s">
        <v>17</v>
      </c>
      <c r="D141" s="38">
        <v>39675</v>
      </c>
      <c r="E141" s="65">
        <v>-19275.099999999999</v>
      </c>
    </row>
    <row r="142" spans="1:5" ht="20.25">
      <c r="A142" s="280"/>
      <c r="B142" s="280" t="s">
        <v>27</v>
      </c>
      <c r="C142" s="280" t="s">
        <v>17</v>
      </c>
      <c r="D142" s="38">
        <v>40678</v>
      </c>
      <c r="E142" s="65">
        <v>-37464</v>
      </c>
    </row>
    <row r="143" spans="1:5" ht="20.25">
      <c r="A143" s="41"/>
      <c r="B143" s="280" t="s">
        <v>27</v>
      </c>
      <c r="C143" s="280" t="s">
        <v>17</v>
      </c>
      <c r="D143" s="38">
        <v>41075</v>
      </c>
      <c r="E143" s="65">
        <v>-900</v>
      </c>
    </row>
    <row r="144" spans="1:5" ht="20.25">
      <c r="A144" s="280"/>
      <c r="B144" s="280" t="s">
        <v>27</v>
      </c>
      <c r="C144" s="280" t="s">
        <v>17</v>
      </c>
      <c r="D144" s="38">
        <v>41988</v>
      </c>
      <c r="E144" s="190">
        <v>-6000</v>
      </c>
    </row>
    <row r="145" spans="1:6" ht="20.25">
      <c r="A145" s="280"/>
      <c r="B145" s="280" t="s">
        <v>27</v>
      </c>
      <c r="C145" s="280" t="s">
        <v>17</v>
      </c>
      <c r="D145" s="38">
        <v>42415</v>
      </c>
      <c r="E145" s="65">
        <v>-123499</v>
      </c>
    </row>
    <row r="146" spans="1:6" ht="20.25">
      <c r="A146" s="280"/>
      <c r="B146" s="280" t="s">
        <v>27</v>
      </c>
      <c r="C146" s="280" t="s">
        <v>17</v>
      </c>
      <c r="D146" s="38">
        <v>42475</v>
      </c>
      <c r="E146" s="66">
        <v>-15390</v>
      </c>
    </row>
    <row r="147" spans="1:6" ht="20.25">
      <c r="A147" s="280"/>
      <c r="B147" s="280" t="s">
        <v>28</v>
      </c>
      <c r="C147" s="280" t="s">
        <v>17</v>
      </c>
      <c r="D147" s="38">
        <v>42962</v>
      </c>
      <c r="E147" s="58">
        <v>9700</v>
      </c>
    </row>
    <row r="148" spans="1:6" ht="20.25">
      <c r="A148" s="280"/>
      <c r="B148" s="280" t="s">
        <v>40</v>
      </c>
      <c r="C148" s="280" t="s">
        <v>33</v>
      </c>
      <c r="D148" s="38">
        <v>43159</v>
      </c>
      <c r="E148" s="58">
        <v>6013651</v>
      </c>
      <c r="F148" s="302">
        <v>43101</v>
      </c>
    </row>
    <row r="149" spans="1:6" ht="20.25">
      <c r="A149" s="280"/>
      <c r="B149" s="280"/>
      <c r="C149" s="280"/>
      <c r="D149" s="38"/>
      <c r="E149" s="58"/>
    </row>
    <row r="150" spans="1:6" ht="20.25">
      <c r="A150" s="41"/>
      <c r="B150" s="280"/>
      <c r="C150" s="280"/>
      <c r="D150" s="38"/>
      <c r="E150" s="58"/>
    </row>
    <row r="151" spans="1:6" ht="20.25">
      <c r="A151" s="41"/>
      <c r="B151" s="280"/>
      <c r="C151" s="280"/>
      <c r="D151" s="38"/>
      <c r="E151" s="58"/>
    </row>
    <row r="152" spans="1:6" ht="20.25">
      <c r="A152" s="41"/>
      <c r="B152" s="280"/>
      <c r="C152" s="280"/>
      <c r="D152" s="38"/>
      <c r="E152" s="58"/>
    </row>
    <row r="153" spans="1:6" ht="20.25">
      <c r="A153" s="41"/>
      <c r="B153" s="280"/>
      <c r="C153" s="280"/>
      <c r="D153" s="38"/>
      <c r="E153" s="58"/>
    </row>
    <row r="154" spans="1:6" ht="20.25">
      <c r="A154" s="41"/>
      <c r="B154" s="280"/>
      <c r="C154" s="280"/>
      <c r="D154" s="38"/>
      <c r="E154" s="58"/>
    </row>
    <row r="155" spans="1:6" ht="20.25">
      <c r="A155" s="41"/>
      <c r="B155" s="280"/>
      <c r="C155" s="280"/>
      <c r="D155" s="38"/>
      <c r="E155" s="58"/>
    </row>
    <row r="156" spans="1:6" ht="20.25">
      <c r="A156" s="41"/>
      <c r="B156" s="280"/>
      <c r="C156" s="280"/>
      <c r="D156" s="38"/>
      <c r="E156" s="58"/>
    </row>
    <row r="157" spans="1:6" ht="20.25">
      <c r="A157" s="41"/>
      <c r="B157" s="280"/>
      <c r="C157" s="280"/>
      <c r="D157" s="38"/>
      <c r="E157" s="58"/>
    </row>
    <row r="158" spans="1:6" ht="20.25">
      <c r="A158" s="280"/>
      <c r="B158" s="280"/>
      <c r="C158" s="280"/>
      <c r="D158" s="38"/>
      <c r="E158" s="58"/>
    </row>
    <row r="159" spans="1:6" ht="20.25">
      <c r="A159" s="280"/>
      <c r="B159" s="280"/>
      <c r="C159" s="280"/>
      <c r="D159" s="38"/>
      <c r="E159" s="58"/>
    </row>
    <row r="160" spans="1:6" ht="20.25">
      <c r="A160" s="280"/>
      <c r="B160" s="280"/>
      <c r="C160" s="280"/>
      <c r="D160" s="38"/>
      <c r="E160" s="58"/>
    </row>
    <row r="161" spans="1:5" ht="20.25">
      <c r="A161" s="280"/>
      <c r="B161" s="280"/>
      <c r="C161" s="280"/>
      <c r="D161" s="38"/>
      <c r="E161" s="58"/>
    </row>
    <row r="162" spans="1:5" ht="20.25">
      <c r="A162" s="67"/>
      <c r="B162" s="67"/>
      <c r="C162" s="67"/>
      <c r="D162" s="68"/>
      <c r="E162" s="69"/>
    </row>
    <row r="163" spans="1:5" ht="20.25">
      <c r="A163" s="52"/>
      <c r="B163" s="53"/>
      <c r="C163" s="1238" t="s">
        <v>772</v>
      </c>
      <c r="D163" s="1239"/>
      <c r="E163" s="70">
        <f>SUM(E136:E162)</f>
        <v>5970092.5999999996</v>
      </c>
    </row>
    <row r="164" spans="1:5" ht="20.25">
      <c r="A164" s="55" t="s">
        <v>23</v>
      </c>
      <c r="B164" s="53"/>
      <c r="C164" s="53" t="s">
        <v>37</v>
      </c>
      <c r="D164" s="53"/>
      <c r="E164" s="53"/>
    </row>
    <row r="165" spans="1:5" ht="20.25">
      <c r="A165" s="19" t="s">
        <v>0</v>
      </c>
      <c r="B165" s="20"/>
      <c r="C165" s="20"/>
      <c r="D165" s="21"/>
      <c r="E165" s="22"/>
    </row>
    <row r="166" spans="1:5" ht="20.25">
      <c r="A166" s="19" t="s">
        <v>1</v>
      </c>
      <c r="B166" s="20"/>
      <c r="C166" s="19" t="s">
        <v>2</v>
      </c>
      <c r="D166" s="21" t="s">
        <v>29</v>
      </c>
      <c r="E166" s="21"/>
    </row>
    <row r="167" spans="1:5" ht="20.25">
      <c r="A167" s="19"/>
      <c r="B167" s="23"/>
      <c r="C167" s="20"/>
      <c r="D167" s="22"/>
      <c r="E167" s="22"/>
    </row>
    <row r="168" spans="1:5" ht="20.25">
      <c r="A168" s="19"/>
      <c r="B168" s="23"/>
      <c r="C168" s="20"/>
      <c r="D168" s="22"/>
      <c r="E168" s="22"/>
    </row>
    <row r="169" spans="1:5" ht="20.25">
      <c r="A169" s="19" t="s">
        <v>3</v>
      </c>
      <c r="B169" s="23"/>
      <c r="C169" s="20"/>
      <c r="D169" s="22"/>
      <c r="E169" s="22"/>
    </row>
    <row r="170" spans="1:5" ht="20.25">
      <c r="A170" s="21"/>
      <c r="B170" s="24"/>
      <c r="C170" s="21"/>
      <c r="D170" s="22"/>
      <c r="E170" s="22"/>
    </row>
    <row r="171" spans="1:5" ht="20.25">
      <c r="A171" s="21" t="s">
        <v>41</v>
      </c>
      <c r="B171" s="24"/>
      <c r="C171" s="21"/>
      <c r="D171" s="22"/>
      <c r="E171" s="22"/>
    </row>
    <row r="172" spans="1:5" ht="20.25">
      <c r="A172" s="21" t="s">
        <v>5</v>
      </c>
      <c r="B172" s="21"/>
      <c r="C172" s="21"/>
      <c r="D172" s="22"/>
      <c r="E172" s="22"/>
    </row>
    <row r="173" spans="1:5" ht="20.25">
      <c r="A173" s="21" t="s">
        <v>6</v>
      </c>
      <c r="B173" s="22"/>
      <c r="C173" s="22"/>
      <c r="D173" s="22"/>
      <c r="E173" s="22"/>
    </row>
    <row r="174" spans="1:5" ht="20.25">
      <c r="A174" s="688" t="s">
        <v>7</v>
      </c>
      <c r="B174" s="26" t="s">
        <v>8</v>
      </c>
      <c r="C174" s="1238" t="s">
        <v>9</v>
      </c>
      <c r="D174" s="1239"/>
      <c r="E174" s="688" t="s">
        <v>10</v>
      </c>
    </row>
    <row r="175" spans="1:5" ht="20.25">
      <c r="A175" s="27"/>
      <c r="B175" s="28" t="s">
        <v>11</v>
      </c>
      <c r="C175" s="688"/>
      <c r="D175" s="29"/>
      <c r="E175" s="27" t="s">
        <v>12</v>
      </c>
    </row>
    <row r="176" spans="1:5" ht="20.25">
      <c r="A176" s="30"/>
      <c r="B176" s="31"/>
      <c r="C176" s="689" t="s">
        <v>13</v>
      </c>
      <c r="D176" s="690" t="s">
        <v>14</v>
      </c>
      <c r="E176" s="689"/>
    </row>
    <row r="177" spans="1:5" ht="20.25">
      <c r="A177" s="34" t="s">
        <v>42</v>
      </c>
      <c r="B177" s="34" t="s">
        <v>43</v>
      </c>
      <c r="C177" s="34" t="s">
        <v>17</v>
      </c>
      <c r="D177" s="35">
        <v>40436</v>
      </c>
      <c r="E177" s="185">
        <v>10280</v>
      </c>
    </row>
    <row r="178" spans="1:5" ht="20.25">
      <c r="A178" s="280"/>
      <c r="B178" s="280" t="s">
        <v>40</v>
      </c>
      <c r="C178" s="280" t="s">
        <v>19</v>
      </c>
      <c r="D178" s="38">
        <v>41333</v>
      </c>
      <c r="E178" s="58">
        <v>54.86</v>
      </c>
    </row>
    <row r="179" spans="1:5" ht="20.25">
      <c r="A179" s="41"/>
      <c r="B179" s="280" t="s">
        <v>40</v>
      </c>
      <c r="C179" s="280" t="s">
        <v>19</v>
      </c>
      <c r="D179" s="38">
        <v>41364</v>
      </c>
      <c r="E179" s="58">
        <v>176.54</v>
      </c>
    </row>
    <row r="180" spans="1:5" ht="20.25">
      <c r="A180" s="41"/>
      <c r="B180" s="280" t="s">
        <v>40</v>
      </c>
      <c r="C180" s="280" t="s">
        <v>17</v>
      </c>
      <c r="D180" s="38">
        <v>41379</v>
      </c>
      <c r="E180" s="58">
        <v>57.8</v>
      </c>
    </row>
    <row r="181" spans="1:5" ht="20.25">
      <c r="A181" s="41"/>
      <c r="B181" s="280" t="s">
        <v>40</v>
      </c>
      <c r="C181" s="280" t="s">
        <v>19</v>
      </c>
      <c r="D181" s="38">
        <v>41394</v>
      </c>
      <c r="E181" s="58">
        <v>323.24</v>
      </c>
    </row>
    <row r="182" spans="1:5" ht="20.25">
      <c r="A182" s="41"/>
      <c r="B182" s="280" t="s">
        <v>27</v>
      </c>
      <c r="C182" s="280" t="s">
        <v>19</v>
      </c>
      <c r="D182" s="38">
        <v>39994</v>
      </c>
      <c r="E182" s="65">
        <v>-27130</v>
      </c>
    </row>
    <row r="183" spans="1:5" ht="20.25">
      <c r="A183" s="41"/>
      <c r="B183" s="280" t="s">
        <v>27</v>
      </c>
      <c r="C183" s="280" t="s">
        <v>17</v>
      </c>
      <c r="D183" s="38">
        <v>40359</v>
      </c>
      <c r="E183" s="65">
        <v>-9760.5</v>
      </c>
    </row>
    <row r="184" spans="1:5" ht="20.25">
      <c r="A184" s="41"/>
      <c r="B184" s="280"/>
      <c r="C184" s="280"/>
      <c r="D184" s="38"/>
      <c r="E184" s="65"/>
    </row>
    <row r="185" spans="1:5" ht="20.25">
      <c r="A185" s="280"/>
      <c r="B185" s="280"/>
      <c r="C185" s="280"/>
      <c r="D185" s="38"/>
      <c r="E185" s="65"/>
    </row>
    <row r="186" spans="1:5" ht="20.25">
      <c r="A186" s="41"/>
      <c r="B186" s="280"/>
      <c r="C186" s="280"/>
      <c r="D186" s="38"/>
      <c r="E186" s="65"/>
    </row>
    <row r="187" spans="1:5" ht="20.25">
      <c r="A187" s="280"/>
      <c r="B187" s="280"/>
      <c r="C187" s="280"/>
      <c r="D187" s="38"/>
      <c r="E187" s="190"/>
    </row>
    <row r="188" spans="1:5" ht="20.25">
      <c r="A188" s="280"/>
      <c r="B188" s="280"/>
      <c r="C188" s="280"/>
      <c r="D188" s="38"/>
      <c r="E188" s="65"/>
    </row>
    <row r="189" spans="1:5" ht="20.25">
      <c r="A189" s="280"/>
      <c r="B189" s="280"/>
      <c r="C189" s="280"/>
      <c r="D189" s="38"/>
      <c r="E189" s="66"/>
    </row>
    <row r="190" spans="1:5" ht="20.25">
      <c r="A190" s="280"/>
      <c r="B190" s="280"/>
      <c r="C190" s="280"/>
      <c r="D190" s="38"/>
      <c r="E190" s="65"/>
    </row>
    <row r="191" spans="1:5" ht="20.25">
      <c r="A191" s="280"/>
      <c r="B191" s="280"/>
      <c r="C191" s="280"/>
      <c r="D191" s="38"/>
      <c r="E191" s="65"/>
    </row>
    <row r="192" spans="1:5" ht="20.25">
      <c r="A192" s="280"/>
      <c r="B192" s="280"/>
      <c r="C192" s="280"/>
      <c r="D192" s="38"/>
      <c r="E192" s="65"/>
    </row>
    <row r="193" spans="1:5" ht="20.25">
      <c r="A193" s="280"/>
      <c r="B193" s="280"/>
      <c r="C193" s="280"/>
      <c r="D193" s="38"/>
      <c r="E193" s="65"/>
    </row>
    <row r="194" spans="1:5" ht="20.25">
      <c r="A194" s="280"/>
      <c r="B194" s="280"/>
      <c r="C194" s="280"/>
      <c r="D194" s="38"/>
      <c r="E194" s="65"/>
    </row>
    <row r="195" spans="1:5" ht="20.25">
      <c r="A195" s="280"/>
      <c r="B195" s="280"/>
      <c r="C195" s="280"/>
      <c r="D195" s="38"/>
      <c r="E195" s="61"/>
    </row>
    <row r="196" spans="1:5" ht="20.25">
      <c r="A196" s="280"/>
      <c r="B196" s="280"/>
      <c r="C196" s="280"/>
      <c r="D196" s="38"/>
      <c r="E196" s="61"/>
    </row>
    <row r="197" spans="1:5" ht="20.25">
      <c r="A197" s="280"/>
      <c r="B197" s="280"/>
      <c r="C197" s="280"/>
      <c r="D197" s="38"/>
      <c r="E197" s="58"/>
    </row>
    <row r="198" spans="1:5" ht="20.25">
      <c r="A198" s="280"/>
      <c r="B198" s="280"/>
      <c r="C198" s="280"/>
      <c r="D198" s="38"/>
      <c r="E198" s="58"/>
    </row>
    <row r="199" spans="1:5" ht="20.25">
      <c r="A199" s="280"/>
      <c r="B199" s="280"/>
      <c r="C199" s="280"/>
      <c r="D199" s="38"/>
      <c r="E199" s="58"/>
    </row>
    <row r="200" spans="1:5" ht="20.25">
      <c r="A200" s="280"/>
      <c r="B200" s="280"/>
      <c r="C200" s="280"/>
      <c r="D200" s="38"/>
      <c r="E200" s="58"/>
    </row>
    <row r="201" spans="1:5" ht="20.25">
      <c r="A201" s="67"/>
      <c r="B201" s="67"/>
      <c r="C201" s="67"/>
      <c r="D201" s="68"/>
      <c r="E201" s="69"/>
    </row>
    <row r="202" spans="1:5" ht="20.25">
      <c r="A202" s="52"/>
      <c r="B202" s="53"/>
      <c r="C202" s="1241" t="s">
        <v>774</v>
      </c>
      <c r="D202" s="1242"/>
      <c r="E202" s="191">
        <v>-25998.059999999998</v>
      </c>
    </row>
    <row r="203" spans="1:5" ht="20.25">
      <c r="A203" s="55" t="s">
        <v>23</v>
      </c>
      <c r="B203" s="53"/>
      <c r="C203" s="53" t="s">
        <v>37</v>
      </c>
      <c r="D203" s="53"/>
      <c r="E203" s="53"/>
    </row>
    <row r="204" spans="1:5" ht="20.25">
      <c r="A204" s="55"/>
      <c r="B204" s="53"/>
      <c r="C204" s="53"/>
      <c r="D204" s="53"/>
      <c r="E204" s="53"/>
    </row>
    <row r="205" spans="1:5" ht="20.25">
      <c r="A205" s="55"/>
      <c r="B205" s="53"/>
      <c r="C205" s="53"/>
      <c r="D205" s="53"/>
      <c r="E205" s="53"/>
    </row>
    <row r="206" spans="1:5" ht="20.25">
      <c r="A206" s="19" t="s">
        <v>0</v>
      </c>
      <c r="B206" s="20"/>
      <c r="C206" s="20"/>
      <c r="D206" s="21"/>
      <c r="E206" s="22"/>
    </row>
    <row r="207" spans="1:5" ht="20.25">
      <c r="A207" s="19" t="s">
        <v>1</v>
      </c>
      <c r="B207" s="20"/>
      <c r="C207" s="19" t="s">
        <v>2</v>
      </c>
      <c r="D207" s="21"/>
      <c r="E207" s="21"/>
    </row>
    <row r="208" spans="1:5" ht="20.25">
      <c r="A208" s="19"/>
      <c r="B208" s="23"/>
      <c r="C208" s="20"/>
      <c r="D208" s="22"/>
      <c r="E208" s="22"/>
    </row>
    <row r="209" spans="1:6" ht="20.25">
      <c r="A209" s="19"/>
      <c r="B209" s="23"/>
      <c r="C209" s="20"/>
      <c r="D209" s="22"/>
      <c r="E209" s="22"/>
    </row>
    <row r="210" spans="1:6" ht="20.25">
      <c r="A210" s="19" t="s">
        <v>3</v>
      </c>
      <c r="B210" s="23"/>
      <c r="C210" s="20"/>
      <c r="D210" s="22"/>
      <c r="E210" s="22"/>
    </row>
    <row r="211" spans="1:6" ht="20.25">
      <c r="A211" s="21"/>
      <c r="B211" s="24"/>
      <c r="C211" s="21"/>
      <c r="D211" s="22"/>
      <c r="E211" s="22"/>
    </row>
    <row r="212" spans="1:6" ht="20.25">
      <c r="A212" s="21" t="s">
        <v>44</v>
      </c>
      <c r="B212" s="24"/>
      <c r="C212" s="21"/>
      <c r="D212" s="22"/>
      <c r="E212" s="22"/>
    </row>
    <row r="213" spans="1:6" ht="20.25">
      <c r="A213" s="21" t="s">
        <v>5</v>
      </c>
      <c r="B213" s="21"/>
      <c r="C213" s="21"/>
      <c r="D213" s="22"/>
      <c r="E213" s="22"/>
    </row>
    <row r="214" spans="1:6" ht="20.25">
      <c r="A214" s="21" t="s">
        <v>6</v>
      </c>
      <c r="B214" s="22"/>
      <c r="C214" s="22"/>
      <c r="D214" s="22"/>
      <c r="E214" s="22"/>
    </row>
    <row r="215" spans="1:6" ht="20.25">
      <c r="A215" s="688" t="s">
        <v>7</v>
      </c>
      <c r="B215" s="26" t="s">
        <v>8</v>
      </c>
      <c r="C215" s="1238" t="s">
        <v>9</v>
      </c>
      <c r="D215" s="1239"/>
      <c r="E215" s="688" t="s">
        <v>10</v>
      </c>
    </row>
    <row r="216" spans="1:6" ht="20.25">
      <c r="A216" s="27"/>
      <c r="B216" s="28" t="s">
        <v>11</v>
      </c>
      <c r="C216" s="688"/>
      <c r="D216" s="29"/>
      <c r="E216" s="27" t="s">
        <v>12</v>
      </c>
    </row>
    <row r="217" spans="1:6" ht="20.25">
      <c r="A217" s="30"/>
      <c r="B217" s="31"/>
      <c r="C217" s="689" t="s">
        <v>13</v>
      </c>
      <c r="D217" s="690" t="s">
        <v>14</v>
      </c>
      <c r="E217" s="689"/>
    </row>
    <row r="218" spans="1:6" ht="20.25">
      <c r="A218" s="34" t="s">
        <v>45</v>
      </c>
      <c r="B218" s="34" t="s">
        <v>46</v>
      </c>
      <c r="C218" s="34" t="s">
        <v>19</v>
      </c>
      <c r="D218" s="35">
        <v>39416</v>
      </c>
      <c r="E218" s="71">
        <v>-3000</v>
      </c>
    </row>
    <row r="219" spans="1:6" ht="20.25">
      <c r="A219" s="280"/>
      <c r="B219" s="280" t="s">
        <v>26</v>
      </c>
      <c r="C219" s="280" t="s">
        <v>19</v>
      </c>
      <c r="D219" s="38">
        <v>39964</v>
      </c>
      <c r="E219" s="72">
        <v>-18534.5</v>
      </c>
    </row>
    <row r="220" spans="1:6" ht="20.25">
      <c r="A220" s="41"/>
      <c r="B220" s="280" t="s">
        <v>46</v>
      </c>
      <c r="C220" s="280" t="s">
        <v>19</v>
      </c>
      <c r="D220" s="38">
        <v>40482</v>
      </c>
      <c r="E220" s="72">
        <v>-26377.5</v>
      </c>
      <c r="F220" s="296"/>
    </row>
    <row r="221" spans="1:6" ht="20.25">
      <c r="A221" s="41"/>
      <c r="B221" s="280"/>
      <c r="C221" s="280"/>
      <c r="D221" s="42"/>
      <c r="E221" s="72"/>
      <c r="F221" s="308"/>
    </row>
    <row r="222" spans="1:6" ht="20.25">
      <c r="A222" s="41"/>
      <c r="B222" s="280"/>
      <c r="C222" s="280"/>
      <c r="D222" s="42"/>
      <c r="E222" s="73"/>
      <c r="F222" s="308"/>
    </row>
    <row r="223" spans="1:6" ht="20.25">
      <c r="A223" s="41"/>
      <c r="B223" s="280"/>
      <c r="C223" s="280"/>
      <c r="D223" s="42"/>
      <c r="E223" s="72"/>
      <c r="F223" s="296"/>
    </row>
    <row r="224" spans="1:6" ht="20.25">
      <c r="A224" s="41"/>
      <c r="B224" s="280"/>
      <c r="C224" s="280"/>
      <c r="D224" s="42"/>
      <c r="E224" s="72"/>
      <c r="F224" s="296"/>
    </row>
    <row r="225" spans="1:6" ht="20.25">
      <c r="A225" s="41"/>
      <c r="B225" s="280"/>
      <c r="C225" s="280"/>
      <c r="D225" s="42"/>
      <c r="E225" s="72"/>
      <c r="F225" s="296"/>
    </row>
    <row r="226" spans="1:6" ht="20.25">
      <c r="A226" s="41"/>
      <c r="B226" s="281"/>
      <c r="C226" s="280"/>
      <c r="D226" s="42"/>
      <c r="E226" s="72"/>
      <c r="F226" s="296"/>
    </row>
    <row r="227" spans="1:6" ht="20.25">
      <c r="A227" s="41"/>
      <c r="B227" s="280"/>
      <c r="C227" s="280"/>
      <c r="D227" s="42"/>
      <c r="E227" s="72"/>
      <c r="F227" s="296"/>
    </row>
    <row r="228" spans="1:6" ht="20.25">
      <c r="A228" s="41"/>
      <c r="B228" s="280"/>
      <c r="C228" s="280"/>
      <c r="D228" s="42"/>
      <c r="E228" s="72"/>
      <c r="F228" s="296"/>
    </row>
    <row r="229" spans="1:6" ht="20.25">
      <c r="A229" s="41"/>
      <c r="B229" s="281"/>
      <c r="C229" s="280"/>
      <c r="D229" s="42"/>
      <c r="E229" s="72"/>
      <c r="F229" s="296"/>
    </row>
    <row r="230" spans="1:6" ht="20.25">
      <c r="A230" s="41"/>
      <c r="B230" s="281"/>
      <c r="C230" s="280"/>
      <c r="D230" s="42"/>
      <c r="E230" s="72"/>
      <c r="F230" s="296"/>
    </row>
    <row r="231" spans="1:6" ht="20.25">
      <c r="A231" s="41"/>
      <c r="B231" s="281"/>
      <c r="C231" s="280"/>
      <c r="D231" s="42"/>
      <c r="E231" s="72"/>
      <c r="F231" s="296"/>
    </row>
    <row r="232" spans="1:6" ht="20.25">
      <c r="A232" s="41"/>
      <c r="B232" s="281"/>
      <c r="C232" s="280"/>
      <c r="D232" s="42"/>
      <c r="E232" s="72"/>
      <c r="F232" s="296"/>
    </row>
    <row r="233" spans="1:6" ht="20.25">
      <c r="A233" s="41"/>
      <c r="B233" s="281"/>
      <c r="C233" s="280"/>
      <c r="D233" s="42"/>
      <c r="E233" s="72"/>
      <c r="F233" s="296"/>
    </row>
    <row r="234" spans="1:6" ht="20.25">
      <c r="A234" s="41"/>
      <c r="B234" s="281"/>
      <c r="C234" s="280"/>
      <c r="D234" s="42"/>
      <c r="E234" s="72"/>
      <c r="F234" s="296"/>
    </row>
    <row r="235" spans="1:6" ht="20.25">
      <c r="A235" s="41"/>
      <c r="B235" s="281"/>
      <c r="C235" s="280"/>
      <c r="D235" s="42"/>
      <c r="E235" s="72"/>
      <c r="F235" s="296"/>
    </row>
    <row r="236" spans="1:6" ht="20.25">
      <c r="A236" s="41"/>
      <c r="B236" s="281"/>
      <c r="C236" s="280"/>
      <c r="D236" s="42"/>
      <c r="E236" s="72"/>
      <c r="F236" s="296"/>
    </row>
    <row r="237" spans="1:6" ht="20.25">
      <c r="A237" s="41"/>
      <c r="B237" s="281"/>
      <c r="C237" s="280"/>
      <c r="D237" s="42"/>
      <c r="E237" s="72"/>
      <c r="F237" s="296"/>
    </row>
    <row r="238" spans="1:6" ht="20.25">
      <c r="A238" s="41"/>
      <c r="B238" s="281"/>
      <c r="C238" s="280"/>
      <c r="D238" s="42"/>
      <c r="E238" s="72"/>
      <c r="F238" s="296"/>
    </row>
    <row r="239" spans="1:6" ht="20.25">
      <c r="A239" s="280"/>
      <c r="B239" s="281"/>
      <c r="C239" s="280"/>
      <c r="D239" s="45"/>
      <c r="E239" s="46"/>
    </row>
    <row r="240" spans="1:6" ht="20.25">
      <c r="A240" s="280"/>
      <c r="B240" s="281"/>
      <c r="C240" s="280"/>
      <c r="D240" s="45"/>
      <c r="E240" s="46"/>
    </row>
    <row r="241" spans="1:5" ht="20.25">
      <c r="A241" s="280"/>
      <c r="B241" s="281"/>
      <c r="C241" s="280"/>
      <c r="D241" s="45"/>
      <c r="E241" s="46"/>
    </row>
    <row r="242" spans="1:5" ht="20.25">
      <c r="A242" s="47"/>
      <c r="B242" s="48"/>
      <c r="C242" s="47"/>
      <c r="D242" s="49"/>
      <c r="E242" s="50"/>
    </row>
    <row r="243" spans="1:5" ht="20.25">
      <c r="A243" s="30"/>
      <c r="B243" s="51"/>
      <c r="C243" s="30"/>
      <c r="D243" s="49"/>
      <c r="E243" s="50"/>
    </row>
    <row r="244" spans="1:5" ht="20.25">
      <c r="A244" s="52"/>
      <c r="B244" s="53"/>
      <c r="C244" s="1241" t="s">
        <v>774</v>
      </c>
      <c r="D244" s="1242"/>
      <c r="E244" s="74">
        <v>-47912</v>
      </c>
    </row>
    <row r="245" spans="1:5" ht="20.25">
      <c r="A245" s="55" t="s">
        <v>23</v>
      </c>
      <c r="B245" s="53"/>
      <c r="C245" s="53"/>
      <c r="D245" s="53"/>
      <c r="E245" s="53"/>
    </row>
    <row r="246" spans="1:5" ht="20.25">
      <c r="A246" s="55"/>
      <c r="B246" s="53"/>
      <c r="C246" s="53"/>
      <c r="D246" s="53"/>
      <c r="E246" s="53"/>
    </row>
    <row r="247" spans="1:5" ht="20.25">
      <c r="A247" s="19" t="s">
        <v>0</v>
      </c>
      <c r="B247" s="20"/>
      <c r="C247" s="20"/>
      <c r="D247" s="21"/>
      <c r="E247" s="22"/>
    </row>
    <row r="248" spans="1:5" ht="20.25">
      <c r="A248" s="19" t="s">
        <v>1</v>
      </c>
      <c r="B248" s="20"/>
      <c r="C248" s="19" t="s">
        <v>2</v>
      </c>
      <c r="D248" s="21"/>
      <c r="E248" s="21"/>
    </row>
    <row r="249" spans="1:5" ht="20.25">
      <c r="A249" s="19"/>
      <c r="B249" s="23"/>
      <c r="C249" s="20"/>
      <c r="D249" s="22"/>
      <c r="E249" s="22"/>
    </row>
    <row r="250" spans="1:5" ht="20.25">
      <c r="A250" s="19"/>
      <c r="B250" s="23"/>
      <c r="C250" s="20"/>
      <c r="D250" s="22"/>
      <c r="E250" s="22"/>
    </row>
    <row r="251" spans="1:5" ht="20.25">
      <c r="A251" s="19" t="s">
        <v>3</v>
      </c>
      <c r="B251" s="23"/>
      <c r="C251" s="20"/>
      <c r="D251" s="22"/>
      <c r="E251" s="22"/>
    </row>
    <row r="252" spans="1:5" ht="20.25">
      <c r="A252" s="21"/>
      <c r="B252" s="24"/>
      <c r="C252" s="21"/>
      <c r="D252" s="22"/>
      <c r="E252" s="22"/>
    </row>
    <row r="253" spans="1:5" ht="20.25">
      <c r="A253" s="21" t="s">
        <v>47</v>
      </c>
      <c r="B253" s="24"/>
      <c r="C253" s="21"/>
      <c r="D253" s="22"/>
      <c r="E253" s="22"/>
    </row>
    <row r="254" spans="1:5" ht="20.25">
      <c r="A254" s="21" t="s">
        <v>5</v>
      </c>
      <c r="B254" s="21"/>
      <c r="C254" s="21"/>
      <c r="D254" s="22"/>
      <c r="E254" s="22"/>
    </row>
    <row r="255" spans="1:5" ht="20.25">
      <c r="A255" s="21" t="s">
        <v>6</v>
      </c>
      <c r="B255" s="22"/>
      <c r="C255" s="22"/>
      <c r="D255" s="22"/>
      <c r="E255" s="22"/>
    </row>
    <row r="256" spans="1:5" ht="20.25">
      <c r="A256" s="688" t="s">
        <v>7</v>
      </c>
      <c r="B256" s="26" t="s">
        <v>8</v>
      </c>
      <c r="C256" s="1238" t="s">
        <v>9</v>
      </c>
      <c r="D256" s="1240"/>
      <c r="E256" s="688" t="s">
        <v>10</v>
      </c>
    </row>
    <row r="257" spans="1:5" ht="20.25">
      <c r="A257" s="27"/>
      <c r="B257" s="28" t="s">
        <v>11</v>
      </c>
      <c r="C257" s="688"/>
      <c r="D257" s="29"/>
      <c r="E257" s="27" t="s">
        <v>12</v>
      </c>
    </row>
    <row r="258" spans="1:5" ht="20.25">
      <c r="A258" s="30"/>
      <c r="B258" s="31"/>
      <c r="C258" s="689" t="s">
        <v>13</v>
      </c>
      <c r="D258" s="690" t="s">
        <v>14</v>
      </c>
      <c r="E258" s="689"/>
    </row>
    <row r="259" spans="1:5" ht="20.25">
      <c r="A259" s="34" t="s">
        <v>48</v>
      </c>
      <c r="B259" s="34" t="s">
        <v>26</v>
      </c>
      <c r="C259" s="34" t="s">
        <v>19</v>
      </c>
      <c r="D259" s="35">
        <v>38290</v>
      </c>
      <c r="E259" s="71">
        <v>-1000</v>
      </c>
    </row>
    <row r="260" spans="1:5" ht="20.25">
      <c r="A260" s="280"/>
      <c r="B260" s="280" t="s">
        <v>49</v>
      </c>
      <c r="C260" s="280" t="s">
        <v>50</v>
      </c>
      <c r="D260" s="38">
        <v>39294</v>
      </c>
      <c r="E260" s="72">
        <v>47225.5</v>
      </c>
    </row>
    <row r="261" spans="1:5" ht="20.25">
      <c r="A261" s="41"/>
      <c r="B261" s="280" t="s">
        <v>26</v>
      </c>
      <c r="C261" s="280" t="s">
        <v>19</v>
      </c>
      <c r="D261" s="38">
        <v>39416</v>
      </c>
      <c r="E261" s="72">
        <v>-12863</v>
      </c>
    </row>
    <row r="262" spans="1:5" ht="20.25">
      <c r="A262" s="41"/>
      <c r="B262" s="280" t="s">
        <v>26</v>
      </c>
      <c r="C262" s="280" t="s">
        <v>19</v>
      </c>
      <c r="D262" s="38">
        <v>39844</v>
      </c>
      <c r="E262" s="72">
        <v>-17266</v>
      </c>
    </row>
    <row r="263" spans="1:5" ht="20.25">
      <c r="A263" s="41"/>
      <c r="B263" s="280"/>
      <c r="C263" s="280"/>
      <c r="D263" s="38"/>
      <c r="E263" s="72"/>
    </row>
    <row r="264" spans="1:5" ht="20.25">
      <c r="A264" s="41"/>
      <c r="B264" s="280"/>
      <c r="C264" s="280"/>
      <c r="D264" s="38"/>
      <c r="E264" s="72"/>
    </row>
    <row r="265" spans="1:5" ht="20.25">
      <c r="A265" s="41"/>
      <c r="B265" s="280"/>
      <c r="C265" s="280"/>
      <c r="D265" s="38"/>
      <c r="E265" s="72"/>
    </row>
    <row r="266" spans="1:5" ht="20.25">
      <c r="A266" s="41"/>
      <c r="B266" s="280"/>
      <c r="C266" s="280"/>
      <c r="D266" s="38"/>
      <c r="E266" s="72"/>
    </row>
    <row r="267" spans="1:5" ht="20.25">
      <c r="A267" s="41"/>
      <c r="B267" s="280"/>
      <c r="C267" s="280"/>
      <c r="D267" s="38"/>
      <c r="E267" s="72"/>
    </row>
    <row r="268" spans="1:5" ht="20.25">
      <c r="A268" s="41"/>
      <c r="B268" s="280"/>
      <c r="C268" s="280"/>
      <c r="D268" s="38"/>
      <c r="E268" s="72"/>
    </row>
    <row r="269" spans="1:5" ht="20.25">
      <c r="A269" s="41"/>
      <c r="B269" s="280"/>
      <c r="C269" s="280"/>
      <c r="D269" s="38"/>
      <c r="E269" s="72"/>
    </row>
    <row r="270" spans="1:5" ht="20.25">
      <c r="A270" s="41"/>
      <c r="B270" s="280"/>
      <c r="C270" s="280"/>
      <c r="D270" s="38"/>
      <c r="E270" s="72"/>
    </row>
    <row r="271" spans="1:5" ht="20.25">
      <c r="A271" s="41"/>
      <c r="B271" s="280"/>
      <c r="C271" s="280"/>
      <c r="D271" s="38"/>
      <c r="E271" s="72"/>
    </row>
    <row r="272" spans="1:5" ht="20.25">
      <c r="A272" s="41"/>
      <c r="B272" s="280"/>
      <c r="C272" s="280"/>
      <c r="D272" s="38"/>
      <c r="E272" s="72"/>
    </row>
    <row r="273" spans="1:5" ht="20.25">
      <c r="A273" s="41"/>
      <c r="B273" s="280"/>
      <c r="C273" s="280"/>
      <c r="D273" s="38"/>
      <c r="E273" s="72"/>
    </row>
    <row r="274" spans="1:5" ht="20.25">
      <c r="A274" s="41"/>
      <c r="B274" s="280"/>
      <c r="C274" s="280"/>
      <c r="D274" s="38"/>
      <c r="E274" s="72"/>
    </row>
    <row r="275" spans="1:5" ht="20.25">
      <c r="A275" s="41"/>
      <c r="B275" s="280"/>
      <c r="C275" s="280"/>
      <c r="D275" s="38"/>
      <c r="E275" s="72"/>
    </row>
    <row r="276" spans="1:5" ht="20.25">
      <c r="A276" s="41"/>
      <c r="B276" s="280"/>
      <c r="C276" s="77"/>
      <c r="D276" s="41"/>
      <c r="E276" s="46"/>
    </row>
    <row r="277" spans="1:5" ht="20.25">
      <c r="A277" s="41"/>
      <c r="B277" s="281"/>
      <c r="C277" s="77"/>
      <c r="D277" s="78"/>
      <c r="E277" s="46"/>
    </row>
    <row r="278" spans="1:5" ht="20.25">
      <c r="A278" s="41"/>
      <c r="B278" s="281"/>
      <c r="C278" s="77"/>
      <c r="D278" s="78"/>
      <c r="E278" s="46"/>
    </row>
    <row r="279" spans="1:5" ht="20.25">
      <c r="A279" s="41"/>
      <c r="B279" s="281"/>
      <c r="C279" s="77"/>
      <c r="D279" s="78"/>
      <c r="E279" s="46"/>
    </row>
    <row r="280" spans="1:5" ht="20.25">
      <c r="A280" s="41"/>
      <c r="B280" s="281"/>
      <c r="C280" s="77"/>
      <c r="D280" s="78"/>
      <c r="E280" s="46"/>
    </row>
    <row r="281" spans="1:5" ht="20.25">
      <c r="A281" s="280"/>
      <c r="B281" s="281"/>
      <c r="C281" s="280"/>
      <c r="D281" s="45"/>
      <c r="E281" s="46"/>
    </row>
    <row r="282" spans="1:5" ht="20.25">
      <c r="A282" s="280"/>
      <c r="B282" s="281"/>
      <c r="C282" s="280"/>
      <c r="D282" s="45"/>
      <c r="E282" s="46"/>
    </row>
    <row r="283" spans="1:5" ht="20.25">
      <c r="A283" s="47"/>
      <c r="B283" s="48"/>
      <c r="C283" s="47"/>
      <c r="D283" s="49"/>
      <c r="E283" s="50"/>
    </row>
    <row r="284" spans="1:5" ht="20.25">
      <c r="A284" s="30"/>
      <c r="B284" s="51"/>
      <c r="C284" s="30"/>
      <c r="D284" s="49"/>
      <c r="E284" s="50"/>
    </row>
    <row r="285" spans="1:5" ht="20.25">
      <c r="A285" s="52"/>
      <c r="B285" s="53"/>
      <c r="C285" s="1238" t="s">
        <v>772</v>
      </c>
      <c r="D285" s="1239"/>
      <c r="E285" s="62">
        <v>16096.5</v>
      </c>
    </row>
    <row r="286" spans="1:5" ht="20.25">
      <c r="A286" s="55" t="s">
        <v>23</v>
      </c>
      <c r="B286" s="53"/>
      <c r="C286" s="53"/>
      <c r="D286" s="53"/>
      <c r="E286" s="53"/>
    </row>
    <row r="287" spans="1:5" ht="20.25">
      <c r="A287" s="55"/>
      <c r="B287" s="53"/>
      <c r="C287" s="53"/>
      <c r="D287" s="53"/>
      <c r="E287" s="53"/>
    </row>
    <row r="288" spans="1:5" ht="20.25">
      <c r="A288" s="19" t="s">
        <v>0</v>
      </c>
      <c r="B288" s="20"/>
      <c r="C288" s="20"/>
      <c r="D288" s="21"/>
      <c r="E288" s="22"/>
    </row>
    <row r="289" spans="1:5" ht="20.25">
      <c r="A289" s="19" t="s">
        <v>1</v>
      </c>
      <c r="B289" s="20"/>
      <c r="C289" s="19" t="s">
        <v>2</v>
      </c>
      <c r="D289" s="21"/>
      <c r="E289" s="21"/>
    </row>
    <row r="290" spans="1:5" ht="20.25">
      <c r="A290" s="19"/>
      <c r="B290" s="23"/>
      <c r="C290" s="20"/>
      <c r="D290" s="22"/>
      <c r="E290" s="22"/>
    </row>
    <row r="291" spans="1:5" ht="20.25">
      <c r="A291" s="19"/>
      <c r="B291" s="23"/>
      <c r="C291" s="20"/>
      <c r="D291" s="22"/>
      <c r="E291" s="22"/>
    </row>
    <row r="292" spans="1:5" ht="20.25">
      <c r="A292" s="19" t="s">
        <v>3</v>
      </c>
      <c r="B292" s="23"/>
      <c r="C292" s="20"/>
      <c r="D292" s="22"/>
      <c r="E292" s="22"/>
    </row>
    <row r="293" spans="1:5" ht="20.25">
      <c r="A293" s="21"/>
      <c r="B293" s="24"/>
      <c r="C293" s="21"/>
      <c r="D293" s="22"/>
      <c r="E293" s="22"/>
    </row>
    <row r="294" spans="1:5" ht="20.25">
      <c r="A294" s="21" t="s">
        <v>51</v>
      </c>
      <c r="B294" s="24"/>
      <c r="C294" s="21"/>
      <c r="D294" s="22"/>
      <c r="E294" s="22"/>
    </row>
    <row r="295" spans="1:5" ht="20.25">
      <c r="A295" s="21" t="s">
        <v>5</v>
      </c>
      <c r="B295" s="21"/>
      <c r="C295" s="21"/>
      <c r="D295" s="22"/>
      <c r="E295" s="22"/>
    </row>
    <row r="296" spans="1:5" ht="20.25">
      <c r="A296" s="21" t="s">
        <v>6</v>
      </c>
      <c r="B296" s="22"/>
      <c r="C296" s="22"/>
      <c r="D296" s="22"/>
      <c r="E296" s="22"/>
    </row>
    <row r="297" spans="1:5" ht="20.25">
      <c r="A297" s="688" t="s">
        <v>7</v>
      </c>
      <c r="B297" s="26" t="s">
        <v>8</v>
      </c>
      <c r="C297" s="1238" t="s">
        <v>9</v>
      </c>
      <c r="D297" s="1240"/>
      <c r="E297" s="688" t="s">
        <v>10</v>
      </c>
    </row>
    <row r="298" spans="1:5" ht="20.25">
      <c r="A298" s="27"/>
      <c r="B298" s="28" t="s">
        <v>11</v>
      </c>
      <c r="C298" s="688"/>
      <c r="D298" s="29"/>
      <c r="E298" s="27" t="s">
        <v>12</v>
      </c>
    </row>
    <row r="299" spans="1:5" ht="20.25">
      <c r="A299" s="30"/>
      <c r="B299" s="31"/>
      <c r="C299" s="689" t="s">
        <v>13</v>
      </c>
      <c r="D299" s="690" t="s">
        <v>14</v>
      </c>
      <c r="E299" s="689"/>
    </row>
    <row r="300" spans="1:5" ht="20.25">
      <c r="A300" s="34" t="s">
        <v>52</v>
      </c>
      <c r="B300" s="34" t="s">
        <v>26</v>
      </c>
      <c r="C300" s="280" t="s">
        <v>19</v>
      </c>
      <c r="D300" s="35">
        <v>38625</v>
      </c>
      <c r="E300" s="293">
        <v>-1000</v>
      </c>
    </row>
    <row r="301" spans="1:5" ht="20.25">
      <c r="A301" s="280"/>
      <c r="B301" s="280" t="s">
        <v>26</v>
      </c>
      <c r="C301" s="280" t="s">
        <v>17</v>
      </c>
      <c r="D301" s="38">
        <v>38763</v>
      </c>
      <c r="E301" s="212">
        <v>-1105</v>
      </c>
    </row>
    <row r="302" spans="1:5" ht="20.25">
      <c r="A302" s="41"/>
      <c r="B302" s="280" t="s">
        <v>26</v>
      </c>
      <c r="C302" s="280" t="s">
        <v>19</v>
      </c>
      <c r="D302" s="38">
        <v>39325</v>
      </c>
      <c r="E302" s="212">
        <v>-7000</v>
      </c>
    </row>
    <row r="303" spans="1:5" ht="20.25">
      <c r="A303" s="41"/>
      <c r="B303" s="280" t="s">
        <v>26</v>
      </c>
      <c r="C303" s="280" t="s">
        <v>17</v>
      </c>
      <c r="D303" s="38">
        <v>39340</v>
      </c>
      <c r="E303" s="212">
        <v>-500</v>
      </c>
    </row>
    <row r="304" spans="1:5" ht="20.25">
      <c r="A304" s="41"/>
      <c r="B304" s="280" t="s">
        <v>16</v>
      </c>
      <c r="C304" s="280" t="s">
        <v>17</v>
      </c>
      <c r="D304" s="38">
        <v>39644</v>
      </c>
      <c r="E304" s="284">
        <v>2307</v>
      </c>
    </row>
    <row r="305" spans="1:6" ht="20.25">
      <c r="A305" s="41"/>
      <c r="B305" s="280" t="s">
        <v>26</v>
      </c>
      <c r="C305" s="280" t="s">
        <v>17</v>
      </c>
      <c r="D305" s="38">
        <v>39706</v>
      </c>
      <c r="E305" s="212">
        <v>-43462.35</v>
      </c>
    </row>
    <row r="306" spans="1:6" ht="20.25">
      <c r="A306" s="41"/>
      <c r="B306" s="280" t="s">
        <v>16</v>
      </c>
      <c r="C306" s="280" t="s">
        <v>17</v>
      </c>
      <c r="D306" s="38">
        <v>39736</v>
      </c>
      <c r="E306" s="284">
        <v>16693</v>
      </c>
    </row>
    <row r="307" spans="1:6" ht="20.25">
      <c r="A307" s="41"/>
      <c r="B307" s="280" t="s">
        <v>26</v>
      </c>
      <c r="C307" s="280" t="s">
        <v>19</v>
      </c>
      <c r="D307" s="38">
        <v>39872</v>
      </c>
      <c r="E307" s="212">
        <v>-35903</v>
      </c>
    </row>
    <row r="308" spans="1:6" ht="20.25">
      <c r="A308" s="280"/>
      <c r="B308" s="280" t="s">
        <v>27</v>
      </c>
      <c r="C308" s="280" t="s">
        <v>17</v>
      </c>
      <c r="D308" s="38">
        <v>40374</v>
      </c>
      <c r="E308" s="212">
        <v>-15066.5</v>
      </c>
    </row>
    <row r="309" spans="1:6" ht="20.25">
      <c r="A309" s="41"/>
      <c r="B309" s="280" t="s">
        <v>53</v>
      </c>
      <c r="C309" s="280" t="s">
        <v>54</v>
      </c>
      <c r="D309" s="38">
        <v>40461</v>
      </c>
      <c r="E309" s="212">
        <v>-48653</v>
      </c>
    </row>
    <row r="310" spans="1:6" ht="20.25">
      <c r="A310" s="41"/>
      <c r="B310" s="280" t="s">
        <v>53</v>
      </c>
      <c r="C310" s="280" t="s">
        <v>55</v>
      </c>
      <c r="D310" s="38">
        <v>40492</v>
      </c>
      <c r="E310" s="212">
        <v>-7180</v>
      </c>
    </row>
    <row r="311" spans="1:6" ht="20.25">
      <c r="A311" s="280"/>
      <c r="B311" s="280" t="s">
        <v>53</v>
      </c>
      <c r="C311" s="280" t="s">
        <v>56</v>
      </c>
      <c r="D311" s="38">
        <v>40527</v>
      </c>
      <c r="E311" s="212">
        <v>-32009</v>
      </c>
    </row>
    <row r="312" spans="1:6" ht="20.25">
      <c r="A312" s="280"/>
      <c r="B312" s="280" t="s">
        <v>53</v>
      </c>
      <c r="C312" s="280" t="s">
        <v>57</v>
      </c>
      <c r="D312" s="38">
        <v>40633</v>
      </c>
      <c r="E312" s="212">
        <v>-57804</v>
      </c>
    </row>
    <row r="313" spans="1:6" ht="20.25">
      <c r="A313" s="280"/>
      <c r="B313" s="280" t="s">
        <v>26</v>
      </c>
      <c r="C313" s="280" t="s">
        <v>19</v>
      </c>
      <c r="D313" s="38">
        <v>40786</v>
      </c>
      <c r="E313" s="212">
        <v>-1133</v>
      </c>
    </row>
    <row r="314" spans="1:6" ht="20.25">
      <c r="A314" s="280"/>
      <c r="B314" s="280" t="s">
        <v>53</v>
      </c>
      <c r="C314" s="280" t="s">
        <v>55</v>
      </c>
      <c r="D314" s="38">
        <v>40796</v>
      </c>
      <c r="E314" s="212">
        <v>-42361</v>
      </c>
    </row>
    <row r="315" spans="1:6" ht="20.25">
      <c r="A315" s="280"/>
      <c r="B315" s="280" t="s">
        <v>58</v>
      </c>
      <c r="C315" s="280" t="s">
        <v>17</v>
      </c>
      <c r="D315" s="38">
        <v>40801</v>
      </c>
      <c r="E315" s="212">
        <v>-3343</v>
      </c>
    </row>
    <row r="316" spans="1:6" ht="20.25">
      <c r="A316" s="280"/>
      <c r="B316" s="280" t="s">
        <v>59</v>
      </c>
      <c r="C316" s="280" t="s">
        <v>19</v>
      </c>
      <c r="D316" s="38">
        <v>40816</v>
      </c>
      <c r="E316" s="284">
        <v>4476</v>
      </c>
      <c r="F316" s="296"/>
    </row>
    <row r="317" spans="1:6" ht="20.25">
      <c r="A317" s="280"/>
      <c r="B317" s="280" t="s">
        <v>34</v>
      </c>
      <c r="C317" s="280" t="s">
        <v>17</v>
      </c>
      <c r="D317" s="38">
        <v>41213</v>
      </c>
      <c r="E317" s="284">
        <v>7194</v>
      </c>
      <c r="F317" s="296"/>
    </row>
    <row r="318" spans="1:6" ht="20.25">
      <c r="A318" s="280"/>
      <c r="B318" s="280" t="s">
        <v>34</v>
      </c>
      <c r="C318" s="280" t="s">
        <v>17</v>
      </c>
      <c r="D318" s="38">
        <v>41228</v>
      </c>
      <c r="E318" s="284">
        <v>40701</v>
      </c>
      <c r="F318" s="296"/>
    </row>
    <row r="319" spans="1:6" ht="20.25">
      <c r="A319" s="280"/>
      <c r="B319" s="280" t="s">
        <v>60</v>
      </c>
      <c r="C319" s="280" t="s">
        <v>55</v>
      </c>
      <c r="D319" s="38">
        <v>41228</v>
      </c>
      <c r="E319" s="212">
        <v>-33775</v>
      </c>
      <c r="F319" s="308"/>
    </row>
    <row r="320" spans="1:6" ht="20.25">
      <c r="A320" s="280"/>
      <c r="B320" s="280" t="s">
        <v>34</v>
      </c>
      <c r="C320" s="280" t="s">
        <v>17</v>
      </c>
      <c r="D320" s="38">
        <v>41258</v>
      </c>
      <c r="E320" s="284">
        <v>16232</v>
      </c>
      <c r="F320" s="308"/>
    </row>
    <row r="321" spans="1:7" ht="20.25">
      <c r="A321" s="280"/>
      <c r="B321" s="280" t="s">
        <v>60</v>
      </c>
      <c r="C321" s="280" t="s">
        <v>61</v>
      </c>
      <c r="D321" s="38">
        <v>41289</v>
      </c>
      <c r="E321" s="294">
        <v>-6253</v>
      </c>
      <c r="F321" s="308"/>
    </row>
    <row r="322" spans="1:7" ht="20.25">
      <c r="A322" s="280"/>
      <c r="B322" s="280" t="s">
        <v>27</v>
      </c>
      <c r="C322" s="280" t="s">
        <v>17</v>
      </c>
      <c r="D322" s="242">
        <v>41348</v>
      </c>
      <c r="E322" s="289">
        <v>-8284</v>
      </c>
      <c r="F322" s="296"/>
    </row>
    <row r="323" spans="1:7" ht="20.25">
      <c r="A323" s="41"/>
      <c r="B323" s="280" t="s">
        <v>40</v>
      </c>
      <c r="C323" s="280" t="s">
        <v>19</v>
      </c>
      <c r="D323" s="38">
        <v>43159</v>
      </c>
      <c r="E323" s="284">
        <v>1350174</v>
      </c>
      <c r="F323" s="306">
        <v>43101</v>
      </c>
      <c r="G323" s="235"/>
    </row>
    <row r="324" spans="1:7" ht="20.25">
      <c r="A324" s="280"/>
      <c r="B324" s="280"/>
      <c r="C324" s="280"/>
      <c r="D324" s="38"/>
      <c r="E324" s="284"/>
      <c r="F324" s="308"/>
    </row>
    <row r="325" spans="1:7" ht="20.25">
      <c r="A325" s="280"/>
      <c r="B325" s="67"/>
      <c r="C325" s="67"/>
      <c r="D325" s="68"/>
      <c r="E325" s="84"/>
      <c r="F325" s="296"/>
    </row>
    <row r="326" spans="1:7" ht="20.25">
      <c r="A326" s="245"/>
      <c r="B326" s="53"/>
      <c r="C326" s="1238" t="s">
        <v>772</v>
      </c>
      <c r="D326" s="1239"/>
      <c r="E326" s="12">
        <f>SUM(E300:E325)</f>
        <v>1092945.1499999999</v>
      </c>
      <c r="F326" s="296"/>
    </row>
    <row r="327" spans="1:7" ht="20.25">
      <c r="A327" s="55" t="s">
        <v>23</v>
      </c>
      <c r="B327" s="53"/>
      <c r="C327" s="53"/>
      <c r="D327" s="53"/>
      <c r="E327" s="53"/>
      <c r="F327" s="296"/>
    </row>
    <row r="328" spans="1:7" ht="20.25">
      <c r="A328" s="55"/>
      <c r="B328" s="53"/>
      <c r="C328" s="53"/>
      <c r="D328" s="53"/>
      <c r="E328" s="53"/>
      <c r="F328" s="296"/>
    </row>
    <row r="329" spans="1:7" ht="20.25">
      <c r="A329" s="19" t="s">
        <v>0</v>
      </c>
      <c r="B329" s="20"/>
      <c r="C329" s="20"/>
      <c r="D329" s="21"/>
      <c r="E329" s="22"/>
      <c r="F329" s="296"/>
    </row>
    <row r="330" spans="1:7" ht="20.25">
      <c r="A330" s="19" t="s">
        <v>1</v>
      </c>
      <c r="B330" s="20"/>
      <c r="C330" s="19" t="s">
        <v>2</v>
      </c>
      <c r="D330" s="21"/>
      <c r="E330" s="21"/>
    </row>
    <row r="331" spans="1:7" ht="20.25">
      <c r="A331" s="19"/>
      <c r="B331" s="23"/>
      <c r="C331" s="20"/>
      <c r="D331" s="22"/>
      <c r="E331" s="22"/>
    </row>
    <row r="332" spans="1:7" ht="20.25">
      <c r="A332" s="19"/>
      <c r="B332" s="23"/>
      <c r="C332" s="20"/>
      <c r="D332" s="22"/>
      <c r="E332" s="22"/>
    </row>
    <row r="333" spans="1:7" ht="20.25">
      <c r="A333" s="19" t="s">
        <v>3</v>
      </c>
      <c r="B333" s="23"/>
      <c r="C333" s="20"/>
      <c r="D333" s="22"/>
      <c r="E333" s="22"/>
    </row>
    <row r="334" spans="1:7" ht="20.25">
      <c r="A334" s="21"/>
      <c r="B334" s="24"/>
      <c r="C334" s="21"/>
      <c r="D334" s="22"/>
      <c r="E334" s="22"/>
    </row>
    <row r="335" spans="1:7" ht="20.25">
      <c r="A335" s="21" t="s">
        <v>62</v>
      </c>
      <c r="B335" s="24"/>
      <c r="C335" s="21"/>
      <c r="D335" s="22"/>
      <c r="E335" s="22"/>
    </row>
    <row r="336" spans="1:7" ht="20.25">
      <c r="A336" s="21" t="s">
        <v>5</v>
      </c>
      <c r="B336" s="21"/>
      <c r="C336" s="21"/>
      <c r="D336" s="22"/>
      <c r="E336" s="22"/>
    </row>
    <row r="337" spans="1:5" ht="20.25">
      <c r="A337" s="21" t="s">
        <v>6</v>
      </c>
      <c r="B337" s="22"/>
      <c r="C337" s="22"/>
      <c r="D337" s="22"/>
      <c r="E337" s="22"/>
    </row>
    <row r="338" spans="1:5" ht="20.25">
      <c r="A338" s="688" t="s">
        <v>7</v>
      </c>
      <c r="B338" s="26" t="s">
        <v>8</v>
      </c>
      <c r="C338" s="1238" t="s">
        <v>9</v>
      </c>
      <c r="D338" s="1240"/>
      <c r="E338" s="688" t="s">
        <v>10</v>
      </c>
    </row>
    <row r="339" spans="1:5" ht="20.25">
      <c r="A339" s="27"/>
      <c r="B339" s="28" t="s">
        <v>11</v>
      </c>
      <c r="C339" s="688"/>
      <c r="D339" s="29"/>
      <c r="E339" s="27" t="s">
        <v>12</v>
      </c>
    </row>
    <row r="340" spans="1:5" ht="20.25">
      <c r="A340" s="30"/>
      <c r="B340" s="31"/>
      <c r="C340" s="689" t="s">
        <v>13</v>
      </c>
      <c r="D340" s="690" t="s">
        <v>14</v>
      </c>
      <c r="E340" s="689"/>
    </row>
    <row r="341" spans="1:5" ht="20.25">
      <c r="A341" s="34" t="s">
        <v>63</v>
      </c>
      <c r="B341" s="34" t="s">
        <v>26</v>
      </c>
      <c r="C341" s="280" t="s">
        <v>17</v>
      </c>
      <c r="D341" s="35">
        <v>39278</v>
      </c>
      <c r="E341" s="57">
        <v>-760</v>
      </c>
    </row>
    <row r="342" spans="1:5" ht="20.25">
      <c r="A342" s="280"/>
      <c r="B342" s="280" t="s">
        <v>26</v>
      </c>
      <c r="C342" s="280" t="s">
        <v>19</v>
      </c>
      <c r="D342" s="38">
        <v>39325</v>
      </c>
      <c r="E342" s="60">
        <v>-20328.7</v>
      </c>
    </row>
    <row r="343" spans="1:5" ht="20.25">
      <c r="A343" s="41"/>
      <c r="B343" s="280" t="s">
        <v>16</v>
      </c>
      <c r="C343" s="280" t="s">
        <v>17</v>
      </c>
      <c r="D343" s="38">
        <v>39583</v>
      </c>
      <c r="E343" s="58">
        <v>1000</v>
      </c>
    </row>
    <row r="344" spans="1:5" ht="20.25">
      <c r="A344" s="41"/>
      <c r="B344" s="280" t="s">
        <v>16</v>
      </c>
      <c r="C344" s="280" t="s">
        <v>19</v>
      </c>
      <c r="D344" s="38">
        <v>39660</v>
      </c>
      <c r="E344" s="58">
        <v>120.3</v>
      </c>
    </row>
    <row r="345" spans="1:5" ht="20.25">
      <c r="A345" s="41"/>
      <c r="B345" s="280" t="s">
        <v>16</v>
      </c>
      <c r="C345" s="280" t="s">
        <v>17</v>
      </c>
      <c r="D345" s="38">
        <v>39675</v>
      </c>
      <c r="E345" s="58">
        <v>20</v>
      </c>
    </row>
    <row r="346" spans="1:5" ht="20.25">
      <c r="A346" s="41"/>
      <c r="B346" s="280" t="s">
        <v>16</v>
      </c>
      <c r="C346" s="280" t="s">
        <v>17</v>
      </c>
      <c r="D346" s="38">
        <v>39706</v>
      </c>
      <c r="E346" s="58">
        <v>20</v>
      </c>
    </row>
    <row r="347" spans="1:5" ht="20.25">
      <c r="A347" s="280"/>
      <c r="B347" s="280" t="s">
        <v>16</v>
      </c>
      <c r="C347" s="280" t="s">
        <v>19</v>
      </c>
      <c r="D347" s="38">
        <v>39721</v>
      </c>
      <c r="E347" s="58">
        <v>63280.35</v>
      </c>
    </row>
    <row r="348" spans="1:5" ht="20.25">
      <c r="A348" s="41"/>
      <c r="B348" s="280" t="s">
        <v>26</v>
      </c>
      <c r="C348" s="280" t="s">
        <v>19</v>
      </c>
      <c r="D348" s="38">
        <v>39752</v>
      </c>
      <c r="E348" s="60">
        <v>-14543</v>
      </c>
    </row>
    <row r="349" spans="1:5" ht="20.25">
      <c r="A349" s="41"/>
      <c r="B349" s="280" t="s">
        <v>16</v>
      </c>
      <c r="C349" s="280" t="s">
        <v>19</v>
      </c>
      <c r="D349" s="38">
        <v>39844</v>
      </c>
      <c r="E349" s="58">
        <v>3518.2</v>
      </c>
    </row>
    <row r="350" spans="1:5" ht="20.25">
      <c r="A350" s="280"/>
      <c r="B350" s="280" t="s">
        <v>26</v>
      </c>
      <c r="C350" s="280" t="s">
        <v>17</v>
      </c>
      <c r="D350" s="38">
        <v>39859</v>
      </c>
      <c r="E350" s="60">
        <v>-25056</v>
      </c>
    </row>
    <row r="351" spans="1:5" ht="20.25">
      <c r="A351" s="280"/>
      <c r="B351" s="280" t="s">
        <v>64</v>
      </c>
      <c r="C351" s="280" t="s">
        <v>17</v>
      </c>
      <c r="D351" s="38">
        <v>40162</v>
      </c>
      <c r="E351" s="60">
        <v>-32119</v>
      </c>
    </row>
    <row r="352" spans="1:5" ht="20.25">
      <c r="A352" s="280"/>
      <c r="B352" s="280"/>
      <c r="C352" s="280"/>
      <c r="D352" s="38"/>
      <c r="E352" s="60"/>
    </row>
    <row r="353" spans="1:6" ht="20.25">
      <c r="A353" s="280"/>
      <c r="B353" s="280"/>
      <c r="C353" s="280"/>
      <c r="D353" s="38"/>
      <c r="E353" s="60"/>
    </row>
    <row r="354" spans="1:6" ht="20.25">
      <c r="A354" s="280"/>
      <c r="B354" s="280"/>
      <c r="C354" s="280"/>
      <c r="D354" s="38"/>
      <c r="E354" s="60"/>
    </row>
    <row r="355" spans="1:6" ht="20.25">
      <c r="A355" s="280"/>
      <c r="B355" s="280"/>
      <c r="C355" s="280"/>
      <c r="D355" s="38"/>
      <c r="E355" s="59"/>
      <c r="F355" s="306"/>
    </row>
    <row r="356" spans="1:6" ht="20.25">
      <c r="A356" s="280"/>
      <c r="B356" s="280"/>
      <c r="C356" s="280"/>
      <c r="D356" s="38"/>
      <c r="E356" s="59"/>
      <c r="F356" s="306"/>
    </row>
    <row r="357" spans="1:6" ht="20.25">
      <c r="A357" s="280"/>
      <c r="B357" s="280"/>
      <c r="C357" s="280"/>
      <c r="D357" s="38"/>
      <c r="E357" s="59"/>
      <c r="F357" s="306"/>
    </row>
    <row r="358" spans="1:6" ht="20.25">
      <c r="A358" s="280"/>
      <c r="B358" s="280"/>
      <c r="C358" s="280"/>
      <c r="D358" s="38"/>
      <c r="E358" s="59"/>
      <c r="F358" s="306"/>
    </row>
    <row r="359" spans="1:6" ht="20.25">
      <c r="A359" s="280"/>
      <c r="B359" s="280"/>
      <c r="C359" s="280"/>
      <c r="D359" s="38"/>
      <c r="E359" s="59"/>
      <c r="F359" s="306"/>
    </row>
    <row r="360" spans="1:6" ht="20.25">
      <c r="A360" s="280"/>
      <c r="B360" s="280"/>
      <c r="C360" s="280"/>
      <c r="D360" s="38"/>
      <c r="E360" s="59"/>
      <c r="F360" s="306"/>
    </row>
    <row r="361" spans="1:6" ht="20.25">
      <c r="A361" s="280"/>
      <c r="B361" s="280"/>
      <c r="C361" s="280"/>
      <c r="D361" s="38"/>
      <c r="E361" s="59"/>
    </row>
    <row r="362" spans="1:6" ht="20.25">
      <c r="A362" s="280"/>
      <c r="B362" s="280"/>
      <c r="C362" s="280"/>
      <c r="D362" s="38"/>
      <c r="E362" s="60"/>
    </row>
    <row r="363" spans="1:6" ht="20.25">
      <c r="A363" s="280"/>
      <c r="B363" s="280"/>
      <c r="C363" s="280"/>
      <c r="D363" s="38"/>
      <c r="E363" s="60"/>
    </row>
    <row r="364" spans="1:6" ht="20.25">
      <c r="A364" s="280"/>
      <c r="B364" s="280"/>
      <c r="C364" s="280"/>
      <c r="D364" s="38"/>
      <c r="E364" s="60"/>
    </row>
    <row r="365" spans="1:6" ht="20.25">
      <c r="A365" s="280"/>
      <c r="B365" s="280"/>
      <c r="C365" s="280"/>
      <c r="D365" s="38"/>
      <c r="E365" s="60"/>
    </row>
    <row r="366" spans="1:6" ht="20.25">
      <c r="A366" s="67"/>
      <c r="B366" s="67"/>
      <c r="C366" s="67"/>
      <c r="D366" s="68"/>
      <c r="E366" s="80"/>
    </row>
    <row r="367" spans="1:6" ht="20.25">
      <c r="A367" s="52"/>
      <c r="B367" s="53"/>
      <c r="C367" s="1238" t="s">
        <v>774</v>
      </c>
      <c r="D367" s="1239"/>
      <c r="E367" s="81">
        <v>-24847.850000000002</v>
      </c>
    </row>
    <row r="368" spans="1:6" ht="20.25">
      <c r="A368" s="55" t="s">
        <v>23</v>
      </c>
      <c r="B368" s="53"/>
      <c r="C368" s="53"/>
      <c r="D368" s="53"/>
      <c r="E368" s="56"/>
    </row>
    <row r="369" spans="1:5" ht="20.25">
      <c r="A369" s="55"/>
      <c r="B369" s="53"/>
      <c r="C369" s="53"/>
      <c r="D369" s="53"/>
      <c r="E369" s="56"/>
    </row>
    <row r="370" spans="1:5" ht="20.25">
      <c r="A370" s="19" t="s">
        <v>0</v>
      </c>
      <c r="B370" s="20"/>
      <c r="C370" s="20"/>
      <c r="D370" s="21"/>
      <c r="E370" s="22"/>
    </row>
    <row r="371" spans="1:5" ht="20.25">
      <c r="A371" s="19" t="s">
        <v>1</v>
      </c>
      <c r="B371" s="20"/>
      <c r="C371" s="19" t="s">
        <v>2</v>
      </c>
      <c r="D371" s="21"/>
      <c r="E371" s="21"/>
    </row>
    <row r="372" spans="1:5" ht="20.25">
      <c r="A372" s="19"/>
      <c r="B372" s="23"/>
      <c r="C372" s="20"/>
      <c r="D372" s="22"/>
      <c r="E372" s="22"/>
    </row>
    <row r="373" spans="1:5" ht="20.25">
      <c r="A373" s="19"/>
      <c r="B373" s="23"/>
      <c r="C373" s="20"/>
      <c r="D373" s="22"/>
      <c r="E373" s="22"/>
    </row>
    <row r="374" spans="1:5" ht="20.25">
      <c r="A374" s="19" t="s">
        <v>3</v>
      </c>
      <c r="B374" s="23"/>
      <c r="C374" s="20"/>
      <c r="D374" s="22"/>
      <c r="E374" s="22"/>
    </row>
    <row r="375" spans="1:5" ht="20.25">
      <c r="A375" s="21"/>
      <c r="B375" s="24"/>
      <c r="C375" s="21"/>
      <c r="D375" s="22"/>
      <c r="E375" s="22"/>
    </row>
    <row r="376" spans="1:5" ht="20.25">
      <c r="A376" s="21" t="s">
        <v>65</v>
      </c>
      <c r="B376" s="24"/>
      <c r="C376" s="21"/>
      <c r="D376" s="22"/>
      <c r="E376" s="22"/>
    </row>
    <row r="377" spans="1:5" ht="20.25">
      <c r="A377" s="21" t="s">
        <v>5</v>
      </c>
      <c r="B377" s="21"/>
      <c r="C377" s="21"/>
      <c r="D377" s="22"/>
      <c r="E377" s="22"/>
    </row>
    <row r="378" spans="1:5" ht="20.25">
      <c r="A378" s="21" t="s">
        <v>6</v>
      </c>
      <c r="B378" s="22"/>
      <c r="C378" s="22"/>
      <c r="D378" s="22"/>
      <c r="E378" s="22"/>
    </row>
    <row r="379" spans="1:5" ht="20.25">
      <c r="A379" s="688" t="s">
        <v>7</v>
      </c>
      <c r="B379" s="26" t="s">
        <v>8</v>
      </c>
      <c r="C379" s="1238" t="s">
        <v>9</v>
      </c>
      <c r="D379" s="1240"/>
      <c r="E379" s="688" t="s">
        <v>10</v>
      </c>
    </row>
    <row r="380" spans="1:5" ht="20.25">
      <c r="A380" s="27"/>
      <c r="B380" s="28" t="s">
        <v>11</v>
      </c>
      <c r="C380" s="688"/>
      <c r="D380" s="29"/>
      <c r="E380" s="27" t="s">
        <v>12</v>
      </c>
    </row>
    <row r="381" spans="1:5" ht="20.25">
      <c r="A381" s="30"/>
      <c r="B381" s="31"/>
      <c r="C381" s="689" t="s">
        <v>13</v>
      </c>
      <c r="D381" s="690" t="s">
        <v>14</v>
      </c>
      <c r="E381" s="689"/>
    </row>
    <row r="382" spans="1:5" ht="20.25">
      <c r="A382" s="34" t="s">
        <v>66</v>
      </c>
      <c r="B382" s="34" t="s">
        <v>67</v>
      </c>
      <c r="C382" s="34" t="s">
        <v>17</v>
      </c>
      <c r="D382" s="35">
        <v>35200</v>
      </c>
      <c r="E382" s="36">
        <v>-626586.86</v>
      </c>
    </row>
    <row r="383" spans="1:5" ht="20.25">
      <c r="A383" s="280"/>
      <c r="B383" s="280" t="s">
        <v>68</v>
      </c>
      <c r="C383" s="280" t="s">
        <v>69</v>
      </c>
      <c r="D383" s="38">
        <v>39294</v>
      </c>
      <c r="E383" s="39">
        <v>18604</v>
      </c>
    </row>
    <row r="384" spans="1:5" ht="20.25">
      <c r="A384" s="41"/>
      <c r="B384" s="280" t="s">
        <v>70</v>
      </c>
      <c r="C384" s="280" t="s">
        <v>71</v>
      </c>
      <c r="D384" s="280" t="s">
        <v>72</v>
      </c>
      <c r="E384" s="39">
        <v>-11729.9</v>
      </c>
    </row>
    <row r="385" spans="1:5" ht="20.25">
      <c r="A385" s="41"/>
      <c r="B385" s="280" t="s">
        <v>73</v>
      </c>
      <c r="C385" s="280" t="s">
        <v>74</v>
      </c>
      <c r="D385" s="38" t="s">
        <v>75</v>
      </c>
      <c r="E385" s="39">
        <v>-75508</v>
      </c>
    </row>
    <row r="386" spans="1:5" ht="20.25">
      <c r="A386" s="41"/>
      <c r="B386" s="280" t="s">
        <v>76</v>
      </c>
      <c r="C386" s="280" t="s">
        <v>77</v>
      </c>
      <c r="D386" s="38">
        <v>40188</v>
      </c>
      <c r="E386" s="39">
        <v>15804.5</v>
      </c>
    </row>
    <row r="387" spans="1:5" ht="20.25">
      <c r="A387" s="41"/>
      <c r="B387" s="280" t="s">
        <v>27</v>
      </c>
      <c r="C387" s="280" t="s">
        <v>19</v>
      </c>
      <c r="D387" s="38">
        <v>40224</v>
      </c>
      <c r="E387" s="39">
        <v>-6551.75</v>
      </c>
    </row>
    <row r="388" spans="1:5" ht="20.25">
      <c r="A388" s="41"/>
      <c r="B388" s="281"/>
      <c r="C388" s="280"/>
      <c r="D388" s="42"/>
      <c r="E388" s="39"/>
    </row>
    <row r="389" spans="1:5" ht="20.25">
      <c r="A389" s="41"/>
      <c r="B389" s="281"/>
      <c r="C389" s="280"/>
      <c r="D389" s="42"/>
      <c r="E389" s="39"/>
    </row>
    <row r="390" spans="1:5" ht="20.25">
      <c r="A390" s="41"/>
      <c r="B390" s="281"/>
      <c r="C390" s="280"/>
      <c r="D390" s="42"/>
      <c r="E390" s="39"/>
    </row>
    <row r="391" spans="1:5" ht="20.25">
      <c r="A391" s="41"/>
      <c r="B391" s="281"/>
      <c r="C391" s="280"/>
      <c r="D391" s="42"/>
      <c r="E391" s="39"/>
    </row>
    <row r="392" spans="1:5" ht="20.25">
      <c r="A392" s="41"/>
      <c r="B392" s="281"/>
      <c r="C392" s="280"/>
      <c r="D392" s="42"/>
      <c r="E392" s="39"/>
    </row>
    <row r="393" spans="1:5" ht="20.25">
      <c r="A393" s="41"/>
      <c r="B393" s="281"/>
      <c r="C393" s="280"/>
      <c r="D393" s="42"/>
      <c r="E393" s="39"/>
    </row>
    <row r="394" spans="1:5" ht="20.25">
      <c r="A394" s="41"/>
      <c r="B394" s="281"/>
      <c r="C394" s="280"/>
      <c r="D394" s="42"/>
      <c r="E394" s="39"/>
    </row>
    <row r="395" spans="1:5" ht="20.25">
      <c r="A395" s="41"/>
      <c r="B395" s="281"/>
      <c r="C395" s="280"/>
      <c r="D395" s="42"/>
      <c r="E395" s="39"/>
    </row>
    <row r="396" spans="1:5" ht="20.25">
      <c r="A396" s="41"/>
      <c r="B396" s="281"/>
      <c r="C396" s="280"/>
      <c r="D396" s="42"/>
      <c r="E396" s="39"/>
    </row>
    <row r="397" spans="1:5" ht="20.25">
      <c r="A397" s="41"/>
      <c r="B397" s="281"/>
      <c r="C397" s="280"/>
      <c r="D397" s="42"/>
      <c r="E397" s="39"/>
    </row>
    <row r="398" spans="1:5" ht="20.25">
      <c r="A398" s="41"/>
      <c r="B398" s="281"/>
      <c r="C398" s="280"/>
      <c r="D398" s="42"/>
      <c r="E398" s="39"/>
    </row>
    <row r="399" spans="1:5" ht="20.25">
      <c r="A399" s="41"/>
      <c r="B399" s="281"/>
      <c r="C399" s="280"/>
      <c r="D399" s="42"/>
      <c r="E399" s="39"/>
    </row>
    <row r="400" spans="1:5" ht="20.25">
      <c r="A400" s="41"/>
      <c r="B400" s="281"/>
      <c r="C400" s="280"/>
      <c r="D400" s="42"/>
      <c r="E400" s="39"/>
    </row>
    <row r="401" spans="1:5" ht="20.25">
      <c r="A401" s="41"/>
      <c r="B401" s="281"/>
      <c r="C401" s="280"/>
      <c r="D401" s="42"/>
      <c r="E401" s="39"/>
    </row>
    <row r="402" spans="1:5" ht="20.25">
      <c r="A402" s="280"/>
      <c r="B402" s="281"/>
      <c r="C402" s="280"/>
      <c r="D402" s="45"/>
      <c r="E402" s="46"/>
    </row>
    <row r="403" spans="1:5" ht="20.25">
      <c r="A403" s="280"/>
      <c r="B403" s="281"/>
      <c r="C403" s="280"/>
      <c r="D403" s="45"/>
      <c r="E403" s="46"/>
    </row>
    <row r="404" spans="1:5" ht="20.25">
      <c r="A404" s="280"/>
      <c r="B404" s="281"/>
      <c r="C404" s="280"/>
      <c r="D404" s="45"/>
      <c r="E404" s="46"/>
    </row>
    <row r="405" spans="1:5" ht="20.25">
      <c r="A405" s="280"/>
      <c r="B405" s="281"/>
      <c r="C405" s="280"/>
      <c r="D405" s="45"/>
      <c r="E405" s="46"/>
    </row>
    <row r="406" spans="1:5" ht="20.25">
      <c r="A406" s="47"/>
      <c r="B406" s="48"/>
      <c r="C406" s="47"/>
      <c r="D406" s="49"/>
      <c r="E406" s="50"/>
    </row>
    <row r="407" spans="1:5" ht="20.25">
      <c r="A407" s="30"/>
      <c r="B407" s="51"/>
      <c r="C407" s="47"/>
      <c r="D407" s="49"/>
      <c r="E407" s="50"/>
    </row>
    <row r="408" spans="1:5" ht="20.25">
      <c r="A408" s="52"/>
      <c r="B408" s="53"/>
      <c r="C408" s="1238" t="s">
        <v>774</v>
      </c>
      <c r="D408" s="1239"/>
      <c r="E408" s="74">
        <v>-685968.01</v>
      </c>
    </row>
    <row r="409" spans="1:5" ht="20.25">
      <c r="A409" s="55" t="s">
        <v>23</v>
      </c>
      <c r="B409" s="53"/>
      <c r="C409" s="53"/>
      <c r="D409" s="53"/>
      <c r="E409" s="53"/>
    </row>
    <row r="410" spans="1:5" ht="20.25">
      <c r="A410" s="55"/>
      <c r="B410" s="53"/>
      <c r="C410" s="53"/>
      <c r="D410" s="53"/>
      <c r="E410" s="53"/>
    </row>
    <row r="411" spans="1:5" ht="20.25">
      <c r="A411" s="19" t="s">
        <v>0</v>
      </c>
      <c r="B411" s="20"/>
      <c r="C411" s="20"/>
      <c r="D411" s="21"/>
      <c r="E411" s="22"/>
    </row>
    <row r="412" spans="1:5" ht="20.25">
      <c r="A412" s="19" t="s">
        <v>1</v>
      </c>
      <c r="B412" s="20"/>
      <c r="C412" s="19" t="s">
        <v>2</v>
      </c>
      <c r="D412" s="21"/>
      <c r="E412" s="21"/>
    </row>
    <row r="413" spans="1:5" ht="20.25">
      <c r="A413" s="19"/>
      <c r="B413" s="23"/>
      <c r="C413" s="20"/>
      <c r="D413" s="22"/>
      <c r="E413" s="22"/>
    </row>
    <row r="414" spans="1:5" ht="20.25">
      <c r="A414" s="19"/>
      <c r="B414" s="23"/>
      <c r="C414" s="20"/>
      <c r="D414" s="22"/>
      <c r="E414" s="22"/>
    </row>
    <row r="415" spans="1:5" ht="20.25">
      <c r="A415" s="19" t="s">
        <v>3</v>
      </c>
      <c r="B415" s="23"/>
      <c r="C415" s="20"/>
      <c r="D415" s="22"/>
      <c r="E415" s="22"/>
    </row>
    <row r="416" spans="1:5" ht="20.25">
      <c r="A416" s="21"/>
      <c r="B416" s="24"/>
      <c r="C416" s="21"/>
      <c r="D416" s="22"/>
      <c r="E416" s="22"/>
    </row>
    <row r="417" spans="1:5" ht="20.25">
      <c r="A417" s="21" t="s">
        <v>78</v>
      </c>
      <c r="B417" s="24"/>
      <c r="C417" s="21"/>
      <c r="D417" s="22"/>
      <c r="E417" s="22"/>
    </row>
    <row r="418" spans="1:5" ht="20.25">
      <c r="A418" s="21" t="s">
        <v>5</v>
      </c>
      <c r="B418" s="21"/>
      <c r="C418" s="21"/>
      <c r="D418" s="22"/>
      <c r="E418" s="22"/>
    </row>
    <row r="419" spans="1:5" ht="20.25">
      <c r="A419" s="21" t="s">
        <v>6</v>
      </c>
      <c r="B419" s="22"/>
      <c r="C419" s="22"/>
      <c r="D419" s="22"/>
      <c r="E419" s="22"/>
    </row>
    <row r="420" spans="1:5" ht="20.25">
      <c r="A420" s="688" t="s">
        <v>7</v>
      </c>
      <c r="B420" s="26" t="s">
        <v>8</v>
      </c>
      <c r="C420" s="1238" t="s">
        <v>9</v>
      </c>
      <c r="D420" s="1240"/>
      <c r="E420" s="688" t="s">
        <v>10</v>
      </c>
    </row>
    <row r="421" spans="1:5" ht="20.25">
      <c r="A421" s="27"/>
      <c r="B421" s="28" t="s">
        <v>11</v>
      </c>
      <c r="C421" s="688"/>
      <c r="D421" s="29"/>
      <c r="E421" s="27" t="s">
        <v>12</v>
      </c>
    </row>
    <row r="422" spans="1:5" ht="20.25">
      <c r="A422" s="30"/>
      <c r="B422" s="31"/>
      <c r="C422" s="689" t="s">
        <v>13</v>
      </c>
      <c r="D422" s="690" t="s">
        <v>14</v>
      </c>
      <c r="E422" s="689"/>
    </row>
    <row r="423" spans="1:5" ht="20.25">
      <c r="A423" s="34" t="s">
        <v>79</v>
      </c>
      <c r="B423" s="34" t="s">
        <v>18</v>
      </c>
      <c r="C423" s="280" t="s">
        <v>19</v>
      </c>
      <c r="D423" s="35">
        <v>39462</v>
      </c>
      <c r="E423" s="57">
        <v>-300</v>
      </c>
    </row>
    <row r="424" spans="1:5" ht="20.25">
      <c r="A424" s="280"/>
      <c r="B424" s="280" t="s">
        <v>16</v>
      </c>
      <c r="C424" s="280" t="s">
        <v>17</v>
      </c>
      <c r="D424" s="38">
        <v>39644</v>
      </c>
      <c r="E424" s="59">
        <v>6035.55</v>
      </c>
    </row>
    <row r="425" spans="1:5" ht="20.25">
      <c r="A425" s="41"/>
      <c r="B425" s="280" t="s">
        <v>26</v>
      </c>
      <c r="C425" s="280" t="s">
        <v>19</v>
      </c>
      <c r="D425" s="38">
        <v>39903</v>
      </c>
      <c r="E425" s="60">
        <v>-2733</v>
      </c>
    </row>
    <row r="426" spans="1:5" ht="20.25">
      <c r="A426" s="41"/>
      <c r="B426" s="280" t="s">
        <v>16</v>
      </c>
      <c r="C426" s="280" t="s">
        <v>19</v>
      </c>
      <c r="D426" s="38">
        <v>39872</v>
      </c>
      <c r="E426" s="59">
        <v>1000</v>
      </c>
    </row>
    <row r="427" spans="1:5" ht="20.25">
      <c r="A427" s="41"/>
      <c r="B427" s="280"/>
      <c r="C427" s="280"/>
      <c r="D427" s="38"/>
      <c r="E427" s="59"/>
    </row>
    <row r="428" spans="1:5" ht="20.25">
      <c r="A428" s="41"/>
      <c r="B428" s="280"/>
      <c r="C428" s="280"/>
      <c r="D428" s="38"/>
      <c r="E428" s="59"/>
    </row>
    <row r="429" spans="1:5" ht="20.25">
      <c r="A429" s="41"/>
      <c r="B429" s="280"/>
      <c r="C429" s="280"/>
      <c r="D429" s="38"/>
      <c r="E429" s="59"/>
    </row>
    <row r="430" spans="1:5" ht="20.25">
      <c r="A430" s="41"/>
      <c r="B430" s="280"/>
      <c r="C430" s="280"/>
      <c r="D430" s="38"/>
      <c r="E430" s="59"/>
    </row>
    <row r="431" spans="1:5" ht="20.25">
      <c r="A431" s="41"/>
      <c r="B431" s="280"/>
      <c r="C431" s="280"/>
      <c r="D431" s="38"/>
      <c r="E431" s="59"/>
    </row>
    <row r="432" spans="1:5" ht="20.25">
      <c r="A432" s="41"/>
      <c r="B432" s="280"/>
      <c r="C432" s="280"/>
      <c r="D432" s="38"/>
      <c r="E432" s="59"/>
    </row>
    <row r="433" spans="1:5" ht="20.25">
      <c r="A433" s="41"/>
      <c r="B433" s="280"/>
      <c r="C433" s="280"/>
      <c r="D433" s="38"/>
      <c r="E433" s="59"/>
    </row>
    <row r="434" spans="1:5" ht="20.25">
      <c r="A434" s="41"/>
      <c r="B434" s="280"/>
      <c r="C434" s="280"/>
      <c r="D434" s="38"/>
      <c r="E434" s="59"/>
    </row>
    <row r="435" spans="1:5" ht="20.25">
      <c r="A435" s="41"/>
      <c r="B435" s="280"/>
      <c r="C435" s="280"/>
      <c r="D435" s="38"/>
      <c r="E435" s="59"/>
    </row>
    <row r="436" spans="1:5" ht="20.25">
      <c r="A436" s="41"/>
      <c r="B436" s="280"/>
      <c r="C436" s="280"/>
      <c r="D436" s="38"/>
      <c r="E436" s="59"/>
    </row>
    <row r="437" spans="1:5" ht="20.25">
      <c r="A437" s="41"/>
      <c r="B437" s="280"/>
      <c r="C437" s="280"/>
      <c r="D437" s="38"/>
      <c r="E437" s="59"/>
    </row>
    <row r="438" spans="1:5" ht="20.25">
      <c r="A438" s="41"/>
      <c r="B438" s="280"/>
      <c r="C438" s="280"/>
      <c r="D438" s="38"/>
      <c r="E438" s="59"/>
    </row>
    <row r="439" spans="1:5" ht="20.25">
      <c r="A439" s="41"/>
      <c r="B439" s="280"/>
      <c r="C439" s="280"/>
      <c r="D439" s="38"/>
      <c r="E439" s="59"/>
    </row>
    <row r="440" spans="1:5" ht="20.25">
      <c r="A440" s="41"/>
      <c r="B440" s="280"/>
      <c r="C440" s="280"/>
      <c r="D440" s="38"/>
      <c r="E440" s="59"/>
    </row>
    <row r="441" spans="1:5" ht="20.25">
      <c r="A441" s="41"/>
      <c r="B441" s="280"/>
      <c r="C441" s="280"/>
      <c r="D441" s="38"/>
      <c r="E441" s="59"/>
    </row>
    <row r="442" spans="1:5" ht="20.25">
      <c r="A442" s="41"/>
      <c r="B442" s="280"/>
      <c r="C442" s="280"/>
      <c r="D442" s="38"/>
      <c r="E442" s="59"/>
    </row>
    <row r="443" spans="1:5" ht="20.25">
      <c r="A443" s="41"/>
      <c r="B443" s="280"/>
      <c r="C443" s="280"/>
      <c r="D443" s="38"/>
      <c r="E443" s="59"/>
    </row>
    <row r="444" spans="1:5" ht="20.25">
      <c r="A444" s="41"/>
      <c r="B444" s="280"/>
      <c r="C444" s="280"/>
      <c r="D444" s="38"/>
      <c r="E444" s="59"/>
    </row>
    <row r="445" spans="1:5" ht="20.25">
      <c r="A445" s="41"/>
      <c r="B445" s="280"/>
      <c r="C445" s="77"/>
      <c r="D445" s="41"/>
      <c r="E445" s="46"/>
    </row>
    <row r="446" spans="1:5" ht="20.25">
      <c r="A446" s="41"/>
      <c r="B446" s="281"/>
      <c r="C446" s="77"/>
      <c r="D446" s="78"/>
      <c r="E446" s="46"/>
    </row>
    <row r="447" spans="1:5" ht="20.25">
      <c r="A447" s="280"/>
      <c r="B447" s="281"/>
      <c r="C447" s="280"/>
      <c r="D447" s="45"/>
      <c r="E447" s="46"/>
    </row>
    <row r="448" spans="1:5" ht="20.25">
      <c r="A448" s="30"/>
      <c r="B448" s="51"/>
      <c r="C448" s="30"/>
      <c r="D448" s="49"/>
      <c r="E448" s="50"/>
    </row>
    <row r="449" spans="1:5" ht="20.25">
      <c r="A449" s="52"/>
      <c r="B449" s="53"/>
      <c r="C449" s="1238" t="s">
        <v>772</v>
      </c>
      <c r="D449" s="1239"/>
      <c r="E449" s="62">
        <v>4002.55</v>
      </c>
    </row>
    <row r="450" spans="1:5" ht="20.25">
      <c r="A450" s="55" t="s">
        <v>23</v>
      </c>
      <c r="B450" s="53"/>
      <c r="C450" s="53"/>
      <c r="D450" s="53"/>
      <c r="E450" s="53"/>
    </row>
    <row r="451" spans="1:5" ht="20.25">
      <c r="A451" s="55"/>
      <c r="B451" s="53"/>
      <c r="C451" s="53"/>
      <c r="D451" s="53"/>
      <c r="E451" s="53"/>
    </row>
    <row r="452" spans="1:5" ht="20.25">
      <c r="A452" s="19" t="s">
        <v>0</v>
      </c>
      <c r="B452" s="20"/>
      <c r="C452" s="20"/>
      <c r="D452" s="21"/>
      <c r="E452" s="22"/>
    </row>
    <row r="453" spans="1:5" ht="20.25">
      <c r="A453" s="19" t="s">
        <v>1</v>
      </c>
      <c r="B453" s="20"/>
      <c r="C453" s="19" t="s">
        <v>2</v>
      </c>
      <c r="D453" s="21"/>
      <c r="E453" s="21"/>
    </row>
    <row r="454" spans="1:5" ht="20.25">
      <c r="A454" s="19"/>
      <c r="B454" s="23"/>
      <c r="C454" s="20"/>
      <c r="D454" s="22"/>
      <c r="E454" s="22"/>
    </row>
    <row r="455" spans="1:5" ht="20.25">
      <c r="A455" s="19"/>
      <c r="B455" s="23"/>
      <c r="C455" s="20"/>
      <c r="D455" s="22"/>
      <c r="E455" s="22"/>
    </row>
    <row r="456" spans="1:5" ht="20.25">
      <c r="A456" s="19" t="s">
        <v>3</v>
      </c>
      <c r="B456" s="23"/>
      <c r="C456" s="20"/>
      <c r="D456" s="22"/>
      <c r="E456" s="22"/>
    </row>
    <row r="457" spans="1:5" ht="20.25">
      <c r="A457" s="21"/>
      <c r="B457" s="24"/>
      <c r="C457" s="21"/>
      <c r="D457" s="22"/>
      <c r="E457" s="22"/>
    </row>
    <row r="458" spans="1:5" ht="20.25">
      <c r="A458" s="21" t="s">
        <v>80</v>
      </c>
      <c r="B458" s="24"/>
      <c r="C458" s="21"/>
      <c r="D458" s="22"/>
      <c r="E458" s="22"/>
    </row>
    <row r="459" spans="1:5" ht="20.25">
      <c r="A459" s="21" t="s">
        <v>5</v>
      </c>
      <c r="B459" s="21"/>
      <c r="C459" s="21"/>
      <c r="D459" s="22"/>
      <c r="E459" s="22"/>
    </row>
    <row r="460" spans="1:5" ht="20.25">
      <c r="A460" s="21" t="s">
        <v>6</v>
      </c>
      <c r="B460" s="22"/>
      <c r="C460" s="22"/>
      <c r="D460" s="22"/>
      <c r="E460" s="22"/>
    </row>
    <row r="461" spans="1:5" ht="20.25">
      <c r="A461" s="688" t="s">
        <v>7</v>
      </c>
      <c r="B461" s="26" t="s">
        <v>8</v>
      </c>
      <c r="C461" s="1238" t="s">
        <v>9</v>
      </c>
      <c r="D461" s="1240"/>
      <c r="E461" s="688" t="s">
        <v>10</v>
      </c>
    </row>
    <row r="462" spans="1:5" ht="20.25">
      <c r="A462" s="27"/>
      <c r="B462" s="28" t="s">
        <v>11</v>
      </c>
      <c r="C462" s="688"/>
      <c r="D462" s="29"/>
      <c r="E462" s="27" t="s">
        <v>12</v>
      </c>
    </row>
    <row r="463" spans="1:5" ht="20.25">
      <c r="A463" s="30"/>
      <c r="B463" s="31"/>
      <c r="C463" s="689" t="s">
        <v>13</v>
      </c>
      <c r="D463" s="690" t="s">
        <v>14</v>
      </c>
      <c r="E463" s="689"/>
    </row>
    <row r="464" spans="1:5" ht="20.25">
      <c r="A464" s="34" t="s">
        <v>81</v>
      </c>
      <c r="B464" s="34" t="s">
        <v>26</v>
      </c>
      <c r="C464" s="34" t="s">
        <v>17</v>
      </c>
      <c r="D464" s="35">
        <v>39797</v>
      </c>
      <c r="E464" s="207">
        <v>-1000</v>
      </c>
    </row>
    <row r="465" spans="1:7" ht="20.25">
      <c r="A465" s="280"/>
      <c r="B465" s="280" t="s">
        <v>16</v>
      </c>
      <c r="C465" s="280" t="s">
        <v>17</v>
      </c>
      <c r="D465" s="38">
        <v>39918</v>
      </c>
      <c r="E465" s="284">
        <v>6920</v>
      </c>
    </row>
    <row r="466" spans="1:7" ht="20.25">
      <c r="A466" s="41"/>
      <c r="B466" s="280" t="s">
        <v>82</v>
      </c>
      <c r="C466" s="280" t="s">
        <v>17</v>
      </c>
      <c r="D466" s="38">
        <v>41623</v>
      </c>
      <c r="E466" s="208">
        <v>25108</v>
      </c>
    </row>
    <row r="467" spans="1:7" ht="20.25">
      <c r="A467" s="41"/>
      <c r="B467" s="280" t="s">
        <v>16</v>
      </c>
      <c r="C467" s="280" t="s">
        <v>19</v>
      </c>
      <c r="D467" s="38">
        <v>43038</v>
      </c>
      <c r="E467" s="209">
        <v>6560</v>
      </c>
    </row>
    <row r="468" spans="1:7" ht="20.25">
      <c r="A468" s="41"/>
      <c r="B468" s="237" t="s">
        <v>18</v>
      </c>
      <c r="C468" s="280" t="s">
        <v>17</v>
      </c>
      <c r="D468" s="168">
        <v>43146</v>
      </c>
      <c r="E468" s="238">
        <v>1829277</v>
      </c>
      <c r="F468" s="306">
        <v>43101</v>
      </c>
    </row>
    <row r="469" spans="1:7" ht="20.25">
      <c r="A469" s="41"/>
      <c r="B469" s="237" t="s">
        <v>18</v>
      </c>
      <c r="C469" s="280" t="s">
        <v>19</v>
      </c>
      <c r="D469" s="38">
        <v>43159</v>
      </c>
      <c r="E469" s="209">
        <v>2168020</v>
      </c>
    </row>
    <row r="470" spans="1:7" ht="20.25">
      <c r="A470" s="41"/>
      <c r="B470" s="237"/>
      <c r="C470" s="280"/>
      <c r="D470" s="168"/>
      <c r="E470" s="238"/>
      <c r="F470" s="306"/>
      <c r="G470" s="235"/>
    </row>
    <row r="471" spans="1:7" ht="20.25">
      <c r="A471" s="41"/>
      <c r="B471" s="237"/>
      <c r="C471" s="280"/>
      <c r="D471" s="239"/>
      <c r="E471" s="240"/>
      <c r="F471" s="306"/>
      <c r="G471" s="235"/>
    </row>
    <row r="472" spans="1:7" ht="20.25">
      <c r="A472" s="41"/>
      <c r="B472" s="237"/>
      <c r="C472" s="237"/>
      <c r="D472" s="239"/>
      <c r="E472" s="240"/>
      <c r="F472" s="306"/>
      <c r="G472" s="235"/>
    </row>
    <row r="473" spans="1:7" ht="20.25">
      <c r="A473" s="41"/>
      <c r="B473" s="280"/>
      <c r="C473" s="280"/>
      <c r="D473" s="38"/>
      <c r="E473" s="221"/>
    </row>
    <row r="474" spans="1:7" ht="20.25">
      <c r="A474" s="41"/>
      <c r="B474" s="281"/>
      <c r="C474" s="77"/>
      <c r="D474" s="78"/>
      <c r="E474" s="46"/>
    </row>
    <row r="475" spans="1:7" ht="20.25">
      <c r="A475" s="41"/>
      <c r="B475" s="281"/>
      <c r="C475" s="77"/>
      <c r="D475" s="78"/>
      <c r="E475" s="46"/>
    </row>
    <row r="476" spans="1:7" ht="20.25">
      <c r="A476" s="41"/>
      <c r="B476" s="281"/>
      <c r="C476" s="77"/>
      <c r="D476" s="78"/>
      <c r="E476" s="46"/>
    </row>
    <row r="477" spans="1:7" ht="20.25">
      <c r="A477" s="41"/>
      <c r="B477" s="281"/>
      <c r="C477" s="77"/>
      <c r="D477" s="78"/>
      <c r="E477" s="46"/>
    </row>
    <row r="478" spans="1:7" ht="20.25">
      <c r="A478" s="41"/>
      <c r="B478" s="281"/>
      <c r="C478" s="77"/>
      <c r="D478" s="78"/>
      <c r="E478" s="46"/>
    </row>
    <row r="479" spans="1:7" ht="20.25">
      <c r="A479" s="41"/>
      <c r="B479" s="281"/>
      <c r="C479" s="77"/>
      <c r="D479" s="78"/>
      <c r="E479" s="46"/>
    </row>
    <row r="480" spans="1:7" ht="20.25">
      <c r="A480" s="41"/>
      <c r="B480" s="281"/>
      <c r="C480" s="77"/>
      <c r="D480" s="78"/>
      <c r="E480" s="46"/>
    </row>
    <row r="481" spans="1:5" ht="20.25">
      <c r="A481" s="41"/>
      <c r="B481" s="281"/>
      <c r="C481" s="77"/>
      <c r="D481" s="78"/>
      <c r="E481" s="46"/>
    </row>
    <row r="482" spans="1:5" ht="20.25">
      <c r="A482" s="41"/>
      <c r="B482" s="281"/>
      <c r="C482" s="77"/>
      <c r="D482" s="78"/>
      <c r="E482" s="46"/>
    </row>
    <row r="483" spans="1:5" ht="20.25">
      <c r="A483" s="41"/>
      <c r="B483" s="281"/>
      <c r="C483" s="77"/>
      <c r="D483" s="78"/>
      <c r="E483" s="46"/>
    </row>
    <row r="484" spans="1:5" ht="20.25">
      <c r="A484" s="41"/>
      <c r="B484" s="281"/>
      <c r="C484" s="77"/>
      <c r="D484" s="78"/>
      <c r="E484" s="46"/>
    </row>
    <row r="485" spans="1:5" ht="20.25">
      <c r="A485" s="280"/>
      <c r="B485" s="281"/>
      <c r="C485" s="280"/>
      <c r="D485" s="45"/>
      <c r="E485" s="46"/>
    </row>
    <row r="486" spans="1:5" ht="20.25">
      <c r="A486" s="280"/>
      <c r="B486" s="281"/>
      <c r="C486" s="280"/>
      <c r="D486" s="45"/>
      <c r="E486" s="46"/>
    </row>
    <row r="487" spans="1:5" ht="20.25">
      <c r="A487" s="280"/>
      <c r="B487" s="281"/>
      <c r="C487" s="280"/>
      <c r="D487" s="45"/>
      <c r="E487" s="46"/>
    </row>
    <row r="488" spans="1:5" ht="20.25">
      <c r="A488" s="280"/>
      <c r="B488" s="281"/>
      <c r="C488" s="280"/>
      <c r="D488" s="45"/>
      <c r="E488" s="46"/>
    </row>
    <row r="489" spans="1:5" ht="20.25">
      <c r="A489" s="47"/>
      <c r="B489" s="48"/>
      <c r="C489" s="47"/>
      <c r="D489" s="49"/>
      <c r="E489" s="50"/>
    </row>
    <row r="490" spans="1:5" ht="20.25">
      <c r="A490" s="30"/>
      <c r="B490" s="51"/>
      <c r="C490" s="30"/>
      <c r="D490" s="49"/>
      <c r="E490" s="50"/>
    </row>
    <row r="491" spans="1:5" ht="20.25">
      <c r="A491" s="52"/>
      <c r="B491" s="53"/>
      <c r="C491" s="1238" t="s">
        <v>772</v>
      </c>
      <c r="D491" s="1239"/>
      <c r="E491" s="62">
        <f>SUM(E464:E490)</f>
        <v>4034885</v>
      </c>
    </row>
    <row r="492" spans="1:5" ht="20.25">
      <c r="A492" s="55" t="s">
        <v>23</v>
      </c>
      <c r="B492" s="22"/>
      <c r="C492" s="22"/>
      <c r="D492" s="22"/>
      <c r="E492" s="22"/>
    </row>
    <row r="493" spans="1:5" ht="20.25">
      <c r="A493" s="19" t="s">
        <v>0</v>
      </c>
      <c r="B493" s="20"/>
      <c r="C493" s="20"/>
      <c r="D493" s="21"/>
      <c r="E493" s="22"/>
    </row>
    <row r="494" spans="1:5" ht="20.25">
      <c r="A494" s="19" t="s">
        <v>1</v>
      </c>
      <c r="B494" s="20"/>
      <c r="C494" s="19" t="s">
        <v>2</v>
      </c>
      <c r="D494" s="21"/>
      <c r="E494" s="21"/>
    </row>
    <row r="495" spans="1:5" ht="20.25">
      <c r="A495" s="19"/>
      <c r="B495" s="23"/>
      <c r="C495" s="20"/>
      <c r="D495" s="22"/>
      <c r="E495" s="22"/>
    </row>
    <row r="496" spans="1:5" ht="20.25">
      <c r="A496" s="19"/>
      <c r="B496" s="23"/>
      <c r="C496" s="20"/>
      <c r="D496" s="22"/>
      <c r="E496" s="22"/>
    </row>
    <row r="497" spans="1:6" ht="20.25">
      <c r="A497" s="19" t="s">
        <v>3</v>
      </c>
      <c r="B497" s="23"/>
      <c r="C497" s="20"/>
      <c r="D497" s="22"/>
      <c r="E497" s="22"/>
    </row>
    <row r="498" spans="1:6" ht="20.25">
      <c r="A498" s="21"/>
      <c r="B498" s="24"/>
      <c r="C498" s="21"/>
      <c r="D498" s="22"/>
      <c r="E498" s="22"/>
    </row>
    <row r="499" spans="1:6" ht="20.25">
      <c r="A499" s="21" t="s">
        <v>83</v>
      </c>
      <c r="B499" s="24"/>
      <c r="C499" s="21"/>
      <c r="D499" s="22"/>
      <c r="E499" s="22"/>
    </row>
    <row r="500" spans="1:6" ht="20.25">
      <c r="A500" s="21" t="s">
        <v>5</v>
      </c>
      <c r="B500" s="21"/>
      <c r="C500" s="21"/>
      <c r="D500" s="22"/>
      <c r="E500" s="22"/>
    </row>
    <row r="501" spans="1:6" ht="20.25">
      <c r="A501" s="21" t="s">
        <v>6</v>
      </c>
      <c r="B501" s="22"/>
      <c r="C501" s="22"/>
      <c r="D501" s="22"/>
      <c r="E501" s="22"/>
    </row>
    <row r="502" spans="1:6" ht="20.25">
      <c r="A502" s="688" t="s">
        <v>7</v>
      </c>
      <c r="B502" s="26" t="s">
        <v>8</v>
      </c>
      <c r="C502" s="1238" t="s">
        <v>9</v>
      </c>
      <c r="D502" s="1240"/>
      <c r="E502" s="688" t="s">
        <v>10</v>
      </c>
    </row>
    <row r="503" spans="1:6" ht="20.25">
      <c r="A503" s="27"/>
      <c r="B503" s="28" t="s">
        <v>11</v>
      </c>
      <c r="C503" s="688"/>
      <c r="D503" s="29"/>
      <c r="E503" s="27" t="s">
        <v>12</v>
      </c>
    </row>
    <row r="504" spans="1:6" ht="20.25">
      <c r="A504" s="30"/>
      <c r="B504" s="31"/>
      <c r="C504" s="689" t="s">
        <v>13</v>
      </c>
      <c r="D504" s="690" t="s">
        <v>14</v>
      </c>
      <c r="E504" s="689"/>
    </row>
    <row r="505" spans="1:6" ht="20.25">
      <c r="A505" s="34" t="s">
        <v>84</v>
      </c>
      <c r="B505" s="34" t="s">
        <v>26</v>
      </c>
      <c r="C505" s="280" t="s">
        <v>19</v>
      </c>
      <c r="D505" s="35">
        <v>38077</v>
      </c>
      <c r="E505" s="36">
        <v>-8852.42</v>
      </c>
    </row>
    <row r="506" spans="1:6" ht="20.25">
      <c r="A506" s="280"/>
      <c r="B506" s="280" t="s">
        <v>26</v>
      </c>
      <c r="C506" s="280" t="s">
        <v>17</v>
      </c>
      <c r="D506" s="38">
        <v>38610</v>
      </c>
      <c r="E506" s="39">
        <v>-13139.1</v>
      </c>
      <c r="F506" s="296"/>
    </row>
    <row r="507" spans="1:6" ht="20.25">
      <c r="A507" s="41"/>
      <c r="B507" s="280" t="s">
        <v>26</v>
      </c>
      <c r="C507" s="280" t="s">
        <v>17</v>
      </c>
      <c r="D507" s="38">
        <v>40071</v>
      </c>
      <c r="E507" s="39">
        <v>-611.77</v>
      </c>
      <c r="F507" s="296"/>
    </row>
    <row r="508" spans="1:6" ht="20.25">
      <c r="A508" s="41"/>
      <c r="B508" s="280" t="s">
        <v>20</v>
      </c>
      <c r="C508" s="280" t="s">
        <v>19</v>
      </c>
      <c r="D508" s="38">
        <v>40086</v>
      </c>
      <c r="E508" s="39">
        <v>-453349.6</v>
      </c>
      <c r="F508" s="296"/>
    </row>
    <row r="509" spans="1:6" ht="20.25">
      <c r="A509" s="41"/>
      <c r="B509" s="280" t="s">
        <v>34</v>
      </c>
      <c r="C509" s="280" t="s">
        <v>19</v>
      </c>
      <c r="D509" s="38">
        <v>40117</v>
      </c>
      <c r="E509" s="39">
        <v>57466</v>
      </c>
      <c r="F509" s="296"/>
    </row>
    <row r="510" spans="1:6" ht="20.25">
      <c r="A510" s="280"/>
      <c r="B510" s="280" t="s">
        <v>85</v>
      </c>
      <c r="C510" s="280" t="s">
        <v>19</v>
      </c>
      <c r="D510" s="38">
        <v>40268</v>
      </c>
      <c r="E510" s="39">
        <v>200</v>
      </c>
      <c r="F510" s="296"/>
    </row>
    <row r="511" spans="1:6" ht="20.25">
      <c r="A511" s="41"/>
      <c r="B511" s="280" t="s">
        <v>85</v>
      </c>
      <c r="C511" s="280" t="s">
        <v>19</v>
      </c>
      <c r="D511" s="38">
        <v>40329</v>
      </c>
      <c r="E511" s="39">
        <v>1200</v>
      </c>
      <c r="F511" s="296"/>
    </row>
    <row r="512" spans="1:6" ht="20.25">
      <c r="A512" s="280"/>
      <c r="B512" s="280" t="s">
        <v>85</v>
      </c>
      <c r="C512" s="280" t="s">
        <v>17</v>
      </c>
      <c r="D512" s="38">
        <v>41501</v>
      </c>
      <c r="E512" s="39">
        <v>1056</v>
      </c>
      <c r="F512" s="296"/>
    </row>
    <row r="513" spans="1:6" ht="20.25">
      <c r="A513" s="280"/>
      <c r="B513" s="237" t="s">
        <v>18</v>
      </c>
      <c r="C513" s="280" t="s">
        <v>17</v>
      </c>
      <c r="D513" s="168">
        <v>43146</v>
      </c>
      <c r="E513" s="39">
        <v>2407393</v>
      </c>
      <c r="F513" s="306">
        <v>43101</v>
      </c>
    </row>
    <row r="514" spans="1:6" ht="20.25">
      <c r="A514" s="280"/>
      <c r="B514" s="237" t="s">
        <v>18</v>
      </c>
      <c r="C514" s="280" t="s">
        <v>19</v>
      </c>
      <c r="D514" s="38">
        <v>43159</v>
      </c>
      <c r="E514" s="39">
        <v>4064703</v>
      </c>
      <c r="F514" s="295"/>
    </row>
    <row r="515" spans="1:6" s="279" customFormat="1" ht="20.25">
      <c r="A515" s="280"/>
      <c r="B515" s="280"/>
      <c r="C515" s="280"/>
      <c r="D515" s="38"/>
      <c r="E515" s="39"/>
      <c r="F515" s="295"/>
    </row>
    <row r="516" spans="1:6" s="279" customFormat="1" ht="20.25">
      <c r="A516" s="280"/>
      <c r="B516" s="280"/>
      <c r="C516" s="280"/>
      <c r="D516" s="38"/>
      <c r="E516" s="39"/>
      <c r="F516" s="295"/>
    </row>
    <row r="517" spans="1:6" s="279" customFormat="1" ht="20.25">
      <c r="A517" s="280"/>
      <c r="B517" s="280"/>
      <c r="C517" s="280"/>
      <c r="D517" s="38"/>
      <c r="E517" s="39"/>
      <c r="F517" s="295"/>
    </row>
    <row r="518" spans="1:6" s="279" customFormat="1" ht="20.25">
      <c r="A518" s="280"/>
      <c r="B518" s="280"/>
      <c r="C518" s="280"/>
      <c r="D518" s="38"/>
      <c r="E518" s="39"/>
      <c r="F518" s="295"/>
    </row>
    <row r="519" spans="1:6" ht="20.25">
      <c r="A519" s="280"/>
      <c r="B519" s="280"/>
      <c r="C519" s="280"/>
      <c r="D519" s="38"/>
      <c r="E519" s="39"/>
      <c r="F519" s="296"/>
    </row>
    <row r="520" spans="1:6" ht="20.25">
      <c r="A520" s="280"/>
      <c r="B520" s="280"/>
      <c r="C520" s="280"/>
      <c r="D520" s="38"/>
      <c r="E520" s="39"/>
      <c r="F520" s="296"/>
    </row>
    <row r="521" spans="1:6" ht="20.25">
      <c r="A521" s="280"/>
      <c r="B521" s="280"/>
      <c r="C521" s="280"/>
      <c r="D521" s="38"/>
      <c r="E521" s="39"/>
      <c r="F521" s="296"/>
    </row>
    <row r="522" spans="1:6" ht="20.25">
      <c r="A522" s="280"/>
      <c r="B522" s="280"/>
      <c r="C522" s="280"/>
      <c r="D522" s="38"/>
      <c r="E522" s="39"/>
      <c r="F522" s="296"/>
    </row>
    <row r="523" spans="1:6" ht="20.25">
      <c r="A523" s="280"/>
      <c r="B523" s="280"/>
      <c r="C523" s="280"/>
      <c r="D523" s="38"/>
      <c r="E523" s="39"/>
      <c r="F523" s="296"/>
    </row>
    <row r="524" spans="1:6" ht="20.25">
      <c r="A524" s="280"/>
      <c r="B524" s="280"/>
      <c r="C524" s="280"/>
      <c r="D524" s="38"/>
      <c r="E524" s="39"/>
      <c r="F524" s="296"/>
    </row>
    <row r="525" spans="1:6" ht="20.25">
      <c r="A525" s="280"/>
      <c r="B525" s="280"/>
      <c r="C525" s="280"/>
      <c r="D525" s="38"/>
      <c r="E525" s="39"/>
      <c r="F525" s="296"/>
    </row>
    <row r="526" spans="1:6" ht="20.25">
      <c r="A526" s="280"/>
      <c r="B526" s="280"/>
      <c r="C526" s="280"/>
      <c r="D526" s="38"/>
      <c r="E526" s="39"/>
      <c r="F526" s="296"/>
    </row>
    <row r="527" spans="1:6" ht="20.25">
      <c r="A527" s="280"/>
      <c r="B527" s="280"/>
      <c r="C527" s="280"/>
      <c r="D527" s="38"/>
      <c r="E527" s="39"/>
    </row>
    <row r="528" spans="1:6" ht="20.25">
      <c r="A528" s="280"/>
      <c r="B528" s="280"/>
      <c r="C528" s="280"/>
      <c r="D528" s="38"/>
      <c r="E528" s="39"/>
    </row>
    <row r="529" spans="1:6" ht="20.25">
      <c r="A529" s="280"/>
      <c r="B529" s="280"/>
      <c r="C529" s="280"/>
      <c r="D529" s="38"/>
      <c r="E529" s="39"/>
    </row>
    <row r="530" spans="1:6" ht="20.25">
      <c r="A530" s="280"/>
      <c r="B530" s="280"/>
      <c r="C530" s="280"/>
      <c r="D530" s="38"/>
      <c r="E530" s="39"/>
    </row>
    <row r="531" spans="1:6" ht="20.25">
      <c r="A531" s="67"/>
      <c r="B531" s="67"/>
      <c r="C531" s="67"/>
      <c r="D531" s="68"/>
      <c r="E531" s="84"/>
    </row>
    <row r="532" spans="1:6" ht="20.25">
      <c r="A532" s="52"/>
      <c r="B532" s="53"/>
      <c r="C532" s="1238" t="s">
        <v>772</v>
      </c>
      <c r="D532" s="1239"/>
      <c r="E532" s="70">
        <f>SUM(E505:E531)</f>
        <v>6056065.1100000003</v>
      </c>
    </row>
    <row r="533" spans="1:6" ht="20.25">
      <c r="A533" s="55" t="s">
        <v>23</v>
      </c>
      <c r="B533" s="53"/>
      <c r="C533" s="53"/>
      <c r="D533" s="53"/>
      <c r="E533" s="56"/>
    </row>
    <row r="534" spans="1:6" ht="20.25">
      <c r="A534" s="19" t="s">
        <v>0</v>
      </c>
      <c r="B534" s="20"/>
      <c r="C534" s="20"/>
      <c r="D534" s="21"/>
      <c r="E534" s="22"/>
    </row>
    <row r="535" spans="1:6" ht="20.25">
      <c r="A535" s="19" t="s">
        <v>1</v>
      </c>
      <c r="B535" s="20"/>
      <c r="C535" s="19" t="s">
        <v>2</v>
      </c>
      <c r="D535" s="21"/>
      <c r="E535" s="21"/>
    </row>
    <row r="536" spans="1:6" ht="20.25">
      <c r="A536" s="19"/>
      <c r="B536" s="23"/>
      <c r="C536" s="20"/>
      <c r="D536" s="22"/>
      <c r="E536" s="22"/>
    </row>
    <row r="537" spans="1:6" ht="20.25">
      <c r="A537" s="19"/>
      <c r="B537" s="23"/>
      <c r="C537" s="20"/>
      <c r="D537" s="22"/>
      <c r="E537" s="22"/>
    </row>
    <row r="538" spans="1:6" ht="20.25">
      <c r="A538" s="19" t="s">
        <v>3</v>
      </c>
      <c r="B538" s="23"/>
      <c r="C538" s="20"/>
      <c r="D538" s="22"/>
      <c r="E538" s="22"/>
    </row>
    <row r="539" spans="1:6" ht="20.25">
      <c r="A539" s="21"/>
      <c r="B539" s="24"/>
      <c r="C539" s="21"/>
      <c r="D539" s="22"/>
      <c r="E539" s="22"/>
    </row>
    <row r="540" spans="1:6" ht="20.25">
      <c r="A540" s="21" t="s">
        <v>86</v>
      </c>
      <c r="B540" s="24"/>
      <c r="C540" s="21"/>
      <c r="D540" s="22"/>
      <c r="E540" s="22"/>
    </row>
    <row r="541" spans="1:6" ht="20.25">
      <c r="A541" s="21" t="s">
        <v>5</v>
      </c>
      <c r="B541" s="21"/>
      <c r="C541" s="21"/>
      <c r="D541" s="22"/>
      <c r="E541" s="22"/>
      <c r="F541" s="296"/>
    </row>
    <row r="542" spans="1:6" ht="20.25">
      <c r="A542" s="21" t="s">
        <v>6</v>
      </c>
      <c r="B542" s="22"/>
      <c r="C542" s="22"/>
      <c r="D542" s="22"/>
      <c r="E542" s="22"/>
      <c r="F542" s="296"/>
    </row>
    <row r="543" spans="1:6" ht="20.25">
      <c r="A543" s="688" t="s">
        <v>7</v>
      </c>
      <c r="B543" s="26" t="s">
        <v>8</v>
      </c>
      <c r="C543" s="1238" t="s">
        <v>9</v>
      </c>
      <c r="D543" s="1240"/>
      <c r="E543" s="1243" t="s">
        <v>10</v>
      </c>
      <c r="F543" s="296"/>
    </row>
    <row r="544" spans="1:6" ht="20.25">
      <c r="A544" s="27"/>
      <c r="B544" s="28" t="s">
        <v>11</v>
      </c>
      <c r="C544" s="1246" t="s">
        <v>13</v>
      </c>
      <c r="D544" s="1246" t="s">
        <v>14</v>
      </c>
      <c r="E544" s="1244"/>
      <c r="F544" s="296"/>
    </row>
    <row r="545" spans="1:6" ht="20.25">
      <c r="A545" s="30"/>
      <c r="B545" s="31"/>
      <c r="C545" s="1247"/>
      <c r="D545" s="1247"/>
      <c r="E545" s="1245"/>
      <c r="F545" s="296"/>
    </row>
    <row r="546" spans="1:6" ht="20.25">
      <c r="A546" s="34" t="s">
        <v>87</v>
      </c>
      <c r="B546" s="34" t="s">
        <v>26</v>
      </c>
      <c r="C546" s="280" t="s">
        <v>33</v>
      </c>
      <c r="D546" s="35">
        <v>38045</v>
      </c>
      <c r="E546" s="36">
        <v>-12377.79</v>
      </c>
      <c r="F546" s="296"/>
    </row>
    <row r="547" spans="1:6" ht="20.25">
      <c r="A547" s="280"/>
      <c r="B547" s="280" t="s">
        <v>26</v>
      </c>
      <c r="C547" s="280" t="s">
        <v>33</v>
      </c>
      <c r="D547" s="38">
        <v>38017</v>
      </c>
      <c r="E547" s="39">
        <v>-10000</v>
      </c>
      <c r="F547" s="296"/>
    </row>
    <row r="548" spans="1:6" ht="20.25">
      <c r="A548" s="41"/>
      <c r="B548" s="280" t="s">
        <v>26</v>
      </c>
      <c r="C548" s="280" t="s">
        <v>33</v>
      </c>
      <c r="D548" s="38">
        <v>38260</v>
      </c>
      <c r="E548" s="39">
        <v>-68357.75</v>
      </c>
      <c r="F548" s="296"/>
    </row>
    <row r="549" spans="1:6" ht="20.25">
      <c r="A549" s="41"/>
      <c r="B549" s="280" t="s">
        <v>26</v>
      </c>
      <c r="C549" s="280" t="s">
        <v>33</v>
      </c>
      <c r="D549" s="38">
        <v>39506</v>
      </c>
      <c r="E549" s="39">
        <v>-1000</v>
      </c>
      <c r="F549" s="296"/>
    </row>
    <row r="550" spans="1:6" ht="20.25">
      <c r="A550" s="41"/>
      <c r="B550" s="280" t="s">
        <v>16</v>
      </c>
      <c r="C550" s="280" t="s">
        <v>33</v>
      </c>
      <c r="D550" s="38">
        <v>39812</v>
      </c>
      <c r="E550" s="39">
        <v>100</v>
      </c>
      <c r="F550" s="296"/>
    </row>
    <row r="551" spans="1:6" ht="20.25">
      <c r="A551" s="41"/>
      <c r="B551" s="280" t="s">
        <v>26</v>
      </c>
      <c r="C551" s="280" t="s">
        <v>32</v>
      </c>
      <c r="D551" s="38">
        <v>40009</v>
      </c>
      <c r="E551" s="39">
        <v>-13245.5</v>
      </c>
      <c r="F551" s="296"/>
    </row>
    <row r="552" spans="1:6" ht="20.25">
      <c r="A552" s="41"/>
      <c r="B552" s="280" t="s">
        <v>34</v>
      </c>
      <c r="C552" s="280" t="s">
        <v>32</v>
      </c>
      <c r="D552" s="38">
        <v>40009</v>
      </c>
      <c r="E552" s="39">
        <v>47368.9</v>
      </c>
      <c r="F552" s="296"/>
    </row>
    <row r="553" spans="1:6" ht="20.25">
      <c r="A553" s="41"/>
      <c r="B553" s="237" t="s">
        <v>18</v>
      </c>
      <c r="C553" s="280" t="s">
        <v>17</v>
      </c>
      <c r="D553" s="168">
        <v>43146</v>
      </c>
      <c r="E553" s="39">
        <v>2249866</v>
      </c>
      <c r="F553" s="306"/>
    </row>
    <row r="554" spans="1:6" ht="20.25">
      <c r="A554" s="41"/>
      <c r="B554" s="237" t="s">
        <v>18</v>
      </c>
      <c r="C554" s="280" t="s">
        <v>19</v>
      </c>
      <c r="D554" s="38">
        <v>43159</v>
      </c>
      <c r="E554" s="39">
        <v>996966</v>
      </c>
      <c r="F554" s="296"/>
    </row>
    <row r="555" spans="1:6" ht="20.25">
      <c r="A555" s="41"/>
      <c r="B555" s="280"/>
      <c r="C555" s="280"/>
      <c r="D555" s="38"/>
      <c r="E555" s="39"/>
      <c r="F555" s="296"/>
    </row>
    <row r="556" spans="1:6" ht="20.25">
      <c r="A556" s="41"/>
      <c r="B556" s="280"/>
      <c r="C556" s="280"/>
      <c r="D556" s="38"/>
      <c r="E556" s="39"/>
      <c r="F556" s="296"/>
    </row>
    <row r="557" spans="1:6" ht="20.25">
      <c r="A557" s="41"/>
      <c r="B557" s="280"/>
      <c r="C557" s="280"/>
      <c r="D557" s="38"/>
      <c r="E557" s="39"/>
      <c r="F557" s="296"/>
    </row>
    <row r="558" spans="1:6" ht="20.25">
      <c r="A558" s="41"/>
      <c r="B558" s="280"/>
      <c r="C558" s="280"/>
      <c r="D558" s="38"/>
      <c r="E558" s="39"/>
      <c r="F558" s="296"/>
    </row>
    <row r="559" spans="1:6" ht="20.25">
      <c r="A559" s="41"/>
      <c r="B559" s="280"/>
      <c r="C559" s="280"/>
      <c r="D559" s="38"/>
      <c r="E559" s="39"/>
      <c r="F559" s="296"/>
    </row>
    <row r="560" spans="1:6" ht="20.25">
      <c r="A560" s="41"/>
      <c r="B560" s="280"/>
      <c r="C560" s="280"/>
      <c r="D560" s="38"/>
      <c r="E560" s="39"/>
      <c r="F560" s="296"/>
    </row>
    <row r="561" spans="1:6" ht="20.25">
      <c r="A561" s="41"/>
      <c r="B561" s="280"/>
      <c r="C561" s="280"/>
      <c r="D561" s="38"/>
      <c r="E561" s="39"/>
      <c r="F561" s="296"/>
    </row>
    <row r="562" spans="1:6" ht="20.25">
      <c r="A562" s="41"/>
      <c r="B562" s="280"/>
      <c r="C562" s="280"/>
      <c r="D562" s="38"/>
      <c r="E562" s="39"/>
    </row>
    <row r="563" spans="1:6" ht="20.25">
      <c r="A563" s="41"/>
      <c r="B563" s="280"/>
      <c r="C563" s="280"/>
      <c r="D563" s="38"/>
      <c r="E563" s="39"/>
    </row>
    <row r="564" spans="1:6" ht="20.25">
      <c r="A564" s="41"/>
      <c r="B564" s="280"/>
      <c r="C564" s="280"/>
      <c r="D564" s="38"/>
      <c r="E564" s="39"/>
    </row>
    <row r="565" spans="1:6" ht="20.25">
      <c r="A565" s="41"/>
      <c r="B565" s="280"/>
      <c r="C565" s="280"/>
      <c r="D565" s="38"/>
      <c r="E565" s="39"/>
    </row>
    <row r="566" spans="1:6" ht="20.25">
      <c r="A566" s="41"/>
      <c r="B566" s="280"/>
      <c r="C566" s="280"/>
      <c r="D566" s="38"/>
      <c r="E566" s="39"/>
    </row>
    <row r="567" spans="1:6" ht="20.25">
      <c r="A567" s="41"/>
      <c r="B567" s="280"/>
      <c r="C567" s="280"/>
      <c r="D567" s="38"/>
      <c r="E567" s="39"/>
    </row>
    <row r="568" spans="1:6" ht="20.25">
      <c r="A568" s="280"/>
      <c r="B568" s="280"/>
      <c r="C568" s="280"/>
      <c r="D568" s="38"/>
      <c r="E568" s="39"/>
    </row>
    <row r="569" spans="1:6" ht="20.25">
      <c r="A569" s="280"/>
      <c r="B569" s="280"/>
      <c r="C569" s="280"/>
      <c r="D569" s="38"/>
      <c r="E569" s="39"/>
    </row>
    <row r="570" spans="1:6" ht="20.25">
      <c r="A570" s="280"/>
      <c r="B570" s="280"/>
      <c r="C570" s="280"/>
      <c r="D570" s="38"/>
      <c r="E570" s="39"/>
    </row>
    <row r="571" spans="1:6" ht="20.25">
      <c r="A571" s="47"/>
      <c r="B571" s="280"/>
      <c r="C571" s="280"/>
      <c r="D571" s="38"/>
      <c r="E571" s="39"/>
    </row>
    <row r="572" spans="1:6" ht="20.25">
      <c r="A572" s="30"/>
      <c r="B572" s="67"/>
      <c r="C572" s="67"/>
      <c r="D572" s="68"/>
      <c r="E572" s="39"/>
    </row>
    <row r="573" spans="1:6" ht="20.25">
      <c r="A573" s="52"/>
      <c r="B573" s="53"/>
      <c r="C573" s="1238" t="s">
        <v>772</v>
      </c>
      <c r="D573" s="1239"/>
      <c r="E573" s="62">
        <f>SUM(E546:E572)</f>
        <v>3189319.86</v>
      </c>
    </row>
    <row r="574" spans="1:6" ht="20.25">
      <c r="A574" s="55" t="s">
        <v>23</v>
      </c>
      <c r="B574" s="22"/>
      <c r="C574" s="22"/>
      <c r="D574" s="22"/>
      <c r="E574" s="22"/>
    </row>
    <row r="575" spans="1:6" ht="20.25">
      <c r="A575" s="19" t="s">
        <v>0</v>
      </c>
      <c r="B575" s="20"/>
      <c r="C575" s="20"/>
      <c r="D575" s="21"/>
      <c r="E575" s="22"/>
    </row>
    <row r="576" spans="1:6" ht="20.25">
      <c r="A576" s="19" t="s">
        <v>1</v>
      </c>
      <c r="B576" s="20"/>
      <c r="C576" s="19" t="s">
        <v>2</v>
      </c>
      <c r="D576" s="21"/>
      <c r="E576" s="21"/>
    </row>
    <row r="577" spans="1:8" ht="20.25">
      <c r="A577" s="19"/>
      <c r="B577" s="23"/>
      <c r="C577" s="20"/>
      <c r="D577" s="22"/>
      <c r="E577" s="22"/>
    </row>
    <row r="578" spans="1:8" ht="20.25">
      <c r="A578" s="19"/>
      <c r="B578" s="23"/>
      <c r="C578" s="20"/>
      <c r="D578" s="22"/>
      <c r="E578" s="22"/>
    </row>
    <row r="579" spans="1:8" ht="20.25">
      <c r="A579" s="19" t="s">
        <v>3</v>
      </c>
      <c r="B579" s="23"/>
      <c r="C579" s="20"/>
      <c r="D579" s="22"/>
      <c r="E579" s="22" t="s">
        <v>88</v>
      </c>
    </row>
    <row r="580" spans="1:8" ht="20.25">
      <c r="A580" s="21"/>
      <c r="B580" s="24"/>
      <c r="C580" s="21"/>
      <c r="D580" s="22"/>
      <c r="E580" s="22"/>
    </row>
    <row r="581" spans="1:8" ht="20.25">
      <c r="A581" s="21" t="s">
        <v>89</v>
      </c>
      <c r="B581" s="24"/>
      <c r="C581" s="21"/>
      <c r="D581" s="22"/>
      <c r="E581" s="22"/>
    </row>
    <row r="582" spans="1:8" ht="20.25">
      <c r="A582" s="21" t="s">
        <v>5</v>
      </c>
      <c r="B582" s="21"/>
      <c r="C582" s="21"/>
      <c r="D582" s="22"/>
      <c r="E582" s="22"/>
    </row>
    <row r="583" spans="1:8" ht="20.25">
      <c r="A583" s="21" t="s">
        <v>6</v>
      </c>
      <c r="B583" s="22"/>
      <c r="C583" s="22"/>
      <c r="D583" s="22"/>
      <c r="E583" s="22"/>
    </row>
    <row r="584" spans="1:8" ht="20.25">
      <c r="A584" s="688" t="s">
        <v>7</v>
      </c>
      <c r="B584" s="26" t="s">
        <v>8</v>
      </c>
      <c r="C584" s="1238" t="s">
        <v>9</v>
      </c>
      <c r="D584" s="1239"/>
      <c r="E584" s="688" t="s">
        <v>10</v>
      </c>
    </row>
    <row r="585" spans="1:8" ht="20.25">
      <c r="A585" s="27"/>
      <c r="B585" s="28" t="s">
        <v>11</v>
      </c>
      <c r="C585" s="688"/>
      <c r="D585" s="29"/>
      <c r="E585" s="27" t="s">
        <v>12</v>
      </c>
    </row>
    <row r="586" spans="1:8" ht="20.25">
      <c r="A586" s="30"/>
      <c r="B586" s="31"/>
      <c r="C586" s="689" t="s">
        <v>13</v>
      </c>
      <c r="D586" s="690" t="s">
        <v>14</v>
      </c>
      <c r="E586" s="689"/>
    </row>
    <row r="587" spans="1:8" ht="20.25">
      <c r="A587" s="34" t="s">
        <v>90</v>
      </c>
      <c r="B587" s="34" t="s">
        <v>26</v>
      </c>
      <c r="C587" s="280" t="s">
        <v>33</v>
      </c>
      <c r="D587" s="35">
        <v>38595</v>
      </c>
      <c r="E587" s="36">
        <v>-213125.98</v>
      </c>
    </row>
    <row r="588" spans="1:8" s="290" customFormat="1" ht="20.25">
      <c r="A588" s="280"/>
      <c r="B588" s="280" t="s">
        <v>26</v>
      </c>
      <c r="C588" s="282" t="s">
        <v>32</v>
      </c>
      <c r="D588" s="38">
        <v>39036</v>
      </c>
      <c r="E588" s="39">
        <v>-1000</v>
      </c>
      <c r="F588" s="311"/>
      <c r="H588" s="290" t="s">
        <v>747</v>
      </c>
    </row>
    <row r="589" spans="1:8" s="290" customFormat="1" ht="20.25">
      <c r="A589" s="41"/>
      <c r="B589" s="280" t="s">
        <v>26</v>
      </c>
      <c r="C589" s="282" t="s">
        <v>32</v>
      </c>
      <c r="D589" s="38">
        <v>39340</v>
      </c>
      <c r="E589" s="39">
        <v>-1883.97</v>
      </c>
      <c r="F589" s="311"/>
    </row>
    <row r="590" spans="1:8" s="290" customFormat="1" ht="20.25">
      <c r="A590" s="41"/>
      <c r="B590" s="280" t="s">
        <v>26</v>
      </c>
      <c r="C590" s="280" t="s">
        <v>33</v>
      </c>
      <c r="D590" s="38">
        <v>39355</v>
      </c>
      <c r="E590" s="39">
        <v>-511</v>
      </c>
      <c r="F590" s="311"/>
      <c r="H590" s="290" t="s">
        <v>747</v>
      </c>
    </row>
    <row r="591" spans="1:8" s="290" customFormat="1" ht="20.25">
      <c r="A591" s="41"/>
      <c r="B591" s="280" t="s">
        <v>26</v>
      </c>
      <c r="C591" s="280" t="s">
        <v>33</v>
      </c>
      <c r="D591" s="38">
        <v>39370</v>
      </c>
      <c r="E591" s="39">
        <v>6855.25</v>
      </c>
      <c r="F591" s="311"/>
    </row>
    <row r="592" spans="1:8" s="290" customFormat="1" ht="20.25">
      <c r="A592" s="41"/>
      <c r="B592" s="280" t="s">
        <v>26</v>
      </c>
      <c r="C592" s="282" t="s">
        <v>32</v>
      </c>
      <c r="D592" s="38">
        <v>39614</v>
      </c>
      <c r="E592" s="39">
        <v>-136.02000000000001</v>
      </c>
      <c r="F592" s="311"/>
      <c r="H592" s="290" t="s">
        <v>747</v>
      </c>
    </row>
    <row r="593" spans="1:8" s="290" customFormat="1" ht="20.25">
      <c r="A593" s="41"/>
      <c r="B593" s="280" t="s">
        <v>16</v>
      </c>
      <c r="C593" s="280" t="s">
        <v>33</v>
      </c>
      <c r="D593" s="38">
        <v>39721</v>
      </c>
      <c r="E593" s="39">
        <v>7987.81</v>
      </c>
      <c r="F593" s="296"/>
    </row>
    <row r="594" spans="1:8" s="290" customFormat="1" ht="20.25">
      <c r="A594" s="280"/>
      <c r="B594" s="280" t="s">
        <v>91</v>
      </c>
      <c r="C594" s="282" t="s">
        <v>32</v>
      </c>
      <c r="D594" s="86">
        <v>40132</v>
      </c>
      <c r="E594" s="693">
        <v>1500</v>
      </c>
      <c r="F594" s="296"/>
      <c r="H594" s="290" t="s">
        <v>747</v>
      </c>
    </row>
    <row r="595" spans="1:8" s="290" customFormat="1" ht="20.25">
      <c r="A595" s="41"/>
      <c r="B595" s="280" t="s">
        <v>16</v>
      </c>
      <c r="C595" s="280" t="s">
        <v>33</v>
      </c>
      <c r="D595" s="38">
        <v>40390</v>
      </c>
      <c r="E595" s="39">
        <v>272</v>
      </c>
      <c r="F595" s="296"/>
      <c r="H595" s="290" t="s">
        <v>747</v>
      </c>
    </row>
    <row r="596" spans="1:8" ht="20.25">
      <c r="A596" s="280"/>
      <c r="B596" s="280" t="s">
        <v>92</v>
      </c>
      <c r="C596" s="280" t="s">
        <v>33</v>
      </c>
      <c r="D596" s="38">
        <v>40633</v>
      </c>
      <c r="E596" s="39">
        <v>-11274</v>
      </c>
      <c r="F596" s="296"/>
    </row>
    <row r="597" spans="1:8" ht="20.25">
      <c r="A597" s="280"/>
      <c r="B597" s="280" t="s">
        <v>40</v>
      </c>
      <c r="C597" s="280" t="s">
        <v>17</v>
      </c>
      <c r="D597" s="168">
        <v>43146</v>
      </c>
      <c r="E597" s="39">
        <v>4269947</v>
      </c>
      <c r="F597" s="306">
        <v>43101</v>
      </c>
    </row>
    <row r="598" spans="1:8" ht="20.25">
      <c r="A598" s="280"/>
      <c r="B598" s="280" t="s">
        <v>40</v>
      </c>
      <c r="C598" s="280" t="s">
        <v>19</v>
      </c>
      <c r="D598" s="38">
        <v>43159</v>
      </c>
      <c r="E598" s="39">
        <v>3912775</v>
      </c>
    </row>
    <row r="599" spans="1:8" ht="20.25">
      <c r="A599" s="280"/>
      <c r="B599" s="280"/>
      <c r="C599" s="280"/>
      <c r="D599" s="38"/>
      <c r="E599" s="39"/>
    </row>
    <row r="600" spans="1:8" ht="20.25">
      <c r="A600" s="280"/>
      <c r="B600" s="280"/>
      <c r="C600" s="280"/>
      <c r="D600" s="38"/>
      <c r="E600" s="39"/>
    </row>
    <row r="601" spans="1:8" ht="20.25">
      <c r="A601" s="280"/>
      <c r="B601" s="280"/>
      <c r="C601" s="280"/>
      <c r="D601" s="38"/>
      <c r="E601" s="39"/>
      <c r="F601" s="296"/>
    </row>
    <row r="602" spans="1:8" ht="20.25">
      <c r="A602" s="280"/>
      <c r="B602" s="280"/>
      <c r="C602" s="280"/>
      <c r="D602" s="38"/>
      <c r="E602" s="39"/>
      <c r="F602" s="296"/>
    </row>
    <row r="603" spans="1:8" ht="20.25">
      <c r="A603" s="280"/>
      <c r="B603" s="280"/>
      <c r="C603" s="280"/>
      <c r="D603" s="38"/>
      <c r="E603" s="39"/>
      <c r="F603" s="296"/>
    </row>
    <row r="604" spans="1:8" ht="20.25">
      <c r="A604" s="280"/>
      <c r="B604" s="280"/>
      <c r="C604" s="280"/>
      <c r="D604" s="38"/>
      <c r="E604" s="39"/>
      <c r="F604" s="296"/>
    </row>
    <row r="605" spans="1:8" ht="20.25">
      <c r="A605" s="280"/>
      <c r="B605" s="280"/>
      <c r="C605" s="280"/>
      <c r="D605" s="38"/>
      <c r="E605" s="39"/>
      <c r="F605" s="296"/>
    </row>
    <row r="606" spans="1:8" ht="20.25">
      <c r="A606" s="280"/>
      <c r="B606" s="280"/>
      <c r="C606" s="280"/>
      <c r="D606" s="38"/>
      <c r="E606" s="39"/>
      <c r="F606" s="296"/>
    </row>
    <row r="607" spans="1:8" ht="20.25">
      <c r="A607" s="280"/>
      <c r="B607" s="280"/>
      <c r="C607" s="282"/>
      <c r="D607" s="38"/>
      <c r="E607" s="39"/>
      <c r="F607" s="296"/>
    </row>
    <row r="608" spans="1:8" ht="20.25">
      <c r="A608" s="280"/>
      <c r="B608" s="280"/>
      <c r="C608" s="280"/>
      <c r="D608" s="38"/>
      <c r="E608" s="39"/>
      <c r="F608" s="308"/>
    </row>
    <row r="609" spans="1:6" ht="20.25">
      <c r="A609" s="280"/>
      <c r="B609" s="280"/>
      <c r="C609" s="280"/>
      <c r="D609" s="38"/>
      <c r="E609" s="39"/>
      <c r="F609" s="296"/>
    </row>
    <row r="610" spans="1:6" ht="20.25">
      <c r="A610" s="280"/>
      <c r="B610" s="280"/>
      <c r="C610" s="280"/>
      <c r="D610" s="38"/>
      <c r="E610" s="39"/>
      <c r="F610" s="296"/>
    </row>
    <row r="611" spans="1:6" ht="20.25">
      <c r="A611" s="280"/>
      <c r="B611" s="280"/>
      <c r="C611" s="280"/>
      <c r="D611" s="38"/>
      <c r="E611" s="39"/>
      <c r="F611" s="296"/>
    </row>
    <row r="612" spans="1:6" ht="20.25">
      <c r="A612" s="280"/>
      <c r="B612" s="280"/>
      <c r="C612" s="280"/>
      <c r="D612" s="38"/>
      <c r="E612" s="39"/>
      <c r="F612" s="296"/>
    </row>
    <row r="613" spans="1:6" ht="20.25">
      <c r="A613" s="67"/>
      <c r="B613" s="67"/>
      <c r="C613" s="67"/>
      <c r="D613" s="68"/>
      <c r="E613" s="84"/>
    </row>
    <row r="614" spans="1:6" ht="20.25">
      <c r="A614" s="52"/>
      <c r="B614" s="53"/>
      <c r="C614" s="1238" t="s">
        <v>772</v>
      </c>
      <c r="D614" s="1239"/>
      <c r="E614" s="70">
        <f>SUM(E587:E613)</f>
        <v>7971406.0899999999</v>
      </c>
    </row>
    <row r="615" spans="1:6" ht="20.25">
      <c r="A615" s="55" t="s">
        <v>23</v>
      </c>
      <c r="B615" s="53"/>
      <c r="C615" s="53"/>
      <c r="D615" s="53"/>
      <c r="E615" s="53"/>
    </row>
    <row r="616" spans="1:6" ht="20.25">
      <c r="A616" s="19" t="s">
        <v>0</v>
      </c>
      <c r="B616" s="20"/>
      <c r="C616" s="20"/>
      <c r="D616" s="21"/>
      <c r="E616" s="22"/>
    </row>
    <row r="617" spans="1:6" ht="20.25">
      <c r="A617" s="19" t="s">
        <v>1</v>
      </c>
      <c r="B617" s="20"/>
      <c r="C617" s="19" t="s">
        <v>2</v>
      </c>
      <c r="D617" s="21"/>
      <c r="E617" s="21"/>
    </row>
    <row r="618" spans="1:6" ht="20.25">
      <c r="A618" s="19"/>
      <c r="B618" s="23"/>
      <c r="C618" s="20"/>
      <c r="D618" s="22"/>
      <c r="E618" s="22"/>
    </row>
    <row r="619" spans="1:6" ht="20.25">
      <c r="A619" s="19"/>
      <c r="B619" s="23"/>
      <c r="C619" s="20"/>
      <c r="D619" s="22"/>
      <c r="E619" s="22"/>
    </row>
    <row r="620" spans="1:6" ht="20.25">
      <c r="A620" s="19" t="s">
        <v>3</v>
      </c>
      <c r="B620" s="23"/>
      <c r="C620" s="20"/>
      <c r="D620" s="22"/>
      <c r="E620" s="22"/>
    </row>
    <row r="621" spans="1:6" ht="20.25">
      <c r="A621" s="21"/>
      <c r="B621" s="24"/>
      <c r="C621" s="21"/>
      <c r="D621" s="22"/>
      <c r="E621" s="22"/>
    </row>
    <row r="622" spans="1:6" ht="20.25">
      <c r="A622" s="21" t="s">
        <v>93</v>
      </c>
      <c r="B622" s="24"/>
      <c r="C622" s="21"/>
      <c r="D622" s="22"/>
      <c r="E622" s="22"/>
    </row>
    <row r="623" spans="1:6" ht="20.25">
      <c r="A623" s="21" t="s">
        <v>5</v>
      </c>
      <c r="B623" s="21"/>
      <c r="C623" s="21"/>
      <c r="D623" s="22"/>
      <c r="E623" s="22"/>
    </row>
    <row r="624" spans="1:6" ht="20.25">
      <c r="A624" s="21" t="s">
        <v>6</v>
      </c>
      <c r="B624" s="22"/>
      <c r="C624" s="22"/>
      <c r="D624" s="22"/>
      <c r="E624" s="22"/>
    </row>
    <row r="625" spans="1:6" ht="20.25">
      <c r="A625" s="688" t="s">
        <v>7</v>
      </c>
      <c r="B625" s="26" t="s">
        <v>8</v>
      </c>
      <c r="C625" s="1238" t="s">
        <v>9</v>
      </c>
      <c r="D625" s="1240"/>
      <c r="E625" s="688" t="s">
        <v>10</v>
      </c>
    </row>
    <row r="626" spans="1:6" ht="20.25">
      <c r="A626" s="27"/>
      <c r="B626" s="28" t="s">
        <v>11</v>
      </c>
      <c r="C626" s="688"/>
      <c r="D626" s="29"/>
      <c r="E626" s="27" t="s">
        <v>12</v>
      </c>
    </row>
    <row r="627" spans="1:6" ht="20.25">
      <c r="A627" s="30"/>
      <c r="B627" s="31"/>
      <c r="C627" s="689" t="s">
        <v>13</v>
      </c>
      <c r="D627" s="690" t="s">
        <v>14</v>
      </c>
      <c r="E627" s="689"/>
    </row>
    <row r="628" spans="1:6" ht="20.25">
      <c r="A628" s="34" t="s">
        <v>94</v>
      </c>
      <c r="B628" s="34" t="s">
        <v>26</v>
      </c>
      <c r="C628" s="34" t="s">
        <v>19</v>
      </c>
      <c r="D628" s="35">
        <v>38595</v>
      </c>
      <c r="E628" s="36">
        <v>-11000.45</v>
      </c>
      <c r="F628" s="296"/>
    </row>
    <row r="629" spans="1:6" ht="20.25">
      <c r="A629" s="280"/>
      <c r="B629" s="280" t="s">
        <v>27</v>
      </c>
      <c r="C629" s="280" t="s">
        <v>17</v>
      </c>
      <c r="D629" s="38">
        <v>40558</v>
      </c>
      <c r="E629" s="39">
        <v>-746401</v>
      </c>
      <c r="F629" s="296"/>
    </row>
    <row r="630" spans="1:6" ht="20.25">
      <c r="A630" s="280"/>
      <c r="B630" s="280" t="s">
        <v>40</v>
      </c>
      <c r="C630" s="280" t="s">
        <v>17</v>
      </c>
      <c r="D630" s="168">
        <v>43146</v>
      </c>
      <c r="E630" s="39">
        <v>298768</v>
      </c>
      <c r="F630" s="308"/>
    </row>
    <row r="631" spans="1:6" ht="20.25">
      <c r="A631" s="280"/>
      <c r="B631" s="280" t="s">
        <v>40</v>
      </c>
      <c r="C631" s="280" t="s">
        <v>19</v>
      </c>
      <c r="D631" s="38">
        <v>43159</v>
      </c>
      <c r="E631" s="39">
        <v>110947</v>
      </c>
      <c r="F631" s="308"/>
    </row>
    <row r="632" spans="1:6" ht="20.25">
      <c r="A632" s="280"/>
      <c r="B632" s="280"/>
      <c r="C632" s="280"/>
      <c r="D632" s="38"/>
      <c r="E632" s="39"/>
      <c r="F632" s="296"/>
    </row>
    <row r="633" spans="1:6" ht="20.25">
      <c r="A633" s="280"/>
      <c r="B633" s="280"/>
      <c r="C633" s="280"/>
      <c r="D633" s="38"/>
      <c r="E633" s="39"/>
      <c r="F633" s="296"/>
    </row>
    <row r="634" spans="1:6" ht="20.25">
      <c r="A634" s="280"/>
      <c r="B634" s="280"/>
      <c r="C634" s="280"/>
      <c r="D634" s="38"/>
      <c r="E634" s="39"/>
      <c r="F634" s="296"/>
    </row>
    <row r="635" spans="1:6" ht="20.25">
      <c r="A635" s="280"/>
      <c r="B635" s="280"/>
      <c r="C635" s="280"/>
      <c r="D635" s="38"/>
      <c r="E635" s="39"/>
      <c r="F635" s="296"/>
    </row>
    <row r="636" spans="1:6" ht="20.25">
      <c r="A636" s="280"/>
      <c r="B636" s="280"/>
      <c r="C636" s="280"/>
      <c r="D636" s="38"/>
      <c r="E636" s="39"/>
      <c r="F636" s="296"/>
    </row>
    <row r="637" spans="1:6" ht="20.25">
      <c r="A637" s="280"/>
      <c r="B637" s="280"/>
      <c r="C637" s="280"/>
      <c r="D637" s="38"/>
      <c r="E637" s="39"/>
      <c r="F637" s="296"/>
    </row>
    <row r="638" spans="1:6" ht="20.25">
      <c r="A638" s="280"/>
      <c r="B638" s="280"/>
      <c r="C638" s="280"/>
      <c r="D638" s="38"/>
      <c r="E638" s="39"/>
      <c r="F638" s="296"/>
    </row>
    <row r="639" spans="1:6" ht="20.25">
      <c r="A639" s="280"/>
      <c r="B639" s="280"/>
      <c r="C639" s="280"/>
      <c r="D639" s="38"/>
      <c r="E639" s="39"/>
      <c r="F639" s="296"/>
    </row>
    <row r="640" spans="1:6" ht="20.25">
      <c r="A640" s="280"/>
      <c r="B640" s="280"/>
      <c r="C640" s="280"/>
      <c r="D640" s="38"/>
      <c r="E640" s="39"/>
      <c r="F640" s="296"/>
    </row>
    <row r="641" spans="1:6" ht="20.25">
      <c r="A641" s="280"/>
      <c r="B641" s="280"/>
      <c r="C641" s="280"/>
      <c r="D641" s="38"/>
      <c r="E641" s="39"/>
      <c r="F641" s="296"/>
    </row>
    <row r="642" spans="1:6" ht="20.25">
      <c r="A642" s="280"/>
      <c r="B642" s="280"/>
      <c r="C642" s="280"/>
      <c r="D642" s="38"/>
      <c r="E642" s="39"/>
      <c r="F642" s="296"/>
    </row>
    <row r="643" spans="1:6" ht="20.25">
      <c r="A643" s="280"/>
      <c r="B643" s="280"/>
      <c r="C643" s="280"/>
      <c r="D643" s="38"/>
      <c r="E643" s="39"/>
      <c r="F643" s="296"/>
    </row>
    <row r="644" spans="1:6" ht="20.25">
      <c r="A644" s="280"/>
      <c r="B644" s="280"/>
      <c r="C644" s="280"/>
      <c r="D644" s="38"/>
      <c r="E644" s="39"/>
      <c r="F644" s="296"/>
    </row>
    <row r="645" spans="1:6" ht="20.25">
      <c r="A645" s="280"/>
      <c r="B645" s="280"/>
      <c r="C645" s="77"/>
      <c r="D645" s="82"/>
      <c r="E645" s="46"/>
      <c r="F645" s="296"/>
    </row>
    <row r="646" spans="1:6" ht="20.25">
      <c r="A646" s="41"/>
      <c r="B646" s="280"/>
      <c r="C646" s="77"/>
      <c r="D646" s="41"/>
      <c r="E646" s="46"/>
      <c r="F646" s="296"/>
    </row>
    <row r="647" spans="1:6" ht="20.25">
      <c r="A647" s="280"/>
      <c r="B647" s="281"/>
      <c r="C647" s="280"/>
      <c r="D647" s="45"/>
      <c r="E647" s="46"/>
    </row>
    <row r="648" spans="1:6" ht="20.25">
      <c r="A648" s="280"/>
      <c r="B648" s="281"/>
      <c r="C648" s="280"/>
      <c r="D648" s="45"/>
      <c r="E648" s="46"/>
    </row>
    <row r="649" spans="1:6" ht="20.25">
      <c r="A649" s="280"/>
      <c r="B649" s="281"/>
      <c r="C649" s="280"/>
      <c r="D649" s="45"/>
      <c r="E649" s="46"/>
    </row>
    <row r="650" spans="1:6" ht="20.25">
      <c r="A650" s="280"/>
      <c r="B650" s="281"/>
      <c r="C650" s="280"/>
      <c r="D650" s="45"/>
      <c r="E650" s="46"/>
    </row>
    <row r="651" spans="1:6" ht="20.25">
      <c r="A651" s="280"/>
      <c r="B651" s="281"/>
      <c r="C651" s="280"/>
      <c r="D651" s="45"/>
      <c r="E651" s="46"/>
    </row>
    <row r="652" spans="1:6" ht="20.25">
      <c r="A652" s="280"/>
      <c r="B652" s="281"/>
      <c r="C652" s="280"/>
      <c r="D652" s="45"/>
      <c r="E652" s="46"/>
    </row>
    <row r="653" spans="1:6" ht="20.25">
      <c r="A653" s="47"/>
      <c r="B653" s="48"/>
      <c r="C653" s="47"/>
      <c r="D653" s="49"/>
      <c r="E653" s="50"/>
    </row>
    <row r="654" spans="1:6" ht="20.25">
      <c r="A654" s="30"/>
      <c r="B654" s="51"/>
      <c r="C654" s="47"/>
      <c r="D654" s="49"/>
      <c r="E654" s="50"/>
    </row>
    <row r="655" spans="1:6" ht="20.25">
      <c r="A655" s="52"/>
      <c r="B655" s="53"/>
      <c r="C655" s="1238" t="s">
        <v>774</v>
      </c>
      <c r="D655" s="1239"/>
      <c r="E655" s="74">
        <f>SUM(E628:E654)</f>
        <v>-347686.44999999995</v>
      </c>
    </row>
    <row r="656" spans="1:6" ht="20.25">
      <c r="A656" s="55" t="s">
        <v>23</v>
      </c>
      <c r="B656" s="53"/>
      <c r="C656" s="53"/>
      <c r="D656" s="53"/>
      <c r="E656" s="53"/>
    </row>
    <row r="657" spans="1:5" ht="20.25">
      <c r="A657" s="19" t="s">
        <v>0</v>
      </c>
      <c r="B657" s="20"/>
      <c r="C657" s="20"/>
      <c r="D657" s="21"/>
      <c r="E657" s="22"/>
    </row>
    <row r="658" spans="1:5" ht="20.25">
      <c r="A658" s="19" t="s">
        <v>1</v>
      </c>
      <c r="B658" s="20"/>
      <c r="C658" s="19" t="s">
        <v>2</v>
      </c>
      <c r="D658" s="21"/>
      <c r="E658" s="21"/>
    </row>
    <row r="659" spans="1:5" ht="20.25">
      <c r="A659" s="19"/>
      <c r="B659" s="23"/>
      <c r="C659" s="20"/>
      <c r="D659" s="22"/>
      <c r="E659" s="22"/>
    </row>
    <row r="660" spans="1:5" ht="20.25">
      <c r="A660" s="19"/>
      <c r="B660" s="23"/>
      <c r="C660" s="20"/>
      <c r="D660" s="22"/>
      <c r="E660" s="22"/>
    </row>
    <row r="661" spans="1:5" ht="20.25">
      <c r="A661" s="19" t="s">
        <v>3</v>
      </c>
      <c r="B661" s="23"/>
      <c r="C661" s="20"/>
      <c r="D661" s="22"/>
      <c r="E661" s="22"/>
    </row>
    <row r="662" spans="1:5" ht="20.25">
      <c r="A662" s="21"/>
      <c r="B662" s="24"/>
      <c r="C662" s="21"/>
      <c r="D662" s="22"/>
      <c r="E662" s="22"/>
    </row>
    <row r="663" spans="1:5" ht="20.25">
      <c r="A663" s="21" t="s">
        <v>95</v>
      </c>
      <c r="B663" s="24"/>
      <c r="C663" s="21"/>
      <c r="D663" s="22"/>
      <c r="E663" s="22"/>
    </row>
    <row r="664" spans="1:5" ht="20.25">
      <c r="A664" s="21" t="s">
        <v>5</v>
      </c>
      <c r="B664" s="21"/>
      <c r="C664" s="21"/>
      <c r="D664" s="22"/>
      <c r="E664" s="22"/>
    </row>
    <row r="665" spans="1:5" ht="20.25">
      <c r="A665" s="21" t="s">
        <v>6</v>
      </c>
      <c r="B665" s="22"/>
      <c r="C665" s="22"/>
      <c r="D665" s="22"/>
      <c r="E665" s="22"/>
    </row>
    <row r="666" spans="1:5" ht="20.25">
      <c r="A666" s="688" t="s">
        <v>7</v>
      </c>
      <c r="B666" s="26" t="s">
        <v>8</v>
      </c>
      <c r="C666" s="1238" t="s">
        <v>9</v>
      </c>
      <c r="D666" s="1240"/>
      <c r="E666" s="688" t="s">
        <v>10</v>
      </c>
    </row>
    <row r="667" spans="1:5" ht="20.25">
      <c r="A667" s="27"/>
      <c r="B667" s="28" t="s">
        <v>11</v>
      </c>
      <c r="C667" s="688"/>
      <c r="D667" s="29"/>
      <c r="E667" s="27" t="s">
        <v>12</v>
      </c>
    </row>
    <row r="668" spans="1:5" ht="20.25">
      <c r="A668" s="30"/>
      <c r="B668" s="31"/>
      <c r="C668" s="689" t="s">
        <v>13</v>
      </c>
      <c r="D668" s="690" t="s">
        <v>14</v>
      </c>
      <c r="E668" s="689"/>
    </row>
    <row r="669" spans="1:5" ht="20.25">
      <c r="A669" s="34" t="s">
        <v>96</v>
      </c>
      <c r="B669" s="34" t="s">
        <v>26</v>
      </c>
      <c r="C669" s="34" t="s">
        <v>17</v>
      </c>
      <c r="D669" s="35">
        <v>39340</v>
      </c>
      <c r="E669" s="57">
        <v>-3600</v>
      </c>
    </row>
    <row r="670" spans="1:5" ht="20.25">
      <c r="A670" s="280"/>
      <c r="B670" s="280" t="s">
        <v>26</v>
      </c>
      <c r="C670" s="280" t="s">
        <v>17</v>
      </c>
      <c r="D670" s="38">
        <v>39462</v>
      </c>
      <c r="E670" s="60">
        <v>-1438</v>
      </c>
    </row>
    <row r="671" spans="1:5" ht="20.25">
      <c r="A671" s="41"/>
      <c r="B671" s="280" t="s">
        <v>97</v>
      </c>
      <c r="C671" s="280" t="s">
        <v>98</v>
      </c>
      <c r="D671" s="38">
        <v>40847</v>
      </c>
      <c r="E671" s="58">
        <v>89646</v>
      </c>
    </row>
    <row r="672" spans="1:5" ht="20.25">
      <c r="A672" s="41"/>
      <c r="B672" s="280" t="s">
        <v>99</v>
      </c>
      <c r="C672" s="280" t="s">
        <v>17</v>
      </c>
      <c r="D672" s="38">
        <v>41258</v>
      </c>
      <c r="E672" s="60">
        <v>-6000</v>
      </c>
    </row>
    <row r="673" spans="1:6" ht="20.25">
      <c r="A673" s="41"/>
      <c r="B673" s="280" t="s">
        <v>27</v>
      </c>
      <c r="C673" s="280" t="s">
        <v>17</v>
      </c>
      <c r="D673" s="38">
        <v>42962</v>
      </c>
      <c r="E673" s="58">
        <v>360</v>
      </c>
    </row>
    <row r="674" spans="1:6" ht="20.25">
      <c r="A674" s="41"/>
      <c r="B674" s="280" t="s">
        <v>40</v>
      </c>
      <c r="C674" s="280" t="s">
        <v>17</v>
      </c>
      <c r="D674" s="168">
        <v>43146</v>
      </c>
      <c r="E674" s="58">
        <v>1137370</v>
      </c>
      <c r="F674" s="306">
        <v>43101</v>
      </c>
    </row>
    <row r="675" spans="1:6" ht="20.25">
      <c r="A675" s="41"/>
      <c r="B675" s="280" t="s">
        <v>40</v>
      </c>
      <c r="C675" s="280" t="s">
        <v>19</v>
      </c>
      <c r="D675" s="38">
        <v>43159</v>
      </c>
      <c r="E675" s="58">
        <v>1332266</v>
      </c>
    </row>
    <row r="676" spans="1:6" ht="20.25">
      <c r="A676" s="41"/>
      <c r="B676" s="280"/>
      <c r="C676" s="280"/>
      <c r="D676" s="38"/>
      <c r="E676" s="58"/>
    </row>
    <row r="677" spans="1:6" ht="20.25">
      <c r="A677" s="41"/>
      <c r="B677" s="280"/>
      <c r="C677" s="280"/>
      <c r="D677" s="38"/>
      <c r="E677" s="58"/>
    </row>
    <row r="678" spans="1:6" ht="20.25">
      <c r="A678" s="41"/>
      <c r="B678" s="280"/>
      <c r="C678" s="280"/>
      <c r="D678" s="38"/>
      <c r="E678" s="58"/>
    </row>
    <row r="679" spans="1:6" ht="20.25">
      <c r="A679" s="41"/>
      <c r="B679" s="280"/>
      <c r="C679" s="280"/>
      <c r="D679" s="38"/>
      <c r="E679" s="58"/>
    </row>
    <row r="680" spans="1:6" ht="20.25">
      <c r="A680" s="41"/>
      <c r="B680" s="280"/>
      <c r="C680" s="280"/>
      <c r="D680" s="38"/>
      <c r="E680" s="58"/>
    </row>
    <row r="681" spans="1:6" ht="20.25">
      <c r="A681" s="41"/>
      <c r="B681" s="280"/>
      <c r="C681" s="280"/>
      <c r="D681" s="38"/>
      <c r="E681" s="58"/>
    </row>
    <row r="682" spans="1:6" ht="20.25">
      <c r="A682" s="41"/>
      <c r="B682" s="280"/>
      <c r="C682" s="280"/>
      <c r="D682" s="38"/>
      <c r="E682" s="58"/>
    </row>
    <row r="683" spans="1:6" ht="20.25">
      <c r="A683" s="41"/>
      <c r="B683" s="280"/>
      <c r="C683" s="280"/>
      <c r="D683" s="38"/>
      <c r="E683" s="58"/>
    </row>
    <row r="684" spans="1:6" ht="20.25">
      <c r="A684" s="41"/>
      <c r="B684" s="280"/>
      <c r="C684" s="280"/>
      <c r="D684" s="38"/>
      <c r="E684" s="58"/>
    </row>
    <row r="685" spans="1:6" ht="20.25">
      <c r="A685" s="280"/>
      <c r="B685" s="280"/>
      <c r="C685" s="77"/>
      <c r="D685" s="41"/>
      <c r="E685" s="46"/>
    </row>
    <row r="686" spans="1:6" ht="20.25">
      <c r="A686" s="41"/>
      <c r="B686" s="280"/>
      <c r="C686" s="77"/>
      <c r="D686" s="41"/>
      <c r="E686" s="46"/>
    </row>
    <row r="687" spans="1:6" ht="20.25">
      <c r="A687" s="41"/>
      <c r="B687" s="281"/>
      <c r="C687" s="77"/>
      <c r="D687" s="78"/>
      <c r="E687" s="46"/>
    </row>
    <row r="688" spans="1:6" ht="20.25">
      <c r="A688" s="280"/>
      <c r="B688" s="281"/>
      <c r="C688" s="280"/>
      <c r="D688" s="45"/>
      <c r="E688" s="46"/>
    </row>
    <row r="689" spans="1:5" ht="20.25">
      <c r="A689" s="280"/>
      <c r="B689" s="281"/>
      <c r="C689" s="280"/>
      <c r="D689" s="45"/>
      <c r="E689" s="46"/>
    </row>
    <row r="690" spans="1:5" ht="20.25">
      <c r="A690" s="280"/>
      <c r="B690" s="281"/>
      <c r="C690" s="280"/>
      <c r="D690" s="45"/>
      <c r="E690" s="46"/>
    </row>
    <row r="691" spans="1:5" ht="20.25">
      <c r="A691" s="280"/>
      <c r="B691" s="281"/>
      <c r="C691" s="280"/>
      <c r="D691" s="45"/>
      <c r="E691" s="46"/>
    </row>
    <row r="692" spans="1:5" ht="20.25">
      <c r="A692" s="280"/>
      <c r="B692" s="281"/>
      <c r="C692" s="280"/>
      <c r="D692" s="45"/>
      <c r="E692" s="46"/>
    </row>
    <row r="693" spans="1:5" ht="20.25">
      <c r="A693" s="280"/>
      <c r="B693" s="281"/>
      <c r="C693" s="280"/>
      <c r="D693" s="45"/>
      <c r="E693" s="46"/>
    </row>
    <row r="694" spans="1:5" ht="20.25">
      <c r="A694" s="47"/>
      <c r="B694" s="48"/>
      <c r="C694" s="47"/>
      <c r="D694" s="49"/>
      <c r="E694" s="50"/>
    </row>
    <row r="695" spans="1:5" ht="20.25">
      <c r="A695" s="30"/>
      <c r="B695" s="51"/>
      <c r="C695" s="47"/>
      <c r="D695" s="49"/>
      <c r="E695" s="50"/>
    </row>
    <row r="696" spans="1:5" ht="20.25">
      <c r="A696" s="52"/>
      <c r="B696" s="53"/>
      <c r="C696" s="1238" t="s">
        <v>772</v>
      </c>
      <c r="D696" s="1239"/>
      <c r="E696" s="62">
        <f>SUM(E669:E695)</f>
        <v>2548604</v>
      </c>
    </row>
    <row r="697" spans="1:5" ht="20.25">
      <c r="A697" s="55" t="s">
        <v>23</v>
      </c>
      <c r="B697" s="53"/>
      <c r="C697" s="53"/>
      <c r="D697" s="53"/>
      <c r="E697" s="53"/>
    </row>
    <row r="698" spans="1:5" ht="20.25">
      <c r="A698" s="19" t="s">
        <v>0</v>
      </c>
      <c r="B698" s="20"/>
      <c r="C698" s="20"/>
      <c r="D698" s="21"/>
      <c r="E698" s="22"/>
    </row>
    <row r="699" spans="1:5" ht="20.25">
      <c r="A699" s="19" t="s">
        <v>1</v>
      </c>
      <c r="B699" s="20"/>
      <c r="C699" s="19" t="s">
        <v>2</v>
      </c>
      <c r="D699" s="21"/>
      <c r="E699" s="21"/>
    </row>
    <row r="700" spans="1:5" ht="20.25">
      <c r="A700" s="19"/>
      <c r="B700" s="23"/>
      <c r="C700" s="20"/>
      <c r="D700" s="22"/>
      <c r="E700" s="22"/>
    </row>
    <row r="701" spans="1:5" ht="20.25">
      <c r="A701" s="19"/>
      <c r="B701" s="23"/>
      <c r="C701" s="20"/>
      <c r="D701" s="22"/>
      <c r="E701" s="22"/>
    </row>
    <row r="702" spans="1:5" ht="20.25">
      <c r="A702" s="19" t="s">
        <v>3</v>
      </c>
      <c r="B702" s="23"/>
      <c r="C702" s="20"/>
      <c r="D702" s="22"/>
      <c r="E702" s="22"/>
    </row>
    <row r="703" spans="1:5" ht="20.25">
      <c r="A703" s="21"/>
      <c r="B703" s="24"/>
      <c r="C703" s="21"/>
      <c r="D703" s="22"/>
      <c r="E703" s="22"/>
    </row>
    <row r="704" spans="1:5" ht="20.25">
      <c r="A704" s="21" t="s">
        <v>100</v>
      </c>
      <c r="B704" s="24"/>
      <c r="C704" s="21"/>
      <c r="D704" s="22"/>
      <c r="E704" s="22"/>
    </row>
    <row r="705" spans="1:6" ht="20.25">
      <c r="A705" s="21" t="s">
        <v>5</v>
      </c>
      <c r="B705" s="21"/>
      <c r="C705" s="21"/>
      <c r="D705" s="22"/>
      <c r="E705" s="22"/>
    </row>
    <row r="706" spans="1:6" ht="20.25">
      <c r="A706" s="21" t="s">
        <v>6</v>
      </c>
      <c r="B706" s="22"/>
      <c r="C706" s="22"/>
      <c r="D706" s="22"/>
      <c r="E706" s="22"/>
    </row>
    <row r="707" spans="1:6" ht="20.25">
      <c r="A707" s="688" t="s">
        <v>7</v>
      </c>
      <c r="B707" s="26" t="s">
        <v>8</v>
      </c>
      <c r="C707" s="1238" t="s">
        <v>9</v>
      </c>
      <c r="D707" s="1240"/>
      <c r="E707" s="688" t="s">
        <v>10</v>
      </c>
    </row>
    <row r="708" spans="1:6" ht="20.25">
      <c r="A708" s="27"/>
      <c r="B708" s="28" t="s">
        <v>11</v>
      </c>
      <c r="C708" s="688"/>
      <c r="D708" s="29"/>
      <c r="E708" s="27" t="s">
        <v>12</v>
      </c>
    </row>
    <row r="709" spans="1:6" ht="20.25">
      <c r="A709" s="30"/>
      <c r="B709" s="31"/>
      <c r="C709" s="689" t="s">
        <v>13</v>
      </c>
      <c r="D709" s="690" t="s">
        <v>14</v>
      </c>
      <c r="E709" s="689"/>
    </row>
    <row r="710" spans="1:6" ht="20.25">
      <c r="A710" s="34" t="s">
        <v>101</v>
      </c>
      <c r="B710" s="34" t="s">
        <v>26</v>
      </c>
      <c r="C710" s="280" t="s">
        <v>17</v>
      </c>
      <c r="D710" s="35">
        <v>38383</v>
      </c>
      <c r="E710" s="36">
        <v>-4500</v>
      </c>
    </row>
    <row r="711" spans="1:6" ht="20.25">
      <c r="A711" s="280"/>
      <c r="B711" s="280" t="s">
        <v>26</v>
      </c>
      <c r="C711" s="280" t="s">
        <v>17</v>
      </c>
      <c r="D711" s="38">
        <v>38640</v>
      </c>
      <c r="E711" s="39">
        <v>-12879.02</v>
      </c>
    </row>
    <row r="712" spans="1:6" ht="20.25">
      <c r="A712" s="41"/>
      <c r="B712" s="280" t="s">
        <v>26</v>
      </c>
      <c r="C712" s="280" t="s">
        <v>19</v>
      </c>
      <c r="D712" s="38">
        <v>38656</v>
      </c>
      <c r="E712" s="39">
        <v>-12879.02</v>
      </c>
    </row>
    <row r="713" spans="1:6" ht="20.25">
      <c r="A713" s="41"/>
      <c r="B713" s="280" t="s">
        <v>26</v>
      </c>
      <c r="C713" s="280" t="s">
        <v>17</v>
      </c>
      <c r="D713" s="38">
        <v>39097</v>
      </c>
      <c r="E713" s="39">
        <v>-900</v>
      </c>
    </row>
    <row r="714" spans="1:6" ht="20.25">
      <c r="A714" s="41"/>
      <c r="B714" s="280" t="s">
        <v>26</v>
      </c>
      <c r="C714" s="280" t="s">
        <v>17</v>
      </c>
      <c r="D714" s="38">
        <v>39828</v>
      </c>
      <c r="E714" s="39">
        <v>-576</v>
      </c>
    </row>
    <row r="715" spans="1:6" ht="20.25">
      <c r="A715" s="41"/>
      <c r="B715" s="280" t="s">
        <v>40</v>
      </c>
      <c r="C715" s="280" t="s">
        <v>17</v>
      </c>
      <c r="D715" s="168">
        <v>43146</v>
      </c>
      <c r="E715" s="39">
        <v>434474</v>
      </c>
      <c r="F715" s="306">
        <v>43101</v>
      </c>
    </row>
    <row r="716" spans="1:6" ht="20.25">
      <c r="A716" s="41"/>
      <c r="B716" s="280" t="s">
        <v>40</v>
      </c>
      <c r="C716" s="280" t="s">
        <v>19</v>
      </c>
      <c r="D716" s="38">
        <v>43159</v>
      </c>
      <c r="E716" s="39">
        <v>715506</v>
      </c>
      <c r="F716" s="295"/>
    </row>
    <row r="717" spans="1:6" ht="20.25">
      <c r="A717" s="41"/>
      <c r="B717" s="280"/>
      <c r="C717" s="280"/>
      <c r="D717" s="38"/>
      <c r="E717" s="39"/>
      <c r="F717" s="296"/>
    </row>
    <row r="718" spans="1:6" ht="20.25">
      <c r="A718" s="41"/>
      <c r="B718" s="280"/>
      <c r="C718" s="280"/>
      <c r="D718" s="38"/>
      <c r="E718" s="39"/>
      <c r="F718" s="296"/>
    </row>
    <row r="719" spans="1:6" ht="20.25">
      <c r="A719" s="41"/>
      <c r="B719" s="281"/>
      <c r="C719" s="280"/>
      <c r="D719" s="42"/>
      <c r="E719" s="39"/>
      <c r="F719" s="296"/>
    </row>
    <row r="720" spans="1:6" ht="20.25">
      <c r="A720" s="41"/>
      <c r="B720" s="281"/>
      <c r="C720" s="280"/>
      <c r="D720" s="42"/>
      <c r="E720" s="39"/>
      <c r="F720" s="296"/>
    </row>
    <row r="721" spans="1:6" ht="20.25">
      <c r="A721" s="41"/>
      <c r="B721" s="281"/>
      <c r="C721" s="280"/>
      <c r="D721" s="42"/>
      <c r="E721" s="39"/>
      <c r="F721" s="296"/>
    </row>
    <row r="722" spans="1:6" ht="20.25">
      <c r="A722" s="41"/>
      <c r="B722" s="281"/>
      <c r="C722" s="280"/>
      <c r="D722" s="42"/>
      <c r="E722" s="39"/>
      <c r="F722" s="296"/>
    </row>
    <row r="723" spans="1:6" ht="20.25">
      <c r="A723" s="41"/>
      <c r="B723" s="281"/>
      <c r="C723" s="280"/>
      <c r="D723" s="42"/>
      <c r="E723" s="39"/>
      <c r="F723" s="296"/>
    </row>
    <row r="724" spans="1:6" ht="20.25">
      <c r="A724" s="41"/>
      <c r="B724" s="281"/>
      <c r="C724" s="280"/>
      <c r="D724" s="42"/>
      <c r="E724" s="39"/>
      <c r="F724" s="296"/>
    </row>
    <row r="725" spans="1:6" ht="20.25">
      <c r="A725" s="41"/>
      <c r="B725" s="281"/>
      <c r="C725" s="280"/>
      <c r="D725" s="42"/>
      <c r="E725" s="39"/>
      <c r="F725" s="296"/>
    </row>
    <row r="726" spans="1:6" ht="20.25">
      <c r="A726" s="41"/>
      <c r="B726" s="281"/>
      <c r="C726" s="280"/>
      <c r="D726" s="42"/>
      <c r="E726" s="39"/>
      <c r="F726" s="296"/>
    </row>
    <row r="727" spans="1:6" ht="20.25">
      <c r="A727" s="41"/>
      <c r="B727" s="281"/>
      <c r="C727" s="280"/>
      <c r="D727" s="42"/>
      <c r="E727" s="39"/>
      <c r="F727" s="296"/>
    </row>
    <row r="728" spans="1:6" ht="20.25">
      <c r="A728" s="41"/>
      <c r="B728" s="281"/>
      <c r="C728" s="280"/>
      <c r="D728" s="42"/>
      <c r="E728" s="39"/>
      <c r="F728" s="296"/>
    </row>
    <row r="729" spans="1:6" ht="20.25">
      <c r="A729" s="41"/>
      <c r="B729" s="281"/>
      <c r="C729" s="280"/>
      <c r="D729" s="42"/>
      <c r="E729" s="39"/>
      <c r="F729" s="296"/>
    </row>
    <row r="730" spans="1:6" ht="20.25">
      <c r="A730" s="280"/>
      <c r="B730" s="281"/>
      <c r="C730" s="280"/>
      <c r="D730" s="45"/>
      <c r="E730" s="46"/>
      <c r="F730" s="296"/>
    </row>
    <row r="731" spans="1:6" ht="20.25">
      <c r="A731" s="280"/>
      <c r="B731" s="281"/>
      <c r="C731" s="280"/>
      <c r="D731" s="45"/>
      <c r="E731" s="46"/>
      <c r="F731" s="296"/>
    </row>
    <row r="732" spans="1:6" ht="20.25">
      <c r="A732" s="280"/>
      <c r="B732" s="281"/>
      <c r="C732" s="280"/>
      <c r="D732" s="45"/>
      <c r="E732" s="46"/>
      <c r="F732" s="296"/>
    </row>
    <row r="733" spans="1:6" ht="20.25">
      <c r="A733" s="280"/>
      <c r="B733" s="281"/>
      <c r="C733" s="280"/>
      <c r="D733" s="45"/>
      <c r="E733" s="46"/>
      <c r="F733" s="296"/>
    </row>
    <row r="734" spans="1:6" ht="20.25">
      <c r="A734" s="280"/>
      <c r="B734" s="281"/>
      <c r="C734" s="280"/>
      <c r="D734" s="45"/>
      <c r="E734" s="46"/>
    </row>
    <row r="735" spans="1:6" ht="20.25">
      <c r="A735" s="47"/>
      <c r="B735" s="48"/>
      <c r="C735" s="47"/>
      <c r="D735" s="49"/>
      <c r="E735" s="50"/>
    </row>
    <row r="736" spans="1:6" ht="20.25">
      <c r="A736" s="30"/>
      <c r="B736" s="51"/>
      <c r="C736" s="30"/>
      <c r="D736" s="49"/>
      <c r="E736" s="50"/>
    </row>
    <row r="737" spans="1:5" ht="20.25">
      <c r="A737" s="52"/>
      <c r="B737" s="53"/>
      <c r="C737" s="1238" t="s">
        <v>772</v>
      </c>
      <c r="D737" s="1239"/>
      <c r="E737" s="62">
        <f>SUM(E710:E736)</f>
        <v>1118245.96</v>
      </c>
    </row>
    <row r="738" spans="1:5" ht="20.25">
      <c r="A738" s="55" t="s">
        <v>23</v>
      </c>
      <c r="B738" s="53"/>
      <c r="C738" s="53"/>
      <c r="D738" s="53"/>
      <c r="E738" s="53"/>
    </row>
    <row r="739" spans="1:5" ht="20.25">
      <c r="A739" s="19" t="s">
        <v>0</v>
      </c>
      <c r="B739" s="20"/>
      <c r="C739" s="20"/>
      <c r="D739" s="21"/>
      <c r="E739" s="22"/>
    </row>
    <row r="740" spans="1:5" ht="20.25">
      <c r="A740" s="19" t="s">
        <v>1</v>
      </c>
      <c r="B740" s="20"/>
      <c r="C740" s="19" t="s">
        <v>2</v>
      </c>
      <c r="D740" s="21"/>
      <c r="E740" s="21"/>
    </row>
    <row r="741" spans="1:5" ht="20.25">
      <c r="A741" s="19"/>
      <c r="B741" s="23"/>
      <c r="C741" s="20"/>
      <c r="D741" s="22"/>
      <c r="E741" s="22"/>
    </row>
    <row r="742" spans="1:5" ht="20.25">
      <c r="A742" s="19"/>
      <c r="B742" s="23"/>
      <c r="C742" s="20"/>
      <c r="D742" s="22"/>
      <c r="E742" s="22"/>
    </row>
    <row r="743" spans="1:5" ht="20.25">
      <c r="A743" s="19" t="s">
        <v>3</v>
      </c>
      <c r="B743" s="23"/>
      <c r="C743" s="20"/>
      <c r="D743" s="22"/>
      <c r="E743" s="22"/>
    </row>
    <row r="744" spans="1:5" ht="20.25">
      <c r="A744" s="21" t="s">
        <v>102</v>
      </c>
      <c r="B744" s="24"/>
      <c r="C744" s="21"/>
      <c r="D744" s="22"/>
      <c r="E744" s="22"/>
    </row>
    <row r="745" spans="1:5" ht="20.25">
      <c r="A745" s="21" t="s">
        <v>5</v>
      </c>
      <c r="B745" s="21"/>
      <c r="C745" s="21"/>
      <c r="D745" s="22"/>
      <c r="E745" s="22"/>
    </row>
    <row r="746" spans="1:5" ht="20.25">
      <c r="A746" s="21" t="s">
        <v>6</v>
      </c>
      <c r="B746" s="22"/>
      <c r="C746" s="22"/>
      <c r="D746" s="22"/>
      <c r="E746" s="22"/>
    </row>
    <row r="747" spans="1:5" ht="20.25">
      <c r="A747" s="688" t="s">
        <v>7</v>
      </c>
      <c r="B747" s="26" t="s">
        <v>8</v>
      </c>
      <c r="C747" s="1238" t="s">
        <v>9</v>
      </c>
      <c r="D747" s="1239"/>
      <c r="E747" s="688" t="s">
        <v>10</v>
      </c>
    </row>
    <row r="748" spans="1:5" ht="20.25">
      <c r="A748" s="27"/>
      <c r="B748" s="28" t="s">
        <v>11</v>
      </c>
      <c r="C748" s="688"/>
      <c r="D748" s="29"/>
      <c r="E748" s="27" t="s">
        <v>12</v>
      </c>
    </row>
    <row r="749" spans="1:5" ht="20.25">
      <c r="A749" s="30"/>
      <c r="B749" s="31"/>
      <c r="C749" s="689" t="s">
        <v>13</v>
      </c>
      <c r="D749" s="690" t="s">
        <v>14</v>
      </c>
      <c r="E749" s="689"/>
    </row>
    <row r="750" spans="1:5" ht="20.25">
      <c r="A750" s="34" t="s">
        <v>103</v>
      </c>
      <c r="B750" s="34" t="s">
        <v>104</v>
      </c>
      <c r="C750" s="280" t="s">
        <v>17</v>
      </c>
      <c r="D750" s="35">
        <v>39340</v>
      </c>
      <c r="E750" s="87">
        <v>1209</v>
      </c>
    </row>
    <row r="751" spans="1:5" ht="20.25">
      <c r="A751" s="280"/>
      <c r="B751" s="280" t="s">
        <v>34</v>
      </c>
      <c r="C751" s="280" t="s">
        <v>33</v>
      </c>
      <c r="D751" s="38">
        <v>39416</v>
      </c>
      <c r="E751" s="88">
        <v>-1318.2</v>
      </c>
    </row>
    <row r="752" spans="1:5" ht="20.25">
      <c r="A752" s="280"/>
      <c r="B752" s="280" t="s">
        <v>34</v>
      </c>
      <c r="C752" s="280" t="s">
        <v>17</v>
      </c>
      <c r="D752" s="38">
        <v>39431</v>
      </c>
      <c r="E752" s="88">
        <v>-6840</v>
      </c>
    </row>
    <row r="753" spans="1:6" ht="20.25">
      <c r="A753" s="280"/>
      <c r="B753" s="280" t="s">
        <v>34</v>
      </c>
      <c r="C753" s="280" t="s">
        <v>33</v>
      </c>
      <c r="D753" s="38">
        <v>39447</v>
      </c>
      <c r="E753" s="89">
        <v>631.20000000000005</v>
      </c>
    </row>
    <row r="754" spans="1:6" ht="20.25">
      <c r="A754" s="280"/>
      <c r="B754" s="280" t="s">
        <v>104</v>
      </c>
      <c r="C754" s="280" t="s">
        <v>33</v>
      </c>
      <c r="D754" s="38">
        <v>39568</v>
      </c>
      <c r="E754" s="89">
        <v>300</v>
      </c>
    </row>
    <row r="755" spans="1:6" ht="20.25">
      <c r="A755" s="280"/>
      <c r="B755" s="280" t="s">
        <v>105</v>
      </c>
      <c r="C755" s="280" t="s">
        <v>33</v>
      </c>
      <c r="D755" s="38">
        <v>39691</v>
      </c>
      <c r="E755" s="88">
        <v>-7112.1</v>
      </c>
    </row>
    <row r="756" spans="1:6" ht="20.25">
      <c r="A756" s="280"/>
      <c r="B756" s="280" t="s">
        <v>104</v>
      </c>
      <c r="C756" s="280" t="s">
        <v>17</v>
      </c>
      <c r="D756" s="38">
        <v>39706</v>
      </c>
      <c r="E756" s="89">
        <v>5917</v>
      </c>
    </row>
    <row r="757" spans="1:6" ht="20.25">
      <c r="A757" s="280"/>
      <c r="B757" s="280" t="s">
        <v>104</v>
      </c>
      <c r="C757" s="280" t="s">
        <v>33</v>
      </c>
      <c r="D757" s="38">
        <v>39721</v>
      </c>
      <c r="E757" s="89">
        <v>17820</v>
      </c>
    </row>
    <row r="758" spans="1:6" ht="20.25">
      <c r="A758" s="280"/>
      <c r="B758" s="280" t="s">
        <v>105</v>
      </c>
      <c r="C758" s="280" t="s">
        <v>17</v>
      </c>
      <c r="D758" s="38">
        <v>39797</v>
      </c>
      <c r="E758" s="88">
        <v>-100</v>
      </c>
    </row>
    <row r="759" spans="1:6" ht="20.25">
      <c r="A759" s="280"/>
      <c r="B759" s="280" t="s">
        <v>105</v>
      </c>
      <c r="C759" s="280" t="s">
        <v>17</v>
      </c>
      <c r="D759" s="38">
        <v>39859</v>
      </c>
      <c r="E759" s="88">
        <v>-291</v>
      </c>
    </row>
    <row r="760" spans="1:6" ht="20.25">
      <c r="A760" s="280"/>
      <c r="B760" s="280" t="s">
        <v>104</v>
      </c>
      <c r="C760" s="280" t="s">
        <v>33</v>
      </c>
      <c r="D760" s="38">
        <v>39872</v>
      </c>
      <c r="E760" s="89">
        <v>100</v>
      </c>
    </row>
    <row r="761" spans="1:6" ht="20.25">
      <c r="A761" s="280"/>
      <c r="B761" s="280" t="s">
        <v>104</v>
      </c>
      <c r="C761" s="280" t="s">
        <v>17</v>
      </c>
      <c r="D761" s="38">
        <v>39887</v>
      </c>
      <c r="E761" s="89">
        <v>1970</v>
      </c>
    </row>
    <row r="762" spans="1:6" ht="20.25">
      <c r="A762" s="41"/>
      <c r="B762" s="280" t="s">
        <v>34</v>
      </c>
      <c r="C762" s="280" t="s">
        <v>17</v>
      </c>
      <c r="D762" s="38">
        <v>39979</v>
      </c>
      <c r="E762" s="88">
        <v>-960</v>
      </c>
    </row>
    <row r="763" spans="1:6" ht="20.25">
      <c r="A763" s="41"/>
      <c r="B763" s="280" t="s">
        <v>105</v>
      </c>
      <c r="C763" s="280" t="s">
        <v>33</v>
      </c>
      <c r="D763" s="38">
        <v>40025</v>
      </c>
      <c r="E763" s="88">
        <v>-4868</v>
      </c>
    </row>
    <row r="764" spans="1:6" ht="20.25">
      <c r="A764" s="41"/>
      <c r="B764" s="280" t="s">
        <v>34</v>
      </c>
      <c r="C764" s="280" t="s">
        <v>17</v>
      </c>
      <c r="D764" s="38">
        <v>40101</v>
      </c>
      <c r="E764" s="88">
        <v>-25737</v>
      </c>
    </row>
    <row r="765" spans="1:6" ht="20.25">
      <c r="A765" s="41"/>
      <c r="B765" s="280" t="s">
        <v>105</v>
      </c>
      <c r="C765" s="280" t="s">
        <v>33</v>
      </c>
      <c r="D765" s="38">
        <v>40117</v>
      </c>
      <c r="E765" s="88">
        <v>-15457</v>
      </c>
    </row>
    <row r="766" spans="1:6" ht="20.25">
      <c r="A766" s="41"/>
      <c r="B766" s="280" t="s">
        <v>106</v>
      </c>
      <c r="C766" s="280" t="s">
        <v>107</v>
      </c>
      <c r="D766" s="38">
        <v>40313</v>
      </c>
      <c r="E766" s="88">
        <v>-676457</v>
      </c>
      <c r="F766" s="296"/>
    </row>
    <row r="767" spans="1:6" ht="20.25">
      <c r="A767" s="41"/>
      <c r="B767" s="280" t="s">
        <v>105</v>
      </c>
      <c r="C767" s="280" t="s">
        <v>33</v>
      </c>
      <c r="D767" s="38">
        <v>40451</v>
      </c>
      <c r="E767" s="88">
        <v>-140</v>
      </c>
      <c r="F767" s="296"/>
    </row>
    <row r="768" spans="1:6" ht="20.25">
      <c r="A768" s="280"/>
      <c r="B768" s="280" t="s">
        <v>108</v>
      </c>
      <c r="C768" s="280" t="s">
        <v>33</v>
      </c>
      <c r="D768" s="38">
        <v>40633</v>
      </c>
      <c r="E768" s="89">
        <v>200</v>
      </c>
      <c r="F768" s="296"/>
    </row>
    <row r="769" spans="1:6" ht="20.25">
      <c r="A769" s="41"/>
      <c r="B769" s="280" t="s">
        <v>109</v>
      </c>
      <c r="C769" s="280" t="s">
        <v>33</v>
      </c>
      <c r="D769" s="38">
        <v>42308</v>
      </c>
      <c r="E769" s="90">
        <v>-3112</v>
      </c>
      <c r="F769" s="296"/>
    </row>
    <row r="770" spans="1:6" ht="20.25">
      <c r="A770" s="41"/>
      <c r="B770" s="280" t="s">
        <v>40</v>
      </c>
      <c r="C770" s="280" t="s">
        <v>17</v>
      </c>
      <c r="D770" s="168">
        <v>43146</v>
      </c>
      <c r="E770" s="89">
        <v>2307506</v>
      </c>
      <c r="F770" s="309">
        <v>43101</v>
      </c>
    </row>
    <row r="771" spans="1:6" s="290" customFormat="1" ht="20.25">
      <c r="A771" s="41"/>
      <c r="B771" s="280" t="s">
        <v>40</v>
      </c>
      <c r="C771" s="280" t="s">
        <v>19</v>
      </c>
      <c r="D771" s="38">
        <v>43159</v>
      </c>
      <c r="E771" s="89">
        <v>1903782</v>
      </c>
      <c r="F771" s="309">
        <v>43101</v>
      </c>
    </row>
    <row r="772" spans="1:6" s="290" customFormat="1" ht="20.25">
      <c r="A772" s="41"/>
      <c r="B772" s="280"/>
      <c r="C772" s="280"/>
      <c r="D772" s="38"/>
      <c r="E772" s="89"/>
      <c r="F772" s="309"/>
    </row>
    <row r="773" spans="1:6" s="290" customFormat="1" ht="20.25">
      <c r="A773" s="41"/>
      <c r="B773" s="280"/>
      <c r="C773" s="280"/>
      <c r="D773" s="38"/>
      <c r="E773" s="89"/>
      <c r="F773" s="309"/>
    </row>
    <row r="774" spans="1:6" ht="20.25">
      <c r="A774" s="41"/>
      <c r="B774" s="280"/>
      <c r="C774" s="280"/>
      <c r="D774" s="38"/>
      <c r="E774" s="89"/>
      <c r="F774" s="309"/>
    </row>
    <row r="775" spans="1:6" ht="20.25">
      <c r="A775" s="41"/>
      <c r="B775" s="280"/>
      <c r="C775" s="280"/>
      <c r="D775" s="38"/>
      <c r="E775" s="89"/>
      <c r="F775" s="309"/>
    </row>
    <row r="776" spans="1:6" ht="20.25">
      <c r="A776" s="93"/>
      <c r="B776" s="67"/>
      <c r="C776" s="280"/>
      <c r="D776" s="38"/>
      <c r="E776" s="89"/>
      <c r="F776" s="296"/>
    </row>
    <row r="777" spans="1:6" ht="20.25">
      <c r="A777" s="53"/>
      <c r="B777" s="53"/>
      <c r="C777" s="1238" t="s">
        <v>772</v>
      </c>
      <c r="D777" s="1239"/>
      <c r="E777" s="79">
        <f>SUM(E750:E776)</f>
        <v>3497042.9</v>
      </c>
      <c r="F777" s="296"/>
    </row>
    <row r="778" spans="1:6" ht="20.25">
      <c r="A778" s="55" t="s">
        <v>23</v>
      </c>
      <c r="B778" s="53"/>
      <c r="C778" s="53"/>
      <c r="D778" s="53"/>
      <c r="E778" s="53"/>
      <c r="F778" s="296"/>
    </row>
    <row r="779" spans="1:6" ht="20.25">
      <c r="A779" s="55"/>
      <c r="B779" s="53"/>
      <c r="C779" s="53"/>
      <c r="D779" s="53"/>
      <c r="E779" s="53"/>
      <c r="F779" s="296"/>
    </row>
    <row r="780" spans="1:6" ht="20.25">
      <c r="A780" s="19" t="s">
        <v>0</v>
      </c>
      <c r="B780" s="20"/>
      <c r="C780" s="20"/>
      <c r="D780" s="21"/>
      <c r="E780" s="22"/>
      <c r="F780" s="296"/>
    </row>
    <row r="781" spans="1:6" ht="20.25">
      <c r="A781" s="19" t="s">
        <v>1</v>
      </c>
      <c r="B781" s="20"/>
      <c r="C781" s="19" t="s">
        <v>2</v>
      </c>
      <c r="D781" s="21"/>
      <c r="E781" s="21"/>
      <c r="F781" s="296"/>
    </row>
    <row r="782" spans="1:6" ht="20.25">
      <c r="A782" s="19"/>
      <c r="B782" s="23"/>
      <c r="C782" s="20"/>
      <c r="D782" s="22"/>
      <c r="E782" s="22"/>
      <c r="F782" s="296"/>
    </row>
    <row r="783" spans="1:6" ht="20.25">
      <c r="A783" s="19"/>
      <c r="B783" s="23"/>
      <c r="C783" s="20"/>
      <c r="D783" s="22"/>
      <c r="E783" s="22"/>
      <c r="F783" s="296"/>
    </row>
    <row r="784" spans="1:6" ht="20.25">
      <c r="A784" s="19" t="s">
        <v>3</v>
      </c>
      <c r="B784" s="23"/>
      <c r="C784" s="20"/>
      <c r="D784" s="22"/>
      <c r="E784" s="22"/>
      <c r="F784" s="296"/>
    </row>
    <row r="785" spans="1:8" ht="20.25">
      <c r="A785" s="21"/>
      <c r="B785" s="24"/>
      <c r="C785" s="21"/>
      <c r="D785" s="22"/>
      <c r="E785" s="22"/>
      <c r="F785" s="296"/>
    </row>
    <row r="786" spans="1:8" ht="20.25">
      <c r="A786" s="21" t="s">
        <v>110</v>
      </c>
      <c r="B786" s="24"/>
      <c r="C786" s="21"/>
      <c r="D786" s="22"/>
      <c r="E786" s="22"/>
      <c r="F786" s="296"/>
    </row>
    <row r="787" spans="1:8" ht="20.25">
      <c r="A787" s="21" t="s">
        <v>5</v>
      </c>
      <c r="B787" s="21"/>
      <c r="C787" s="21"/>
      <c r="D787" s="22"/>
      <c r="E787" s="22"/>
      <c r="F787" s="296"/>
    </row>
    <row r="788" spans="1:8" ht="20.25">
      <c r="A788" s="21" t="s">
        <v>6</v>
      </c>
      <c r="B788" s="22"/>
      <c r="C788" s="22"/>
      <c r="D788" s="22"/>
      <c r="E788" s="22"/>
      <c r="F788" s="296"/>
    </row>
    <row r="789" spans="1:8" ht="20.25">
      <c r="A789" s="688" t="s">
        <v>7</v>
      </c>
      <c r="B789" s="26" t="s">
        <v>8</v>
      </c>
      <c r="C789" s="1238" t="s">
        <v>9</v>
      </c>
      <c r="D789" s="1240"/>
      <c r="E789" s="688" t="s">
        <v>10</v>
      </c>
      <c r="F789" s="296"/>
    </row>
    <row r="790" spans="1:8" ht="20.25">
      <c r="A790" s="27"/>
      <c r="B790" s="28" t="s">
        <v>11</v>
      </c>
      <c r="C790" s="688"/>
      <c r="D790" s="29"/>
      <c r="E790" s="27" t="s">
        <v>12</v>
      </c>
      <c r="F790" s="296"/>
    </row>
    <row r="791" spans="1:8" ht="20.25">
      <c r="A791" s="30"/>
      <c r="B791" s="31"/>
      <c r="C791" s="689" t="s">
        <v>13</v>
      </c>
      <c r="D791" s="690" t="s">
        <v>14</v>
      </c>
      <c r="E791" s="689"/>
      <c r="F791" s="296"/>
    </row>
    <row r="792" spans="1:8" ht="20.25">
      <c r="A792" s="34" t="s">
        <v>111</v>
      </c>
      <c r="B792" s="34" t="s">
        <v>104</v>
      </c>
      <c r="C792" s="34" t="s">
        <v>19</v>
      </c>
      <c r="D792" s="35">
        <v>38868</v>
      </c>
      <c r="E792" s="222">
        <v>100</v>
      </c>
      <c r="F792" s="296"/>
    </row>
    <row r="793" spans="1:8" ht="20.25">
      <c r="A793" s="280"/>
      <c r="B793" s="280" t="s">
        <v>20</v>
      </c>
      <c r="C793" s="280" t="s">
        <v>33</v>
      </c>
      <c r="D793" s="38">
        <v>40209</v>
      </c>
      <c r="E793" s="223">
        <v>-6963</v>
      </c>
      <c r="F793" s="296"/>
    </row>
    <row r="794" spans="1:8" ht="20.25">
      <c r="A794" s="41"/>
      <c r="B794" s="280" t="s">
        <v>112</v>
      </c>
      <c r="C794" s="280" t="s">
        <v>33</v>
      </c>
      <c r="D794" s="38">
        <v>40237</v>
      </c>
      <c r="E794" s="223">
        <v>-863</v>
      </c>
      <c r="F794" s="296"/>
    </row>
    <row r="795" spans="1:8" ht="20.25">
      <c r="A795" s="41"/>
      <c r="B795" s="280" t="s">
        <v>20</v>
      </c>
      <c r="C795" s="280" t="s">
        <v>113</v>
      </c>
      <c r="D795" s="38">
        <v>40739</v>
      </c>
      <c r="E795" s="224">
        <v>-7820</v>
      </c>
      <c r="F795" s="296"/>
    </row>
    <row r="796" spans="1:8" ht="20.25">
      <c r="A796" s="41"/>
      <c r="B796" s="280" t="s">
        <v>106</v>
      </c>
      <c r="C796" s="280" t="s">
        <v>114</v>
      </c>
      <c r="D796" s="38">
        <v>41455</v>
      </c>
      <c r="E796" s="223">
        <v>-20000</v>
      </c>
      <c r="F796" s="296"/>
    </row>
    <row r="797" spans="1:8" ht="20.25">
      <c r="A797" s="41"/>
      <c r="B797" s="280" t="s">
        <v>27</v>
      </c>
      <c r="C797" s="280" t="s">
        <v>115</v>
      </c>
      <c r="D797" s="42">
        <v>41639</v>
      </c>
      <c r="E797" s="223">
        <v>-195878</v>
      </c>
      <c r="F797" s="296"/>
    </row>
    <row r="798" spans="1:8" ht="20.25">
      <c r="A798" s="41"/>
      <c r="B798" s="280"/>
      <c r="C798" s="280"/>
      <c r="D798" s="38"/>
      <c r="E798" s="694"/>
      <c r="F798" s="297"/>
      <c r="G798" s="290"/>
      <c r="H798" s="290"/>
    </row>
    <row r="799" spans="1:8" ht="20.25">
      <c r="A799" s="41"/>
      <c r="B799" s="280"/>
      <c r="C799" s="280"/>
      <c r="D799" s="42"/>
      <c r="E799" s="89"/>
      <c r="F799" s="296"/>
    </row>
    <row r="800" spans="1:8" ht="20.25">
      <c r="A800" s="41"/>
      <c r="B800" s="280"/>
      <c r="C800" s="280"/>
      <c r="D800" s="42"/>
      <c r="E800" s="89"/>
      <c r="F800" s="296"/>
    </row>
    <row r="801" spans="1:5" ht="20.25">
      <c r="A801" s="41"/>
      <c r="B801" s="280"/>
      <c r="C801" s="280"/>
      <c r="D801" s="42"/>
      <c r="E801" s="89"/>
    </row>
    <row r="802" spans="1:5" ht="20.25">
      <c r="A802" s="41"/>
      <c r="B802" s="280"/>
      <c r="C802" s="280"/>
      <c r="D802" s="42"/>
      <c r="E802" s="89"/>
    </row>
    <row r="803" spans="1:5" ht="20.25">
      <c r="A803" s="41"/>
      <c r="B803" s="281"/>
      <c r="C803" s="280"/>
      <c r="D803" s="42"/>
      <c r="E803" s="89"/>
    </row>
    <row r="804" spans="1:5" ht="20.25">
      <c r="A804" s="41"/>
      <c r="B804" s="281"/>
      <c r="C804" s="77"/>
      <c r="D804" s="78"/>
      <c r="E804" s="89"/>
    </row>
    <row r="805" spans="1:5" ht="20.25">
      <c r="A805" s="41"/>
      <c r="B805" s="281"/>
      <c r="C805" s="77"/>
      <c r="D805" s="78"/>
      <c r="E805" s="89"/>
    </row>
    <row r="806" spans="1:5" ht="20.25">
      <c r="A806" s="41"/>
      <c r="B806" s="281"/>
      <c r="C806" s="77"/>
      <c r="D806" s="78"/>
      <c r="E806" s="46"/>
    </row>
    <row r="807" spans="1:5" ht="20.25">
      <c r="A807" s="41"/>
      <c r="B807" s="281"/>
      <c r="C807" s="77"/>
      <c r="D807" s="78"/>
      <c r="E807" s="46"/>
    </row>
    <row r="808" spans="1:5" ht="20.25">
      <c r="A808" s="41"/>
      <c r="B808" s="281"/>
      <c r="C808" s="77"/>
      <c r="D808" s="78"/>
      <c r="E808" s="46"/>
    </row>
    <row r="809" spans="1:5" ht="20.25">
      <c r="A809" s="41"/>
      <c r="B809" s="281"/>
      <c r="C809" s="77"/>
      <c r="D809" s="78"/>
      <c r="E809" s="46"/>
    </row>
    <row r="810" spans="1:5" ht="20.25">
      <c r="A810" s="280"/>
      <c r="B810" s="281"/>
      <c r="C810" s="280"/>
      <c r="D810" s="45"/>
      <c r="E810" s="46"/>
    </row>
    <row r="811" spans="1:5" ht="20.25">
      <c r="A811" s="280"/>
      <c r="B811" s="281"/>
      <c r="C811" s="280"/>
      <c r="D811" s="45"/>
      <c r="E811" s="46"/>
    </row>
    <row r="812" spans="1:5" ht="20.25">
      <c r="A812" s="280"/>
      <c r="B812" s="281"/>
      <c r="C812" s="280"/>
      <c r="D812" s="45"/>
      <c r="E812" s="46"/>
    </row>
    <row r="813" spans="1:5" ht="20.25">
      <c r="A813" s="280"/>
      <c r="B813" s="281"/>
      <c r="C813" s="280"/>
      <c r="D813" s="45"/>
      <c r="E813" s="46"/>
    </row>
    <row r="814" spans="1:5" ht="20.25">
      <c r="A814" s="280"/>
      <c r="B814" s="281"/>
      <c r="C814" s="280"/>
      <c r="D814" s="45"/>
      <c r="E814" s="46"/>
    </row>
    <row r="815" spans="1:5" ht="20.25">
      <c r="A815" s="280"/>
      <c r="B815" s="281"/>
      <c r="C815" s="280"/>
      <c r="D815" s="45"/>
      <c r="E815" s="46"/>
    </row>
    <row r="816" spans="1:5" ht="20.25">
      <c r="A816" s="280"/>
      <c r="B816" s="281"/>
      <c r="C816" s="280"/>
      <c r="D816" s="45"/>
      <c r="E816" s="46"/>
    </row>
    <row r="817" spans="1:5" ht="20.25">
      <c r="A817" s="47"/>
      <c r="B817" s="48"/>
      <c r="C817" s="47"/>
      <c r="D817" s="49"/>
      <c r="E817" s="50"/>
    </row>
    <row r="818" spans="1:5" ht="20.25">
      <c r="A818" s="30"/>
      <c r="B818" s="51"/>
      <c r="C818" s="30"/>
      <c r="D818" s="49"/>
      <c r="E818" s="50"/>
    </row>
    <row r="819" spans="1:5" ht="20.25">
      <c r="A819" s="52"/>
      <c r="B819" s="53"/>
      <c r="C819" s="1238" t="s">
        <v>774</v>
      </c>
      <c r="D819" s="1239"/>
      <c r="E819" s="74">
        <f>SUM(E792:E818)</f>
        <v>-231424</v>
      </c>
    </row>
    <row r="820" spans="1:5" ht="20.25">
      <c r="A820" s="55" t="s">
        <v>23</v>
      </c>
      <c r="B820" s="22"/>
      <c r="C820" s="22"/>
      <c r="D820" s="22"/>
      <c r="E820" s="22"/>
    </row>
    <row r="821" spans="1:5" ht="20.25">
      <c r="A821" s="19" t="s">
        <v>0</v>
      </c>
      <c r="B821" s="20"/>
      <c r="C821" s="20"/>
      <c r="D821" s="21"/>
      <c r="E821" s="22"/>
    </row>
    <row r="822" spans="1:5" ht="20.25">
      <c r="A822" s="19" t="s">
        <v>1</v>
      </c>
      <c r="B822" s="20"/>
      <c r="C822" s="19" t="s">
        <v>2</v>
      </c>
      <c r="D822" s="21"/>
      <c r="E822" s="21"/>
    </row>
    <row r="823" spans="1:5" ht="20.25">
      <c r="A823" s="19"/>
      <c r="B823" s="23"/>
      <c r="C823" s="20"/>
      <c r="D823" s="22"/>
      <c r="E823" s="22"/>
    </row>
    <row r="824" spans="1:5" ht="20.25">
      <c r="A824" s="19"/>
      <c r="B824" s="23"/>
      <c r="C824" s="20"/>
      <c r="D824" s="22"/>
      <c r="E824" s="22"/>
    </row>
    <row r="825" spans="1:5" ht="20.25">
      <c r="A825" s="19" t="s">
        <v>3</v>
      </c>
      <c r="B825" s="23"/>
      <c r="C825" s="20"/>
      <c r="D825" s="22"/>
      <c r="E825" s="22"/>
    </row>
    <row r="826" spans="1:5" ht="20.25">
      <c r="A826" s="21"/>
      <c r="B826" s="24"/>
      <c r="C826" s="21"/>
      <c r="D826" s="22"/>
      <c r="E826" s="22"/>
    </row>
    <row r="827" spans="1:5" ht="20.25">
      <c r="A827" s="21" t="s">
        <v>116</v>
      </c>
      <c r="B827" s="24"/>
      <c r="C827" s="21"/>
      <c r="D827" s="22"/>
      <c r="E827" s="22"/>
    </row>
    <row r="828" spans="1:5" ht="20.25">
      <c r="A828" s="21" t="s">
        <v>5</v>
      </c>
      <c r="B828" s="21"/>
      <c r="C828" s="21"/>
      <c r="D828" s="22"/>
      <c r="E828" s="22"/>
    </row>
    <row r="829" spans="1:5" ht="20.25">
      <c r="A829" s="21" t="s">
        <v>6</v>
      </c>
      <c r="B829" s="22"/>
      <c r="C829" s="22"/>
      <c r="D829" s="22"/>
      <c r="E829" s="22"/>
    </row>
    <row r="830" spans="1:5" ht="20.25">
      <c r="A830" s="688" t="s">
        <v>7</v>
      </c>
      <c r="B830" s="26" t="s">
        <v>8</v>
      </c>
      <c r="C830" s="1238" t="s">
        <v>9</v>
      </c>
      <c r="D830" s="1240"/>
      <c r="E830" s="688" t="s">
        <v>10</v>
      </c>
    </row>
    <row r="831" spans="1:5" ht="20.25">
      <c r="A831" s="27"/>
      <c r="B831" s="28" t="s">
        <v>11</v>
      </c>
      <c r="C831" s="688"/>
      <c r="D831" s="29"/>
      <c r="E831" s="27" t="s">
        <v>12</v>
      </c>
    </row>
    <row r="832" spans="1:5" ht="20.25">
      <c r="A832" s="30"/>
      <c r="B832" s="31"/>
      <c r="C832" s="689" t="s">
        <v>13</v>
      </c>
      <c r="D832" s="690" t="s">
        <v>14</v>
      </c>
      <c r="E832" s="689"/>
    </row>
    <row r="833" spans="1:10" ht="20.25">
      <c r="A833" s="34" t="s">
        <v>117</v>
      </c>
      <c r="B833" s="34" t="s">
        <v>105</v>
      </c>
      <c r="C833" s="34" t="s">
        <v>19</v>
      </c>
      <c r="D833" s="35">
        <v>39233</v>
      </c>
      <c r="E833" s="94">
        <v>-8096.2</v>
      </c>
    </row>
    <row r="834" spans="1:10" ht="20.25">
      <c r="A834" s="280"/>
      <c r="B834" s="280" t="s">
        <v>105</v>
      </c>
      <c r="C834" s="280" t="s">
        <v>17</v>
      </c>
      <c r="D834" s="38">
        <v>39493</v>
      </c>
      <c r="E834" s="88">
        <v>-100</v>
      </c>
    </row>
    <row r="835" spans="1:10" ht="20.25">
      <c r="A835" s="41"/>
      <c r="B835" s="280" t="s">
        <v>104</v>
      </c>
      <c r="C835" s="280" t="s">
        <v>17</v>
      </c>
      <c r="D835" s="38">
        <v>39706</v>
      </c>
      <c r="E835" s="89">
        <v>360</v>
      </c>
    </row>
    <row r="836" spans="1:10" ht="20.25">
      <c r="A836" s="41"/>
      <c r="B836" s="280" t="s">
        <v>118</v>
      </c>
      <c r="C836" s="280" t="s">
        <v>119</v>
      </c>
      <c r="D836" s="38">
        <v>39994</v>
      </c>
      <c r="E836" s="88">
        <v>-34000</v>
      </c>
      <c r="F836" s="296"/>
    </row>
    <row r="837" spans="1:10" ht="20.25">
      <c r="A837" s="41"/>
      <c r="B837" s="280" t="s">
        <v>118</v>
      </c>
      <c r="C837" s="280" t="s">
        <v>77</v>
      </c>
      <c r="D837" s="38">
        <v>40004</v>
      </c>
      <c r="E837" s="88">
        <v>-33340</v>
      </c>
      <c r="F837" s="296"/>
    </row>
    <row r="838" spans="1:10" ht="20.25">
      <c r="A838" s="41"/>
      <c r="B838" s="280" t="s">
        <v>118</v>
      </c>
      <c r="C838" s="280" t="s">
        <v>77</v>
      </c>
      <c r="D838" s="38">
        <v>40004</v>
      </c>
      <c r="E838" s="88">
        <v>-36120</v>
      </c>
      <c r="F838" s="296"/>
    </row>
    <row r="839" spans="1:10" ht="20.25">
      <c r="A839" s="41"/>
      <c r="B839" s="280" t="s">
        <v>120</v>
      </c>
      <c r="C839" s="280" t="s">
        <v>19</v>
      </c>
      <c r="D839" s="38">
        <v>40237</v>
      </c>
      <c r="E839" s="88">
        <v>-100</v>
      </c>
      <c r="F839" s="296"/>
    </row>
    <row r="840" spans="1:10" ht="20.25">
      <c r="A840" s="41"/>
      <c r="B840" s="280" t="s">
        <v>120</v>
      </c>
      <c r="C840" s="280" t="s">
        <v>19</v>
      </c>
      <c r="D840" s="38">
        <v>40694</v>
      </c>
      <c r="E840" s="88">
        <v>-4300</v>
      </c>
      <c r="F840" s="296"/>
    </row>
    <row r="841" spans="1:10" ht="20.25">
      <c r="A841" s="280"/>
      <c r="B841" s="280" t="s">
        <v>121</v>
      </c>
      <c r="C841" s="280" t="s">
        <v>32</v>
      </c>
      <c r="D841" s="38">
        <v>40923</v>
      </c>
      <c r="E841" s="88">
        <v>-11580.8</v>
      </c>
      <c r="F841" s="296"/>
    </row>
    <row r="842" spans="1:10" ht="20.25">
      <c r="A842" s="280"/>
      <c r="B842" s="280" t="s">
        <v>120</v>
      </c>
      <c r="C842" s="280" t="s">
        <v>19</v>
      </c>
      <c r="D842" s="38">
        <v>42369</v>
      </c>
      <c r="E842" s="90">
        <v>-6627</v>
      </c>
      <c r="F842" s="295"/>
    </row>
    <row r="843" spans="1:10" ht="20.25">
      <c r="A843" s="280"/>
      <c r="B843" s="280" t="s">
        <v>18</v>
      </c>
      <c r="C843" s="280" t="s">
        <v>32</v>
      </c>
      <c r="D843" s="42">
        <v>43054</v>
      </c>
      <c r="E843" s="240">
        <v>424004</v>
      </c>
      <c r="F843" s="296"/>
      <c r="G843" s="290"/>
      <c r="H843" s="290"/>
      <c r="I843" s="290"/>
      <c r="J843" s="290"/>
    </row>
    <row r="844" spans="1:10" ht="20.25">
      <c r="A844" s="280"/>
      <c r="B844" s="280" t="s">
        <v>40</v>
      </c>
      <c r="C844" s="280" t="s">
        <v>17</v>
      </c>
      <c r="D844" s="168">
        <v>43146</v>
      </c>
      <c r="E844" s="284">
        <v>5917873</v>
      </c>
      <c r="F844" s="296" t="s">
        <v>539</v>
      </c>
      <c r="G844" s="290"/>
      <c r="H844" s="290"/>
      <c r="I844" s="290"/>
      <c r="J844" s="290"/>
    </row>
    <row r="845" spans="1:10" ht="20.25">
      <c r="A845" s="280"/>
      <c r="B845" s="280" t="s">
        <v>40</v>
      </c>
      <c r="C845" s="280" t="s">
        <v>19</v>
      </c>
      <c r="D845" s="38">
        <v>43159</v>
      </c>
      <c r="E845" s="284">
        <v>5719061</v>
      </c>
      <c r="F845" s="296" t="s">
        <v>539</v>
      </c>
    </row>
    <row r="846" spans="1:10" s="279" customFormat="1" ht="20.25">
      <c r="A846" s="280"/>
      <c r="B846" s="281"/>
      <c r="C846" s="280"/>
      <c r="D846" s="42"/>
      <c r="E846" s="284"/>
      <c r="F846" s="296"/>
    </row>
    <row r="847" spans="1:10" ht="20.25">
      <c r="A847" s="280"/>
      <c r="B847" s="281"/>
      <c r="C847" s="280"/>
      <c r="D847" s="42"/>
      <c r="E847" s="89"/>
      <c r="F847" s="296"/>
    </row>
    <row r="848" spans="1:10" ht="20.25">
      <c r="A848" s="280"/>
      <c r="B848" s="281"/>
      <c r="C848" s="280"/>
      <c r="D848" s="42"/>
      <c r="E848" s="89"/>
      <c r="F848" s="296"/>
    </row>
    <row r="849" spans="1:6" ht="20.25">
      <c r="A849" s="280"/>
      <c r="B849" s="281"/>
      <c r="C849" s="280"/>
      <c r="D849" s="42"/>
      <c r="E849" s="89"/>
      <c r="F849" s="296"/>
    </row>
    <row r="850" spans="1:6" ht="20.25">
      <c r="A850" s="280"/>
      <c r="B850" s="281"/>
      <c r="C850" s="280"/>
      <c r="D850" s="42"/>
      <c r="E850" s="89"/>
      <c r="F850" s="296"/>
    </row>
    <row r="851" spans="1:6" ht="20.25">
      <c r="A851" s="280"/>
      <c r="B851" s="281"/>
      <c r="C851" s="280"/>
      <c r="D851" s="42"/>
      <c r="E851" s="89"/>
      <c r="F851" s="296"/>
    </row>
    <row r="852" spans="1:6" ht="20.25">
      <c r="A852" s="280"/>
      <c r="B852" s="281"/>
      <c r="C852" s="280"/>
      <c r="D852" s="42"/>
      <c r="E852" s="89"/>
    </row>
    <row r="853" spans="1:6" ht="20.25">
      <c r="A853" s="280"/>
      <c r="B853" s="281"/>
      <c r="C853" s="280"/>
      <c r="D853" s="42"/>
      <c r="E853" s="89"/>
    </row>
    <row r="854" spans="1:6" ht="20.25">
      <c r="A854" s="280"/>
      <c r="B854" s="281"/>
      <c r="C854" s="280"/>
      <c r="D854" s="42"/>
      <c r="E854" s="89"/>
    </row>
    <row r="855" spans="1:6" ht="20.25">
      <c r="A855" s="280"/>
      <c r="B855" s="281"/>
      <c r="C855" s="280"/>
      <c r="D855" s="42"/>
      <c r="E855" s="89"/>
    </row>
    <row r="856" spans="1:6" ht="20.25">
      <c r="A856" s="280"/>
      <c r="B856" s="281"/>
      <c r="C856" s="280"/>
      <c r="D856" s="42"/>
      <c r="E856" s="89"/>
    </row>
    <row r="857" spans="1:6" ht="20.25">
      <c r="A857" s="280"/>
      <c r="B857" s="281"/>
      <c r="C857" s="280"/>
      <c r="D857" s="42"/>
      <c r="E857" s="89"/>
    </row>
    <row r="858" spans="1:6" ht="20.25">
      <c r="A858" s="280"/>
      <c r="B858" s="281"/>
      <c r="C858" s="280"/>
      <c r="D858" s="42"/>
      <c r="E858" s="89"/>
    </row>
    <row r="859" spans="1:6" ht="20.25">
      <c r="A859" s="30"/>
      <c r="B859" s="51"/>
      <c r="C859" s="30"/>
      <c r="D859" s="49"/>
      <c r="E859" s="50"/>
    </row>
    <row r="860" spans="1:6" ht="20.25">
      <c r="A860" s="52"/>
      <c r="B860" s="53"/>
      <c r="C860" s="1238" t="s">
        <v>772</v>
      </c>
      <c r="D860" s="1239"/>
      <c r="E860" s="140">
        <f>SUM(E833:E859)</f>
        <v>11927034</v>
      </c>
    </row>
    <row r="861" spans="1:6" ht="20.25">
      <c r="A861" s="55" t="s">
        <v>23</v>
      </c>
      <c r="B861" s="22"/>
      <c r="C861" s="22"/>
      <c r="D861" s="22"/>
      <c r="E861" s="22"/>
    </row>
    <row r="862" spans="1:6" ht="20.25">
      <c r="A862" s="19" t="s">
        <v>0</v>
      </c>
      <c r="B862" s="20"/>
      <c r="C862" s="20"/>
      <c r="D862" s="21"/>
      <c r="E862" s="22"/>
    </row>
    <row r="863" spans="1:6" ht="20.25">
      <c r="A863" s="19" t="s">
        <v>1</v>
      </c>
      <c r="B863" s="20"/>
      <c r="C863" s="19" t="s">
        <v>2</v>
      </c>
      <c r="D863" s="21"/>
      <c r="E863" s="21"/>
    </row>
    <row r="864" spans="1:6" ht="20.25">
      <c r="A864" s="19"/>
      <c r="B864" s="23"/>
      <c r="C864" s="20"/>
      <c r="D864" s="22"/>
      <c r="E864" s="22"/>
    </row>
    <row r="865" spans="1:6" ht="20.25">
      <c r="A865" s="19"/>
      <c r="B865" s="23"/>
      <c r="C865" s="20"/>
      <c r="D865" s="22"/>
      <c r="E865" s="22"/>
    </row>
    <row r="866" spans="1:6" ht="20.25">
      <c r="A866" s="19" t="s">
        <v>3</v>
      </c>
      <c r="B866" s="23"/>
      <c r="C866" s="20"/>
      <c r="D866" s="22"/>
      <c r="E866" s="22"/>
    </row>
    <row r="867" spans="1:6" ht="20.25">
      <c r="A867" s="21"/>
      <c r="B867" s="24"/>
      <c r="C867" s="21"/>
      <c r="D867" s="22"/>
      <c r="E867" s="22"/>
    </row>
    <row r="868" spans="1:6" ht="20.25">
      <c r="A868" s="21" t="s">
        <v>122</v>
      </c>
      <c r="B868" s="24"/>
      <c r="C868" s="21"/>
      <c r="D868" s="22"/>
      <c r="E868" s="22"/>
    </row>
    <row r="869" spans="1:6" ht="20.25">
      <c r="A869" s="21" t="s">
        <v>5</v>
      </c>
      <c r="B869" s="21"/>
      <c r="C869" s="21"/>
      <c r="D869" s="22"/>
      <c r="E869" s="22"/>
    </row>
    <row r="870" spans="1:6" ht="20.25">
      <c r="A870" s="21" t="s">
        <v>6</v>
      </c>
      <c r="B870" s="22"/>
      <c r="C870" s="22"/>
      <c r="D870" s="22"/>
      <c r="E870" s="22"/>
    </row>
    <row r="871" spans="1:6" ht="20.25">
      <c r="A871" s="688" t="s">
        <v>7</v>
      </c>
      <c r="B871" s="26" t="s">
        <v>8</v>
      </c>
      <c r="C871" s="1238" t="s">
        <v>9</v>
      </c>
      <c r="D871" s="1239"/>
      <c r="E871" s="688" t="s">
        <v>10</v>
      </c>
    </row>
    <row r="872" spans="1:6" ht="20.25">
      <c r="A872" s="27"/>
      <c r="B872" s="28" t="s">
        <v>11</v>
      </c>
      <c r="C872" s="688"/>
      <c r="D872" s="29"/>
      <c r="E872" s="27" t="s">
        <v>12</v>
      </c>
      <c r="F872" s="296"/>
    </row>
    <row r="873" spans="1:6" ht="20.25">
      <c r="A873" s="30"/>
      <c r="B873" s="31"/>
      <c r="C873" s="689" t="s">
        <v>13</v>
      </c>
      <c r="D873" s="690" t="s">
        <v>14</v>
      </c>
      <c r="E873" s="689"/>
      <c r="F873" s="296"/>
    </row>
    <row r="874" spans="1:6" ht="20.25">
      <c r="A874" s="241" t="s">
        <v>123</v>
      </c>
      <c r="B874" s="34" t="s">
        <v>105</v>
      </c>
      <c r="C874" s="34" t="s">
        <v>19</v>
      </c>
      <c r="D874" s="35">
        <v>39233</v>
      </c>
      <c r="E874" s="94">
        <v>-1179</v>
      </c>
      <c r="F874" s="296"/>
    </row>
    <row r="875" spans="1:6" ht="20.25">
      <c r="A875" s="280"/>
      <c r="B875" s="280" t="s">
        <v>104</v>
      </c>
      <c r="C875" s="280" t="s">
        <v>19</v>
      </c>
      <c r="D875" s="38">
        <v>39355</v>
      </c>
      <c r="E875" s="89">
        <v>3410.5</v>
      </c>
      <c r="F875" s="296"/>
    </row>
    <row r="876" spans="1:6" ht="20.25">
      <c r="A876" s="41"/>
      <c r="B876" s="280" t="s">
        <v>104</v>
      </c>
      <c r="C876" s="280" t="s">
        <v>17</v>
      </c>
      <c r="D876" s="38">
        <v>39370</v>
      </c>
      <c r="E876" s="89">
        <v>1410.5</v>
      </c>
      <c r="F876" s="296"/>
    </row>
    <row r="877" spans="1:6" ht="20.25">
      <c r="A877" s="41"/>
      <c r="B877" s="280" t="s">
        <v>104</v>
      </c>
      <c r="C877" s="280" t="s">
        <v>19</v>
      </c>
      <c r="D877" s="38">
        <v>39660</v>
      </c>
      <c r="E877" s="89">
        <v>705.25</v>
      </c>
      <c r="F877" s="296"/>
    </row>
    <row r="878" spans="1:6" ht="20.25">
      <c r="A878" s="41"/>
      <c r="B878" s="280" t="s">
        <v>104</v>
      </c>
      <c r="C878" s="280" t="s">
        <v>17</v>
      </c>
      <c r="D878" s="38">
        <v>39675</v>
      </c>
      <c r="E878" s="89">
        <v>286.8</v>
      </c>
      <c r="F878" s="296"/>
    </row>
    <row r="879" spans="1:6" ht="20.25">
      <c r="A879" s="41"/>
      <c r="B879" s="280" t="s">
        <v>105</v>
      </c>
      <c r="C879" s="280" t="s">
        <v>17</v>
      </c>
      <c r="D879" s="38">
        <v>39736</v>
      </c>
      <c r="E879" s="88">
        <v>-2008</v>
      </c>
      <c r="F879" s="296"/>
    </row>
    <row r="880" spans="1:6" ht="20.25">
      <c r="A880" s="41"/>
      <c r="B880" s="280" t="s">
        <v>104</v>
      </c>
      <c r="C880" s="280" t="s">
        <v>17</v>
      </c>
      <c r="D880" s="38">
        <v>39887</v>
      </c>
      <c r="E880" s="89">
        <v>76841</v>
      </c>
      <c r="F880" s="296"/>
    </row>
    <row r="881" spans="1:6" ht="20.25">
      <c r="A881" s="41"/>
      <c r="B881" s="280" t="s">
        <v>104</v>
      </c>
      <c r="C881" s="280" t="s">
        <v>17</v>
      </c>
      <c r="D881" s="38">
        <v>39948</v>
      </c>
      <c r="E881" s="89">
        <v>3992</v>
      </c>
      <c r="F881" s="296"/>
    </row>
    <row r="882" spans="1:6" ht="20.25">
      <c r="A882" s="280"/>
      <c r="B882" s="280" t="s">
        <v>104</v>
      </c>
      <c r="C882" s="280" t="s">
        <v>19</v>
      </c>
      <c r="D882" s="38">
        <v>39964</v>
      </c>
      <c r="E882" s="89">
        <v>13453.6</v>
      </c>
      <c r="F882" s="296"/>
    </row>
    <row r="883" spans="1:6" ht="20.25">
      <c r="A883" s="41"/>
      <c r="B883" s="280" t="s">
        <v>105</v>
      </c>
      <c r="C883" s="280" t="s">
        <v>19</v>
      </c>
      <c r="D883" s="38">
        <v>39994</v>
      </c>
      <c r="E883" s="88">
        <v>-1463</v>
      </c>
      <c r="F883" s="296"/>
    </row>
    <row r="884" spans="1:6" ht="20.25">
      <c r="A884" s="41"/>
      <c r="B884" s="280" t="s">
        <v>104</v>
      </c>
      <c r="C884" s="280" t="s">
        <v>32</v>
      </c>
      <c r="D884" s="38">
        <v>40009</v>
      </c>
      <c r="E884" s="89">
        <v>10725</v>
      </c>
      <c r="F884" s="296"/>
    </row>
    <row r="885" spans="1:6" ht="20.25">
      <c r="A885" s="280"/>
      <c r="B885" s="280" t="s">
        <v>105</v>
      </c>
      <c r="C885" s="280" t="s">
        <v>17</v>
      </c>
      <c r="D885" s="38">
        <v>40252</v>
      </c>
      <c r="E885" s="88">
        <v>-62227</v>
      </c>
      <c r="F885" s="296"/>
    </row>
    <row r="886" spans="1:6" ht="20.25">
      <c r="A886" s="280"/>
      <c r="B886" s="280" t="s">
        <v>40</v>
      </c>
      <c r="C886" s="280" t="s">
        <v>17</v>
      </c>
      <c r="D886" s="168">
        <v>43146</v>
      </c>
      <c r="E886" s="89">
        <v>1517959</v>
      </c>
      <c r="F886" s="296">
        <v>43101</v>
      </c>
    </row>
    <row r="887" spans="1:6" ht="20.25">
      <c r="A887" s="280"/>
      <c r="B887" s="280" t="s">
        <v>40</v>
      </c>
      <c r="C887" s="280" t="s">
        <v>19</v>
      </c>
      <c r="D887" s="38">
        <v>43159</v>
      </c>
      <c r="E887" s="89">
        <v>2493645</v>
      </c>
      <c r="F887" s="296">
        <v>43101</v>
      </c>
    </row>
    <row r="888" spans="1:6" ht="20.25">
      <c r="A888" s="280"/>
      <c r="B888" s="280"/>
      <c r="C888" s="280"/>
      <c r="D888" s="38"/>
      <c r="E888" s="89"/>
      <c r="F888" s="296"/>
    </row>
    <row r="889" spans="1:6" ht="20.25">
      <c r="A889" s="280"/>
      <c r="B889" s="280"/>
      <c r="C889" s="280"/>
      <c r="D889" s="38"/>
      <c r="E889" s="89"/>
      <c r="F889" s="296"/>
    </row>
    <row r="890" spans="1:6" ht="20.25">
      <c r="A890" s="280"/>
      <c r="B890" s="280"/>
      <c r="C890" s="280"/>
      <c r="D890" s="38"/>
      <c r="E890" s="89"/>
      <c r="F890" s="296"/>
    </row>
    <row r="891" spans="1:6" ht="20.25">
      <c r="A891" s="280"/>
      <c r="B891" s="280"/>
      <c r="C891" s="280"/>
      <c r="D891" s="38"/>
      <c r="E891" s="97"/>
      <c r="F891" s="296"/>
    </row>
    <row r="892" spans="1:6" ht="20.25">
      <c r="A892" s="280"/>
      <c r="B892" s="280"/>
      <c r="C892" s="280"/>
      <c r="D892" s="38"/>
      <c r="E892" s="97"/>
      <c r="F892" s="296"/>
    </row>
    <row r="893" spans="1:6" ht="20.25">
      <c r="A893" s="280"/>
      <c r="B893" s="280"/>
      <c r="C893" s="280"/>
      <c r="D893" s="38"/>
      <c r="E893" s="97"/>
      <c r="F893" s="296"/>
    </row>
    <row r="894" spans="1:6" ht="20.25">
      <c r="A894" s="280"/>
      <c r="B894" s="280"/>
      <c r="C894" s="280"/>
      <c r="D894" s="38"/>
      <c r="E894" s="89"/>
      <c r="F894" s="296"/>
    </row>
    <row r="895" spans="1:6" ht="20.25">
      <c r="A895" s="280"/>
      <c r="B895" s="280"/>
      <c r="C895" s="280"/>
      <c r="D895" s="38"/>
      <c r="E895" s="89"/>
      <c r="F895" s="296"/>
    </row>
    <row r="896" spans="1:6" ht="20.25">
      <c r="A896" s="280"/>
      <c r="B896" s="280"/>
      <c r="C896" s="280"/>
      <c r="D896" s="38"/>
      <c r="E896" s="89"/>
      <c r="F896" s="296"/>
    </row>
    <row r="897" spans="1:6" ht="20.25">
      <c r="A897" s="280"/>
      <c r="B897" s="280"/>
      <c r="C897" s="280"/>
      <c r="D897" s="38"/>
      <c r="E897" s="89"/>
      <c r="F897" s="296"/>
    </row>
    <row r="898" spans="1:6" ht="20.25">
      <c r="A898" s="280"/>
      <c r="B898" s="280"/>
      <c r="C898" s="280"/>
      <c r="D898" s="38"/>
      <c r="E898" s="89"/>
      <c r="F898" s="296"/>
    </row>
    <row r="899" spans="1:6" ht="20.25">
      <c r="A899" s="280"/>
      <c r="B899" s="280"/>
      <c r="C899" s="280"/>
      <c r="D899" s="38"/>
      <c r="E899" s="89"/>
      <c r="F899" s="296"/>
    </row>
    <row r="900" spans="1:6" ht="20.25">
      <c r="A900" s="67"/>
      <c r="B900" s="67"/>
      <c r="C900" s="67"/>
      <c r="D900" s="68"/>
      <c r="E900" s="98"/>
      <c r="F900" s="296"/>
    </row>
    <row r="901" spans="1:6" ht="20.25">
      <c r="A901" s="52"/>
      <c r="B901" s="53"/>
      <c r="C901" s="1238" t="s">
        <v>772</v>
      </c>
      <c r="D901" s="1239"/>
      <c r="E901" s="99">
        <f>SUM(E874:E900)</f>
        <v>4055551.65</v>
      </c>
      <c r="F901" s="296"/>
    </row>
    <row r="902" spans="1:6" ht="20.25">
      <c r="A902" s="55" t="s">
        <v>23</v>
      </c>
      <c r="B902" s="53"/>
      <c r="C902" s="53"/>
      <c r="D902" s="53"/>
      <c r="E902" s="53"/>
      <c r="F902" s="296"/>
    </row>
    <row r="903" spans="1:6" ht="20.25">
      <c r="A903" s="19" t="s">
        <v>0</v>
      </c>
      <c r="B903" s="20"/>
      <c r="C903" s="20"/>
      <c r="D903" s="21"/>
      <c r="E903" s="22"/>
      <c r="F903" s="296"/>
    </row>
    <row r="904" spans="1:6" ht="20.25">
      <c r="A904" s="19" t="s">
        <v>1</v>
      </c>
      <c r="B904" s="20"/>
      <c r="C904" s="19" t="s">
        <v>2</v>
      </c>
      <c r="D904" s="21"/>
      <c r="E904" s="21"/>
      <c r="F904" s="296"/>
    </row>
    <row r="905" spans="1:6" ht="20.25">
      <c r="A905" s="19"/>
      <c r="B905" s="23"/>
      <c r="C905" s="20"/>
      <c r="D905" s="22"/>
      <c r="E905" s="22"/>
      <c r="F905" s="296"/>
    </row>
    <row r="906" spans="1:6" ht="20.25">
      <c r="A906" s="19"/>
      <c r="B906" s="23"/>
      <c r="C906" s="20"/>
      <c r="D906" s="22"/>
      <c r="E906" s="22"/>
      <c r="F906" s="296"/>
    </row>
    <row r="907" spans="1:6" ht="20.25">
      <c r="A907" s="19" t="s">
        <v>3</v>
      </c>
      <c r="B907" s="23"/>
      <c r="C907" s="20"/>
      <c r="D907" s="22"/>
      <c r="E907" s="22"/>
    </row>
    <row r="908" spans="1:6" ht="20.25">
      <c r="A908" s="21"/>
      <c r="B908" s="24"/>
      <c r="C908" s="21"/>
      <c r="D908" s="22"/>
      <c r="E908" s="22"/>
    </row>
    <row r="909" spans="1:6" ht="20.25">
      <c r="A909" s="21" t="s">
        <v>125</v>
      </c>
      <c r="B909" s="24"/>
      <c r="C909" s="21"/>
      <c r="D909" s="22"/>
      <c r="E909" s="22"/>
    </row>
    <row r="910" spans="1:6" ht="20.25">
      <c r="A910" s="21" t="s">
        <v>5</v>
      </c>
      <c r="B910" s="21"/>
      <c r="C910" s="21"/>
      <c r="D910" s="22"/>
      <c r="E910" s="22"/>
    </row>
    <row r="911" spans="1:6" ht="20.25">
      <c r="A911" s="21" t="s">
        <v>6</v>
      </c>
      <c r="B911" s="22"/>
      <c r="C911" s="22"/>
      <c r="D911" s="22"/>
      <c r="E911" s="22"/>
    </row>
    <row r="912" spans="1:6" ht="20.25">
      <c r="A912" s="688" t="s">
        <v>7</v>
      </c>
      <c r="B912" s="26" t="s">
        <v>8</v>
      </c>
      <c r="C912" s="1238" t="s">
        <v>9</v>
      </c>
      <c r="D912" s="1239"/>
      <c r="E912" s="688" t="s">
        <v>10</v>
      </c>
    </row>
    <row r="913" spans="1:5" ht="20.25">
      <c r="A913" s="27"/>
      <c r="B913" s="28" t="s">
        <v>11</v>
      </c>
      <c r="C913" s="688"/>
      <c r="D913" s="29"/>
      <c r="E913" s="27" t="s">
        <v>12</v>
      </c>
    </row>
    <row r="914" spans="1:5" ht="20.25">
      <c r="A914" s="30"/>
      <c r="B914" s="31"/>
      <c r="C914" s="689" t="s">
        <v>13</v>
      </c>
      <c r="D914" s="690" t="s">
        <v>14</v>
      </c>
      <c r="E914" s="689"/>
    </row>
    <row r="915" spans="1:5" ht="20.25">
      <c r="A915" s="34" t="s">
        <v>126</v>
      </c>
      <c r="B915" s="34" t="s">
        <v>104</v>
      </c>
      <c r="C915" s="280" t="s">
        <v>32</v>
      </c>
      <c r="D915" s="35">
        <v>39828</v>
      </c>
      <c r="E915" s="100">
        <v>30624</v>
      </c>
    </row>
    <row r="916" spans="1:5" ht="20.25">
      <c r="A916" s="41"/>
      <c r="B916" s="280" t="s">
        <v>104</v>
      </c>
      <c r="C916" s="280" t="s">
        <v>32</v>
      </c>
      <c r="D916" s="38">
        <v>39859</v>
      </c>
      <c r="E916" s="83">
        <v>164538</v>
      </c>
    </row>
    <row r="917" spans="1:5" ht="20.25">
      <c r="A917" s="41"/>
      <c r="B917" s="280" t="s">
        <v>104</v>
      </c>
      <c r="C917" s="280" t="s">
        <v>19</v>
      </c>
      <c r="D917" s="38">
        <v>39872</v>
      </c>
      <c r="E917" s="651">
        <v>400</v>
      </c>
    </row>
    <row r="918" spans="1:5" ht="20.25">
      <c r="A918" s="41"/>
      <c r="B918" s="280" t="s">
        <v>104</v>
      </c>
      <c r="C918" s="280" t="s">
        <v>32</v>
      </c>
      <c r="D918" s="38">
        <v>39887</v>
      </c>
      <c r="E918" s="651">
        <v>213</v>
      </c>
    </row>
    <row r="919" spans="1:5" ht="20.25">
      <c r="A919" s="41"/>
      <c r="B919" s="280" t="s">
        <v>34</v>
      </c>
      <c r="C919" s="280" t="s">
        <v>32</v>
      </c>
      <c r="D919" s="38">
        <v>39918</v>
      </c>
      <c r="E919" s="652">
        <v>20328.3</v>
      </c>
    </row>
    <row r="920" spans="1:5" ht="20.25">
      <c r="A920" s="41"/>
      <c r="B920" s="280" t="s">
        <v>34</v>
      </c>
      <c r="C920" s="280" t="s">
        <v>19</v>
      </c>
      <c r="D920" s="38">
        <v>39933</v>
      </c>
      <c r="E920" s="83">
        <v>11760</v>
      </c>
    </row>
    <row r="921" spans="1:5" ht="20.25">
      <c r="A921" s="41"/>
      <c r="B921" s="280" t="s">
        <v>34</v>
      </c>
      <c r="C921" s="280" t="s">
        <v>19</v>
      </c>
      <c r="D921" s="38">
        <v>39964</v>
      </c>
      <c r="E921" s="83">
        <v>89100</v>
      </c>
    </row>
    <row r="922" spans="1:5" ht="20.25">
      <c r="A922" s="41"/>
      <c r="B922" s="280" t="s">
        <v>104</v>
      </c>
      <c r="C922" s="280" t="s">
        <v>17</v>
      </c>
      <c r="D922" s="38">
        <v>39979</v>
      </c>
      <c r="E922" s="651">
        <v>13000</v>
      </c>
    </row>
    <row r="923" spans="1:5" ht="20.25">
      <c r="A923" s="41"/>
      <c r="B923" s="280" t="s">
        <v>105</v>
      </c>
      <c r="C923" s="280" t="s">
        <v>19</v>
      </c>
      <c r="D923" s="38">
        <v>39994</v>
      </c>
      <c r="E923" s="650">
        <v>-4885</v>
      </c>
    </row>
    <row r="924" spans="1:5" ht="20.25">
      <c r="A924" s="41"/>
      <c r="B924" s="280" t="s">
        <v>34</v>
      </c>
      <c r="C924" s="280" t="s">
        <v>32</v>
      </c>
      <c r="D924" s="38">
        <v>40009</v>
      </c>
      <c r="E924" s="650">
        <v>-18199.900000000001</v>
      </c>
    </row>
    <row r="925" spans="1:5" ht="20.25">
      <c r="A925" s="41"/>
      <c r="B925" s="280" t="s">
        <v>34</v>
      </c>
      <c r="C925" s="280" t="s">
        <v>17</v>
      </c>
      <c r="D925" s="38">
        <v>40132</v>
      </c>
      <c r="E925" s="650">
        <v>-11350</v>
      </c>
    </row>
    <row r="926" spans="1:5" ht="20.25">
      <c r="A926" s="41"/>
      <c r="B926" s="103" t="s">
        <v>76</v>
      </c>
      <c r="C926" s="280" t="s">
        <v>127</v>
      </c>
      <c r="D926" s="38">
        <v>40188</v>
      </c>
      <c r="E926" s="101">
        <v>-866124</v>
      </c>
    </row>
    <row r="927" spans="1:5" ht="20.25">
      <c r="A927" s="41"/>
      <c r="B927" s="103" t="s">
        <v>76</v>
      </c>
      <c r="C927" s="280" t="s">
        <v>55</v>
      </c>
      <c r="D927" s="38">
        <v>40188</v>
      </c>
      <c r="E927" s="101">
        <v>-754290</v>
      </c>
    </row>
    <row r="928" spans="1:5" ht="20.25">
      <c r="A928" s="280"/>
      <c r="B928" s="280" t="s">
        <v>104</v>
      </c>
      <c r="C928" s="280" t="s">
        <v>17</v>
      </c>
      <c r="D928" s="38">
        <v>40252</v>
      </c>
      <c r="E928" s="101">
        <v>100</v>
      </c>
    </row>
    <row r="929" spans="1:6" ht="20.25">
      <c r="A929" s="41"/>
      <c r="B929" s="280" t="s">
        <v>128</v>
      </c>
      <c r="C929" s="280" t="s">
        <v>129</v>
      </c>
      <c r="D929" s="38">
        <v>40369</v>
      </c>
      <c r="E929" s="101">
        <v>-59029</v>
      </c>
    </row>
    <row r="930" spans="1:6" ht="20.25">
      <c r="A930" s="41"/>
      <c r="B930" s="280" t="s">
        <v>130</v>
      </c>
      <c r="C930" s="280" t="s">
        <v>98</v>
      </c>
      <c r="D930" s="38">
        <v>40801</v>
      </c>
      <c r="E930" s="101">
        <v>-3480</v>
      </c>
    </row>
    <row r="931" spans="1:6" ht="20.25">
      <c r="A931" s="41"/>
      <c r="B931" s="280" t="s">
        <v>131</v>
      </c>
      <c r="C931" s="280" t="s">
        <v>19</v>
      </c>
      <c r="D931" s="38">
        <v>42277</v>
      </c>
      <c r="E931" s="104">
        <v>-2219</v>
      </c>
    </row>
    <row r="932" spans="1:6" ht="20.25">
      <c r="A932" s="41"/>
      <c r="B932" s="280" t="s">
        <v>34</v>
      </c>
      <c r="C932" s="280" t="s">
        <v>19</v>
      </c>
      <c r="D932" s="38">
        <v>43069</v>
      </c>
      <c r="E932" s="102">
        <v>18331501</v>
      </c>
      <c r="F932" s="302">
        <v>43101</v>
      </c>
    </row>
    <row r="933" spans="1:6" ht="20.25">
      <c r="A933" s="41"/>
      <c r="B933" s="280" t="s">
        <v>34</v>
      </c>
      <c r="C933" s="280" t="s">
        <v>17</v>
      </c>
      <c r="D933" s="38">
        <v>43115</v>
      </c>
      <c r="E933" s="102">
        <v>16148113</v>
      </c>
      <c r="F933" s="302">
        <v>43101</v>
      </c>
    </row>
    <row r="934" spans="1:6" ht="20.25">
      <c r="A934" s="41"/>
      <c r="B934" s="280" t="s">
        <v>34</v>
      </c>
      <c r="C934" s="280" t="s">
        <v>19</v>
      </c>
      <c r="D934" s="38">
        <v>43131</v>
      </c>
      <c r="E934" s="102">
        <v>-1</v>
      </c>
      <c r="F934" s="302" t="s">
        <v>539</v>
      </c>
    </row>
    <row r="935" spans="1:6" s="279" customFormat="1" ht="20.25">
      <c r="A935" s="41"/>
      <c r="B935" s="280"/>
      <c r="C935" s="280"/>
      <c r="D935" s="38"/>
      <c r="E935" s="102"/>
      <c r="F935" s="302"/>
    </row>
    <row r="936" spans="1:6" s="279" customFormat="1" ht="20.25">
      <c r="A936" s="41"/>
      <c r="B936" s="280"/>
      <c r="C936" s="280"/>
      <c r="D936" s="38"/>
      <c r="E936" s="102"/>
      <c r="F936" s="302"/>
    </row>
    <row r="937" spans="1:6" ht="20.25">
      <c r="A937" s="41"/>
      <c r="B937" s="280"/>
      <c r="C937" s="280"/>
      <c r="D937" s="38"/>
      <c r="E937" s="102"/>
    </row>
    <row r="938" spans="1:6" ht="20.25">
      <c r="A938" s="41"/>
      <c r="B938" s="280"/>
      <c r="C938" s="280"/>
      <c r="D938" s="38"/>
      <c r="E938" s="102"/>
    </row>
    <row r="939" spans="1:6" ht="20.25">
      <c r="A939" s="93"/>
      <c r="B939" s="67"/>
      <c r="C939" s="280"/>
      <c r="D939" s="68"/>
      <c r="E939" s="105"/>
    </row>
    <row r="940" spans="1:6" ht="20.25">
      <c r="A940" s="53"/>
      <c r="B940" s="53"/>
      <c r="C940" s="1238" t="s">
        <v>772</v>
      </c>
      <c r="D940" s="1239"/>
      <c r="E940" s="11">
        <f>SUM(E915:E939)</f>
        <v>33090099.399999999</v>
      </c>
      <c r="F940" s="296"/>
    </row>
    <row r="941" spans="1:6" ht="20.25">
      <c r="A941" s="55" t="s">
        <v>23</v>
      </c>
      <c r="B941" s="22"/>
      <c r="C941" s="22"/>
      <c r="D941" s="22"/>
      <c r="E941" s="22"/>
      <c r="F941" s="296"/>
    </row>
    <row r="942" spans="1:6" ht="20.25">
      <c r="A942" s="19"/>
      <c r="B942" s="20"/>
      <c r="C942" s="20"/>
      <c r="D942" s="21"/>
      <c r="E942" s="22"/>
      <c r="F942" s="296"/>
    </row>
    <row r="943" spans="1:6" ht="20.25">
      <c r="A943" s="19"/>
      <c r="B943" s="20"/>
      <c r="C943" s="20"/>
      <c r="D943" s="21"/>
      <c r="E943" s="22"/>
      <c r="F943" s="296"/>
    </row>
    <row r="944" spans="1:6" ht="20.25">
      <c r="A944" s="19" t="s">
        <v>0</v>
      </c>
      <c r="B944" s="20"/>
      <c r="C944" s="20"/>
      <c r="D944" s="21"/>
      <c r="E944" s="22"/>
    </row>
    <row r="945" spans="1:6" ht="20.25">
      <c r="A945" s="19" t="s">
        <v>1</v>
      </c>
      <c r="B945" s="20"/>
      <c r="C945" s="19" t="s">
        <v>2</v>
      </c>
      <c r="D945" s="21"/>
      <c r="E945" s="21"/>
    </row>
    <row r="946" spans="1:6" ht="20.25">
      <c r="A946" s="19"/>
      <c r="B946" s="23"/>
      <c r="C946" s="20"/>
      <c r="D946" s="22"/>
      <c r="E946" s="22"/>
    </row>
    <row r="947" spans="1:6" ht="20.25">
      <c r="A947" s="19"/>
      <c r="B947" s="23"/>
      <c r="C947" s="20"/>
      <c r="D947" s="22"/>
      <c r="E947" s="22"/>
    </row>
    <row r="948" spans="1:6" ht="20.25">
      <c r="A948" s="19" t="s">
        <v>3</v>
      </c>
      <c r="B948" s="23"/>
      <c r="C948" s="20"/>
      <c r="D948" s="22"/>
      <c r="E948" s="22"/>
    </row>
    <row r="949" spans="1:6" ht="20.25">
      <c r="A949" s="21"/>
      <c r="B949" s="24"/>
      <c r="C949" s="21"/>
      <c r="D949" s="22"/>
      <c r="E949" s="22"/>
    </row>
    <row r="950" spans="1:6" ht="20.25">
      <c r="A950" s="21" t="s">
        <v>132</v>
      </c>
      <c r="B950" s="24"/>
      <c r="C950" s="21"/>
      <c r="D950" s="22"/>
      <c r="E950" s="22"/>
    </row>
    <row r="951" spans="1:6" ht="20.25">
      <c r="A951" s="21" t="s">
        <v>5</v>
      </c>
      <c r="B951" s="21"/>
      <c r="C951" s="21"/>
      <c r="D951" s="22"/>
      <c r="E951" s="22"/>
    </row>
    <row r="952" spans="1:6" ht="20.25">
      <c r="A952" s="21" t="s">
        <v>6</v>
      </c>
      <c r="B952" s="22"/>
      <c r="C952" s="22"/>
      <c r="D952" s="22"/>
      <c r="E952" s="22"/>
      <c r="F952" s="296"/>
    </row>
    <row r="953" spans="1:6" ht="20.25">
      <c r="A953" s="688" t="s">
        <v>7</v>
      </c>
      <c r="B953" s="26" t="s">
        <v>8</v>
      </c>
      <c r="C953" s="1238" t="s">
        <v>9</v>
      </c>
      <c r="D953" s="1240"/>
      <c r="E953" s="688" t="s">
        <v>10</v>
      </c>
      <c r="F953" s="296"/>
    </row>
    <row r="954" spans="1:6" ht="20.25">
      <c r="A954" s="27"/>
      <c r="B954" s="28" t="s">
        <v>11</v>
      </c>
      <c r="C954" s="688"/>
      <c r="D954" s="29"/>
      <c r="E954" s="27" t="s">
        <v>12</v>
      </c>
      <c r="F954" s="296"/>
    </row>
    <row r="955" spans="1:6" ht="20.25">
      <c r="A955" s="30"/>
      <c r="B955" s="31"/>
      <c r="C955" s="689" t="s">
        <v>13</v>
      </c>
      <c r="D955" s="690" t="s">
        <v>14</v>
      </c>
      <c r="E955" s="689"/>
      <c r="F955" s="296"/>
    </row>
    <row r="956" spans="1:6" ht="20.25">
      <c r="A956" s="34" t="s">
        <v>133</v>
      </c>
      <c r="B956" s="34" t="s">
        <v>105</v>
      </c>
      <c r="C956" s="34" t="s">
        <v>19</v>
      </c>
      <c r="D956" s="35">
        <v>38655</v>
      </c>
      <c r="E956" s="94">
        <v>-25262.36</v>
      </c>
      <c r="F956" s="296"/>
    </row>
    <row r="957" spans="1:6" ht="20.25">
      <c r="A957" s="280"/>
      <c r="B957" s="280" t="s">
        <v>18</v>
      </c>
      <c r="C957" s="280" t="s">
        <v>17</v>
      </c>
      <c r="D957" s="38">
        <v>38732</v>
      </c>
      <c r="E957" s="89">
        <v>2268517.54</v>
      </c>
      <c r="F957" s="296"/>
    </row>
    <row r="958" spans="1:6" ht="20.25">
      <c r="A958" s="41"/>
      <c r="B958" s="280" t="s">
        <v>18</v>
      </c>
      <c r="C958" s="280" t="s">
        <v>19</v>
      </c>
      <c r="D958" s="38">
        <v>38747</v>
      </c>
      <c r="E958" s="89">
        <v>2332040.96</v>
      </c>
      <c r="F958" s="296"/>
    </row>
    <row r="959" spans="1:6" ht="20.25">
      <c r="A959" s="41"/>
      <c r="B959" s="280" t="s">
        <v>18</v>
      </c>
      <c r="C959" s="280" t="s">
        <v>17</v>
      </c>
      <c r="D959" s="38">
        <v>38763</v>
      </c>
      <c r="E959" s="89">
        <v>1991407.97</v>
      </c>
      <c r="F959" s="296"/>
    </row>
    <row r="960" spans="1:6" ht="20.25">
      <c r="A960" s="41"/>
      <c r="B960" s="280" t="s">
        <v>18</v>
      </c>
      <c r="C960" s="280" t="s">
        <v>19</v>
      </c>
      <c r="D960" s="38">
        <v>38776</v>
      </c>
      <c r="E960" s="89">
        <v>1478135.45</v>
      </c>
      <c r="F960" s="296"/>
    </row>
    <row r="961" spans="1:6" ht="20.25">
      <c r="A961" s="41"/>
      <c r="B961" s="280" t="s">
        <v>18</v>
      </c>
      <c r="C961" s="280" t="s">
        <v>17</v>
      </c>
      <c r="D961" s="38">
        <v>38791</v>
      </c>
      <c r="E961" s="89">
        <v>1921271.12</v>
      </c>
      <c r="F961" s="296"/>
    </row>
    <row r="962" spans="1:6" ht="20.25">
      <c r="A962" s="41"/>
      <c r="B962" s="280" t="s">
        <v>134</v>
      </c>
      <c r="C962" s="280" t="s">
        <v>135</v>
      </c>
      <c r="D962" s="38">
        <v>38847</v>
      </c>
      <c r="E962" s="88">
        <v>-3045563.49</v>
      </c>
      <c r="F962" s="296"/>
    </row>
    <row r="963" spans="1:6" ht="20.25">
      <c r="A963" s="41"/>
      <c r="B963" s="280" t="s">
        <v>134</v>
      </c>
      <c r="C963" s="280" t="s">
        <v>135</v>
      </c>
      <c r="D963" s="38">
        <v>38847</v>
      </c>
      <c r="E963" s="88">
        <v>-3000000</v>
      </c>
      <c r="F963" s="296"/>
    </row>
    <row r="964" spans="1:6" ht="20.25">
      <c r="A964" s="280"/>
      <c r="B964" s="280" t="s">
        <v>136</v>
      </c>
      <c r="C964" s="280" t="s">
        <v>19</v>
      </c>
      <c r="D964" s="38">
        <v>38959</v>
      </c>
      <c r="E964" s="88">
        <v>-934274.31</v>
      </c>
      <c r="F964" s="296"/>
    </row>
    <row r="965" spans="1:6" ht="20.25">
      <c r="A965" s="41"/>
      <c r="B965" s="280" t="s">
        <v>136</v>
      </c>
      <c r="C965" s="280" t="s">
        <v>19</v>
      </c>
      <c r="D965" s="38">
        <v>38990</v>
      </c>
      <c r="E965" s="88">
        <v>-133040.12</v>
      </c>
      <c r="F965" s="296"/>
    </row>
    <row r="966" spans="1:6" ht="20.25">
      <c r="A966" s="41"/>
      <c r="B966" s="280"/>
      <c r="C966" s="280"/>
      <c r="D966" s="42"/>
      <c r="E966" s="89"/>
      <c r="F966" s="308"/>
    </row>
    <row r="967" spans="1:6" ht="20.25">
      <c r="A967" s="41"/>
      <c r="B967" s="281"/>
      <c r="C967" s="280"/>
      <c r="D967" s="42"/>
      <c r="E967" s="88"/>
      <c r="F967" s="308"/>
    </row>
    <row r="968" spans="1:6" ht="20.25">
      <c r="A968" s="41"/>
      <c r="B968" s="281"/>
      <c r="C968" s="280"/>
      <c r="D968" s="42"/>
      <c r="E968" s="88"/>
    </row>
    <row r="969" spans="1:6" ht="20.25">
      <c r="A969" s="41"/>
      <c r="B969" s="281"/>
      <c r="C969" s="280"/>
      <c r="D969" s="42"/>
      <c r="E969" s="88"/>
    </row>
    <row r="970" spans="1:6" ht="20.25">
      <c r="A970" s="41"/>
      <c r="B970" s="281"/>
      <c r="C970" s="280"/>
      <c r="D970" s="42"/>
      <c r="E970" s="88"/>
    </row>
    <row r="971" spans="1:6" ht="20.25">
      <c r="A971" s="41"/>
      <c r="B971" s="281"/>
      <c r="C971" s="280"/>
      <c r="D971" s="42"/>
      <c r="E971" s="88"/>
    </row>
    <row r="972" spans="1:6" ht="20.25">
      <c r="A972" s="41"/>
      <c r="B972" s="281"/>
      <c r="C972" s="280"/>
      <c r="D972" s="42"/>
      <c r="E972" s="88"/>
    </row>
    <row r="973" spans="1:6" ht="20.25">
      <c r="A973" s="41"/>
      <c r="B973" s="281"/>
      <c r="C973" s="280"/>
      <c r="D973" s="42"/>
      <c r="E973" s="88"/>
    </row>
    <row r="974" spans="1:6" ht="20.25">
      <c r="A974" s="41"/>
      <c r="B974" s="281"/>
      <c r="C974" s="280"/>
      <c r="D974" s="42"/>
      <c r="E974" s="88"/>
    </row>
    <row r="975" spans="1:6" ht="20.25">
      <c r="A975" s="41"/>
      <c r="B975" s="281"/>
      <c r="C975" s="280"/>
      <c r="D975" s="42"/>
      <c r="E975" s="88"/>
    </row>
    <row r="976" spans="1:6" ht="20.25">
      <c r="A976" s="41"/>
      <c r="B976" s="281"/>
      <c r="C976" s="280"/>
      <c r="D976" s="42"/>
      <c r="E976" s="88"/>
    </row>
    <row r="977" spans="1:5" ht="20.25">
      <c r="A977" s="41"/>
      <c r="B977" s="281"/>
      <c r="C977" s="280"/>
      <c r="D977" s="42"/>
      <c r="E977" s="88"/>
    </row>
    <row r="978" spans="1:5" ht="20.25">
      <c r="A978" s="41"/>
      <c r="B978" s="281"/>
      <c r="C978" s="280"/>
      <c r="D978" s="42"/>
      <c r="E978" s="88"/>
    </row>
    <row r="979" spans="1:5" ht="20.25">
      <c r="A979" s="41"/>
      <c r="B979" s="281"/>
      <c r="C979" s="280"/>
      <c r="D979" s="42"/>
      <c r="E979" s="88"/>
    </row>
    <row r="980" spans="1:5" ht="20.25">
      <c r="A980" s="41"/>
      <c r="B980" s="281"/>
      <c r="C980" s="280"/>
      <c r="D980" s="42"/>
      <c r="E980" s="88"/>
    </row>
    <row r="981" spans="1:5" ht="20.25">
      <c r="A981" s="41"/>
      <c r="B981" s="281"/>
      <c r="C981" s="280"/>
      <c r="D981" s="42"/>
      <c r="E981" s="88"/>
    </row>
    <row r="982" spans="1:5" ht="20.25">
      <c r="A982" s="30"/>
      <c r="B982" s="51"/>
      <c r="C982" s="47"/>
      <c r="D982" s="49"/>
      <c r="E982" s="50"/>
    </row>
    <row r="983" spans="1:5" ht="20.25">
      <c r="A983" s="52"/>
      <c r="B983" s="53"/>
      <c r="C983" s="1238" t="s">
        <v>772</v>
      </c>
      <c r="D983" s="1239"/>
      <c r="E983" s="62">
        <v>2853232.7599999993</v>
      </c>
    </row>
    <row r="984" spans="1:5" ht="20.25">
      <c r="A984" s="55" t="s">
        <v>23</v>
      </c>
      <c r="B984" s="53"/>
      <c r="C984" s="53"/>
      <c r="D984" s="53"/>
      <c r="E984" s="53"/>
    </row>
    <row r="985" spans="1:5" ht="20.25">
      <c r="A985" s="19" t="s">
        <v>0</v>
      </c>
      <c r="B985" s="20"/>
      <c r="C985" s="20"/>
      <c r="D985" s="21"/>
      <c r="E985" s="22"/>
    </row>
    <row r="986" spans="1:5" ht="20.25">
      <c r="A986" s="19" t="s">
        <v>1</v>
      </c>
      <c r="B986" s="20"/>
      <c r="C986" s="19" t="s">
        <v>2</v>
      </c>
      <c r="D986" s="21"/>
      <c r="E986" s="21"/>
    </row>
    <row r="987" spans="1:5" ht="20.25">
      <c r="A987" s="19"/>
      <c r="B987" s="23"/>
      <c r="C987" s="20"/>
      <c r="D987" s="22"/>
      <c r="E987" s="22"/>
    </row>
    <row r="988" spans="1:5" ht="20.25">
      <c r="A988" s="19"/>
      <c r="B988" s="23"/>
      <c r="C988" s="20"/>
      <c r="D988" s="22"/>
      <c r="E988" s="22"/>
    </row>
    <row r="989" spans="1:5" ht="20.25">
      <c r="A989" s="19" t="s">
        <v>3</v>
      </c>
      <c r="B989" s="23"/>
      <c r="C989" s="20"/>
      <c r="D989" s="22"/>
      <c r="E989" s="22"/>
    </row>
    <row r="990" spans="1:5" ht="20.25">
      <c r="A990" s="21"/>
      <c r="B990" s="24"/>
      <c r="C990" s="21"/>
      <c r="D990" s="22"/>
      <c r="E990" s="22"/>
    </row>
    <row r="991" spans="1:5" ht="20.25">
      <c r="A991" s="21" t="s">
        <v>137</v>
      </c>
      <c r="B991" s="24"/>
      <c r="C991" s="21"/>
      <c r="D991" s="22"/>
      <c r="E991" s="22"/>
    </row>
    <row r="992" spans="1:5" ht="20.25">
      <c r="A992" s="21" t="s">
        <v>5</v>
      </c>
      <c r="B992" s="21"/>
      <c r="C992" s="21"/>
      <c r="D992" s="22"/>
      <c r="E992" s="22"/>
    </row>
    <row r="993" spans="1:5" ht="20.25">
      <c r="A993" s="21" t="s">
        <v>6</v>
      </c>
      <c r="B993" s="22"/>
      <c r="C993" s="22"/>
      <c r="D993" s="22"/>
      <c r="E993" s="22"/>
    </row>
    <row r="994" spans="1:5" ht="20.25">
      <c r="A994" s="688" t="s">
        <v>7</v>
      </c>
      <c r="B994" s="26" t="s">
        <v>8</v>
      </c>
      <c r="C994" s="1238" t="s">
        <v>9</v>
      </c>
      <c r="D994" s="1240"/>
      <c r="E994" s="688" t="s">
        <v>10</v>
      </c>
    </row>
    <row r="995" spans="1:5" ht="20.25">
      <c r="A995" s="27"/>
      <c r="B995" s="28" t="s">
        <v>11</v>
      </c>
      <c r="C995" s="688"/>
      <c r="D995" s="29"/>
      <c r="E995" s="27" t="s">
        <v>12</v>
      </c>
    </row>
    <row r="996" spans="1:5" ht="20.25">
      <c r="A996" s="30"/>
      <c r="B996" s="31"/>
      <c r="C996" s="689" t="s">
        <v>13</v>
      </c>
      <c r="D996" s="690" t="s">
        <v>14</v>
      </c>
      <c r="E996" s="689"/>
    </row>
    <row r="997" spans="1:5" ht="20.25">
      <c r="A997" s="34" t="s">
        <v>138</v>
      </c>
      <c r="B997" s="34" t="s">
        <v>139</v>
      </c>
      <c r="C997" s="34" t="s">
        <v>19</v>
      </c>
      <c r="D997" s="35">
        <v>39082</v>
      </c>
      <c r="E997" s="106">
        <v>21419.65</v>
      </c>
    </row>
    <row r="998" spans="1:5" ht="20.25">
      <c r="A998" s="280"/>
      <c r="B998" s="280"/>
      <c r="C998" s="77"/>
      <c r="D998" s="82"/>
      <c r="E998" s="107"/>
    </row>
    <row r="999" spans="1:5" ht="20.25">
      <c r="A999" s="41"/>
      <c r="B999" s="280"/>
      <c r="C999" s="77"/>
      <c r="D999" s="41"/>
      <c r="E999" s="46"/>
    </row>
    <row r="1000" spans="1:5" ht="20.25">
      <c r="A1000" s="41"/>
      <c r="B1000" s="280"/>
      <c r="C1000" s="77"/>
      <c r="D1000" s="41"/>
      <c r="E1000" s="46"/>
    </row>
    <row r="1001" spans="1:5" ht="20.25">
      <c r="A1001" s="41"/>
      <c r="B1001" s="280"/>
      <c r="C1001" s="77"/>
      <c r="D1001" s="41"/>
      <c r="E1001" s="46"/>
    </row>
    <row r="1002" spans="1:5" ht="20.25">
      <c r="A1002" s="41"/>
      <c r="B1002" s="280"/>
      <c r="C1002" s="77"/>
      <c r="D1002" s="41"/>
      <c r="E1002" s="46"/>
    </row>
    <row r="1003" spans="1:5" ht="20.25">
      <c r="A1003" s="41"/>
      <c r="B1003" s="280"/>
      <c r="C1003" s="77"/>
      <c r="D1003" s="41"/>
      <c r="E1003" s="46"/>
    </row>
    <row r="1004" spans="1:5" ht="20.25">
      <c r="A1004" s="41"/>
      <c r="B1004" s="280"/>
      <c r="C1004" s="77"/>
      <c r="D1004" s="41"/>
      <c r="E1004" s="46"/>
    </row>
    <row r="1005" spans="1:5" ht="20.25">
      <c r="A1005" s="41"/>
      <c r="B1005" s="280"/>
      <c r="C1005" s="77"/>
      <c r="D1005" s="41"/>
      <c r="E1005" s="46"/>
    </row>
    <row r="1006" spans="1:5" ht="20.25">
      <c r="A1006" s="41"/>
      <c r="B1006" s="280"/>
      <c r="C1006" s="77"/>
      <c r="D1006" s="41"/>
      <c r="E1006" s="46"/>
    </row>
    <row r="1007" spans="1:5" ht="20.25">
      <c r="A1007" s="41"/>
      <c r="B1007" s="280"/>
      <c r="C1007" s="77"/>
      <c r="D1007" s="41"/>
      <c r="E1007" s="46"/>
    </row>
    <row r="1008" spans="1:5" ht="20.25">
      <c r="A1008" s="41"/>
      <c r="B1008" s="1248" t="s">
        <v>140</v>
      </c>
      <c r="C1008" s="1249"/>
      <c r="D1008" s="1250"/>
      <c r="E1008" s="46"/>
    </row>
    <row r="1009" spans="1:5" ht="20.25">
      <c r="A1009" s="41"/>
      <c r="B1009" s="1248"/>
      <c r="C1009" s="1249"/>
      <c r="D1009" s="1250"/>
      <c r="E1009" s="46"/>
    </row>
    <row r="1010" spans="1:5" ht="20.25">
      <c r="A1010" s="41"/>
      <c r="B1010" s="1248"/>
      <c r="C1010" s="1249"/>
      <c r="D1010" s="1250"/>
      <c r="E1010" s="46"/>
    </row>
    <row r="1011" spans="1:5" ht="20.25">
      <c r="A1011" s="41"/>
      <c r="B1011" s="1248"/>
      <c r="C1011" s="1249"/>
      <c r="D1011" s="1250"/>
      <c r="E1011" s="46"/>
    </row>
    <row r="1012" spans="1:5" ht="20.25">
      <c r="A1012" s="41"/>
      <c r="B1012" s="280"/>
      <c r="C1012" s="77"/>
      <c r="D1012" s="41"/>
      <c r="E1012" s="46"/>
    </row>
    <row r="1013" spans="1:5" ht="20.25">
      <c r="A1013" s="41"/>
      <c r="B1013" s="280"/>
      <c r="C1013" s="77"/>
      <c r="D1013" s="41"/>
      <c r="E1013" s="46"/>
    </row>
    <row r="1014" spans="1:5" ht="20.25">
      <c r="A1014" s="41"/>
      <c r="B1014" s="280"/>
      <c r="C1014" s="77"/>
      <c r="D1014" s="41"/>
      <c r="E1014" s="46"/>
    </row>
    <row r="1015" spans="1:5" ht="20.25">
      <c r="A1015" s="41"/>
      <c r="B1015" s="280"/>
      <c r="C1015" s="77"/>
      <c r="D1015" s="41"/>
      <c r="E1015" s="46"/>
    </row>
    <row r="1016" spans="1:5" ht="20.25">
      <c r="A1016" s="41"/>
      <c r="B1016" s="280"/>
      <c r="C1016" s="77"/>
      <c r="D1016" s="41"/>
      <c r="E1016" s="46"/>
    </row>
    <row r="1017" spans="1:5" ht="20.25">
      <c r="A1017" s="41"/>
      <c r="B1017" s="280"/>
      <c r="C1017" s="77"/>
      <c r="D1017" s="41"/>
      <c r="E1017" s="46"/>
    </row>
    <row r="1018" spans="1:5" ht="20.25">
      <c r="A1018" s="41"/>
      <c r="B1018" s="280"/>
      <c r="C1018" s="77"/>
      <c r="D1018" s="41"/>
      <c r="E1018" s="46"/>
    </row>
    <row r="1019" spans="1:5" ht="20.25">
      <c r="A1019" s="41"/>
      <c r="B1019" s="280"/>
      <c r="C1019" s="77"/>
      <c r="D1019" s="41"/>
      <c r="E1019" s="46"/>
    </row>
    <row r="1020" spans="1:5" ht="20.25">
      <c r="A1020" s="41"/>
      <c r="B1020" s="280"/>
      <c r="C1020" s="77"/>
      <c r="D1020" s="41"/>
      <c r="E1020" s="46"/>
    </row>
    <row r="1021" spans="1:5" ht="20.25">
      <c r="A1021" s="280"/>
      <c r="B1021" s="280"/>
      <c r="C1021" s="77"/>
      <c r="D1021" s="41"/>
      <c r="E1021" s="46"/>
    </row>
    <row r="1022" spans="1:5" ht="20.25">
      <c r="A1022" s="41"/>
      <c r="B1022" s="280"/>
      <c r="C1022" s="77"/>
      <c r="D1022" s="41"/>
      <c r="E1022" s="46"/>
    </row>
    <row r="1023" spans="1:5" ht="20.25">
      <c r="A1023" s="30"/>
      <c r="B1023" s="51"/>
      <c r="C1023" s="30"/>
      <c r="D1023" s="49"/>
      <c r="E1023" s="50"/>
    </row>
    <row r="1024" spans="1:5" ht="20.25">
      <c r="A1024" s="52"/>
      <c r="B1024" s="53"/>
      <c r="C1024" s="1238" t="s">
        <v>772</v>
      </c>
      <c r="D1024" s="1239"/>
      <c r="E1024" s="54">
        <v>21419.65</v>
      </c>
    </row>
    <row r="1025" spans="1:6" ht="20.25">
      <c r="A1025" s="55" t="s">
        <v>23</v>
      </c>
      <c r="B1025" s="53"/>
      <c r="C1025" s="53"/>
      <c r="D1025" s="53"/>
      <c r="E1025" s="53"/>
    </row>
    <row r="1026" spans="1:6" ht="20.25">
      <c r="A1026" s="19" t="s">
        <v>0</v>
      </c>
      <c r="B1026" s="20"/>
      <c r="C1026" s="20"/>
      <c r="D1026" s="21"/>
      <c r="E1026" s="22"/>
    </row>
    <row r="1027" spans="1:6" ht="20.25">
      <c r="A1027" s="19" t="s">
        <v>1</v>
      </c>
      <c r="B1027" s="20"/>
      <c r="C1027" s="19" t="s">
        <v>2</v>
      </c>
      <c r="D1027" s="21"/>
      <c r="E1027" s="21"/>
    </row>
    <row r="1028" spans="1:6" ht="20.25">
      <c r="A1028" s="19"/>
      <c r="B1028" s="23"/>
      <c r="C1028" s="20"/>
      <c r="D1028" s="22"/>
      <c r="E1028" s="22"/>
    </row>
    <row r="1029" spans="1:6" ht="20.25">
      <c r="A1029" s="19"/>
      <c r="B1029" s="23"/>
      <c r="C1029" s="20"/>
      <c r="D1029" s="22"/>
      <c r="E1029" s="22"/>
    </row>
    <row r="1030" spans="1:6" ht="20.25">
      <c r="A1030" s="19" t="s">
        <v>3</v>
      </c>
      <c r="B1030" s="23"/>
      <c r="C1030" s="20"/>
      <c r="D1030" s="22"/>
      <c r="E1030" s="22"/>
    </row>
    <row r="1031" spans="1:6" ht="20.25">
      <c r="A1031" s="21"/>
      <c r="B1031" s="24"/>
      <c r="C1031" s="21"/>
      <c r="D1031" s="22"/>
      <c r="E1031" s="22"/>
    </row>
    <row r="1032" spans="1:6" ht="20.25">
      <c r="A1032" s="21" t="s">
        <v>141</v>
      </c>
      <c r="B1032" s="24"/>
      <c r="C1032" s="21"/>
      <c r="D1032" s="22"/>
      <c r="E1032" s="22"/>
    </row>
    <row r="1033" spans="1:6" ht="20.25">
      <c r="A1033" s="21" t="s">
        <v>5</v>
      </c>
      <c r="B1033" s="21"/>
      <c r="C1033" s="21"/>
      <c r="D1033" s="22"/>
      <c r="E1033" s="22"/>
    </row>
    <row r="1034" spans="1:6" ht="20.25">
      <c r="A1034" s="21" t="s">
        <v>6</v>
      </c>
      <c r="B1034" s="22"/>
      <c r="C1034" s="22"/>
      <c r="D1034" s="22"/>
      <c r="E1034" s="22"/>
    </row>
    <row r="1035" spans="1:6" ht="20.25">
      <c r="A1035" s="688" t="s">
        <v>7</v>
      </c>
      <c r="B1035" s="26" t="s">
        <v>8</v>
      </c>
      <c r="C1035" s="1238" t="s">
        <v>9</v>
      </c>
      <c r="D1035" s="1239"/>
      <c r="E1035" s="688" t="s">
        <v>10</v>
      </c>
    </row>
    <row r="1036" spans="1:6" ht="20.25">
      <c r="A1036" s="27"/>
      <c r="B1036" s="28" t="s">
        <v>11</v>
      </c>
      <c r="C1036" s="688"/>
      <c r="D1036" s="29"/>
      <c r="E1036" s="27" t="s">
        <v>12</v>
      </c>
    </row>
    <row r="1037" spans="1:6" ht="20.25">
      <c r="A1037" s="30"/>
      <c r="B1037" s="31"/>
      <c r="C1037" s="689" t="s">
        <v>13</v>
      </c>
      <c r="D1037" s="690" t="s">
        <v>14</v>
      </c>
      <c r="E1037" s="689"/>
    </row>
    <row r="1038" spans="1:6" ht="20.25">
      <c r="A1038" s="34" t="s">
        <v>142</v>
      </c>
      <c r="B1038" s="34" t="s">
        <v>104</v>
      </c>
      <c r="C1038" s="280" t="s">
        <v>17</v>
      </c>
      <c r="D1038" s="35">
        <v>39736</v>
      </c>
      <c r="E1038" s="87">
        <v>215.8</v>
      </c>
      <c r="F1038" s="296"/>
    </row>
    <row r="1039" spans="1:6" ht="20.25">
      <c r="A1039" s="280"/>
      <c r="B1039" s="280" t="s">
        <v>18</v>
      </c>
      <c r="C1039" s="280" t="s">
        <v>17</v>
      </c>
      <c r="D1039" s="38">
        <v>39797</v>
      </c>
      <c r="E1039" s="89">
        <v>673</v>
      </c>
      <c r="F1039" s="296"/>
    </row>
    <row r="1040" spans="1:6" ht="20.25">
      <c r="A1040" s="41"/>
      <c r="B1040" s="280" t="s">
        <v>34</v>
      </c>
      <c r="C1040" s="280" t="s">
        <v>19</v>
      </c>
      <c r="D1040" s="38">
        <v>39933</v>
      </c>
      <c r="E1040" s="89">
        <v>18501</v>
      </c>
      <c r="F1040" s="296"/>
    </row>
    <row r="1041" spans="1:6" ht="20.25">
      <c r="A1041" s="41"/>
      <c r="B1041" s="280" t="s">
        <v>104</v>
      </c>
      <c r="C1041" s="280" t="s">
        <v>19</v>
      </c>
      <c r="D1041" s="38">
        <v>39964</v>
      </c>
      <c r="E1041" s="89">
        <v>476.05</v>
      </c>
      <c r="F1041" s="296"/>
    </row>
    <row r="1042" spans="1:6" ht="20.25">
      <c r="A1042" s="41"/>
      <c r="B1042" s="103" t="s">
        <v>118</v>
      </c>
      <c r="C1042" s="103" t="s">
        <v>119</v>
      </c>
      <c r="D1042" s="108">
        <v>39994</v>
      </c>
      <c r="E1042" s="88">
        <v>-45120</v>
      </c>
      <c r="F1042" s="296"/>
    </row>
    <row r="1043" spans="1:6" ht="20.25">
      <c r="A1043" s="41"/>
      <c r="B1043" s="103" t="s">
        <v>118</v>
      </c>
      <c r="C1043" s="103" t="s">
        <v>119</v>
      </c>
      <c r="D1043" s="108">
        <v>39994</v>
      </c>
      <c r="E1043" s="88">
        <v>-45120</v>
      </c>
      <c r="F1043" s="296"/>
    </row>
    <row r="1044" spans="1:6" ht="20.25">
      <c r="A1044" s="41"/>
      <c r="B1044" s="103" t="s">
        <v>118</v>
      </c>
      <c r="C1044" s="103" t="s">
        <v>119</v>
      </c>
      <c r="D1044" s="108">
        <v>39994</v>
      </c>
      <c r="E1044" s="88">
        <v>-45120</v>
      </c>
      <c r="F1044" s="296"/>
    </row>
    <row r="1045" spans="1:6" ht="20.25">
      <c r="A1045" s="280"/>
      <c r="B1045" s="225" t="s">
        <v>143</v>
      </c>
      <c r="C1045" s="225" t="s">
        <v>33</v>
      </c>
      <c r="D1045" s="226">
        <v>40967</v>
      </c>
      <c r="E1045" s="90">
        <v>-188254</v>
      </c>
      <c r="F1045" s="296"/>
    </row>
    <row r="1046" spans="1:6" ht="20.25">
      <c r="A1046" s="280"/>
      <c r="B1046" s="280" t="s">
        <v>18</v>
      </c>
      <c r="C1046" s="280" t="s">
        <v>17</v>
      </c>
      <c r="D1046" s="38">
        <v>43146</v>
      </c>
      <c r="E1046" s="91">
        <v>7525036</v>
      </c>
      <c r="F1046" s="295">
        <v>43101</v>
      </c>
    </row>
    <row r="1047" spans="1:6" ht="20.25">
      <c r="A1047" s="280"/>
      <c r="B1047" s="280" t="s">
        <v>18</v>
      </c>
      <c r="C1047" s="280" t="s">
        <v>19</v>
      </c>
      <c r="D1047" s="38">
        <v>43159</v>
      </c>
      <c r="E1047" s="91">
        <v>8122442</v>
      </c>
      <c r="F1047" s="295" t="s">
        <v>539</v>
      </c>
    </row>
    <row r="1048" spans="1:6" ht="20.25">
      <c r="A1048" s="280"/>
      <c r="B1048" s="280"/>
      <c r="C1048" s="280"/>
      <c r="D1048" s="38"/>
      <c r="E1048" s="91"/>
      <c r="F1048" s="296"/>
    </row>
    <row r="1049" spans="1:6" ht="20.25">
      <c r="A1049" s="280"/>
      <c r="B1049" s="280"/>
      <c r="C1049" s="280"/>
      <c r="D1049" s="38"/>
      <c r="E1049" s="91"/>
      <c r="F1049" s="296"/>
    </row>
    <row r="1050" spans="1:6" ht="20.25">
      <c r="A1050" s="280"/>
      <c r="B1050" s="280"/>
      <c r="C1050" s="280"/>
      <c r="D1050" s="38"/>
      <c r="E1050" s="89"/>
      <c r="F1050" s="296"/>
    </row>
    <row r="1051" spans="1:6" ht="20.25">
      <c r="A1051" s="280"/>
      <c r="B1051" s="280"/>
      <c r="C1051" s="280"/>
      <c r="D1051" s="38"/>
      <c r="E1051" s="89"/>
      <c r="F1051" s="296"/>
    </row>
    <row r="1052" spans="1:6" ht="20.25">
      <c r="A1052" s="280"/>
      <c r="B1052" s="280"/>
      <c r="C1052" s="280"/>
      <c r="D1052" s="42"/>
      <c r="E1052" s="89"/>
      <c r="F1052" s="296"/>
    </row>
    <row r="1053" spans="1:6" ht="20.25">
      <c r="A1053" s="280"/>
      <c r="B1053" s="281"/>
      <c r="C1053" s="280"/>
      <c r="D1053" s="42"/>
      <c r="E1053" s="89"/>
      <c r="F1053" s="296"/>
    </row>
    <row r="1054" spans="1:6" ht="20.25">
      <c r="A1054" s="280"/>
      <c r="B1054" s="281"/>
      <c r="C1054" s="280"/>
      <c r="D1054" s="42"/>
      <c r="E1054" s="89"/>
    </row>
    <row r="1055" spans="1:6" ht="20.25">
      <c r="A1055" s="280"/>
      <c r="B1055" s="281"/>
      <c r="C1055" s="280"/>
      <c r="D1055" s="42"/>
      <c r="E1055" s="89"/>
    </row>
    <row r="1056" spans="1:6" ht="20.25">
      <c r="A1056" s="280"/>
      <c r="B1056" s="281"/>
      <c r="C1056" s="280"/>
      <c r="D1056" s="42"/>
      <c r="E1056" s="89"/>
    </row>
    <row r="1057" spans="1:5" ht="20.25">
      <c r="A1057" s="280"/>
      <c r="B1057" s="281"/>
      <c r="C1057" s="280"/>
      <c r="D1057" s="42"/>
      <c r="E1057" s="89"/>
    </row>
    <row r="1058" spans="1:5" ht="20.25">
      <c r="A1058" s="280"/>
      <c r="B1058" s="281"/>
      <c r="C1058" s="280"/>
      <c r="D1058" s="42"/>
      <c r="E1058" s="89"/>
    </row>
    <row r="1059" spans="1:5" ht="20.25">
      <c r="A1059" s="280"/>
      <c r="B1059" s="281"/>
      <c r="C1059" s="280"/>
      <c r="D1059" s="42"/>
      <c r="E1059" s="89"/>
    </row>
    <row r="1060" spans="1:5" ht="20.25">
      <c r="A1060" s="280"/>
      <c r="B1060" s="281"/>
      <c r="C1060" s="280"/>
      <c r="D1060" s="42"/>
      <c r="E1060" s="89"/>
    </row>
    <row r="1061" spans="1:5" ht="20.25">
      <c r="A1061" s="280"/>
      <c r="B1061" s="281"/>
      <c r="C1061" s="280"/>
      <c r="D1061" s="42"/>
      <c r="E1061" s="109"/>
    </row>
    <row r="1062" spans="1:5" ht="20.25">
      <c r="A1062" s="280"/>
      <c r="B1062" s="281"/>
      <c r="C1062" s="280"/>
      <c r="D1062" s="42"/>
      <c r="E1062" s="89"/>
    </row>
    <row r="1063" spans="1:5" ht="20.25">
      <c r="A1063" s="280"/>
      <c r="B1063" s="281"/>
      <c r="C1063" s="280"/>
      <c r="D1063" s="42"/>
      <c r="E1063" s="89"/>
    </row>
    <row r="1064" spans="1:5" ht="20.25">
      <c r="A1064" s="30"/>
      <c r="B1064" s="51"/>
      <c r="C1064" s="30"/>
      <c r="D1064" s="49"/>
      <c r="E1064" s="50"/>
    </row>
    <row r="1065" spans="1:5" ht="20.25">
      <c r="A1065" s="52"/>
      <c r="B1065" s="53"/>
      <c r="C1065" s="1238" t="s">
        <v>772</v>
      </c>
      <c r="D1065" s="1239"/>
      <c r="E1065" s="140">
        <f>SUM(E1038:E1064)</f>
        <v>15343729.85</v>
      </c>
    </row>
    <row r="1066" spans="1:5" ht="20.25">
      <c r="A1066" s="55" t="s">
        <v>23</v>
      </c>
      <c r="B1066" s="22"/>
      <c r="C1066" s="22"/>
      <c r="D1066" s="22"/>
      <c r="E1066" s="22"/>
    </row>
    <row r="1067" spans="1:5" ht="20.25">
      <c r="A1067" s="19" t="s">
        <v>0</v>
      </c>
      <c r="B1067" s="20"/>
      <c r="C1067" s="20"/>
      <c r="D1067" s="21"/>
      <c r="E1067" s="22"/>
    </row>
    <row r="1068" spans="1:5" ht="20.25">
      <c r="A1068" s="19" t="s">
        <v>1</v>
      </c>
      <c r="B1068" s="20"/>
      <c r="C1068" s="19" t="s">
        <v>2</v>
      </c>
      <c r="D1068" s="21"/>
      <c r="E1068" s="21"/>
    </row>
    <row r="1069" spans="1:5" ht="20.25">
      <c r="A1069" s="19"/>
      <c r="B1069" s="23"/>
      <c r="C1069" s="20"/>
      <c r="D1069" s="22"/>
      <c r="E1069" s="22"/>
    </row>
    <row r="1070" spans="1:5" ht="20.25">
      <c r="A1070" s="19"/>
      <c r="B1070" s="23"/>
      <c r="C1070" s="20"/>
      <c r="D1070" s="22"/>
      <c r="E1070" s="22"/>
    </row>
    <row r="1071" spans="1:5" ht="20.25">
      <c r="A1071" s="19" t="s">
        <v>3</v>
      </c>
      <c r="B1071" s="23"/>
      <c r="C1071" s="20"/>
      <c r="D1071" s="22"/>
      <c r="E1071" s="22"/>
    </row>
    <row r="1072" spans="1:5" ht="20.25">
      <c r="A1072" s="21"/>
      <c r="B1072" s="24"/>
      <c r="C1072" s="21"/>
      <c r="D1072" s="22"/>
      <c r="E1072" s="22"/>
    </row>
    <row r="1073" spans="1:5" ht="20.25">
      <c r="A1073" s="21" t="s">
        <v>144</v>
      </c>
      <c r="B1073" s="24"/>
      <c r="C1073" s="21"/>
      <c r="D1073" s="22"/>
      <c r="E1073" s="22"/>
    </row>
    <row r="1074" spans="1:5" ht="20.25">
      <c r="A1074" s="21" t="s">
        <v>5</v>
      </c>
      <c r="B1074" s="21"/>
      <c r="C1074" s="21"/>
      <c r="D1074" s="22"/>
      <c r="E1074" s="22"/>
    </row>
    <row r="1075" spans="1:5" ht="20.25">
      <c r="A1075" s="21" t="s">
        <v>6</v>
      </c>
      <c r="B1075" s="22"/>
      <c r="C1075" s="22"/>
      <c r="D1075" s="22"/>
      <c r="E1075" s="22"/>
    </row>
    <row r="1076" spans="1:5" ht="20.25">
      <c r="A1076" s="688" t="s">
        <v>7</v>
      </c>
      <c r="B1076" s="26" t="s">
        <v>8</v>
      </c>
      <c r="C1076" s="1238" t="s">
        <v>9</v>
      </c>
      <c r="D1076" s="1240"/>
      <c r="E1076" s="688" t="s">
        <v>10</v>
      </c>
    </row>
    <row r="1077" spans="1:5" ht="20.25">
      <c r="A1077" s="27"/>
      <c r="B1077" s="28" t="s">
        <v>11</v>
      </c>
      <c r="C1077" s="688"/>
      <c r="D1077" s="29"/>
      <c r="E1077" s="27" t="s">
        <v>12</v>
      </c>
    </row>
    <row r="1078" spans="1:5" ht="20.25">
      <c r="A1078" s="30"/>
      <c r="B1078" s="31"/>
      <c r="C1078" s="689" t="s">
        <v>13</v>
      </c>
      <c r="D1078" s="690" t="s">
        <v>14</v>
      </c>
      <c r="E1078" s="689"/>
    </row>
    <row r="1079" spans="1:5" ht="20.25">
      <c r="A1079" s="34" t="s">
        <v>145</v>
      </c>
      <c r="B1079" s="228" t="s">
        <v>105</v>
      </c>
      <c r="C1079" s="225" t="s">
        <v>17</v>
      </c>
      <c r="D1079" s="229">
        <v>39401</v>
      </c>
      <c r="E1079" s="230">
        <v>-14244.4</v>
      </c>
    </row>
    <row r="1080" spans="1:5" ht="20.25">
      <c r="A1080" s="280"/>
      <c r="B1080" s="225" t="s">
        <v>105</v>
      </c>
      <c r="C1080" s="225" t="s">
        <v>19</v>
      </c>
      <c r="D1080" s="227">
        <v>39568</v>
      </c>
      <c r="E1080" s="90">
        <v>-7110</v>
      </c>
    </row>
    <row r="1081" spans="1:5" ht="20.25">
      <c r="A1081" s="41"/>
      <c r="B1081" s="225" t="s">
        <v>105</v>
      </c>
      <c r="C1081" s="225" t="s">
        <v>19</v>
      </c>
      <c r="D1081" s="227">
        <v>39629</v>
      </c>
      <c r="E1081" s="90">
        <v>-794</v>
      </c>
    </row>
    <row r="1082" spans="1:5" ht="20.25">
      <c r="A1082" s="41"/>
      <c r="B1082" s="280" t="s">
        <v>104</v>
      </c>
      <c r="C1082" s="280" t="s">
        <v>17</v>
      </c>
      <c r="D1082" s="38">
        <v>39706</v>
      </c>
      <c r="E1082" s="89">
        <v>3600</v>
      </c>
    </row>
    <row r="1083" spans="1:5" ht="20.25">
      <c r="A1083" s="41"/>
      <c r="B1083" s="225" t="s">
        <v>105</v>
      </c>
      <c r="C1083" s="225" t="s">
        <v>17</v>
      </c>
      <c r="D1083" s="227">
        <v>39706</v>
      </c>
      <c r="E1083" s="90">
        <v>-45997</v>
      </c>
    </row>
    <row r="1084" spans="1:5" ht="20.25">
      <c r="A1084" s="41"/>
      <c r="B1084" s="280" t="s">
        <v>104</v>
      </c>
      <c r="C1084" s="280" t="s">
        <v>17</v>
      </c>
      <c r="D1084" s="38">
        <v>39828</v>
      </c>
      <c r="E1084" s="89">
        <v>6183</v>
      </c>
    </row>
    <row r="1085" spans="1:5" ht="20.25">
      <c r="A1085" s="41"/>
      <c r="B1085" s="280" t="s">
        <v>104</v>
      </c>
      <c r="C1085" s="280" t="s">
        <v>19</v>
      </c>
      <c r="D1085" s="38">
        <v>39903</v>
      </c>
      <c r="E1085" s="89">
        <v>13129</v>
      </c>
    </row>
    <row r="1086" spans="1:5" ht="20.25">
      <c r="A1086" s="41"/>
      <c r="B1086" s="225" t="s">
        <v>105</v>
      </c>
      <c r="C1086" s="225" t="s">
        <v>17</v>
      </c>
      <c r="D1086" s="227">
        <v>40071</v>
      </c>
      <c r="E1086" s="90">
        <v>-300</v>
      </c>
    </row>
    <row r="1087" spans="1:5" ht="20.25">
      <c r="A1087" s="280"/>
      <c r="B1087" s="225" t="s">
        <v>105</v>
      </c>
      <c r="C1087" s="225" t="s">
        <v>17</v>
      </c>
      <c r="D1087" s="227">
        <v>40162</v>
      </c>
      <c r="E1087" s="90">
        <v>-83491</v>
      </c>
    </row>
    <row r="1088" spans="1:5" ht="20.25">
      <c r="A1088" s="41"/>
      <c r="B1088" s="225" t="s">
        <v>146</v>
      </c>
      <c r="C1088" s="225" t="s">
        <v>17</v>
      </c>
      <c r="D1088" s="226">
        <v>40709</v>
      </c>
      <c r="E1088" s="112">
        <v>-1400</v>
      </c>
    </row>
    <row r="1089" spans="1:6" ht="20.25">
      <c r="A1089" s="41"/>
      <c r="B1089" s="225" t="s">
        <v>147</v>
      </c>
      <c r="C1089" s="225" t="s">
        <v>107</v>
      </c>
      <c r="D1089" s="227">
        <v>41912</v>
      </c>
      <c r="E1089" s="112">
        <v>-4700</v>
      </c>
    </row>
    <row r="1090" spans="1:6" ht="20.25">
      <c r="A1090" s="41"/>
      <c r="B1090" s="280" t="s">
        <v>21</v>
      </c>
      <c r="C1090" s="280" t="s">
        <v>19</v>
      </c>
      <c r="D1090" s="38">
        <v>42490</v>
      </c>
      <c r="E1090" s="111">
        <v>900</v>
      </c>
    </row>
    <row r="1091" spans="1:6" ht="20.25">
      <c r="A1091" s="41"/>
      <c r="B1091" s="225" t="s">
        <v>148</v>
      </c>
      <c r="C1091" s="225" t="s">
        <v>149</v>
      </c>
      <c r="D1091" s="227">
        <v>42735</v>
      </c>
      <c r="E1091" s="112">
        <v>-64335</v>
      </c>
      <c r="F1091" s="306"/>
    </row>
    <row r="1092" spans="1:6" ht="20.25">
      <c r="A1092" s="41"/>
      <c r="B1092" s="231" t="s">
        <v>148</v>
      </c>
      <c r="C1092" s="225" t="s">
        <v>150</v>
      </c>
      <c r="D1092" s="227">
        <v>42735</v>
      </c>
      <c r="E1092" s="112">
        <v>-38761</v>
      </c>
    </row>
    <row r="1093" spans="1:6" ht="20.25">
      <c r="A1093" s="41"/>
      <c r="B1093" s="281"/>
      <c r="C1093" s="280"/>
      <c r="D1093" s="42"/>
      <c r="E1093" s="50"/>
    </row>
    <row r="1094" spans="1:6" ht="20.25">
      <c r="A1094" s="41"/>
      <c r="B1094" s="281"/>
      <c r="C1094" s="280"/>
      <c r="D1094" s="42"/>
      <c r="E1094" s="50"/>
    </row>
    <row r="1095" spans="1:6" ht="20.25">
      <c r="A1095" s="41"/>
      <c r="B1095" s="281"/>
      <c r="C1095" s="280"/>
      <c r="D1095" s="42"/>
      <c r="E1095" s="50"/>
    </row>
    <row r="1096" spans="1:6" ht="20.25">
      <c r="A1096" s="41"/>
      <c r="B1096" s="281"/>
      <c r="C1096" s="280"/>
      <c r="D1096" s="42"/>
      <c r="E1096" s="50"/>
    </row>
    <row r="1097" spans="1:6" ht="20.25">
      <c r="A1097" s="41"/>
      <c r="B1097" s="281"/>
      <c r="C1097" s="280"/>
      <c r="D1097" s="42"/>
      <c r="E1097" s="50"/>
    </row>
    <row r="1098" spans="1:6" ht="20.25">
      <c r="A1098" s="41"/>
      <c r="B1098" s="281"/>
      <c r="C1098" s="280"/>
      <c r="D1098" s="42"/>
      <c r="E1098" s="50"/>
    </row>
    <row r="1099" spans="1:6" ht="20.25">
      <c r="A1099" s="41"/>
      <c r="B1099" s="281"/>
      <c r="C1099" s="280"/>
      <c r="D1099" s="42"/>
      <c r="E1099" s="50"/>
    </row>
    <row r="1100" spans="1:6" ht="20.25">
      <c r="A1100" s="41"/>
      <c r="B1100" s="281"/>
      <c r="C1100" s="280"/>
      <c r="D1100" s="42"/>
      <c r="E1100" s="50"/>
    </row>
    <row r="1101" spans="1:6" ht="20.25">
      <c r="A1101" s="41"/>
      <c r="B1101" s="281"/>
      <c r="C1101" s="280"/>
      <c r="D1101" s="42"/>
      <c r="E1101" s="50"/>
    </row>
    <row r="1102" spans="1:6" ht="20.25">
      <c r="A1102" s="41"/>
      <c r="B1102" s="281"/>
      <c r="C1102" s="280"/>
      <c r="D1102" s="42"/>
      <c r="E1102" s="50"/>
    </row>
    <row r="1103" spans="1:6" ht="20.25">
      <c r="A1103" s="41"/>
      <c r="B1103" s="281"/>
      <c r="C1103" s="280"/>
      <c r="D1103" s="42"/>
      <c r="E1103" s="50"/>
    </row>
    <row r="1104" spans="1:6" ht="20.25">
      <c r="A1104" s="47"/>
      <c r="B1104" s="48"/>
      <c r="C1104" s="47"/>
      <c r="D1104" s="49"/>
      <c r="E1104" s="50"/>
    </row>
    <row r="1105" spans="1:5" ht="20.25">
      <c r="A1105" s="30"/>
      <c r="B1105" s="51"/>
      <c r="C1105" s="30"/>
      <c r="D1105" s="49"/>
      <c r="E1105" s="50"/>
    </row>
    <row r="1106" spans="1:5" ht="20.25">
      <c r="A1106" s="52"/>
      <c r="B1106" s="53"/>
      <c r="C1106" s="1238" t="s">
        <v>774</v>
      </c>
      <c r="D1106" s="1239"/>
      <c r="E1106" s="622">
        <v>-237320.4</v>
      </c>
    </row>
    <row r="1107" spans="1:5" ht="20.25">
      <c r="A1107" s="55" t="s">
        <v>23</v>
      </c>
      <c r="B1107" s="53"/>
      <c r="C1107" s="53"/>
      <c r="D1107" s="53"/>
      <c r="E1107" s="53"/>
    </row>
    <row r="1108" spans="1:5" ht="20.25">
      <c r="A1108" s="19" t="s">
        <v>0</v>
      </c>
      <c r="B1108" s="20"/>
      <c r="C1108" s="20"/>
      <c r="D1108" s="21"/>
      <c r="E1108" s="22"/>
    </row>
    <row r="1109" spans="1:5" ht="20.25">
      <c r="A1109" s="19" t="s">
        <v>1</v>
      </c>
      <c r="B1109" s="20"/>
      <c r="C1109" s="19" t="s">
        <v>2</v>
      </c>
      <c r="D1109" s="21"/>
      <c r="E1109" s="21"/>
    </row>
    <row r="1110" spans="1:5" ht="20.25">
      <c r="A1110" s="19"/>
      <c r="B1110" s="23"/>
      <c r="C1110" s="20"/>
      <c r="D1110" s="22"/>
      <c r="E1110" s="22"/>
    </row>
    <row r="1111" spans="1:5" ht="20.25">
      <c r="A1111" s="19"/>
      <c r="B1111" s="23"/>
      <c r="C1111" s="20"/>
      <c r="D1111" s="22"/>
      <c r="E1111" s="22"/>
    </row>
    <row r="1112" spans="1:5" ht="20.25">
      <c r="A1112" s="19" t="s">
        <v>3</v>
      </c>
      <c r="B1112" s="23"/>
      <c r="C1112" s="20"/>
      <c r="D1112" s="22"/>
      <c r="E1112" s="22"/>
    </row>
    <row r="1113" spans="1:5" ht="20.25">
      <c r="A1113" s="21"/>
      <c r="B1113" s="24"/>
      <c r="C1113" s="21"/>
      <c r="D1113" s="22"/>
      <c r="E1113" s="22"/>
    </row>
    <row r="1114" spans="1:5" ht="20.25">
      <c r="A1114" s="113" t="s">
        <v>151</v>
      </c>
      <c r="B1114" s="24"/>
      <c r="C1114" s="21"/>
      <c r="D1114" s="22"/>
      <c r="E1114" s="22"/>
    </row>
    <row r="1115" spans="1:5" ht="20.25">
      <c r="A1115" s="21" t="s">
        <v>5</v>
      </c>
      <c r="B1115" s="21"/>
      <c r="C1115" s="21"/>
      <c r="D1115" s="22"/>
      <c r="E1115" s="22"/>
    </row>
    <row r="1116" spans="1:5" ht="20.25">
      <c r="A1116" s="21" t="s">
        <v>6</v>
      </c>
      <c r="B1116" s="22"/>
      <c r="C1116" s="22"/>
      <c r="D1116" s="22"/>
      <c r="E1116" s="22"/>
    </row>
    <row r="1117" spans="1:5" ht="20.25">
      <c r="A1117" s="688" t="s">
        <v>7</v>
      </c>
      <c r="B1117" s="26" t="s">
        <v>8</v>
      </c>
      <c r="C1117" s="1238" t="s">
        <v>9</v>
      </c>
      <c r="D1117" s="1240"/>
      <c r="E1117" s="688" t="s">
        <v>10</v>
      </c>
    </row>
    <row r="1118" spans="1:5" ht="20.25">
      <c r="A1118" s="27"/>
      <c r="B1118" s="28" t="s">
        <v>11</v>
      </c>
      <c r="C1118" s="688"/>
      <c r="D1118" s="29"/>
      <c r="E1118" s="27" t="s">
        <v>12</v>
      </c>
    </row>
    <row r="1119" spans="1:5" ht="20.25">
      <c r="A1119" s="30"/>
      <c r="B1119" s="31"/>
      <c r="C1119" s="689" t="s">
        <v>13</v>
      </c>
      <c r="D1119" s="690" t="s">
        <v>14</v>
      </c>
      <c r="E1119" s="689"/>
    </row>
    <row r="1120" spans="1:5" ht="20.25">
      <c r="A1120" s="34" t="s">
        <v>152</v>
      </c>
      <c r="B1120" s="34" t="s">
        <v>105</v>
      </c>
      <c r="C1120" s="280" t="s">
        <v>17</v>
      </c>
      <c r="D1120" s="35">
        <v>39493</v>
      </c>
      <c r="E1120" s="94">
        <v>-838.2</v>
      </c>
    </row>
    <row r="1121" spans="1:6" ht="20.25">
      <c r="A1121" s="280"/>
      <c r="B1121" s="280" t="s">
        <v>105</v>
      </c>
      <c r="C1121" s="280" t="s">
        <v>19</v>
      </c>
      <c r="D1121" s="38">
        <v>39538</v>
      </c>
      <c r="E1121" s="88">
        <v>-249.53</v>
      </c>
    </row>
    <row r="1122" spans="1:6" ht="20.25">
      <c r="A1122" s="41"/>
      <c r="B1122" s="280" t="s">
        <v>105</v>
      </c>
      <c r="C1122" s="280" t="s">
        <v>17</v>
      </c>
      <c r="D1122" s="38">
        <v>39614</v>
      </c>
      <c r="E1122" s="88">
        <v>-1684</v>
      </c>
    </row>
    <row r="1123" spans="1:6" ht="20.25">
      <c r="A1123" s="41"/>
      <c r="B1123" s="280" t="s">
        <v>105</v>
      </c>
      <c r="C1123" s="280" t="s">
        <v>17</v>
      </c>
      <c r="D1123" s="38">
        <v>39675</v>
      </c>
      <c r="E1123" s="88">
        <v>-17985.5</v>
      </c>
    </row>
    <row r="1124" spans="1:6" ht="20.25">
      <c r="A1124" s="41"/>
      <c r="B1124" s="280" t="s">
        <v>18</v>
      </c>
      <c r="C1124" s="280" t="s">
        <v>19</v>
      </c>
      <c r="D1124" s="38">
        <v>39813</v>
      </c>
      <c r="E1124" s="88">
        <v>-347</v>
      </c>
    </row>
    <row r="1125" spans="1:6" ht="20.25">
      <c r="A1125" s="41"/>
      <c r="B1125" s="280" t="s">
        <v>104</v>
      </c>
      <c r="C1125" s="280" t="s">
        <v>17</v>
      </c>
      <c r="D1125" s="38">
        <v>39828</v>
      </c>
      <c r="E1125" s="89">
        <v>1500</v>
      </c>
    </row>
    <row r="1126" spans="1:6" ht="20.25">
      <c r="A1126" s="41"/>
      <c r="B1126" s="280" t="s">
        <v>105</v>
      </c>
      <c r="C1126" s="280" t="s">
        <v>19</v>
      </c>
      <c r="D1126" s="38">
        <v>39872</v>
      </c>
      <c r="E1126" s="88">
        <v>-191169.35</v>
      </c>
    </row>
    <row r="1127" spans="1:6" ht="20.25">
      <c r="A1127" s="41"/>
      <c r="B1127" s="280" t="s">
        <v>18</v>
      </c>
      <c r="C1127" s="280" t="s">
        <v>19</v>
      </c>
      <c r="D1127" s="38" t="s">
        <v>153</v>
      </c>
      <c r="E1127" s="89">
        <v>14028</v>
      </c>
    </row>
    <row r="1128" spans="1:6" ht="20.25">
      <c r="A1128" s="280"/>
      <c r="B1128" s="280" t="s">
        <v>105</v>
      </c>
      <c r="C1128" s="280" t="s">
        <v>32</v>
      </c>
      <c r="D1128" s="38">
        <v>40009</v>
      </c>
      <c r="E1128" s="88">
        <v>-100</v>
      </c>
    </row>
    <row r="1129" spans="1:6" ht="20.25">
      <c r="A1129" s="41"/>
      <c r="B1129" s="280" t="s">
        <v>18</v>
      </c>
      <c r="C1129" s="280" t="s">
        <v>17</v>
      </c>
      <c r="D1129" s="38">
        <v>40101</v>
      </c>
      <c r="E1129" s="89">
        <v>718</v>
      </c>
    </row>
    <row r="1130" spans="1:6" ht="20.25">
      <c r="A1130" s="41"/>
      <c r="B1130" s="280" t="s">
        <v>104</v>
      </c>
      <c r="C1130" s="280" t="s">
        <v>19</v>
      </c>
      <c r="D1130" s="38">
        <v>40178</v>
      </c>
      <c r="E1130" s="89">
        <v>172575.8</v>
      </c>
    </row>
    <row r="1131" spans="1:6" ht="20.25">
      <c r="A1131" s="280"/>
      <c r="B1131" s="280" t="s">
        <v>154</v>
      </c>
      <c r="C1131" s="280" t="s">
        <v>17</v>
      </c>
      <c r="D1131" s="38">
        <v>40188</v>
      </c>
      <c r="E1131" s="88">
        <v>21973.5</v>
      </c>
    </row>
    <row r="1132" spans="1:6" ht="20.25">
      <c r="A1132" s="280"/>
      <c r="B1132" s="280" t="s">
        <v>155</v>
      </c>
      <c r="C1132" s="280" t="s">
        <v>19</v>
      </c>
      <c r="D1132" s="38">
        <v>40421</v>
      </c>
      <c r="E1132" s="88">
        <v>-14543.5</v>
      </c>
    </row>
    <row r="1133" spans="1:6" ht="20.25">
      <c r="A1133" s="280"/>
      <c r="B1133" s="280" t="s">
        <v>21</v>
      </c>
      <c r="C1133" s="280" t="s">
        <v>19</v>
      </c>
      <c r="D1133" s="38">
        <v>42216</v>
      </c>
      <c r="E1133" s="89">
        <v>200</v>
      </c>
    </row>
    <row r="1134" spans="1:6" ht="20.25">
      <c r="A1134" s="280"/>
      <c r="B1134" s="280" t="s">
        <v>18</v>
      </c>
      <c r="C1134" s="280" t="s">
        <v>19</v>
      </c>
      <c r="D1134" s="38">
        <v>43115</v>
      </c>
      <c r="E1134" s="91">
        <v>8015087</v>
      </c>
      <c r="F1134" s="306">
        <v>42759</v>
      </c>
    </row>
    <row r="1135" spans="1:6" ht="20.25">
      <c r="A1135" s="280"/>
      <c r="B1135" s="280" t="s">
        <v>18</v>
      </c>
      <c r="C1135" s="280" t="s">
        <v>17</v>
      </c>
      <c r="D1135" s="38">
        <v>43131</v>
      </c>
      <c r="E1135" s="89">
        <v>8048963</v>
      </c>
      <c r="F1135" s="306">
        <v>42759</v>
      </c>
    </row>
    <row r="1136" spans="1:6" ht="20.25">
      <c r="A1136" s="280"/>
      <c r="B1136" s="280" t="s">
        <v>18</v>
      </c>
      <c r="C1136" s="280" t="s">
        <v>17</v>
      </c>
      <c r="D1136" s="38">
        <v>43146</v>
      </c>
      <c r="E1136" s="89">
        <v>10061371</v>
      </c>
      <c r="F1136" s="306">
        <v>42786</v>
      </c>
    </row>
    <row r="1137" spans="1:6" ht="20.25">
      <c r="A1137" s="280"/>
      <c r="B1137" s="280" t="s">
        <v>18</v>
      </c>
      <c r="C1137" s="280" t="s">
        <v>19</v>
      </c>
      <c r="D1137" s="38">
        <v>43159</v>
      </c>
      <c r="E1137" s="91">
        <v>6439734</v>
      </c>
    </row>
    <row r="1138" spans="1:6" s="290" customFormat="1" ht="20.25">
      <c r="A1138" s="280"/>
      <c r="B1138" s="280"/>
      <c r="C1138" s="280"/>
      <c r="D1138" s="38"/>
      <c r="E1138" s="89"/>
      <c r="F1138" s="306"/>
    </row>
    <row r="1139" spans="1:6" ht="20.25">
      <c r="A1139" s="280"/>
      <c r="B1139" s="280"/>
      <c r="C1139" s="280"/>
      <c r="D1139" s="38"/>
      <c r="E1139" s="91"/>
    </row>
    <row r="1140" spans="1:6" ht="20.25">
      <c r="A1140" s="280"/>
      <c r="B1140" s="280"/>
      <c r="C1140" s="280"/>
      <c r="D1140" s="38"/>
      <c r="E1140" s="91"/>
    </row>
    <row r="1141" spans="1:6" ht="20.25">
      <c r="A1141" s="280"/>
      <c r="B1141" s="280"/>
      <c r="C1141" s="280"/>
      <c r="D1141" s="38"/>
      <c r="E1141" s="91"/>
    </row>
    <row r="1142" spans="1:6" ht="20.25">
      <c r="A1142" s="280"/>
      <c r="B1142" s="280"/>
      <c r="C1142" s="280"/>
      <c r="D1142" s="38"/>
      <c r="E1142" s="91"/>
    </row>
    <row r="1143" spans="1:6" ht="20.25">
      <c r="A1143" s="280"/>
      <c r="B1143" s="280"/>
      <c r="C1143" s="280"/>
      <c r="D1143" s="38"/>
      <c r="E1143" s="91"/>
    </row>
    <row r="1144" spans="1:6" ht="20.25">
      <c r="A1144" s="280"/>
      <c r="B1144" s="280"/>
      <c r="C1144" s="280"/>
      <c r="D1144" s="38"/>
      <c r="E1144" s="91"/>
    </row>
    <row r="1145" spans="1:6" ht="20.25">
      <c r="A1145" s="280"/>
      <c r="B1145" s="280"/>
      <c r="C1145" s="280"/>
      <c r="D1145" s="38"/>
      <c r="E1145" s="89"/>
    </row>
    <row r="1146" spans="1:6" ht="20.25">
      <c r="A1146" s="67"/>
      <c r="B1146" s="67"/>
      <c r="C1146" s="67"/>
      <c r="D1146" s="68"/>
      <c r="E1146" s="98"/>
    </row>
    <row r="1147" spans="1:6" ht="20.25">
      <c r="A1147" s="56"/>
      <c r="B1147" s="53"/>
      <c r="C1147" s="1238" t="s">
        <v>772</v>
      </c>
      <c r="D1147" s="1239"/>
      <c r="E1147" s="11">
        <f>SUM(E1120:E1146)</f>
        <v>32549233.219999999</v>
      </c>
    </row>
    <row r="1148" spans="1:6" ht="20.25">
      <c r="A1148" s="55" t="s">
        <v>23</v>
      </c>
      <c r="B1148" s="22"/>
      <c r="C1148" s="22"/>
      <c r="D1148" s="22"/>
      <c r="E1148" s="22"/>
    </row>
    <row r="1149" spans="1:6" ht="20.25">
      <c r="A1149" s="19" t="s">
        <v>0</v>
      </c>
      <c r="B1149" s="20"/>
      <c r="C1149" s="20"/>
      <c r="D1149" s="21"/>
      <c r="E1149" s="22"/>
    </row>
    <row r="1150" spans="1:6" ht="20.25">
      <c r="A1150" s="19" t="s">
        <v>1</v>
      </c>
      <c r="B1150" s="23"/>
      <c r="C1150" s="19" t="s">
        <v>2</v>
      </c>
      <c r="D1150" s="22"/>
      <c r="E1150" s="22"/>
    </row>
    <row r="1151" spans="1:6" ht="20.25">
      <c r="A1151" s="19"/>
      <c r="B1151" s="23"/>
      <c r="C1151" s="20"/>
      <c r="D1151" s="22"/>
      <c r="E1151" s="22"/>
    </row>
    <row r="1152" spans="1:6" ht="20.25">
      <c r="A1152" s="19" t="s">
        <v>3</v>
      </c>
      <c r="B1152" s="23"/>
      <c r="C1152" s="20"/>
      <c r="D1152" s="22"/>
      <c r="E1152" s="22"/>
    </row>
    <row r="1153" spans="1:6" ht="20.25">
      <c r="A1153" s="21"/>
      <c r="B1153" s="24"/>
      <c r="C1153" s="21"/>
      <c r="D1153" s="22"/>
      <c r="E1153" s="22"/>
    </row>
    <row r="1154" spans="1:6" ht="20.25">
      <c r="A1154" s="21" t="s">
        <v>156</v>
      </c>
      <c r="B1154" s="24"/>
      <c r="C1154" s="21"/>
      <c r="D1154" s="22"/>
      <c r="E1154" s="22"/>
    </row>
    <row r="1155" spans="1:6" ht="20.25">
      <c r="A1155" s="21" t="s">
        <v>157</v>
      </c>
      <c r="B1155" s="21"/>
      <c r="C1155" s="21"/>
      <c r="D1155" s="22"/>
      <c r="E1155" s="22"/>
    </row>
    <row r="1156" spans="1:6" ht="20.25">
      <c r="A1156" s="21" t="s">
        <v>6</v>
      </c>
      <c r="B1156" s="22"/>
      <c r="C1156" s="22"/>
      <c r="D1156" s="22"/>
      <c r="E1156" s="22"/>
    </row>
    <row r="1157" spans="1:6" ht="20.25">
      <c r="A1157" s="688" t="s">
        <v>7</v>
      </c>
      <c r="B1157" s="26" t="s">
        <v>8</v>
      </c>
      <c r="C1157" s="1238" t="s">
        <v>9</v>
      </c>
      <c r="D1157" s="1240"/>
      <c r="E1157" s="688" t="s">
        <v>10</v>
      </c>
    </row>
    <row r="1158" spans="1:6" ht="20.25">
      <c r="A1158" s="27"/>
      <c r="B1158" s="28" t="s">
        <v>11</v>
      </c>
      <c r="C1158" s="688"/>
      <c r="D1158" s="29"/>
      <c r="E1158" s="27" t="s">
        <v>12</v>
      </c>
    </row>
    <row r="1159" spans="1:6" ht="20.25">
      <c r="A1159" s="30"/>
      <c r="B1159" s="31"/>
      <c r="C1159" s="689" t="s">
        <v>13</v>
      </c>
      <c r="D1159" s="690" t="s">
        <v>14</v>
      </c>
      <c r="E1159" s="689"/>
    </row>
    <row r="1160" spans="1:6" ht="20.25">
      <c r="A1160" s="34" t="s">
        <v>158</v>
      </c>
      <c r="B1160" s="34" t="s">
        <v>105</v>
      </c>
      <c r="C1160" s="34" t="s">
        <v>19</v>
      </c>
      <c r="D1160" s="35">
        <v>39447</v>
      </c>
      <c r="E1160" s="94">
        <v>-900</v>
      </c>
    </row>
    <row r="1161" spans="1:6" ht="20.25">
      <c r="A1161" s="280"/>
      <c r="B1161" s="280" t="s">
        <v>104</v>
      </c>
      <c r="C1161" s="280" t="s">
        <v>32</v>
      </c>
      <c r="D1161" s="38">
        <v>39583</v>
      </c>
      <c r="E1161" s="89">
        <v>500</v>
      </c>
      <c r="F1161" s="296"/>
    </row>
    <row r="1162" spans="1:6" ht="20.25">
      <c r="A1162" s="41"/>
      <c r="B1162" s="280" t="s">
        <v>105</v>
      </c>
      <c r="C1162" s="280" t="s">
        <v>32</v>
      </c>
      <c r="D1162" s="38">
        <v>39859</v>
      </c>
      <c r="E1162" s="88">
        <v>-12510.1</v>
      </c>
      <c r="F1162" s="296"/>
    </row>
    <row r="1163" spans="1:6" ht="20.25">
      <c r="A1163" s="41"/>
      <c r="B1163" s="280" t="s">
        <v>159</v>
      </c>
      <c r="C1163" s="280" t="s">
        <v>19</v>
      </c>
      <c r="D1163" s="38">
        <v>40086</v>
      </c>
      <c r="E1163" s="88">
        <v>-94639.2</v>
      </c>
      <c r="F1163" s="296"/>
    </row>
    <row r="1164" spans="1:6" ht="20.25">
      <c r="A1164" s="41"/>
      <c r="B1164" s="280" t="s">
        <v>160</v>
      </c>
      <c r="C1164" s="280" t="s">
        <v>19</v>
      </c>
      <c r="D1164" s="38">
        <v>40237</v>
      </c>
      <c r="E1164" s="88">
        <v>-3600</v>
      </c>
      <c r="F1164" s="296"/>
    </row>
    <row r="1165" spans="1:6" ht="20.25">
      <c r="A1165" s="41"/>
      <c r="B1165" s="280" t="s">
        <v>159</v>
      </c>
      <c r="C1165" s="280" t="s">
        <v>19</v>
      </c>
      <c r="D1165" s="38">
        <v>40543</v>
      </c>
      <c r="E1165" s="88">
        <v>-936</v>
      </c>
      <c r="F1165" s="296"/>
    </row>
    <row r="1166" spans="1:6" ht="20.25">
      <c r="A1166" s="41"/>
      <c r="B1166" s="280" t="s">
        <v>161</v>
      </c>
      <c r="C1166" s="280" t="s">
        <v>19</v>
      </c>
      <c r="D1166" s="42">
        <v>40694</v>
      </c>
      <c r="E1166" s="88">
        <v>-700</v>
      </c>
      <c r="F1166" s="296"/>
    </row>
    <row r="1167" spans="1:6" ht="20.25">
      <c r="A1167" s="41"/>
      <c r="B1167" s="280" t="s">
        <v>161</v>
      </c>
      <c r="C1167" s="280" t="s">
        <v>32</v>
      </c>
      <c r="D1167" s="38">
        <v>40831</v>
      </c>
      <c r="E1167" s="88">
        <v>-900</v>
      </c>
      <c r="F1167" s="296"/>
    </row>
    <row r="1168" spans="1:6" ht="20.25">
      <c r="A1168" s="41"/>
      <c r="B1168" s="280" t="s">
        <v>161</v>
      </c>
      <c r="C1168" s="280" t="s">
        <v>17</v>
      </c>
      <c r="D1168" s="38">
        <v>41744</v>
      </c>
      <c r="E1168" s="95">
        <v>-315</v>
      </c>
      <c r="F1168" s="303"/>
    </row>
    <row r="1169" spans="1:6" ht="20.25">
      <c r="A1169" s="41"/>
      <c r="B1169" s="280" t="s">
        <v>161</v>
      </c>
      <c r="C1169" s="280" t="s">
        <v>19</v>
      </c>
      <c r="D1169" s="42">
        <v>41759</v>
      </c>
      <c r="E1169" s="95">
        <v>-5779</v>
      </c>
      <c r="F1169" s="303"/>
    </row>
    <row r="1170" spans="1:6" ht="20.25">
      <c r="A1170" s="41"/>
      <c r="B1170" s="280" t="s">
        <v>161</v>
      </c>
      <c r="C1170" s="280" t="s">
        <v>19</v>
      </c>
      <c r="D1170" s="42">
        <v>41774</v>
      </c>
      <c r="E1170" s="95">
        <v>-696</v>
      </c>
      <c r="F1170" s="296"/>
    </row>
    <row r="1171" spans="1:6" ht="20.25">
      <c r="A1171" s="41"/>
      <c r="B1171" s="280"/>
      <c r="C1171" s="280"/>
      <c r="D1171" s="38"/>
      <c r="E1171" s="89"/>
      <c r="F1171" s="296"/>
    </row>
    <row r="1172" spans="1:6" ht="20.25">
      <c r="A1172" s="41"/>
      <c r="B1172" s="280"/>
      <c r="C1172" s="280"/>
      <c r="D1172" s="42"/>
      <c r="E1172" s="89"/>
      <c r="F1172" s="296"/>
    </row>
    <row r="1173" spans="1:6" ht="20.25">
      <c r="A1173" s="41"/>
      <c r="B1173" s="280"/>
      <c r="C1173" s="280"/>
      <c r="D1173" s="42"/>
      <c r="E1173" s="89"/>
      <c r="F1173" s="296"/>
    </row>
    <row r="1174" spans="1:6" ht="20.25">
      <c r="A1174" s="41"/>
      <c r="B1174" s="280"/>
      <c r="C1174" s="280"/>
      <c r="D1174" s="42"/>
      <c r="E1174" s="89"/>
      <c r="F1174" s="296"/>
    </row>
    <row r="1175" spans="1:6" ht="20.25">
      <c r="A1175" s="41"/>
      <c r="B1175" s="281"/>
      <c r="C1175" s="280"/>
      <c r="D1175" s="42"/>
      <c r="E1175" s="89"/>
      <c r="F1175" s="296"/>
    </row>
    <row r="1176" spans="1:6" ht="20.25">
      <c r="A1176" s="41"/>
      <c r="B1176" s="281"/>
      <c r="C1176" s="280"/>
      <c r="D1176" s="42"/>
      <c r="E1176" s="89"/>
      <c r="F1176" s="296"/>
    </row>
    <row r="1177" spans="1:6" ht="20.25">
      <c r="A1177" s="41"/>
      <c r="B1177" s="281"/>
      <c r="C1177" s="280"/>
      <c r="D1177" s="42"/>
      <c r="E1177" s="89"/>
    </row>
    <row r="1178" spans="1:6" ht="20.25">
      <c r="A1178" s="41"/>
      <c r="B1178" s="281"/>
      <c r="C1178" s="280"/>
      <c r="D1178" s="42"/>
      <c r="E1178" s="89"/>
    </row>
    <row r="1179" spans="1:6" ht="20.25">
      <c r="A1179" s="41"/>
      <c r="B1179" s="281"/>
      <c r="C1179" s="280"/>
      <c r="D1179" s="42"/>
      <c r="E1179" s="89"/>
    </row>
    <row r="1180" spans="1:6" ht="20.25">
      <c r="A1180" s="41"/>
      <c r="B1180" s="281"/>
      <c r="C1180" s="280"/>
      <c r="D1180" s="42"/>
      <c r="E1180" s="89"/>
    </row>
    <row r="1181" spans="1:6" ht="20.25">
      <c r="A1181" s="41"/>
      <c r="B1181" s="281"/>
      <c r="C1181" s="280"/>
      <c r="D1181" s="42"/>
      <c r="E1181" s="89"/>
    </row>
    <row r="1182" spans="1:6" ht="20.25">
      <c r="A1182" s="280"/>
      <c r="B1182" s="281"/>
      <c r="C1182" s="280"/>
      <c r="D1182" s="45"/>
      <c r="E1182" s="46"/>
    </row>
    <row r="1183" spans="1:6" ht="20.25">
      <c r="A1183" s="280"/>
      <c r="B1183" s="281"/>
      <c r="C1183" s="280"/>
      <c r="D1183" s="45"/>
      <c r="E1183" s="46"/>
    </row>
    <row r="1184" spans="1:6" ht="20.25">
      <c r="A1184" s="280"/>
      <c r="B1184" s="281"/>
      <c r="C1184" s="280"/>
      <c r="D1184" s="45"/>
      <c r="E1184" s="46"/>
    </row>
    <row r="1185" spans="1:5" ht="20.25">
      <c r="A1185" s="280"/>
      <c r="B1185" s="281"/>
      <c r="C1185" s="280"/>
      <c r="D1185" s="45"/>
      <c r="E1185" s="46"/>
    </row>
    <row r="1186" spans="1:5" ht="20.25">
      <c r="A1186" s="47"/>
      <c r="B1186" s="48"/>
      <c r="C1186" s="47"/>
      <c r="D1186" s="49"/>
      <c r="E1186" s="50"/>
    </row>
    <row r="1187" spans="1:5" ht="20.25">
      <c r="A1187" s="30"/>
      <c r="B1187" s="51"/>
      <c r="C1187" s="30"/>
      <c r="D1187" s="49"/>
      <c r="E1187" s="50"/>
    </row>
    <row r="1188" spans="1:5" ht="20.25">
      <c r="A1188" s="52"/>
      <c r="B1188" s="53"/>
      <c r="C1188" s="1251" t="s">
        <v>774</v>
      </c>
      <c r="D1188" s="1252"/>
      <c r="E1188" s="74">
        <v>-120475.3</v>
      </c>
    </row>
    <row r="1189" spans="1:5" ht="20.25">
      <c r="A1189" s="55" t="s">
        <v>23</v>
      </c>
      <c r="B1189" s="22"/>
      <c r="C1189" s="22"/>
      <c r="D1189" s="22"/>
      <c r="E1189" s="22"/>
    </row>
    <row r="1190" spans="1:5" ht="20.25">
      <c r="A1190" s="19" t="s">
        <v>0</v>
      </c>
      <c r="B1190" s="20"/>
      <c r="C1190" s="20"/>
      <c r="D1190" s="21"/>
      <c r="E1190" s="22"/>
    </row>
    <row r="1191" spans="1:5" ht="20.25">
      <c r="A1191" s="19" t="s">
        <v>1</v>
      </c>
      <c r="B1191" s="20"/>
      <c r="C1191" s="19" t="s">
        <v>2</v>
      </c>
      <c r="D1191" s="21"/>
      <c r="E1191" s="21"/>
    </row>
    <row r="1192" spans="1:5" ht="20.25">
      <c r="A1192" s="19"/>
      <c r="B1192" s="23"/>
      <c r="C1192" s="20"/>
      <c r="D1192" s="22"/>
      <c r="E1192" s="22"/>
    </row>
    <row r="1193" spans="1:5" ht="20.25">
      <c r="A1193" s="19" t="s">
        <v>3</v>
      </c>
      <c r="B1193" s="23"/>
      <c r="C1193" s="20"/>
      <c r="D1193" s="22"/>
      <c r="E1193" s="22"/>
    </row>
    <row r="1194" spans="1:5" ht="20.25">
      <c r="A1194" s="19"/>
      <c r="B1194" s="23"/>
      <c r="C1194" s="20"/>
      <c r="D1194" s="22"/>
      <c r="E1194" s="22"/>
    </row>
    <row r="1195" spans="1:5" ht="20.25">
      <c r="A1195" s="21" t="s">
        <v>162</v>
      </c>
      <c r="B1195" s="24"/>
      <c r="C1195" s="21"/>
      <c r="D1195" s="22"/>
      <c r="E1195" s="22"/>
    </row>
    <row r="1196" spans="1:5" ht="20.25">
      <c r="A1196" s="21" t="s">
        <v>5</v>
      </c>
      <c r="B1196" s="21"/>
      <c r="C1196" s="21"/>
      <c r="D1196" s="22"/>
      <c r="E1196" s="22"/>
    </row>
    <row r="1197" spans="1:5" ht="20.25">
      <c r="A1197" s="21" t="s">
        <v>6</v>
      </c>
      <c r="B1197" s="22"/>
      <c r="C1197" s="22"/>
      <c r="D1197" s="22"/>
      <c r="E1197" s="22"/>
    </row>
    <row r="1198" spans="1:5" ht="20.25">
      <c r="A1198" s="688" t="s">
        <v>7</v>
      </c>
      <c r="B1198" s="26" t="s">
        <v>8</v>
      </c>
      <c r="C1198" s="1238" t="s">
        <v>9</v>
      </c>
      <c r="D1198" s="1240"/>
      <c r="E1198" s="688" t="s">
        <v>10</v>
      </c>
    </row>
    <row r="1199" spans="1:5" ht="20.25">
      <c r="A1199" s="27"/>
      <c r="B1199" s="28" t="s">
        <v>11</v>
      </c>
      <c r="C1199" s="688"/>
      <c r="D1199" s="29"/>
      <c r="E1199" s="27" t="s">
        <v>12</v>
      </c>
    </row>
    <row r="1200" spans="1:5" ht="20.25">
      <c r="A1200" s="30"/>
      <c r="B1200" s="31"/>
      <c r="C1200" s="689" t="s">
        <v>13</v>
      </c>
      <c r="D1200" s="690" t="s">
        <v>14</v>
      </c>
      <c r="E1200" s="689"/>
    </row>
    <row r="1201" spans="1:5" ht="20.25">
      <c r="A1201" s="34" t="s">
        <v>163</v>
      </c>
      <c r="B1201" s="34" t="s">
        <v>105</v>
      </c>
      <c r="C1201" s="280" t="s">
        <v>19</v>
      </c>
      <c r="D1201" s="35">
        <v>39478</v>
      </c>
      <c r="E1201" s="94">
        <v>-160.4</v>
      </c>
    </row>
    <row r="1202" spans="1:5" ht="20.25">
      <c r="A1202" s="281"/>
      <c r="B1202" s="280" t="s">
        <v>105</v>
      </c>
      <c r="C1202" s="280" t="s">
        <v>17</v>
      </c>
      <c r="D1202" s="38">
        <v>39493</v>
      </c>
      <c r="E1202" s="88">
        <v>-218.4</v>
      </c>
    </row>
    <row r="1203" spans="1:5" ht="20.25">
      <c r="A1203" s="281"/>
      <c r="B1203" s="280" t="s">
        <v>105</v>
      </c>
      <c r="C1203" s="280" t="s">
        <v>19</v>
      </c>
      <c r="D1203" s="38">
        <v>39506</v>
      </c>
      <c r="E1203" s="88">
        <v>-109.2</v>
      </c>
    </row>
    <row r="1204" spans="1:5" ht="20.25">
      <c r="A1204" s="281"/>
      <c r="B1204" s="280" t="s">
        <v>105</v>
      </c>
      <c r="C1204" s="280" t="s">
        <v>17</v>
      </c>
      <c r="D1204" s="38">
        <v>39553</v>
      </c>
      <c r="E1204" s="88">
        <v>-718</v>
      </c>
    </row>
    <row r="1205" spans="1:5" ht="20.25">
      <c r="A1205" s="281"/>
      <c r="B1205" s="280" t="s">
        <v>105</v>
      </c>
      <c r="C1205" s="280" t="s">
        <v>19</v>
      </c>
      <c r="D1205" s="38">
        <v>39568</v>
      </c>
      <c r="E1205" s="88">
        <v>-142</v>
      </c>
    </row>
    <row r="1206" spans="1:5" ht="20.25">
      <c r="A1206" s="281"/>
      <c r="B1206" s="280" t="s">
        <v>105</v>
      </c>
      <c r="C1206" s="280" t="s">
        <v>17</v>
      </c>
      <c r="D1206" s="38">
        <v>39583</v>
      </c>
      <c r="E1206" s="88">
        <v>-235.2</v>
      </c>
    </row>
    <row r="1207" spans="1:5" ht="20.25">
      <c r="A1207" s="281"/>
      <c r="B1207" s="280" t="s">
        <v>105</v>
      </c>
      <c r="C1207" s="280" t="s">
        <v>17</v>
      </c>
      <c r="D1207" s="38">
        <v>39614</v>
      </c>
      <c r="E1207" s="88">
        <v>-472.4</v>
      </c>
    </row>
    <row r="1208" spans="1:5" ht="20.25">
      <c r="A1208" s="281"/>
      <c r="B1208" s="280" t="s">
        <v>105</v>
      </c>
      <c r="C1208" s="280" t="s">
        <v>19</v>
      </c>
      <c r="D1208" s="38">
        <v>39629</v>
      </c>
      <c r="E1208" s="88">
        <v>-54.6</v>
      </c>
    </row>
    <row r="1209" spans="1:5" ht="20.25">
      <c r="A1209" s="281"/>
      <c r="B1209" s="280" t="s">
        <v>105</v>
      </c>
      <c r="C1209" s="280" t="s">
        <v>17</v>
      </c>
      <c r="D1209" s="38">
        <v>39706</v>
      </c>
      <c r="E1209" s="88">
        <v>-461.6</v>
      </c>
    </row>
    <row r="1210" spans="1:5" ht="20.25">
      <c r="A1210" s="281"/>
      <c r="B1210" s="280" t="s">
        <v>105</v>
      </c>
      <c r="C1210" s="280" t="s">
        <v>19</v>
      </c>
      <c r="D1210" s="38" t="s">
        <v>164</v>
      </c>
      <c r="E1210" s="88">
        <v>-134.80000000000001</v>
      </c>
    </row>
    <row r="1211" spans="1:5" ht="20.25">
      <c r="A1211" s="281"/>
      <c r="B1211" s="280" t="s">
        <v>105</v>
      </c>
      <c r="C1211" s="280" t="s">
        <v>19</v>
      </c>
      <c r="D1211" s="38">
        <v>39751</v>
      </c>
      <c r="E1211" s="88">
        <v>-132.4</v>
      </c>
    </row>
    <row r="1212" spans="1:5" ht="20.25">
      <c r="A1212" s="281"/>
      <c r="B1212" s="280" t="s">
        <v>105</v>
      </c>
      <c r="C1212" s="280" t="s">
        <v>17</v>
      </c>
      <c r="D1212" s="38">
        <v>39767</v>
      </c>
      <c r="E1212" s="88">
        <v>-188.4</v>
      </c>
    </row>
    <row r="1213" spans="1:5" ht="20.25">
      <c r="A1213" s="281"/>
      <c r="B1213" s="280" t="s">
        <v>105</v>
      </c>
      <c r="C1213" s="280" t="s">
        <v>19</v>
      </c>
      <c r="D1213" s="38">
        <v>39782</v>
      </c>
      <c r="E1213" s="88">
        <v>-252.76</v>
      </c>
    </row>
    <row r="1214" spans="1:5" ht="20.25">
      <c r="A1214" s="281"/>
      <c r="B1214" s="280" t="s">
        <v>105</v>
      </c>
      <c r="C1214" s="280" t="s">
        <v>17</v>
      </c>
      <c r="D1214" s="38">
        <v>39797</v>
      </c>
      <c r="E1214" s="88">
        <v>-192</v>
      </c>
    </row>
    <row r="1215" spans="1:5" ht="20.25">
      <c r="A1215" s="281"/>
      <c r="B1215" s="280" t="s">
        <v>105</v>
      </c>
      <c r="C1215" s="280" t="s">
        <v>17</v>
      </c>
      <c r="D1215" s="38">
        <v>39828</v>
      </c>
      <c r="E1215" s="88">
        <v>-192.6</v>
      </c>
    </row>
    <row r="1216" spans="1:5" ht="20.25">
      <c r="A1216" s="281"/>
      <c r="B1216" s="280" t="s">
        <v>105</v>
      </c>
      <c r="C1216" s="280" t="s">
        <v>19</v>
      </c>
      <c r="D1216" s="38">
        <v>39844</v>
      </c>
      <c r="E1216" s="88">
        <v>-234.8</v>
      </c>
    </row>
    <row r="1217" spans="1:5" ht="20.25">
      <c r="A1217" s="281"/>
      <c r="B1217" s="280" t="s">
        <v>105</v>
      </c>
      <c r="C1217" s="280" t="s">
        <v>17</v>
      </c>
      <c r="D1217" s="38">
        <v>39859</v>
      </c>
      <c r="E1217" s="88">
        <v>-735.1</v>
      </c>
    </row>
    <row r="1218" spans="1:5" ht="20.25">
      <c r="A1218" s="280"/>
      <c r="B1218" s="280" t="s">
        <v>105</v>
      </c>
      <c r="C1218" s="280" t="s">
        <v>19</v>
      </c>
      <c r="D1218" s="38">
        <v>39872</v>
      </c>
      <c r="E1218" s="88">
        <v>-429.76</v>
      </c>
    </row>
    <row r="1219" spans="1:5" ht="20.25">
      <c r="A1219" s="41"/>
      <c r="B1219" s="280" t="s">
        <v>105</v>
      </c>
      <c r="C1219" s="280" t="s">
        <v>17</v>
      </c>
      <c r="D1219" s="38">
        <v>39887</v>
      </c>
      <c r="E1219" s="88">
        <v>-327.60000000000002</v>
      </c>
    </row>
    <row r="1220" spans="1:5" ht="20.25">
      <c r="A1220" s="41"/>
      <c r="B1220" s="280" t="s">
        <v>105</v>
      </c>
      <c r="C1220" s="280" t="s">
        <v>19</v>
      </c>
      <c r="D1220" s="38">
        <v>39903</v>
      </c>
      <c r="E1220" s="88">
        <v>-382.2</v>
      </c>
    </row>
    <row r="1221" spans="1:5" ht="20.25">
      <c r="A1221" s="41"/>
      <c r="B1221" s="280" t="s">
        <v>105</v>
      </c>
      <c r="C1221" s="280" t="s">
        <v>17</v>
      </c>
      <c r="D1221" s="38">
        <v>39918</v>
      </c>
      <c r="E1221" s="88">
        <v>-113.3</v>
      </c>
    </row>
    <row r="1222" spans="1:5" ht="20.25">
      <c r="A1222" s="41"/>
      <c r="B1222" s="280" t="s">
        <v>105</v>
      </c>
      <c r="C1222" s="280" t="s">
        <v>19</v>
      </c>
      <c r="D1222" s="38">
        <v>39933</v>
      </c>
      <c r="E1222" s="88">
        <v>-759.8</v>
      </c>
    </row>
    <row r="1223" spans="1:5" ht="20.25">
      <c r="A1223" s="41"/>
      <c r="B1223" s="280" t="s">
        <v>16</v>
      </c>
      <c r="C1223" s="280" t="s">
        <v>19</v>
      </c>
      <c r="D1223" s="38">
        <v>39964</v>
      </c>
      <c r="E1223" s="114">
        <v>171</v>
      </c>
    </row>
    <row r="1224" spans="1:5" ht="20.25">
      <c r="A1224" s="41"/>
      <c r="B1224" s="280" t="s">
        <v>16</v>
      </c>
      <c r="C1224" s="280" t="s">
        <v>19</v>
      </c>
      <c r="D1224" s="38">
        <v>39994</v>
      </c>
      <c r="E1224" s="114">
        <v>198</v>
      </c>
    </row>
    <row r="1225" spans="1:5" ht="20.25">
      <c r="A1225" s="93"/>
      <c r="B1225" s="67" t="s">
        <v>105</v>
      </c>
      <c r="C1225" s="67" t="s">
        <v>19</v>
      </c>
      <c r="D1225" s="68">
        <v>40178</v>
      </c>
      <c r="E1225" s="115">
        <v>-792</v>
      </c>
    </row>
    <row r="1226" spans="1:5" ht="20.25">
      <c r="A1226" s="116"/>
      <c r="B1226" s="116"/>
      <c r="C1226" s="1238" t="s">
        <v>165</v>
      </c>
      <c r="D1226" s="1239"/>
      <c r="E1226" s="191">
        <f>SUM(E1201:E1225)</f>
        <v>-7070.3200000000006</v>
      </c>
    </row>
    <row r="1227" spans="1:5" ht="20.25">
      <c r="A1227" s="116"/>
      <c r="B1227" s="116"/>
      <c r="C1227" s="28"/>
      <c r="D1227" s="28"/>
      <c r="E1227" s="64"/>
    </row>
    <row r="1228" spans="1:5" ht="20.25">
      <c r="A1228" s="116"/>
      <c r="B1228" s="116"/>
      <c r="C1228" s="28"/>
      <c r="D1228" s="28"/>
      <c r="E1228" s="64"/>
    </row>
    <row r="1229" spans="1:5" ht="20.25">
      <c r="A1229" s="116"/>
      <c r="B1229" s="116"/>
      <c r="C1229" s="28"/>
      <c r="D1229" s="28"/>
      <c r="E1229" s="64"/>
    </row>
    <row r="1230" spans="1:5" ht="20.25">
      <c r="A1230" s="55"/>
      <c r="B1230" s="116"/>
      <c r="C1230" s="116"/>
      <c r="D1230" s="283"/>
      <c r="E1230" s="118"/>
    </row>
    <row r="1231" spans="1:5" ht="20.25">
      <c r="A1231" s="19" t="s">
        <v>0</v>
      </c>
      <c r="B1231" s="20"/>
      <c r="C1231" s="20"/>
      <c r="D1231" s="283"/>
      <c r="E1231" s="118"/>
    </row>
    <row r="1232" spans="1:5" ht="20.25">
      <c r="A1232" s="19" t="s">
        <v>1</v>
      </c>
      <c r="B1232" s="20"/>
      <c r="C1232" s="19" t="s">
        <v>2</v>
      </c>
      <c r="D1232" s="21"/>
      <c r="E1232" s="21"/>
    </row>
    <row r="1233" spans="1:6" ht="20.25">
      <c r="A1233" s="19"/>
      <c r="B1233" s="23"/>
      <c r="C1233" s="20"/>
      <c r="D1233" s="22"/>
      <c r="E1233" s="22"/>
    </row>
    <row r="1234" spans="1:6" ht="20.25">
      <c r="A1234" s="19"/>
      <c r="B1234" s="23"/>
      <c r="C1234" s="20"/>
      <c r="D1234" s="22"/>
      <c r="E1234" s="22"/>
    </row>
    <row r="1235" spans="1:6" ht="20.25">
      <c r="A1235" s="19" t="s">
        <v>3</v>
      </c>
      <c r="B1235" s="23"/>
      <c r="C1235" s="20"/>
      <c r="D1235" s="22"/>
      <c r="E1235" s="22"/>
    </row>
    <row r="1236" spans="1:6" ht="20.25">
      <c r="A1236" s="21"/>
      <c r="B1236" s="24"/>
      <c r="C1236" s="21"/>
      <c r="D1236" s="22"/>
      <c r="E1236" s="22"/>
    </row>
    <row r="1237" spans="1:6" ht="20.25">
      <c r="A1237" s="21" t="s">
        <v>162</v>
      </c>
      <c r="B1237" s="24"/>
      <c r="C1237" s="21"/>
      <c r="D1237" s="22"/>
      <c r="E1237" s="22"/>
    </row>
    <row r="1238" spans="1:6" ht="20.25">
      <c r="A1238" s="21" t="s">
        <v>5</v>
      </c>
      <c r="B1238" s="21"/>
      <c r="C1238" s="21"/>
      <c r="D1238" s="22"/>
      <c r="E1238" s="22"/>
    </row>
    <row r="1239" spans="1:6" ht="20.25">
      <c r="A1239" s="21" t="s">
        <v>6</v>
      </c>
      <c r="B1239" s="22"/>
      <c r="C1239" s="22"/>
      <c r="D1239" s="22"/>
      <c r="E1239" s="22"/>
    </row>
    <row r="1240" spans="1:6" ht="20.25">
      <c r="A1240" s="688" t="s">
        <v>7</v>
      </c>
      <c r="B1240" s="26" t="s">
        <v>8</v>
      </c>
      <c r="C1240" s="1238" t="s">
        <v>9</v>
      </c>
      <c r="D1240" s="1240"/>
      <c r="E1240" s="688" t="s">
        <v>10</v>
      </c>
    </row>
    <row r="1241" spans="1:6" ht="20.25">
      <c r="A1241" s="27"/>
      <c r="B1241" s="28" t="s">
        <v>11</v>
      </c>
      <c r="C1241" s="688"/>
      <c r="D1241" s="29"/>
      <c r="E1241" s="27" t="s">
        <v>12</v>
      </c>
    </row>
    <row r="1242" spans="1:6" ht="20.25">
      <c r="A1242" s="30"/>
      <c r="B1242" s="31"/>
      <c r="C1242" s="689" t="s">
        <v>13</v>
      </c>
      <c r="D1242" s="690" t="s">
        <v>14</v>
      </c>
      <c r="E1242" s="689"/>
    </row>
    <row r="1243" spans="1:6" ht="20.25">
      <c r="A1243" s="34" t="s">
        <v>163</v>
      </c>
      <c r="B1243" s="683" t="s">
        <v>166</v>
      </c>
      <c r="C1243" s="691"/>
      <c r="D1243" s="684"/>
      <c r="E1243" s="623">
        <f>E1226</f>
        <v>-7070.3200000000006</v>
      </c>
    </row>
    <row r="1244" spans="1:6" ht="20.25">
      <c r="A1244" s="41"/>
      <c r="B1244" s="280" t="s">
        <v>34</v>
      </c>
      <c r="C1244" s="280" t="s">
        <v>19</v>
      </c>
      <c r="D1244" s="38">
        <v>40313</v>
      </c>
      <c r="E1244" s="120">
        <v>-868.8</v>
      </c>
    </row>
    <row r="1245" spans="1:6" ht="20.25">
      <c r="A1245" s="280"/>
      <c r="B1245" s="280" t="s">
        <v>28</v>
      </c>
      <c r="C1245" s="280" t="s">
        <v>17</v>
      </c>
      <c r="D1245" s="38">
        <v>40344</v>
      </c>
      <c r="E1245" s="121">
        <v>9383</v>
      </c>
    </row>
    <row r="1246" spans="1:6" ht="20.25">
      <c r="A1246" s="41"/>
      <c r="B1246" s="280" t="s">
        <v>34</v>
      </c>
      <c r="C1246" s="280" t="s">
        <v>19</v>
      </c>
      <c r="D1246" s="38">
        <v>40663</v>
      </c>
      <c r="E1246" s="122">
        <v>8494.1</v>
      </c>
    </row>
    <row r="1247" spans="1:6" ht="20.25">
      <c r="A1247" s="280"/>
      <c r="B1247" s="280" t="s">
        <v>18</v>
      </c>
      <c r="C1247" s="280" t="s">
        <v>17</v>
      </c>
      <c r="D1247" s="38">
        <v>43146</v>
      </c>
      <c r="E1247" s="123">
        <v>6160468</v>
      </c>
      <c r="F1247" s="302">
        <v>43101</v>
      </c>
    </row>
    <row r="1248" spans="1:6" ht="20.25">
      <c r="A1248" s="280"/>
      <c r="B1248" s="280" t="s">
        <v>18</v>
      </c>
      <c r="C1248" s="280" t="s">
        <v>19</v>
      </c>
      <c r="D1248" s="38">
        <v>43159</v>
      </c>
      <c r="E1248" s="123">
        <v>5228201</v>
      </c>
    </row>
    <row r="1249" spans="1:5" ht="20.25">
      <c r="A1249" s="280"/>
      <c r="B1249" s="280"/>
      <c r="C1249" s="280"/>
      <c r="D1249" s="38"/>
      <c r="E1249" s="123"/>
    </row>
    <row r="1250" spans="1:5" ht="20.25">
      <c r="A1250" s="280"/>
      <c r="B1250" s="280"/>
      <c r="C1250" s="280"/>
      <c r="D1250" s="38"/>
      <c r="E1250" s="123"/>
    </row>
    <row r="1251" spans="1:5" ht="20.25">
      <c r="A1251" s="280"/>
      <c r="B1251" s="280"/>
      <c r="C1251" s="280"/>
      <c r="D1251" s="280"/>
      <c r="E1251" s="123"/>
    </row>
    <row r="1252" spans="1:5" ht="20.25">
      <c r="A1252" s="280"/>
      <c r="B1252" s="280"/>
      <c r="C1252" s="280"/>
      <c r="D1252" s="280"/>
      <c r="E1252" s="123"/>
    </row>
    <row r="1253" spans="1:5" ht="20.25">
      <c r="A1253" s="280"/>
      <c r="B1253" s="280"/>
      <c r="C1253" s="280"/>
      <c r="D1253" s="280"/>
      <c r="E1253" s="123"/>
    </row>
    <row r="1254" spans="1:5" ht="20.25">
      <c r="A1254" s="280"/>
      <c r="B1254" s="280"/>
      <c r="C1254" s="280"/>
      <c r="D1254" s="280"/>
      <c r="E1254" s="123"/>
    </row>
    <row r="1255" spans="1:5" ht="20.25">
      <c r="A1255" s="280"/>
      <c r="B1255" s="281"/>
      <c r="C1255" s="280"/>
      <c r="D1255" s="45"/>
      <c r="E1255" s="123"/>
    </row>
    <row r="1256" spans="1:5" ht="20.25">
      <c r="A1256" s="280"/>
      <c r="B1256" s="281"/>
      <c r="C1256" s="280"/>
      <c r="D1256" s="45"/>
      <c r="E1256" s="123"/>
    </row>
    <row r="1257" spans="1:5" ht="20.25">
      <c r="A1257" s="280"/>
      <c r="B1257" s="281"/>
      <c r="C1257" s="280"/>
      <c r="D1257" s="45"/>
      <c r="E1257" s="123"/>
    </row>
    <row r="1258" spans="1:5" ht="20.25">
      <c r="A1258" s="280"/>
      <c r="B1258" s="281"/>
      <c r="C1258" s="280"/>
      <c r="D1258" s="45"/>
      <c r="E1258" s="123"/>
    </row>
    <row r="1259" spans="1:5" ht="20.25">
      <c r="A1259" s="280"/>
      <c r="B1259" s="281"/>
      <c r="C1259" s="280"/>
      <c r="D1259" s="45"/>
      <c r="E1259" s="123"/>
    </row>
    <row r="1260" spans="1:5" ht="20.25">
      <c r="A1260" s="280"/>
      <c r="B1260" s="281"/>
      <c r="C1260" s="280"/>
      <c r="D1260" s="45"/>
      <c r="E1260" s="123"/>
    </row>
    <row r="1261" spans="1:5" ht="20.25">
      <c r="A1261" s="280"/>
      <c r="B1261" s="281"/>
      <c r="C1261" s="280"/>
      <c r="D1261" s="45"/>
      <c r="E1261" s="123"/>
    </row>
    <row r="1262" spans="1:5" ht="20.25">
      <c r="A1262" s="280"/>
      <c r="B1262" s="281"/>
      <c r="C1262" s="280"/>
      <c r="D1262" s="45"/>
      <c r="E1262" s="123"/>
    </row>
    <row r="1263" spans="1:5" ht="20.25">
      <c r="A1263" s="280"/>
      <c r="B1263" s="281"/>
      <c r="C1263" s="280"/>
      <c r="D1263" s="45"/>
      <c r="E1263" s="123"/>
    </row>
    <row r="1264" spans="1:5" ht="20.25">
      <c r="A1264" s="280"/>
      <c r="B1264" s="281"/>
      <c r="C1264" s="280"/>
      <c r="D1264" s="45"/>
      <c r="E1264" s="123"/>
    </row>
    <row r="1265" spans="1:5" ht="20.25">
      <c r="A1265" s="280"/>
      <c r="B1265" s="281"/>
      <c r="C1265" s="280"/>
      <c r="D1265" s="45"/>
      <c r="E1265" s="123"/>
    </row>
    <row r="1266" spans="1:5" ht="20.25">
      <c r="A1266" s="280"/>
      <c r="B1266" s="281"/>
      <c r="C1266" s="280"/>
      <c r="D1266" s="45"/>
      <c r="E1266" s="123"/>
    </row>
    <row r="1267" spans="1:5" ht="20.25">
      <c r="A1267" s="280"/>
      <c r="B1267" s="281"/>
      <c r="C1267" s="280"/>
      <c r="D1267" s="45"/>
      <c r="E1267" s="123"/>
    </row>
    <row r="1268" spans="1:5" ht="20.25">
      <c r="A1268" s="47"/>
      <c r="B1268" s="48"/>
      <c r="C1268" s="47"/>
      <c r="D1268" s="49"/>
      <c r="E1268" s="123"/>
    </row>
    <row r="1269" spans="1:5" ht="20.25">
      <c r="A1269" s="30"/>
      <c r="B1269" s="51"/>
      <c r="C1269" s="30"/>
      <c r="D1269" s="49"/>
      <c r="E1269" s="123"/>
    </row>
    <row r="1270" spans="1:5" ht="20.25">
      <c r="A1270" s="52"/>
      <c r="B1270" s="53"/>
      <c r="C1270" s="1238" t="s">
        <v>772</v>
      </c>
      <c r="D1270" s="1239"/>
      <c r="E1270" s="62">
        <f>SUM(E1243:E1269)</f>
        <v>11398606.98</v>
      </c>
    </row>
    <row r="1271" spans="1:5" ht="20.25">
      <c r="A1271" s="55" t="s">
        <v>23</v>
      </c>
      <c r="B1271" s="22"/>
      <c r="C1271" s="22"/>
      <c r="D1271" s="22"/>
      <c r="E1271" s="22"/>
    </row>
    <row r="1272" spans="1:5" ht="20.25">
      <c r="A1272" s="19" t="s">
        <v>0</v>
      </c>
      <c r="B1272" s="20"/>
      <c r="C1272" s="20"/>
      <c r="D1272" s="21"/>
      <c r="E1272" s="22"/>
    </row>
    <row r="1273" spans="1:5" ht="20.25">
      <c r="A1273" s="19" t="s">
        <v>1</v>
      </c>
      <c r="B1273" s="20"/>
      <c r="C1273" s="19" t="s">
        <v>2</v>
      </c>
      <c r="D1273" s="21"/>
      <c r="E1273" s="21"/>
    </row>
    <row r="1274" spans="1:5" ht="20.25">
      <c r="A1274" s="19"/>
      <c r="B1274" s="23"/>
      <c r="C1274" s="20"/>
      <c r="D1274" s="22"/>
      <c r="E1274" s="22"/>
    </row>
    <row r="1275" spans="1:5" ht="20.25">
      <c r="A1275" s="19"/>
      <c r="B1275" s="23"/>
      <c r="C1275" s="20"/>
      <c r="D1275" s="22"/>
      <c r="E1275" s="22"/>
    </row>
    <row r="1276" spans="1:5" ht="20.25">
      <c r="A1276" s="19" t="s">
        <v>3</v>
      </c>
      <c r="B1276" s="23"/>
      <c r="C1276" s="20"/>
      <c r="D1276" s="22"/>
      <c r="E1276" s="22"/>
    </row>
    <row r="1277" spans="1:5" ht="20.25">
      <c r="A1277" s="21"/>
      <c r="B1277" s="24"/>
      <c r="C1277" s="21"/>
      <c r="D1277" s="22"/>
      <c r="E1277" s="22"/>
    </row>
    <row r="1278" spans="1:5" ht="20.25">
      <c r="A1278" s="21" t="s">
        <v>167</v>
      </c>
      <c r="B1278" s="24"/>
      <c r="C1278" s="21"/>
      <c r="D1278" s="22"/>
      <c r="E1278" s="22"/>
    </row>
    <row r="1279" spans="1:5" ht="20.25">
      <c r="A1279" s="21" t="s">
        <v>5</v>
      </c>
      <c r="B1279" s="21"/>
      <c r="C1279" s="21"/>
      <c r="D1279" s="22"/>
      <c r="E1279" s="22"/>
    </row>
    <row r="1280" spans="1:5" ht="20.25">
      <c r="A1280" s="21" t="s">
        <v>6</v>
      </c>
      <c r="B1280" s="22"/>
      <c r="C1280" s="22"/>
      <c r="D1280" s="22"/>
      <c r="E1280" s="22"/>
    </row>
    <row r="1281" spans="1:8" ht="20.25">
      <c r="A1281" s="688" t="s">
        <v>7</v>
      </c>
      <c r="B1281" s="26" t="s">
        <v>8</v>
      </c>
      <c r="C1281" s="1238" t="s">
        <v>9</v>
      </c>
      <c r="D1281" s="1240"/>
      <c r="E1281" s="688" t="s">
        <v>10</v>
      </c>
    </row>
    <row r="1282" spans="1:8" ht="20.25">
      <c r="A1282" s="27"/>
      <c r="B1282" s="28" t="s">
        <v>11</v>
      </c>
      <c r="C1282" s="688"/>
      <c r="D1282" s="29"/>
      <c r="E1282" s="27" t="s">
        <v>12</v>
      </c>
    </row>
    <row r="1283" spans="1:8" ht="20.25">
      <c r="A1283" s="30"/>
      <c r="B1283" s="31"/>
      <c r="C1283" s="689" t="s">
        <v>13</v>
      </c>
      <c r="D1283" s="690" t="s">
        <v>14</v>
      </c>
      <c r="E1283" s="689"/>
    </row>
    <row r="1284" spans="1:8" ht="20.25">
      <c r="A1284" s="34" t="s">
        <v>168</v>
      </c>
      <c r="B1284" s="34" t="s">
        <v>26</v>
      </c>
      <c r="C1284" s="34" t="s">
        <v>169</v>
      </c>
      <c r="D1284" s="35">
        <v>38503</v>
      </c>
      <c r="E1284" s="94">
        <v>-33272.230000000003</v>
      </c>
    </row>
    <row r="1285" spans="1:8" ht="20.25">
      <c r="A1285" s="41"/>
      <c r="B1285" s="280" t="s">
        <v>16</v>
      </c>
      <c r="C1285" s="280" t="s">
        <v>169</v>
      </c>
      <c r="D1285" s="38">
        <v>39447</v>
      </c>
      <c r="E1285" s="89">
        <v>7200</v>
      </c>
    </row>
    <row r="1286" spans="1:8" ht="20.25">
      <c r="A1286" s="41"/>
      <c r="B1286" s="280" t="s">
        <v>16</v>
      </c>
      <c r="C1286" s="280" t="s">
        <v>169</v>
      </c>
      <c r="D1286" s="38">
        <v>39478</v>
      </c>
      <c r="E1286" s="89">
        <v>2794.3</v>
      </c>
    </row>
    <row r="1287" spans="1:8" ht="20.25">
      <c r="A1287" s="41"/>
      <c r="B1287" s="280" t="s">
        <v>26</v>
      </c>
      <c r="C1287" s="280" t="s">
        <v>169</v>
      </c>
      <c r="D1287" s="38">
        <v>39538</v>
      </c>
      <c r="E1287" s="88">
        <v>-3912.4</v>
      </c>
    </row>
    <row r="1288" spans="1:8" ht="20.25">
      <c r="A1288" s="41"/>
      <c r="B1288" s="280" t="s">
        <v>26</v>
      </c>
      <c r="C1288" s="280" t="s">
        <v>169</v>
      </c>
      <c r="D1288" s="38">
        <v>39538</v>
      </c>
      <c r="E1288" s="88">
        <v>-4561.3</v>
      </c>
    </row>
    <row r="1289" spans="1:8" ht="20.25">
      <c r="A1289" s="41"/>
      <c r="B1289" s="280" t="s">
        <v>26</v>
      </c>
      <c r="C1289" s="280" t="s">
        <v>170</v>
      </c>
      <c r="D1289" s="38">
        <v>39644</v>
      </c>
      <c r="E1289" s="88">
        <v>-46200</v>
      </c>
    </row>
    <row r="1290" spans="1:8" ht="20.25">
      <c r="A1290" s="280"/>
      <c r="B1290" s="280" t="s">
        <v>16</v>
      </c>
      <c r="C1290" s="280" t="s">
        <v>169</v>
      </c>
      <c r="D1290" s="38">
        <v>39721</v>
      </c>
      <c r="E1290" s="89">
        <v>6900</v>
      </c>
    </row>
    <row r="1291" spans="1:8" ht="20.25">
      <c r="A1291" s="280"/>
      <c r="B1291" s="280" t="s">
        <v>58</v>
      </c>
      <c r="C1291" s="280" t="s">
        <v>17</v>
      </c>
      <c r="D1291" s="38">
        <v>40224</v>
      </c>
      <c r="E1291" s="88">
        <v>-12480</v>
      </c>
    </row>
    <row r="1292" spans="1:8" ht="20.25">
      <c r="A1292" s="47"/>
      <c r="B1292" s="280" t="s">
        <v>27</v>
      </c>
      <c r="C1292" s="280" t="s">
        <v>19</v>
      </c>
      <c r="D1292" s="38">
        <v>40237</v>
      </c>
      <c r="E1292" s="88">
        <v>-11800</v>
      </c>
    </row>
    <row r="1293" spans="1:8" ht="20.25">
      <c r="A1293" s="47"/>
      <c r="B1293" s="280" t="s">
        <v>40</v>
      </c>
      <c r="C1293" s="280" t="s">
        <v>17</v>
      </c>
      <c r="D1293" s="38">
        <v>43146</v>
      </c>
      <c r="E1293" s="126">
        <v>3439802</v>
      </c>
      <c r="F1293" s="313">
        <v>43101</v>
      </c>
      <c r="G1293" s="312"/>
      <c r="H1293" s="312"/>
    </row>
    <row r="1294" spans="1:8" ht="20.25">
      <c r="A1294" s="47"/>
      <c r="B1294" s="280" t="s">
        <v>40</v>
      </c>
      <c r="C1294" s="280" t="s">
        <v>19</v>
      </c>
      <c r="D1294" s="38">
        <v>43159</v>
      </c>
      <c r="E1294" s="89">
        <v>2669115</v>
      </c>
      <c r="F1294" s="313">
        <v>43101</v>
      </c>
      <c r="G1294" s="312"/>
      <c r="H1294" s="312"/>
    </row>
    <row r="1295" spans="1:8" s="279" customFormat="1" ht="20.25">
      <c r="A1295" s="47"/>
      <c r="B1295" s="280"/>
      <c r="C1295" s="280"/>
      <c r="D1295" s="38"/>
      <c r="E1295" s="89"/>
      <c r="F1295" s="695"/>
      <c r="G1295" s="312"/>
      <c r="H1295" s="312"/>
    </row>
    <row r="1296" spans="1:8" s="279" customFormat="1" ht="20.25">
      <c r="A1296" s="47"/>
      <c r="B1296" s="280"/>
      <c r="C1296" s="280"/>
      <c r="D1296" s="38"/>
      <c r="E1296" s="89"/>
      <c r="F1296" s="695"/>
      <c r="G1296" s="312"/>
      <c r="H1296" s="312"/>
    </row>
    <row r="1297" spans="1:8" s="279" customFormat="1" ht="20.25">
      <c r="A1297" s="47"/>
      <c r="B1297" s="280"/>
      <c r="C1297" s="280"/>
      <c r="D1297" s="38"/>
      <c r="E1297" s="89"/>
      <c r="F1297" s="695"/>
      <c r="G1297" s="312"/>
      <c r="H1297" s="312"/>
    </row>
    <row r="1298" spans="1:8" s="279" customFormat="1" ht="20.25">
      <c r="A1298" s="47"/>
      <c r="B1298" s="280"/>
      <c r="C1298" s="280"/>
      <c r="D1298" s="38"/>
      <c r="E1298" s="89"/>
      <c r="F1298" s="695"/>
      <c r="G1298" s="312"/>
      <c r="H1298" s="312"/>
    </row>
    <row r="1299" spans="1:8" s="279" customFormat="1" ht="20.25">
      <c r="A1299" s="47"/>
      <c r="B1299" s="280"/>
      <c r="C1299" s="280"/>
      <c r="D1299" s="38"/>
      <c r="E1299" s="89"/>
      <c r="F1299" s="695"/>
      <c r="G1299" s="312"/>
      <c r="H1299" s="312"/>
    </row>
    <row r="1300" spans="1:8" ht="20.25">
      <c r="A1300" s="47"/>
      <c r="B1300" s="280"/>
      <c r="C1300" s="280"/>
      <c r="D1300" s="38"/>
      <c r="E1300" s="89"/>
    </row>
    <row r="1301" spans="1:8" ht="20.25">
      <c r="A1301" s="47"/>
      <c r="B1301" s="280"/>
      <c r="C1301" s="280"/>
      <c r="D1301" s="38"/>
      <c r="E1301" s="90"/>
    </row>
    <row r="1302" spans="1:8" ht="20.25">
      <c r="A1302" s="47"/>
      <c r="B1302" s="280"/>
      <c r="C1302" s="280"/>
      <c r="D1302" s="38"/>
      <c r="E1302" s="89"/>
    </row>
    <row r="1303" spans="1:8" ht="20.25">
      <c r="A1303" s="47"/>
      <c r="B1303" s="280"/>
      <c r="C1303" s="280" t="s">
        <v>29</v>
      </c>
      <c r="D1303" s="38"/>
      <c r="E1303" s="88"/>
    </row>
    <row r="1304" spans="1:8" ht="20.25">
      <c r="A1304" s="47"/>
      <c r="B1304" s="280"/>
      <c r="C1304" s="280"/>
      <c r="D1304" s="38"/>
      <c r="E1304" s="88"/>
    </row>
    <row r="1305" spans="1:8" ht="20.25">
      <c r="A1305" s="47"/>
      <c r="B1305" s="280"/>
      <c r="C1305" s="280"/>
      <c r="D1305" s="38"/>
      <c r="E1305" s="88"/>
    </row>
    <row r="1306" spans="1:8" ht="20.25">
      <c r="A1306" s="47"/>
      <c r="B1306" s="280"/>
      <c r="C1306" s="280"/>
      <c r="D1306" s="38"/>
      <c r="E1306" s="88"/>
    </row>
    <row r="1307" spans="1:8" ht="20.25">
      <c r="A1307" s="47"/>
      <c r="B1307" s="280"/>
      <c r="C1307" s="280"/>
      <c r="D1307" s="38"/>
      <c r="E1307" s="88"/>
    </row>
    <row r="1308" spans="1:8" ht="20.25">
      <c r="A1308" s="47"/>
      <c r="B1308" s="280"/>
      <c r="C1308" s="280"/>
      <c r="D1308" s="127"/>
      <c r="E1308" s="88"/>
    </row>
    <row r="1309" spans="1:8" ht="20.25">
      <c r="A1309" s="47"/>
      <c r="B1309" s="280"/>
      <c r="C1309" s="280"/>
      <c r="D1309" s="38"/>
      <c r="E1309" s="88"/>
    </row>
    <row r="1310" spans="1:8" ht="20.25">
      <c r="A1310" s="30"/>
      <c r="B1310" s="67"/>
      <c r="C1310" s="67"/>
      <c r="D1310" s="68"/>
      <c r="E1310" s="128"/>
    </row>
    <row r="1311" spans="1:8" ht="20.25">
      <c r="A1311" s="52"/>
      <c r="B1311" s="53"/>
      <c r="C1311" s="1238" t="s">
        <v>772</v>
      </c>
      <c r="D1311" s="1239"/>
      <c r="E1311" s="70">
        <f>SUM(E1284:E1310)</f>
        <v>6013585.3700000001</v>
      </c>
    </row>
    <row r="1312" spans="1:8" ht="20.25">
      <c r="A1312" s="55" t="s">
        <v>23</v>
      </c>
      <c r="B1312" s="22"/>
      <c r="C1312" s="22"/>
      <c r="D1312" s="22"/>
      <c r="E1312" s="22"/>
    </row>
    <row r="1313" spans="1:5" ht="20.25">
      <c r="A1313" s="19" t="s">
        <v>0</v>
      </c>
      <c r="B1313" s="20"/>
      <c r="C1313" s="20"/>
      <c r="D1313" s="21"/>
      <c r="E1313" s="22"/>
    </row>
    <row r="1314" spans="1:5" ht="20.25">
      <c r="A1314" s="19" t="s">
        <v>1</v>
      </c>
      <c r="B1314" s="20"/>
      <c r="C1314" s="19" t="s">
        <v>2</v>
      </c>
      <c r="D1314" s="21"/>
      <c r="E1314" s="21"/>
    </row>
    <row r="1315" spans="1:5" ht="20.25">
      <c r="A1315" s="19"/>
      <c r="B1315" s="23"/>
      <c r="C1315" s="20"/>
      <c r="D1315" s="22"/>
      <c r="E1315" s="22"/>
    </row>
    <row r="1316" spans="1:5" ht="20.25">
      <c r="A1316" s="19"/>
      <c r="B1316" s="23"/>
      <c r="C1316" s="20"/>
      <c r="D1316" s="22"/>
      <c r="E1316" s="22"/>
    </row>
    <row r="1317" spans="1:5" ht="20.25">
      <c r="A1317" s="19" t="s">
        <v>3</v>
      </c>
      <c r="B1317" s="23"/>
      <c r="C1317" s="20"/>
      <c r="D1317" s="22"/>
      <c r="E1317" s="22"/>
    </row>
    <row r="1318" spans="1:5" ht="20.25">
      <c r="A1318" s="21"/>
      <c r="B1318" s="24"/>
      <c r="C1318" s="21"/>
      <c r="D1318" s="22"/>
      <c r="E1318" s="22"/>
    </row>
    <row r="1319" spans="1:5" ht="20.25">
      <c r="A1319" s="21" t="s">
        <v>171</v>
      </c>
      <c r="B1319" s="24"/>
      <c r="C1319" s="21"/>
      <c r="D1319" s="22"/>
      <c r="E1319" s="22"/>
    </row>
    <row r="1320" spans="1:5" ht="20.25">
      <c r="A1320" s="21" t="s">
        <v>5</v>
      </c>
      <c r="B1320" s="21"/>
      <c r="C1320" s="21"/>
      <c r="D1320" s="22"/>
      <c r="E1320" s="22"/>
    </row>
    <row r="1321" spans="1:5" ht="20.25">
      <c r="A1321" s="21" t="s">
        <v>6</v>
      </c>
      <c r="B1321" s="22"/>
      <c r="C1321" s="22"/>
      <c r="D1321" s="22"/>
      <c r="E1321" s="22"/>
    </row>
    <row r="1322" spans="1:5" ht="20.25">
      <c r="A1322" s="688" t="s">
        <v>7</v>
      </c>
      <c r="B1322" s="26" t="s">
        <v>8</v>
      </c>
      <c r="C1322" s="1238" t="s">
        <v>9</v>
      </c>
      <c r="D1322" s="1240"/>
      <c r="E1322" s="688" t="s">
        <v>10</v>
      </c>
    </row>
    <row r="1323" spans="1:5" ht="20.25">
      <c r="A1323" s="27"/>
      <c r="B1323" s="28" t="s">
        <v>11</v>
      </c>
      <c r="C1323" s="688"/>
      <c r="D1323" s="29"/>
      <c r="E1323" s="27" t="s">
        <v>12</v>
      </c>
    </row>
    <row r="1324" spans="1:5" ht="20.25">
      <c r="A1324" s="30"/>
      <c r="B1324" s="31"/>
      <c r="C1324" s="689" t="s">
        <v>13</v>
      </c>
      <c r="D1324" s="690" t="s">
        <v>14</v>
      </c>
      <c r="E1324" s="689"/>
    </row>
    <row r="1325" spans="1:5" ht="20.25">
      <c r="A1325" s="34" t="s">
        <v>172</v>
      </c>
      <c r="B1325" s="34" t="s">
        <v>26</v>
      </c>
      <c r="C1325" s="280" t="s">
        <v>17</v>
      </c>
      <c r="D1325" s="35">
        <v>39675</v>
      </c>
      <c r="E1325" s="94">
        <v>-3287.4</v>
      </c>
    </row>
    <row r="1326" spans="1:5" ht="20.25">
      <c r="A1326" s="280"/>
      <c r="B1326" s="280" t="s">
        <v>16</v>
      </c>
      <c r="C1326" s="280" t="s">
        <v>19</v>
      </c>
      <c r="D1326" s="38">
        <v>39691</v>
      </c>
      <c r="E1326" s="89">
        <v>440.4</v>
      </c>
    </row>
    <row r="1327" spans="1:5" ht="20.25">
      <c r="A1327" s="41"/>
      <c r="B1327" s="280" t="s">
        <v>34</v>
      </c>
      <c r="C1327" s="280" t="s">
        <v>19</v>
      </c>
      <c r="D1327" s="38">
        <v>40086</v>
      </c>
      <c r="E1327" s="89">
        <v>320</v>
      </c>
    </row>
    <row r="1328" spans="1:5" ht="20.25">
      <c r="A1328" s="41"/>
      <c r="B1328" s="280" t="s">
        <v>34</v>
      </c>
      <c r="C1328" s="280" t="s">
        <v>19</v>
      </c>
      <c r="D1328" s="38">
        <v>40147</v>
      </c>
      <c r="E1328" s="89">
        <v>1199.4000000000001</v>
      </c>
    </row>
    <row r="1329" spans="1:6" ht="20.25">
      <c r="A1329" s="41"/>
      <c r="B1329" s="280" t="s">
        <v>34</v>
      </c>
      <c r="C1329" s="280" t="s">
        <v>17</v>
      </c>
      <c r="D1329" s="38">
        <v>40283</v>
      </c>
      <c r="E1329" s="89">
        <v>-400</v>
      </c>
    </row>
    <row r="1330" spans="1:6" ht="20.25">
      <c r="A1330" s="41"/>
      <c r="B1330" s="103" t="s">
        <v>20</v>
      </c>
      <c r="C1330" s="280" t="s">
        <v>19</v>
      </c>
      <c r="D1330" s="38">
        <v>40421</v>
      </c>
      <c r="E1330" s="88">
        <v>-8497</v>
      </c>
    </row>
    <row r="1331" spans="1:6" ht="20.25">
      <c r="A1331" s="41"/>
      <c r="B1331" s="103" t="s">
        <v>173</v>
      </c>
      <c r="C1331" s="280" t="s">
        <v>17</v>
      </c>
      <c r="D1331" s="38">
        <v>40466</v>
      </c>
      <c r="E1331" s="88">
        <v>-19083</v>
      </c>
    </row>
    <row r="1332" spans="1:6" ht="20.25">
      <c r="A1332" s="280"/>
      <c r="B1332" s="103" t="s">
        <v>173</v>
      </c>
      <c r="C1332" s="280" t="s">
        <v>32</v>
      </c>
      <c r="D1332" s="42">
        <v>41167</v>
      </c>
      <c r="E1332" s="129">
        <v>-24958</v>
      </c>
    </row>
    <row r="1333" spans="1:6" s="279" customFormat="1" ht="20.25">
      <c r="A1333" s="280"/>
      <c r="B1333" s="280" t="s">
        <v>40</v>
      </c>
      <c r="C1333" s="280" t="s">
        <v>17</v>
      </c>
      <c r="D1333" s="38">
        <v>43146</v>
      </c>
      <c r="E1333" s="91">
        <v>942703</v>
      </c>
      <c r="F1333" s="302"/>
    </row>
    <row r="1334" spans="1:6" ht="20.25">
      <c r="A1334" s="280"/>
      <c r="B1334" s="280" t="s">
        <v>40</v>
      </c>
      <c r="C1334" s="280" t="s">
        <v>19</v>
      </c>
      <c r="D1334" s="38">
        <v>43159</v>
      </c>
      <c r="E1334" s="89">
        <v>675499</v>
      </c>
    </row>
    <row r="1335" spans="1:6" s="279" customFormat="1" ht="20.25">
      <c r="A1335" s="280"/>
      <c r="B1335" s="280"/>
      <c r="C1335" s="280"/>
      <c r="D1335" s="42"/>
      <c r="E1335" s="89"/>
      <c r="F1335" s="302"/>
    </row>
    <row r="1336" spans="1:6" ht="20.25">
      <c r="A1336" s="280"/>
      <c r="B1336" s="280"/>
      <c r="C1336" s="280"/>
      <c r="D1336" s="42"/>
      <c r="E1336" s="89"/>
    </row>
    <row r="1337" spans="1:6" ht="20.25">
      <c r="A1337" s="280"/>
      <c r="B1337" s="281"/>
      <c r="C1337" s="280"/>
      <c r="D1337" s="42"/>
      <c r="E1337" s="89"/>
    </row>
    <row r="1338" spans="1:6" ht="20.25">
      <c r="A1338" s="280"/>
      <c r="B1338" s="281"/>
      <c r="C1338" s="280"/>
      <c r="D1338" s="42"/>
      <c r="E1338" s="89"/>
    </row>
    <row r="1339" spans="1:6" ht="20.25">
      <c r="A1339" s="280"/>
      <c r="B1339" s="281"/>
      <c r="C1339" s="280"/>
      <c r="D1339" s="42"/>
      <c r="E1339" s="89"/>
    </row>
    <row r="1340" spans="1:6" ht="20.25">
      <c r="A1340" s="280"/>
      <c r="B1340" s="281"/>
      <c r="C1340" s="280"/>
      <c r="D1340" s="42"/>
      <c r="E1340" s="89"/>
    </row>
    <row r="1341" spans="1:6" ht="20.25">
      <c r="A1341" s="280"/>
      <c r="B1341" s="281"/>
      <c r="C1341" s="280"/>
      <c r="D1341" s="42"/>
      <c r="E1341" s="89"/>
    </row>
    <row r="1342" spans="1:6" ht="20.25">
      <c r="A1342" s="280"/>
      <c r="B1342" s="281"/>
      <c r="C1342" s="280"/>
      <c r="D1342" s="42"/>
      <c r="E1342" s="89"/>
    </row>
    <row r="1343" spans="1:6" ht="20.25">
      <c r="A1343" s="280"/>
      <c r="B1343" s="281"/>
      <c r="C1343" s="280"/>
      <c r="D1343" s="42"/>
      <c r="E1343" s="89"/>
    </row>
    <row r="1344" spans="1:6" ht="20.25">
      <c r="A1344" s="280"/>
      <c r="B1344" s="281"/>
      <c r="C1344" s="280"/>
      <c r="D1344" s="42"/>
      <c r="E1344" s="89"/>
    </row>
    <row r="1345" spans="1:5" ht="20.25">
      <c r="A1345" s="280"/>
      <c r="B1345" s="281"/>
      <c r="C1345" s="280"/>
      <c r="D1345" s="42"/>
      <c r="E1345" s="89"/>
    </row>
    <row r="1346" spans="1:5" ht="20.25">
      <c r="A1346" s="280"/>
      <c r="B1346" s="281"/>
      <c r="C1346" s="280"/>
      <c r="D1346" s="42"/>
      <c r="E1346" s="89"/>
    </row>
    <row r="1347" spans="1:5" ht="20.25">
      <c r="A1347" s="280"/>
      <c r="B1347" s="281"/>
      <c r="C1347" s="280"/>
      <c r="D1347" s="42"/>
      <c r="E1347" s="89"/>
    </row>
    <row r="1348" spans="1:5" ht="20.25">
      <c r="A1348" s="280"/>
      <c r="B1348" s="281"/>
      <c r="C1348" s="280"/>
      <c r="D1348" s="42"/>
      <c r="E1348" s="89"/>
    </row>
    <row r="1349" spans="1:5" ht="20.25">
      <c r="A1349" s="280"/>
      <c r="B1349" s="281"/>
      <c r="C1349" s="280"/>
      <c r="D1349" s="42"/>
      <c r="E1349" s="89"/>
    </row>
    <row r="1350" spans="1:5" ht="20.25">
      <c r="A1350" s="280"/>
      <c r="B1350" s="281"/>
      <c r="C1350" s="280"/>
      <c r="D1350" s="42"/>
      <c r="E1350" s="89"/>
    </row>
    <row r="1351" spans="1:5" ht="20.25">
      <c r="A1351" s="30"/>
      <c r="B1351" s="51"/>
      <c r="C1351" s="30"/>
      <c r="D1351" s="49"/>
      <c r="E1351" s="50"/>
    </row>
    <row r="1352" spans="1:5" ht="20.25">
      <c r="A1352" s="52"/>
      <c r="B1352" s="53"/>
      <c r="C1352" s="1238" t="s">
        <v>772</v>
      </c>
      <c r="D1352" s="1239"/>
      <c r="E1352" s="62">
        <f>SUM(E1325:E1351)</f>
        <v>1563936.4</v>
      </c>
    </row>
    <row r="1353" spans="1:5" ht="20.25">
      <c r="A1353" s="55" t="s">
        <v>23</v>
      </c>
      <c r="B1353" s="53"/>
      <c r="C1353" s="53"/>
      <c r="D1353" s="53"/>
      <c r="E1353" s="53"/>
    </row>
    <row r="1354" spans="1:5" ht="20.25">
      <c r="A1354" s="19" t="s">
        <v>0</v>
      </c>
      <c r="B1354" s="20"/>
      <c r="C1354" s="20"/>
      <c r="D1354" s="21"/>
      <c r="E1354" s="22"/>
    </row>
    <row r="1355" spans="1:5" ht="20.25">
      <c r="A1355" s="19" t="s">
        <v>1</v>
      </c>
      <c r="B1355" s="20"/>
      <c r="C1355" s="19" t="s">
        <v>2</v>
      </c>
      <c r="D1355" s="21"/>
      <c r="E1355" s="21"/>
    </row>
    <row r="1356" spans="1:5" ht="20.25">
      <c r="A1356" s="19"/>
      <c r="B1356" s="23"/>
      <c r="C1356" s="20"/>
      <c r="D1356" s="22"/>
      <c r="E1356" s="22"/>
    </row>
    <row r="1357" spans="1:5" ht="20.25">
      <c r="A1357" s="19"/>
      <c r="B1357" s="23"/>
      <c r="C1357" s="20"/>
      <c r="D1357" s="22"/>
      <c r="E1357" s="22"/>
    </row>
    <row r="1358" spans="1:5" ht="20.25">
      <c r="A1358" s="19" t="s">
        <v>3</v>
      </c>
      <c r="B1358" s="23"/>
      <c r="C1358" s="20"/>
      <c r="D1358" s="22"/>
      <c r="E1358" s="22"/>
    </row>
    <row r="1359" spans="1:5" ht="20.25">
      <c r="A1359" s="21"/>
      <c r="B1359" s="24"/>
      <c r="C1359" s="21"/>
      <c r="D1359" s="22"/>
      <c r="E1359" s="22"/>
    </row>
    <row r="1360" spans="1:5" ht="20.25">
      <c r="A1360" s="21" t="s">
        <v>174</v>
      </c>
      <c r="B1360" s="24"/>
      <c r="C1360" s="21"/>
      <c r="D1360" s="22"/>
      <c r="E1360" s="22"/>
    </row>
    <row r="1361" spans="1:6" ht="20.25">
      <c r="A1361" s="21" t="s">
        <v>5</v>
      </c>
      <c r="B1361" s="21"/>
      <c r="C1361" s="21"/>
      <c r="D1361" s="22"/>
      <c r="E1361" s="22"/>
    </row>
    <row r="1362" spans="1:6" ht="20.25">
      <c r="A1362" s="21" t="s">
        <v>6</v>
      </c>
      <c r="B1362" s="22"/>
      <c r="C1362" s="22"/>
      <c r="D1362" s="22"/>
      <c r="E1362" s="22"/>
    </row>
    <row r="1363" spans="1:6" ht="20.25">
      <c r="A1363" s="688" t="s">
        <v>7</v>
      </c>
      <c r="B1363" s="26" t="s">
        <v>8</v>
      </c>
      <c r="C1363" s="1238" t="s">
        <v>9</v>
      </c>
      <c r="D1363" s="1240"/>
      <c r="E1363" s="688" t="s">
        <v>10</v>
      </c>
    </row>
    <row r="1364" spans="1:6" ht="20.25">
      <c r="A1364" s="27"/>
      <c r="B1364" s="28" t="s">
        <v>11</v>
      </c>
      <c r="C1364" s="688"/>
      <c r="D1364" s="29"/>
      <c r="E1364" s="27" t="s">
        <v>12</v>
      </c>
    </row>
    <row r="1365" spans="1:6" ht="20.25">
      <c r="A1365" s="30"/>
      <c r="B1365" s="31"/>
      <c r="C1365" s="689" t="s">
        <v>13</v>
      </c>
      <c r="D1365" s="690" t="s">
        <v>14</v>
      </c>
      <c r="E1365" s="689"/>
    </row>
    <row r="1366" spans="1:6" ht="20.25">
      <c r="A1366" s="34" t="s">
        <v>175</v>
      </c>
      <c r="B1366" s="34" t="s">
        <v>26</v>
      </c>
      <c r="C1366" s="34" t="s">
        <v>17</v>
      </c>
      <c r="D1366" s="35">
        <v>39706</v>
      </c>
      <c r="E1366" s="94">
        <v>-3962.2</v>
      </c>
      <c r="F1366" s="296"/>
    </row>
    <row r="1367" spans="1:6" ht="20.25">
      <c r="A1367" s="280"/>
      <c r="B1367" s="280" t="s">
        <v>176</v>
      </c>
      <c r="C1367" s="280" t="s">
        <v>32</v>
      </c>
      <c r="D1367" s="38">
        <v>40405</v>
      </c>
      <c r="E1367" s="89">
        <v>2453</v>
      </c>
      <c r="F1367" s="296"/>
    </row>
    <row r="1368" spans="1:6" ht="20.25">
      <c r="A1368" s="41"/>
      <c r="B1368" s="280" t="s">
        <v>177</v>
      </c>
      <c r="C1368" s="280" t="s">
        <v>19</v>
      </c>
      <c r="D1368" s="38">
        <v>40421</v>
      </c>
      <c r="E1368" s="88">
        <v>-14935.63</v>
      </c>
      <c r="F1368" s="296"/>
    </row>
    <row r="1369" spans="1:6" ht="20.25">
      <c r="A1369" s="41"/>
      <c r="B1369" s="280" t="s">
        <v>177</v>
      </c>
      <c r="C1369" s="280" t="s">
        <v>17</v>
      </c>
      <c r="D1369" s="38">
        <v>40497</v>
      </c>
      <c r="E1369" s="88">
        <v>-5000</v>
      </c>
      <c r="F1369" s="296"/>
    </row>
    <row r="1370" spans="1:6" ht="20.25">
      <c r="A1370" s="41"/>
      <c r="B1370" s="280" t="s">
        <v>177</v>
      </c>
      <c r="C1370" s="280" t="s">
        <v>19</v>
      </c>
      <c r="D1370" s="38">
        <v>40663</v>
      </c>
      <c r="E1370" s="88">
        <v>-18000</v>
      </c>
      <c r="F1370" s="296"/>
    </row>
    <row r="1371" spans="1:6" ht="20.25">
      <c r="A1371" s="41"/>
      <c r="B1371" s="280" t="s">
        <v>177</v>
      </c>
      <c r="C1371" s="280" t="s">
        <v>19</v>
      </c>
      <c r="D1371" s="38">
        <v>40724</v>
      </c>
      <c r="E1371" s="88">
        <v>-2364</v>
      </c>
      <c r="F1371" s="296"/>
    </row>
    <row r="1372" spans="1:6" ht="20.25">
      <c r="A1372" s="41"/>
      <c r="B1372" s="280" t="s">
        <v>27</v>
      </c>
      <c r="C1372" s="280" t="s">
        <v>115</v>
      </c>
      <c r="D1372" s="38">
        <v>41639</v>
      </c>
      <c r="E1372" s="88">
        <v>-109375</v>
      </c>
      <c r="F1372" s="308"/>
    </row>
    <row r="1373" spans="1:6" ht="20.25">
      <c r="A1373" s="41"/>
      <c r="B1373" s="280"/>
      <c r="C1373" s="280"/>
      <c r="D1373" s="38"/>
      <c r="E1373" s="91"/>
      <c r="F1373" s="308"/>
    </row>
    <row r="1374" spans="1:6" ht="20.25">
      <c r="A1374" s="41"/>
      <c r="B1374" s="280"/>
      <c r="C1374" s="280"/>
      <c r="D1374" s="38"/>
      <c r="E1374" s="89"/>
      <c r="F1374" s="308"/>
    </row>
    <row r="1375" spans="1:6" ht="20.25">
      <c r="A1375" s="41"/>
      <c r="B1375" s="280"/>
      <c r="C1375" s="280"/>
      <c r="D1375" s="38"/>
      <c r="E1375" s="89"/>
      <c r="F1375" s="296"/>
    </row>
    <row r="1376" spans="1:6" ht="20.25">
      <c r="A1376" s="41"/>
      <c r="B1376" s="280"/>
      <c r="C1376" s="280"/>
      <c r="D1376" s="38"/>
      <c r="E1376" s="88"/>
      <c r="F1376" s="296"/>
    </row>
    <row r="1377" spans="1:6" ht="20.25">
      <c r="A1377" s="41"/>
      <c r="B1377" s="280"/>
      <c r="C1377" s="280"/>
      <c r="D1377" s="38"/>
      <c r="E1377" s="88"/>
      <c r="F1377" s="296"/>
    </row>
    <row r="1378" spans="1:6" ht="20.25">
      <c r="A1378" s="41"/>
      <c r="B1378" s="280"/>
      <c r="C1378" s="280"/>
      <c r="D1378" s="38"/>
      <c r="E1378" s="89"/>
      <c r="F1378" s="296"/>
    </row>
    <row r="1379" spans="1:6" ht="20.25">
      <c r="A1379" s="41"/>
      <c r="B1379" s="281"/>
      <c r="C1379" s="280"/>
      <c r="D1379" s="42"/>
      <c r="E1379" s="89"/>
      <c r="F1379" s="296"/>
    </row>
    <row r="1380" spans="1:6" ht="20.25">
      <c r="A1380" s="41"/>
      <c r="B1380" s="281"/>
      <c r="C1380" s="280"/>
      <c r="D1380" s="42"/>
      <c r="E1380" s="89"/>
      <c r="F1380" s="296"/>
    </row>
    <row r="1381" spans="1:6" ht="20.25">
      <c r="A1381" s="41"/>
      <c r="B1381" s="281"/>
      <c r="C1381" s="280"/>
      <c r="D1381" s="42"/>
      <c r="E1381" s="89"/>
      <c r="F1381" s="296"/>
    </row>
    <row r="1382" spans="1:6" ht="20.25">
      <c r="A1382" s="41"/>
      <c r="B1382" s="281"/>
      <c r="C1382" s="280"/>
      <c r="D1382" s="42"/>
      <c r="E1382" s="89"/>
    </row>
    <row r="1383" spans="1:6" ht="20.25">
      <c r="A1383" s="41"/>
      <c r="B1383" s="281"/>
      <c r="C1383" s="280"/>
      <c r="D1383" s="42"/>
      <c r="E1383" s="89"/>
    </row>
    <row r="1384" spans="1:6" ht="20.25">
      <c r="A1384" s="41"/>
      <c r="B1384" s="281"/>
      <c r="C1384" s="280"/>
      <c r="D1384" s="42"/>
      <c r="E1384" s="89"/>
    </row>
    <row r="1385" spans="1:6" ht="20.25">
      <c r="A1385" s="41"/>
      <c r="B1385" s="281"/>
      <c r="C1385" s="280"/>
      <c r="D1385" s="42"/>
      <c r="E1385" s="89"/>
    </row>
    <row r="1386" spans="1:6" ht="20.25">
      <c r="A1386" s="280"/>
      <c r="B1386" s="281"/>
      <c r="C1386" s="280"/>
      <c r="D1386" s="45"/>
      <c r="E1386" s="46"/>
    </row>
    <row r="1387" spans="1:6" ht="20.25">
      <c r="A1387" s="280"/>
      <c r="B1387" s="281"/>
      <c r="C1387" s="280"/>
      <c r="D1387" s="45"/>
      <c r="E1387" s="46"/>
    </row>
    <row r="1388" spans="1:6" ht="20.25">
      <c r="A1388" s="280"/>
      <c r="B1388" s="281"/>
      <c r="C1388" s="280"/>
      <c r="D1388" s="45"/>
      <c r="E1388" s="46"/>
    </row>
    <row r="1389" spans="1:6" ht="20.25">
      <c r="A1389" s="280"/>
      <c r="B1389" s="281"/>
      <c r="C1389" s="280"/>
      <c r="D1389" s="45"/>
      <c r="E1389" s="46"/>
    </row>
    <row r="1390" spans="1:6" ht="20.25">
      <c r="A1390" s="280"/>
      <c r="B1390" s="281"/>
      <c r="C1390" s="280"/>
      <c r="D1390" s="45"/>
      <c r="E1390" s="46"/>
    </row>
    <row r="1391" spans="1:6" ht="20.25">
      <c r="A1391" s="47"/>
      <c r="B1391" s="48"/>
      <c r="C1391" s="47"/>
      <c r="D1391" s="49"/>
      <c r="E1391" s="50"/>
    </row>
    <row r="1392" spans="1:6" ht="20.25">
      <c r="A1392" s="30"/>
      <c r="B1392" s="51"/>
      <c r="C1392" s="30"/>
      <c r="D1392" s="49"/>
      <c r="E1392" s="50"/>
    </row>
    <row r="1393" spans="1:5" ht="20.25">
      <c r="A1393" s="52"/>
      <c r="B1393" s="53"/>
      <c r="C1393" s="1251" t="s">
        <v>774</v>
      </c>
      <c r="D1393" s="1252"/>
      <c r="E1393" s="74">
        <v>-151183.83000000002</v>
      </c>
    </row>
    <row r="1394" spans="1:5" ht="20.25">
      <c r="A1394" s="55" t="s">
        <v>23</v>
      </c>
      <c r="B1394" s="53"/>
      <c r="C1394" s="53"/>
      <c r="D1394" s="53"/>
      <c r="E1394" s="53"/>
    </row>
    <row r="1395" spans="1:5" ht="20.25">
      <c r="A1395" s="19" t="s">
        <v>0</v>
      </c>
      <c r="B1395" s="20"/>
      <c r="C1395" s="20"/>
      <c r="D1395" s="21"/>
      <c r="E1395" s="22"/>
    </row>
    <row r="1396" spans="1:5" ht="20.25">
      <c r="A1396" s="19" t="s">
        <v>1</v>
      </c>
      <c r="B1396" s="20"/>
      <c r="C1396" s="19" t="s">
        <v>2</v>
      </c>
      <c r="D1396" s="21"/>
      <c r="E1396" s="21"/>
    </row>
    <row r="1397" spans="1:5" ht="20.25">
      <c r="A1397" s="19"/>
      <c r="B1397" s="23"/>
      <c r="C1397" s="20"/>
      <c r="D1397" s="22"/>
      <c r="E1397" s="22"/>
    </row>
    <row r="1398" spans="1:5" ht="20.25">
      <c r="A1398" s="19"/>
      <c r="B1398" s="23"/>
      <c r="C1398" s="20"/>
      <c r="D1398" s="22"/>
      <c r="E1398" s="22"/>
    </row>
    <row r="1399" spans="1:5" ht="20.25">
      <c r="A1399" s="19" t="s">
        <v>3</v>
      </c>
      <c r="B1399" s="23"/>
      <c r="C1399" s="20"/>
      <c r="D1399" s="22"/>
      <c r="E1399" s="22"/>
    </row>
    <row r="1400" spans="1:5" ht="20.25">
      <c r="A1400" s="21"/>
      <c r="B1400" s="24"/>
      <c r="C1400" s="21"/>
      <c r="D1400" s="22"/>
      <c r="E1400" s="22"/>
    </row>
    <row r="1401" spans="1:5" ht="20.25">
      <c r="A1401" s="21"/>
      <c r="B1401" s="24"/>
      <c r="C1401" s="21"/>
      <c r="D1401" s="22"/>
      <c r="E1401" s="22"/>
    </row>
    <row r="1402" spans="1:5" ht="20.25">
      <c r="A1402" s="21" t="s">
        <v>178</v>
      </c>
      <c r="B1402" s="24"/>
      <c r="C1402" s="21"/>
      <c r="D1402" s="22"/>
      <c r="E1402" s="22"/>
    </row>
    <row r="1403" spans="1:5" ht="20.25">
      <c r="A1403" s="21" t="s">
        <v>5</v>
      </c>
      <c r="B1403" s="21"/>
      <c r="C1403" s="21"/>
      <c r="D1403" s="22"/>
      <c r="E1403" s="22"/>
    </row>
    <row r="1404" spans="1:5" ht="20.25">
      <c r="A1404" s="21" t="s">
        <v>6</v>
      </c>
      <c r="B1404" s="22"/>
      <c r="C1404" s="22"/>
      <c r="D1404" s="22"/>
      <c r="E1404" s="22"/>
    </row>
    <row r="1405" spans="1:5" ht="20.25">
      <c r="A1405" s="688" t="s">
        <v>7</v>
      </c>
      <c r="B1405" s="26" t="s">
        <v>8</v>
      </c>
      <c r="C1405" s="1238" t="s">
        <v>9</v>
      </c>
      <c r="D1405" s="1240"/>
      <c r="E1405" s="688" t="s">
        <v>10</v>
      </c>
    </row>
    <row r="1406" spans="1:5" ht="20.25">
      <c r="A1406" s="27"/>
      <c r="B1406" s="28" t="s">
        <v>11</v>
      </c>
      <c r="C1406" s="688"/>
      <c r="D1406" s="29"/>
      <c r="E1406" s="27" t="s">
        <v>12</v>
      </c>
    </row>
    <row r="1407" spans="1:5" ht="20.25">
      <c r="A1407" s="30"/>
      <c r="B1407" s="31"/>
      <c r="C1407" s="689" t="s">
        <v>13</v>
      </c>
      <c r="D1407" s="690" t="s">
        <v>14</v>
      </c>
      <c r="E1407" s="689"/>
    </row>
    <row r="1408" spans="1:5" ht="20.25">
      <c r="A1408" s="96" t="s">
        <v>179</v>
      </c>
      <c r="B1408" s="34" t="s">
        <v>105</v>
      </c>
      <c r="C1408" s="280" t="s">
        <v>17</v>
      </c>
      <c r="D1408" s="35">
        <v>39675</v>
      </c>
      <c r="E1408" s="94">
        <v>-417.8</v>
      </c>
    </row>
    <row r="1409" spans="1:7" ht="20.25">
      <c r="A1409" s="280"/>
      <c r="B1409" s="280" t="s">
        <v>105</v>
      </c>
      <c r="C1409" s="280" t="s">
        <v>19</v>
      </c>
      <c r="D1409" s="38">
        <v>39751</v>
      </c>
      <c r="E1409" s="88">
        <v>-1802.8</v>
      </c>
    </row>
    <row r="1410" spans="1:7" ht="20.25">
      <c r="A1410" s="41"/>
      <c r="B1410" s="280" t="s">
        <v>104</v>
      </c>
      <c r="C1410" s="280" t="s">
        <v>17</v>
      </c>
      <c r="D1410" s="38">
        <v>39767</v>
      </c>
      <c r="E1410" s="89">
        <v>2119.4</v>
      </c>
    </row>
    <row r="1411" spans="1:7" ht="20.25">
      <c r="A1411" s="41"/>
      <c r="B1411" s="280" t="s">
        <v>105</v>
      </c>
      <c r="C1411" s="280" t="s">
        <v>17</v>
      </c>
      <c r="D1411" s="38">
        <v>39767</v>
      </c>
      <c r="E1411" s="88">
        <v>-579</v>
      </c>
    </row>
    <row r="1412" spans="1:7" ht="20.25">
      <c r="A1412" s="41"/>
      <c r="B1412" s="280" t="s">
        <v>104</v>
      </c>
      <c r="C1412" s="280" t="s">
        <v>19</v>
      </c>
      <c r="D1412" s="38">
        <v>39994</v>
      </c>
      <c r="E1412" s="88">
        <v>-109.2</v>
      </c>
    </row>
    <row r="1413" spans="1:7" ht="20.25">
      <c r="A1413" s="41"/>
      <c r="B1413" s="280" t="s">
        <v>105</v>
      </c>
      <c r="C1413" s="280" t="s">
        <v>17</v>
      </c>
      <c r="D1413" s="38">
        <v>40132</v>
      </c>
      <c r="E1413" s="88">
        <v>-200.8</v>
      </c>
    </row>
    <row r="1414" spans="1:7" ht="20.25">
      <c r="A1414" s="41"/>
      <c r="B1414" s="280" t="s">
        <v>105</v>
      </c>
      <c r="C1414" s="280" t="s">
        <v>19</v>
      </c>
      <c r="D1414" s="38">
        <v>40178</v>
      </c>
      <c r="E1414" s="88">
        <v>-59990</v>
      </c>
    </row>
    <row r="1415" spans="1:7" ht="20.25">
      <c r="A1415" s="41"/>
      <c r="B1415" s="280" t="s">
        <v>180</v>
      </c>
      <c r="C1415" s="280" t="s">
        <v>17</v>
      </c>
      <c r="D1415" s="38">
        <v>40344</v>
      </c>
      <c r="E1415" s="89">
        <v>7308</v>
      </c>
    </row>
    <row r="1416" spans="1:7" ht="20.25">
      <c r="A1416" s="280"/>
      <c r="B1416" s="280" t="s">
        <v>34</v>
      </c>
      <c r="C1416" s="280" t="s">
        <v>19</v>
      </c>
      <c r="D1416" s="38">
        <v>40390</v>
      </c>
      <c r="E1416" s="88">
        <v>-327.60000000000002</v>
      </c>
    </row>
    <row r="1417" spans="1:7" ht="20.25">
      <c r="A1417" s="130"/>
      <c r="B1417" s="280" t="s">
        <v>173</v>
      </c>
      <c r="C1417" s="280" t="s">
        <v>32</v>
      </c>
      <c r="D1417" s="38">
        <v>40770</v>
      </c>
      <c r="E1417" s="88">
        <v>-37052</v>
      </c>
      <c r="F1417" s="296"/>
    </row>
    <row r="1418" spans="1:7" ht="20.25">
      <c r="A1418" s="130"/>
      <c r="B1418" s="280" t="s">
        <v>180</v>
      </c>
      <c r="C1418" s="280" t="s">
        <v>19</v>
      </c>
      <c r="D1418" s="38">
        <v>40908</v>
      </c>
      <c r="E1418" s="89">
        <v>75980</v>
      </c>
      <c r="F1418" s="295"/>
    </row>
    <row r="1419" spans="1:7" ht="20.25">
      <c r="A1419" s="130"/>
      <c r="B1419" s="280" t="s">
        <v>180</v>
      </c>
      <c r="C1419" s="280" t="s">
        <v>17</v>
      </c>
      <c r="D1419" s="38">
        <v>43054</v>
      </c>
      <c r="E1419" s="91">
        <v>81200</v>
      </c>
      <c r="F1419" s="296"/>
    </row>
    <row r="1420" spans="1:7" ht="20.25">
      <c r="A1420" s="130"/>
      <c r="B1420" s="280" t="s">
        <v>180</v>
      </c>
      <c r="C1420" s="280" t="s">
        <v>33</v>
      </c>
      <c r="D1420" s="38">
        <v>43100</v>
      </c>
      <c r="E1420" s="89">
        <v>80000</v>
      </c>
      <c r="F1420" s="318" t="s">
        <v>544</v>
      </c>
      <c r="G1420" s="686"/>
    </row>
    <row r="1421" spans="1:7" ht="20.25">
      <c r="A1421" s="130"/>
      <c r="B1421" s="280" t="s">
        <v>180</v>
      </c>
      <c r="C1421" s="280" t="s">
        <v>32</v>
      </c>
      <c r="D1421" s="38">
        <v>43115</v>
      </c>
      <c r="E1421" s="91">
        <v>164871</v>
      </c>
      <c r="F1421" s="296"/>
    </row>
    <row r="1422" spans="1:7" s="279" customFormat="1" ht="20.25">
      <c r="A1422" s="130"/>
      <c r="B1422" s="280" t="s">
        <v>40</v>
      </c>
      <c r="C1422" s="280" t="s">
        <v>17</v>
      </c>
      <c r="D1422" s="38">
        <v>43146</v>
      </c>
      <c r="E1422" s="91">
        <v>4202664</v>
      </c>
      <c r="F1422" s="296"/>
    </row>
    <row r="1423" spans="1:7" s="279" customFormat="1" ht="20.25">
      <c r="A1423" s="130"/>
      <c r="B1423" s="280" t="s">
        <v>40</v>
      </c>
      <c r="C1423" s="280" t="s">
        <v>19</v>
      </c>
      <c r="D1423" s="38">
        <v>43159</v>
      </c>
      <c r="E1423" s="91">
        <v>2236051</v>
      </c>
      <c r="F1423" s="296"/>
    </row>
    <row r="1424" spans="1:7" s="279" customFormat="1" ht="20.25">
      <c r="A1424" s="130"/>
      <c r="B1424" s="281"/>
      <c r="C1424" s="281"/>
      <c r="D1424" s="38"/>
      <c r="E1424" s="91"/>
      <c r="F1424" s="296"/>
    </row>
    <row r="1425" spans="1:6" s="279" customFormat="1" ht="20.25">
      <c r="A1425" s="130"/>
      <c r="B1425" s="281"/>
      <c r="C1425" s="281"/>
      <c r="D1425" s="38"/>
      <c r="E1425" s="91"/>
      <c r="F1425" s="296"/>
    </row>
    <row r="1426" spans="1:6" ht="20.25">
      <c r="A1426" s="130"/>
      <c r="B1426" s="281"/>
      <c r="C1426" s="281"/>
      <c r="D1426" s="38"/>
      <c r="E1426" s="91"/>
      <c r="F1426" s="296"/>
    </row>
    <row r="1427" spans="1:6" ht="20.25">
      <c r="A1427" s="130"/>
      <c r="B1427" s="281"/>
      <c r="C1427" s="281"/>
      <c r="D1427" s="38"/>
      <c r="E1427" s="91"/>
      <c r="F1427" s="296"/>
    </row>
    <row r="1428" spans="1:6" ht="20.25">
      <c r="A1428" s="130"/>
      <c r="B1428" s="281"/>
      <c r="C1428" s="281"/>
      <c r="D1428" s="38"/>
      <c r="E1428" s="91"/>
      <c r="F1428" s="296"/>
    </row>
    <row r="1429" spans="1:6" ht="20.25">
      <c r="A1429" s="41"/>
      <c r="B1429" s="280"/>
      <c r="C1429" s="280"/>
      <c r="D1429" s="38"/>
      <c r="E1429" s="91"/>
      <c r="F1429" s="296"/>
    </row>
    <row r="1430" spans="1:6" ht="20.25">
      <c r="A1430" s="41"/>
      <c r="B1430" s="281"/>
      <c r="C1430" s="280"/>
      <c r="D1430" s="42"/>
      <c r="E1430" s="89"/>
      <c r="F1430" s="296"/>
    </row>
    <row r="1431" spans="1:6" ht="20.25">
      <c r="A1431" s="41"/>
      <c r="B1431" s="281"/>
      <c r="C1431" s="280"/>
      <c r="D1431" s="42"/>
      <c r="E1431" s="89"/>
      <c r="F1431" s="296"/>
    </row>
    <row r="1432" spans="1:6" ht="20.25">
      <c r="A1432" s="47"/>
      <c r="B1432" s="48"/>
      <c r="C1432" s="47"/>
      <c r="D1432" s="49"/>
      <c r="E1432" s="50"/>
      <c r="F1432" s="296"/>
    </row>
    <row r="1433" spans="1:6" ht="20.25">
      <c r="A1433" s="30"/>
      <c r="B1433" s="51"/>
      <c r="C1433" s="30"/>
      <c r="D1433" s="49"/>
      <c r="E1433" s="50"/>
      <c r="F1433" s="296"/>
    </row>
    <row r="1434" spans="1:6" ht="20.25">
      <c r="A1434" s="22"/>
      <c r="B1434" s="53"/>
      <c r="C1434" s="1238" t="s">
        <v>772</v>
      </c>
      <c r="D1434" s="1239"/>
      <c r="E1434" s="62">
        <f>SUM(E1408:E1433)</f>
        <v>6749714.2000000002</v>
      </c>
      <c r="F1434" s="296"/>
    </row>
    <row r="1435" spans="1:6" ht="20.25">
      <c r="A1435" s="55" t="s">
        <v>23</v>
      </c>
      <c r="B1435" s="53"/>
      <c r="C1435" s="53"/>
      <c r="D1435" s="53"/>
      <c r="E1435" s="53"/>
      <c r="F1435" s="296"/>
    </row>
    <row r="1436" spans="1:6" ht="20.25">
      <c r="A1436" s="19" t="s">
        <v>0</v>
      </c>
      <c r="B1436" s="20"/>
      <c r="C1436" s="20"/>
      <c r="D1436" s="21"/>
      <c r="E1436" s="22"/>
    </row>
    <row r="1437" spans="1:6" ht="20.25">
      <c r="A1437" s="19" t="s">
        <v>1</v>
      </c>
      <c r="B1437" s="20"/>
      <c r="C1437" s="19" t="s">
        <v>2</v>
      </c>
      <c r="D1437" s="21"/>
      <c r="E1437" s="21"/>
    </row>
    <row r="1438" spans="1:6" ht="20.25">
      <c r="A1438" s="19"/>
      <c r="B1438" s="23"/>
      <c r="C1438" s="20"/>
      <c r="D1438" s="22"/>
      <c r="E1438" s="22"/>
    </row>
    <row r="1439" spans="1:6" ht="20.25">
      <c r="A1439" s="19"/>
      <c r="B1439" s="23"/>
      <c r="C1439" s="20"/>
      <c r="D1439" s="22"/>
      <c r="E1439" s="22"/>
    </row>
    <row r="1440" spans="1:6" ht="20.25">
      <c r="A1440" s="19" t="s">
        <v>3</v>
      </c>
      <c r="B1440" s="23"/>
      <c r="C1440" s="20"/>
      <c r="D1440" s="22"/>
      <c r="E1440" s="22"/>
    </row>
    <row r="1441" spans="1:6" ht="20.25">
      <c r="A1441" s="21"/>
      <c r="B1441" s="24"/>
      <c r="C1441" s="21"/>
      <c r="D1441" s="22"/>
      <c r="E1441" s="22"/>
    </row>
    <row r="1442" spans="1:6" ht="20.25">
      <c r="A1442" s="21"/>
      <c r="B1442" s="24"/>
      <c r="C1442" s="21"/>
      <c r="D1442" s="22"/>
      <c r="E1442" s="22"/>
    </row>
    <row r="1443" spans="1:6" ht="20.25">
      <c r="A1443" s="21" t="s">
        <v>182</v>
      </c>
      <c r="B1443" s="24"/>
      <c r="C1443" s="21"/>
      <c r="D1443" s="22"/>
      <c r="E1443" s="22"/>
    </row>
    <row r="1444" spans="1:6" ht="20.25">
      <c r="A1444" s="21" t="s">
        <v>5</v>
      </c>
      <c r="B1444" s="21"/>
      <c r="C1444" s="21"/>
      <c r="D1444" s="22"/>
      <c r="E1444" s="22"/>
    </row>
    <row r="1445" spans="1:6" ht="20.25">
      <c r="A1445" s="21" t="s">
        <v>6</v>
      </c>
      <c r="B1445" s="22"/>
      <c r="C1445" s="22"/>
      <c r="D1445" s="22"/>
      <c r="E1445" s="22"/>
    </row>
    <row r="1446" spans="1:6" ht="20.25">
      <c r="A1446" s="688" t="s">
        <v>7</v>
      </c>
      <c r="B1446" s="26" t="s">
        <v>8</v>
      </c>
      <c r="C1446" s="1238" t="s">
        <v>9</v>
      </c>
      <c r="D1446" s="1240"/>
      <c r="E1446" s="688" t="s">
        <v>10</v>
      </c>
    </row>
    <row r="1447" spans="1:6" ht="20.25">
      <c r="A1447" s="27"/>
      <c r="B1447" s="28" t="s">
        <v>11</v>
      </c>
      <c r="C1447" s="688"/>
      <c r="D1447" s="29"/>
      <c r="E1447" s="27" t="s">
        <v>12</v>
      </c>
    </row>
    <row r="1448" spans="1:6" ht="20.25">
      <c r="A1448" s="30"/>
      <c r="B1448" s="31"/>
      <c r="C1448" s="689" t="s">
        <v>13</v>
      </c>
      <c r="D1448" s="690" t="s">
        <v>14</v>
      </c>
      <c r="E1448" s="689"/>
    </row>
    <row r="1449" spans="1:6" ht="20.25">
      <c r="A1449" s="34" t="s">
        <v>183</v>
      </c>
      <c r="B1449" s="34" t="s">
        <v>26</v>
      </c>
      <c r="C1449" s="34" t="s">
        <v>17</v>
      </c>
      <c r="D1449" s="35">
        <v>38822</v>
      </c>
      <c r="E1449" s="94">
        <v>-41570.800000000003</v>
      </c>
    </row>
    <row r="1450" spans="1:6" ht="20.25">
      <c r="A1450" s="280"/>
      <c r="B1450" s="280" t="s">
        <v>16</v>
      </c>
      <c r="C1450" s="280" t="s">
        <v>19</v>
      </c>
      <c r="D1450" s="38">
        <v>39202</v>
      </c>
      <c r="E1450" s="89">
        <v>2648.1</v>
      </c>
    </row>
    <row r="1451" spans="1:6" ht="20.25">
      <c r="A1451" s="41"/>
      <c r="B1451" s="280" t="s">
        <v>26</v>
      </c>
      <c r="C1451" s="280" t="s">
        <v>17</v>
      </c>
      <c r="D1451" s="38">
        <v>39309</v>
      </c>
      <c r="E1451" s="88">
        <v>-300</v>
      </c>
    </row>
    <row r="1452" spans="1:6" ht="20.25">
      <c r="A1452" s="41"/>
      <c r="B1452" s="280" t="s">
        <v>16</v>
      </c>
      <c r="C1452" s="280" t="s">
        <v>17</v>
      </c>
      <c r="D1452" s="38">
        <v>39614</v>
      </c>
      <c r="E1452" s="89">
        <v>2620.4</v>
      </c>
    </row>
    <row r="1453" spans="1:6" ht="20.25">
      <c r="A1453" s="41"/>
      <c r="B1453" s="280" t="s">
        <v>34</v>
      </c>
      <c r="C1453" s="280" t="s">
        <v>19</v>
      </c>
      <c r="D1453" s="38">
        <v>40086</v>
      </c>
      <c r="E1453" s="89">
        <v>44500</v>
      </c>
    </row>
    <row r="1454" spans="1:6" ht="20.25">
      <c r="A1454" s="41"/>
      <c r="B1454" s="280" t="s">
        <v>16</v>
      </c>
      <c r="C1454" s="280" t="s">
        <v>19</v>
      </c>
      <c r="D1454" s="86">
        <v>40421</v>
      </c>
      <c r="E1454" s="89">
        <v>49057</v>
      </c>
    </row>
    <row r="1455" spans="1:6" ht="20.25">
      <c r="A1455" s="41"/>
      <c r="B1455" s="280" t="s">
        <v>16</v>
      </c>
      <c r="C1455" s="280" t="s">
        <v>17</v>
      </c>
      <c r="D1455" s="38">
        <v>40862</v>
      </c>
      <c r="E1455" s="89">
        <v>253.7</v>
      </c>
    </row>
    <row r="1456" spans="1:6" ht="20.25">
      <c r="A1456" s="41"/>
      <c r="B1456" s="280" t="s">
        <v>18</v>
      </c>
      <c r="C1456" s="280" t="s">
        <v>17</v>
      </c>
      <c r="D1456" s="38">
        <v>43146</v>
      </c>
      <c r="E1456" s="89">
        <v>8576288</v>
      </c>
      <c r="F1456" s="302">
        <v>43101</v>
      </c>
    </row>
    <row r="1457" spans="1:6" ht="20.25">
      <c r="A1457" s="41"/>
      <c r="B1457" s="280" t="s">
        <v>18</v>
      </c>
      <c r="C1457" s="280" t="s">
        <v>19</v>
      </c>
      <c r="D1457" s="38">
        <v>43159</v>
      </c>
      <c r="E1457" s="89">
        <v>8745427</v>
      </c>
      <c r="F1457" s="302">
        <v>43101</v>
      </c>
    </row>
    <row r="1458" spans="1:6" ht="20.25">
      <c r="A1458" s="41"/>
      <c r="B1458" s="281"/>
      <c r="C1458" s="280"/>
      <c r="D1458" s="131"/>
      <c r="E1458" s="89"/>
    </row>
    <row r="1459" spans="1:6" ht="20.25">
      <c r="A1459" s="41"/>
      <c r="B1459" s="281"/>
      <c r="C1459" s="280"/>
      <c r="D1459" s="131"/>
      <c r="E1459" s="89"/>
    </row>
    <row r="1460" spans="1:6" ht="20.25">
      <c r="A1460" s="41"/>
      <c r="B1460" s="281"/>
      <c r="C1460" s="280"/>
      <c r="D1460" s="131"/>
      <c r="E1460" s="89"/>
    </row>
    <row r="1461" spans="1:6" ht="20.25">
      <c r="A1461" s="41"/>
      <c r="B1461" s="281"/>
      <c r="C1461" s="280"/>
      <c r="D1461" s="131"/>
      <c r="E1461" s="89"/>
    </row>
    <row r="1462" spans="1:6" ht="20.25">
      <c r="A1462" s="41"/>
      <c r="B1462" s="281"/>
      <c r="C1462" s="280"/>
      <c r="D1462" s="131"/>
      <c r="E1462" s="89"/>
    </row>
    <row r="1463" spans="1:6" ht="20.25">
      <c r="A1463" s="41"/>
      <c r="B1463" s="281"/>
      <c r="C1463" s="280"/>
      <c r="D1463" s="131"/>
      <c r="E1463" s="89"/>
    </row>
    <row r="1464" spans="1:6" ht="20.25">
      <c r="A1464" s="41"/>
      <c r="B1464" s="281"/>
      <c r="C1464" s="280"/>
      <c r="D1464" s="131"/>
      <c r="E1464" s="89"/>
    </row>
    <row r="1465" spans="1:6" ht="20.25">
      <c r="A1465" s="41"/>
      <c r="B1465" s="281"/>
      <c r="C1465" s="280"/>
      <c r="D1465" s="131"/>
      <c r="E1465" s="89"/>
    </row>
    <row r="1466" spans="1:6" ht="20.25">
      <c r="A1466" s="41"/>
      <c r="B1466" s="281"/>
      <c r="C1466" s="280"/>
      <c r="D1466" s="131"/>
      <c r="E1466" s="89"/>
    </row>
    <row r="1467" spans="1:6" ht="20.25">
      <c r="A1467" s="41"/>
      <c r="B1467" s="281"/>
      <c r="C1467" s="280"/>
      <c r="D1467" s="131"/>
      <c r="E1467" s="89"/>
    </row>
    <row r="1468" spans="1:6" ht="20.25">
      <c r="A1468" s="41"/>
      <c r="B1468" s="281"/>
      <c r="C1468" s="280"/>
      <c r="D1468" s="131"/>
      <c r="E1468" s="89"/>
    </row>
    <row r="1469" spans="1:6" ht="20.25">
      <c r="A1469" s="41"/>
      <c r="B1469" s="281"/>
      <c r="C1469" s="280"/>
      <c r="D1469" s="131"/>
      <c r="E1469" s="89"/>
    </row>
    <row r="1470" spans="1:6" ht="20.25">
      <c r="A1470" s="41"/>
      <c r="B1470" s="281"/>
      <c r="C1470" s="280"/>
      <c r="D1470" s="131"/>
      <c r="E1470" s="89"/>
    </row>
    <row r="1471" spans="1:6" ht="20.25">
      <c r="A1471" s="41"/>
      <c r="B1471" s="281"/>
      <c r="C1471" s="280"/>
      <c r="D1471" s="131"/>
      <c r="E1471" s="89"/>
    </row>
    <row r="1472" spans="1:6" ht="20.25">
      <c r="A1472" s="280"/>
      <c r="B1472" s="281"/>
      <c r="C1472" s="280"/>
      <c r="D1472" s="45"/>
      <c r="E1472" s="46"/>
    </row>
    <row r="1473" spans="1:6" ht="20.25">
      <c r="A1473" s="47"/>
      <c r="B1473" s="48"/>
      <c r="C1473" s="47"/>
      <c r="D1473" s="49"/>
      <c r="E1473" s="50"/>
    </row>
    <row r="1474" spans="1:6" ht="20.25">
      <c r="A1474" s="30"/>
      <c r="B1474" s="51"/>
      <c r="C1474" s="30"/>
      <c r="D1474" s="49"/>
      <c r="E1474" s="50"/>
    </row>
    <row r="1475" spans="1:6" ht="20.25">
      <c r="A1475" s="52"/>
      <c r="B1475" s="53"/>
      <c r="C1475" s="1238" t="s">
        <v>772</v>
      </c>
      <c r="D1475" s="1239"/>
      <c r="E1475" s="140">
        <f>SUM(E1449:E1474)</f>
        <v>17378923.399999999</v>
      </c>
    </row>
    <row r="1476" spans="1:6" ht="20.25">
      <c r="A1476" s="55" t="s">
        <v>23</v>
      </c>
      <c r="B1476" s="53"/>
      <c r="C1476" s="53"/>
      <c r="D1476" s="53"/>
      <c r="E1476" s="53"/>
    </row>
    <row r="1477" spans="1:6" ht="20.25">
      <c r="A1477" s="19" t="s">
        <v>0</v>
      </c>
      <c r="B1477" s="20"/>
      <c r="C1477" s="20"/>
      <c r="D1477" s="21"/>
      <c r="E1477" s="22"/>
    </row>
    <row r="1478" spans="1:6" ht="20.25">
      <c r="A1478" s="19" t="s">
        <v>1</v>
      </c>
      <c r="B1478" s="20"/>
      <c r="C1478" s="19" t="s">
        <v>2</v>
      </c>
      <c r="D1478" s="21"/>
      <c r="E1478" s="21"/>
    </row>
    <row r="1479" spans="1:6" ht="20.25">
      <c r="A1479" s="19"/>
      <c r="B1479" s="23"/>
      <c r="C1479" s="20"/>
      <c r="D1479" s="22"/>
      <c r="E1479" s="22"/>
    </row>
    <row r="1480" spans="1:6" ht="20.25">
      <c r="A1480" s="19"/>
      <c r="B1480" s="23"/>
      <c r="C1480" s="20"/>
      <c r="D1480" s="22"/>
      <c r="E1480" s="22"/>
    </row>
    <row r="1481" spans="1:6" ht="20.25">
      <c r="A1481" s="19" t="s">
        <v>3</v>
      </c>
      <c r="B1481" s="23"/>
      <c r="C1481" s="20"/>
      <c r="D1481" s="22"/>
      <c r="E1481" s="22"/>
    </row>
    <row r="1482" spans="1:6" ht="20.25">
      <c r="A1482" s="21"/>
      <c r="B1482" s="24"/>
      <c r="C1482" s="21"/>
      <c r="D1482" s="22"/>
      <c r="E1482" s="22"/>
    </row>
    <row r="1483" spans="1:6" ht="20.25">
      <c r="A1483" s="21" t="s">
        <v>185</v>
      </c>
      <c r="B1483" s="24"/>
      <c r="C1483" s="21"/>
      <c r="D1483" s="22"/>
      <c r="E1483" s="22"/>
    </row>
    <row r="1484" spans="1:6" ht="20.25">
      <c r="A1484" s="21" t="s">
        <v>5</v>
      </c>
      <c r="B1484" s="21"/>
      <c r="C1484" s="21"/>
      <c r="D1484" s="22"/>
      <c r="E1484" s="22"/>
    </row>
    <row r="1485" spans="1:6" ht="20.25">
      <c r="A1485" s="21" t="s">
        <v>6</v>
      </c>
      <c r="B1485" s="22"/>
      <c r="C1485" s="22"/>
      <c r="D1485" s="22"/>
      <c r="E1485" s="22"/>
    </row>
    <row r="1486" spans="1:6" ht="20.25">
      <c r="A1486" s="688" t="s">
        <v>7</v>
      </c>
      <c r="B1486" s="26" t="s">
        <v>8</v>
      </c>
      <c r="C1486" s="1238" t="s">
        <v>9</v>
      </c>
      <c r="D1486" s="1240"/>
      <c r="E1486" s="688" t="s">
        <v>10</v>
      </c>
    </row>
    <row r="1487" spans="1:6" ht="20.25">
      <c r="A1487" s="27"/>
      <c r="B1487" s="28" t="s">
        <v>11</v>
      </c>
      <c r="C1487" s="688"/>
      <c r="D1487" s="29"/>
      <c r="E1487" s="27" t="s">
        <v>12</v>
      </c>
      <c r="F1487" s="296"/>
    </row>
    <row r="1488" spans="1:6" ht="20.25">
      <c r="A1488" s="30"/>
      <c r="B1488" s="31"/>
      <c r="C1488" s="689" t="s">
        <v>13</v>
      </c>
      <c r="D1488" s="690" t="s">
        <v>14</v>
      </c>
      <c r="E1488" s="689"/>
      <c r="F1488" s="296"/>
    </row>
    <row r="1489" spans="1:6" ht="20.25">
      <c r="A1489" s="34" t="s">
        <v>186</v>
      </c>
      <c r="B1489" s="34" t="s">
        <v>187</v>
      </c>
      <c r="C1489" s="280" t="s">
        <v>17</v>
      </c>
      <c r="D1489" s="35">
        <v>38822</v>
      </c>
      <c r="E1489" s="94">
        <v>-50955.75</v>
      </c>
      <c r="F1489" s="296"/>
    </row>
    <row r="1490" spans="1:6" ht="20.25">
      <c r="A1490" s="280" t="s">
        <v>188</v>
      </c>
      <c r="B1490" s="280" t="s">
        <v>189</v>
      </c>
      <c r="C1490" s="280" t="s">
        <v>19</v>
      </c>
      <c r="D1490" s="38">
        <v>39233</v>
      </c>
      <c r="E1490" s="89">
        <v>194.99</v>
      </c>
      <c r="F1490" s="296"/>
    </row>
    <row r="1491" spans="1:6" ht="20.25">
      <c r="A1491" s="41"/>
      <c r="B1491" s="280" t="s">
        <v>189</v>
      </c>
      <c r="C1491" s="280" t="s">
        <v>19</v>
      </c>
      <c r="D1491" s="38">
        <v>39263</v>
      </c>
      <c r="E1491" s="89">
        <v>412.78</v>
      </c>
      <c r="F1491" s="296"/>
    </row>
    <row r="1492" spans="1:6" ht="20.25">
      <c r="A1492" s="41"/>
      <c r="B1492" s="280" t="s">
        <v>187</v>
      </c>
      <c r="C1492" s="280" t="s">
        <v>17</v>
      </c>
      <c r="D1492" s="38">
        <v>39278</v>
      </c>
      <c r="E1492" s="89">
        <v>500</v>
      </c>
      <c r="F1492" s="296"/>
    </row>
    <row r="1493" spans="1:6" ht="20.25">
      <c r="A1493" s="41"/>
      <c r="B1493" s="280" t="s">
        <v>189</v>
      </c>
      <c r="C1493" s="280" t="s">
        <v>17</v>
      </c>
      <c r="D1493" s="38">
        <v>39278</v>
      </c>
      <c r="E1493" s="89">
        <v>207.6</v>
      </c>
      <c r="F1493" s="296"/>
    </row>
    <row r="1494" spans="1:6" ht="20.25">
      <c r="A1494" s="41"/>
      <c r="B1494" s="280" t="s">
        <v>189</v>
      </c>
      <c r="C1494" s="280" t="s">
        <v>19</v>
      </c>
      <c r="D1494" s="38">
        <v>39294</v>
      </c>
      <c r="E1494" s="89">
        <v>195.3</v>
      </c>
      <c r="F1494" s="296"/>
    </row>
    <row r="1495" spans="1:6" ht="20.25">
      <c r="A1495" s="41"/>
      <c r="B1495" s="280" t="s">
        <v>189</v>
      </c>
      <c r="C1495" s="280" t="s">
        <v>17</v>
      </c>
      <c r="D1495" s="38">
        <v>39309</v>
      </c>
      <c r="E1495" s="89">
        <v>335.25</v>
      </c>
      <c r="F1495" s="296"/>
    </row>
    <row r="1496" spans="1:6" ht="20.25">
      <c r="A1496" s="41"/>
      <c r="B1496" s="280" t="s">
        <v>34</v>
      </c>
      <c r="C1496" s="280" t="s">
        <v>17</v>
      </c>
      <c r="D1496" s="38">
        <v>39828</v>
      </c>
      <c r="E1496" s="89">
        <v>250</v>
      </c>
      <c r="F1496" s="296"/>
    </row>
    <row r="1497" spans="1:6" ht="20.25">
      <c r="A1497" s="280"/>
      <c r="B1497" s="280" t="s">
        <v>190</v>
      </c>
      <c r="C1497" s="280" t="s">
        <v>19</v>
      </c>
      <c r="D1497" s="38">
        <v>40086</v>
      </c>
      <c r="E1497" s="88">
        <v>-14390</v>
      </c>
      <c r="F1497" s="296"/>
    </row>
    <row r="1498" spans="1:6" ht="20.25">
      <c r="A1498" s="41"/>
      <c r="B1498" s="280" t="s">
        <v>190</v>
      </c>
      <c r="C1498" s="280" t="s">
        <v>19</v>
      </c>
      <c r="D1498" s="38">
        <v>40117</v>
      </c>
      <c r="E1498" s="89">
        <v>4340</v>
      </c>
      <c r="F1498" s="296"/>
    </row>
    <row r="1499" spans="1:6" ht="20.25">
      <c r="A1499" s="41"/>
      <c r="B1499" s="280" t="s">
        <v>191</v>
      </c>
      <c r="C1499" s="280" t="s">
        <v>19</v>
      </c>
      <c r="D1499" s="38">
        <v>40162</v>
      </c>
      <c r="E1499" s="89">
        <v>350</v>
      </c>
      <c r="F1499" s="296"/>
    </row>
    <row r="1500" spans="1:6" ht="20.25">
      <c r="A1500" s="280"/>
      <c r="B1500" s="280" t="s">
        <v>192</v>
      </c>
      <c r="C1500" s="280" t="s">
        <v>17</v>
      </c>
      <c r="D1500" s="38">
        <v>40224</v>
      </c>
      <c r="E1500" s="88">
        <v>-125.5</v>
      </c>
      <c r="F1500" s="296"/>
    </row>
    <row r="1501" spans="1:6" ht="20.25">
      <c r="A1501" s="280"/>
      <c r="B1501" s="280" t="s">
        <v>191</v>
      </c>
      <c r="C1501" s="280" t="s">
        <v>19</v>
      </c>
      <c r="D1501" s="38">
        <v>40421</v>
      </c>
      <c r="E1501" s="89">
        <v>2001</v>
      </c>
      <c r="F1501" s="296"/>
    </row>
    <row r="1502" spans="1:6" ht="20.25">
      <c r="A1502" s="47"/>
      <c r="B1502" s="280" t="s">
        <v>34</v>
      </c>
      <c r="C1502" s="280" t="s">
        <v>19</v>
      </c>
      <c r="D1502" s="38">
        <v>43039</v>
      </c>
      <c r="E1502" s="89">
        <v>8770</v>
      </c>
      <c r="F1502" s="296"/>
    </row>
    <row r="1503" spans="1:6" ht="20.25">
      <c r="A1503" s="47"/>
      <c r="B1503" s="280" t="s">
        <v>34</v>
      </c>
      <c r="C1503" s="280" t="s">
        <v>19</v>
      </c>
      <c r="D1503" s="38">
        <v>43159</v>
      </c>
      <c r="E1503" s="89">
        <v>805877</v>
      </c>
      <c r="F1503" s="296"/>
    </row>
    <row r="1504" spans="1:6" s="290" customFormat="1" ht="20.25">
      <c r="A1504" s="47"/>
      <c r="B1504" s="280"/>
      <c r="C1504" s="280"/>
      <c r="D1504" s="38"/>
      <c r="E1504" s="89"/>
      <c r="F1504" s="295">
        <v>43101</v>
      </c>
    </row>
    <row r="1505" spans="1:6" ht="20.25">
      <c r="A1505" s="47"/>
      <c r="B1505" s="280"/>
      <c r="C1505" s="280"/>
      <c r="D1505" s="38"/>
      <c r="E1505" s="89"/>
      <c r="F1505" s="296"/>
    </row>
    <row r="1506" spans="1:6" ht="20.25">
      <c r="A1506" s="47"/>
      <c r="B1506" s="280"/>
      <c r="C1506" s="280"/>
      <c r="D1506" s="38"/>
      <c r="E1506" s="89"/>
      <c r="F1506" s="296"/>
    </row>
    <row r="1507" spans="1:6" ht="20.25">
      <c r="A1507" s="47"/>
      <c r="B1507" s="280"/>
      <c r="C1507" s="280"/>
      <c r="D1507" s="38"/>
      <c r="E1507" s="89"/>
      <c r="F1507" s="296"/>
    </row>
    <row r="1508" spans="1:6" ht="20.25">
      <c r="A1508" s="47"/>
      <c r="B1508" s="280"/>
      <c r="C1508" s="280"/>
      <c r="D1508" s="38"/>
      <c r="E1508" s="89"/>
      <c r="F1508" s="296"/>
    </row>
    <row r="1509" spans="1:6" ht="20.25">
      <c r="A1509" s="47"/>
      <c r="B1509" s="280"/>
      <c r="C1509" s="280"/>
      <c r="D1509" s="38"/>
      <c r="E1509" s="89"/>
      <c r="F1509" s="296"/>
    </row>
    <row r="1510" spans="1:6" ht="20.25">
      <c r="A1510" s="47"/>
      <c r="B1510" s="280"/>
      <c r="C1510" s="280"/>
      <c r="D1510" s="38"/>
      <c r="E1510" s="89"/>
      <c r="F1510" s="296"/>
    </row>
    <row r="1511" spans="1:6" ht="20.25">
      <c r="A1511" s="47"/>
      <c r="B1511" s="280"/>
      <c r="C1511" s="280"/>
      <c r="D1511" s="38"/>
      <c r="E1511" s="89"/>
      <c r="F1511" s="296"/>
    </row>
    <row r="1512" spans="1:6" ht="20.25">
      <c r="A1512" s="47"/>
      <c r="B1512" s="280"/>
      <c r="C1512" s="280"/>
      <c r="D1512" s="38"/>
      <c r="E1512" s="89"/>
      <c r="F1512" s="296"/>
    </row>
    <row r="1513" spans="1:6" ht="20.25">
      <c r="A1513" s="47"/>
      <c r="B1513" s="280"/>
      <c r="C1513" s="280"/>
      <c r="D1513" s="38"/>
      <c r="E1513" s="89"/>
      <c r="F1513" s="296"/>
    </row>
    <row r="1514" spans="1:6" ht="20.25">
      <c r="A1514" s="47"/>
      <c r="B1514" s="280"/>
      <c r="C1514" s="280"/>
      <c r="D1514" s="38"/>
      <c r="E1514" s="89"/>
      <c r="F1514" s="296"/>
    </row>
    <row r="1515" spans="1:6" ht="20.25">
      <c r="A1515" s="30"/>
      <c r="B1515" s="67"/>
      <c r="C1515" s="67"/>
      <c r="D1515" s="68"/>
      <c r="E1515" s="132"/>
      <c r="F1515" s="295"/>
    </row>
    <row r="1516" spans="1:6" ht="20.25">
      <c r="A1516" s="52"/>
      <c r="B1516" s="53"/>
      <c r="C1516" s="1238" t="s">
        <v>772</v>
      </c>
      <c r="D1516" s="1239"/>
      <c r="E1516" s="79">
        <f>SUM(E1489:E1515)</f>
        <v>757962.67</v>
      </c>
      <c r="F1516" s="296"/>
    </row>
    <row r="1517" spans="1:6" ht="20.25">
      <c r="A1517" s="55" t="s">
        <v>23</v>
      </c>
      <c r="B1517" s="22"/>
      <c r="C1517" s="22"/>
      <c r="D1517" s="22"/>
      <c r="E1517" s="22"/>
      <c r="F1517" s="296"/>
    </row>
    <row r="1518" spans="1:6" ht="20.25">
      <c r="A1518" s="19" t="s">
        <v>0</v>
      </c>
      <c r="B1518" s="20"/>
      <c r="C1518" s="20"/>
      <c r="D1518" s="21"/>
      <c r="E1518" s="22"/>
      <c r="F1518" s="296"/>
    </row>
    <row r="1519" spans="1:6" ht="20.25">
      <c r="A1519" s="19" t="s">
        <v>1</v>
      </c>
      <c r="B1519" s="20"/>
      <c r="C1519" s="19" t="s">
        <v>2</v>
      </c>
      <c r="D1519" s="21"/>
      <c r="E1519" s="21"/>
      <c r="F1519" s="296"/>
    </row>
    <row r="1520" spans="1:6" ht="20.25">
      <c r="A1520" s="19"/>
      <c r="B1520" s="23"/>
      <c r="C1520" s="20"/>
      <c r="D1520" s="22"/>
      <c r="E1520" s="22"/>
      <c r="F1520" s="296"/>
    </row>
    <row r="1521" spans="1:6" ht="20.25">
      <c r="A1521" s="19"/>
      <c r="B1521" s="23"/>
      <c r="C1521" s="20"/>
      <c r="D1521" s="22"/>
      <c r="E1521" s="22"/>
      <c r="F1521" s="296"/>
    </row>
    <row r="1522" spans="1:6" ht="20.25">
      <c r="A1522" s="19" t="s">
        <v>3</v>
      </c>
      <c r="B1522" s="23"/>
      <c r="C1522" s="20"/>
      <c r="D1522" s="22"/>
      <c r="E1522" s="22"/>
      <c r="F1522" s="296"/>
    </row>
    <row r="1523" spans="1:6" ht="20.25">
      <c r="A1523" s="21"/>
      <c r="B1523" s="24"/>
      <c r="C1523" s="21"/>
      <c r="D1523" s="22"/>
      <c r="E1523" s="22"/>
    </row>
    <row r="1524" spans="1:6" ht="20.25">
      <c r="A1524" s="21" t="s">
        <v>193</v>
      </c>
      <c r="B1524" s="24"/>
      <c r="C1524" s="21"/>
      <c r="D1524" s="22"/>
      <c r="E1524" s="22"/>
    </row>
    <row r="1525" spans="1:6" ht="20.25">
      <c r="A1525" s="21" t="s">
        <v>5</v>
      </c>
      <c r="B1525" s="21"/>
      <c r="C1525" s="21"/>
      <c r="D1525" s="22"/>
      <c r="E1525" s="22"/>
    </row>
    <row r="1526" spans="1:6" ht="20.25">
      <c r="A1526" s="21" t="s">
        <v>6</v>
      </c>
      <c r="B1526" s="22"/>
      <c r="C1526" s="22"/>
      <c r="D1526" s="22"/>
      <c r="E1526" s="22"/>
    </row>
    <row r="1527" spans="1:6" ht="20.25">
      <c r="A1527" s="688" t="s">
        <v>7</v>
      </c>
      <c r="B1527" s="26" t="s">
        <v>8</v>
      </c>
      <c r="C1527" s="1238" t="s">
        <v>9</v>
      </c>
      <c r="D1527" s="1240"/>
      <c r="E1527" s="688" t="s">
        <v>10</v>
      </c>
    </row>
    <row r="1528" spans="1:6" ht="20.25">
      <c r="A1528" s="27"/>
      <c r="B1528" s="28" t="s">
        <v>11</v>
      </c>
      <c r="C1528" s="688"/>
      <c r="D1528" s="29"/>
      <c r="E1528" s="27" t="s">
        <v>12</v>
      </c>
    </row>
    <row r="1529" spans="1:6" ht="20.25">
      <c r="A1529" s="30"/>
      <c r="B1529" s="31"/>
      <c r="C1529" s="689" t="s">
        <v>13</v>
      </c>
      <c r="D1529" s="690" t="s">
        <v>14</v>
      </c>
      <c r="E1529" s="689"/>
    </row>
    <row r="1530" spans="1:6" ht="20.25">
      <c r="A1530" s="34" t="s">
        <v>194</v>
      </c>
      <c r="B1530" s="34" t="s">
        <v>26</v>
      </c>
      <c r="C1530" s="34" t="s">
        <v>19</v>
      </c>
      <c r="D1530" s="35">
        <v>38533</v>
      </c>
      <c r="E1530" s="94">
        <v>-33468.97</v>
      </c>
    </row>
    <row r="1531" spans="1:6" ht="20.25">
      <c r="A1531" s="280"/>
      <c r="B1531" s="280" t="s">
        <v>26</v>
      </c>
      <c r="C1531" s="280" t="s">
        <v>19</v>
      </c>
      <c r="D1531" s="38">
        <v>38564</v>
      </c>
      <c r="E1531" s="88">
        <v>-17247.259999999998</v>
      </c>
    </row>
    <row r="1532" spans="1:6" ht="20.25">
      <c r="A1532" s="41"/>
      <c r="B1532" s="280" t="s">
        <v>26</v>
      </c>
      <c r="C1532" s="280" t="s">
        <v>19</v>
      </c>
      <c r="D1532" s="38">
        <v>39202</v>
      </c>
      <c r="E1532" s="88">
        <v>-9426.0499999999993</v>
      </c>
    </row>
    <row r="1533" spans="1:6" ht="20.25">
      <c r="A1533" s="41"/>
      <c r="B1533" s="280" t="s">
        <v>16</v>
      </c>
      <c r="C1533" s="280" t="s">
        <v>19</v>
      </c>
      <c r="D1533" s="38">
        <v>39325</v>
      </c>
      <c r="E1533" s="89">
        <v>69250.5</v>
      </c>
    </row>
    <row r="1534" spans="1:6" ht="20.25">
      <c r="A1534" s="41"/>
      <c r="B1534" s="280" t="s">
        <v>16</v>
      </c>
      <c r="C1534" s="280" t="s">
        <v>19</v>
      </c>
      <c r="D1534" s="38">
        <v>39447</v>
      </c>
      <c r="E1534" s="89">
        <v>1839.5</v>
      </c>
    </row>
    <row r="1535" spans="1:6" ht="20.25">
      <c r="A1535" s="41"/>
      <c r="B1535" s="280" t="s">
        <v>26</v>
      </c>
      <c r="C1535" s="280" t="s">
        <v>19</v>
      </c>
      <c r="D1535" s="38">
        <v>39478</v>
      </c>
      <c r="E1535" s="88">
        <v>-23707.84</v>
      </c>
    </row>
    <row r="1536" spans="1:6" ht="20.25">
      <c r="A1536" s="41"/>
      <c r="B1536" s="280" t="s">
        <v>26</v>
      </c>
      <c r="C1536" s="280" t="s">
        <v>19</v>
      </c>
      <c r="D1536" s="38">
        <v>39568</v>
      </c>
      <c r="E1536" s="88">
        <v>-47990</v>
      </c>
    </row>
    <row r="1537" spans="1:6" ht="20.25">
      <c r="A1537" s="41"/>
      <c r="B1537" s="280" t="s">
        <v>16</v>
      </c>
      <c r="C1537" s="280" t="s">
        <v>17</v>
      </c>
      <c r="D1537" s="38">
        <v>40405</v>
      </c>
      <c r="E1537" s="89">
        <v>6754</v>
      </c>
    </row>
    <row r="1538" spans="1:6" ht="20.25">
      <c r="A1538" s="41"/>
      <c r="B1538" s="280" t="s">
        <v>106</v>
      </c>
      <c r="C1538" s="280" t="s">
        <v>107</v>
      </c>
      <c r="D1538" s="42">
        <v>41315</v>
      </c>
      <c r="E1538" s="110">
        <v>-2405</v>
      </c>
    </row>
    <row r="1539" spans="1:6" ht="20.25">
      <c r="A1539" s="41"/>
      <c r="B1539" s="280" t="s">
        <v>106</v>
      </c>
      <c r="C1539" s="280" t="s">
        <v>195</v>
      </c>
      <c r="D1539" s="42">
        <v>41744</v>
      </c>
      <c r="E1539" s="110">
        <v>-43719</v>
      </c>
    </row>
    <row r="1540" spans="1:6" ht="20.25">
      <c r="A1540" s="41"/>
      <c r="B1540" s="281" t="s">
        <v>34</v>
      </c>
      <c r="C1540" s="280" t="s">
        <v>19</v>
      </c>
      <c r="D1540" s="42">
        <v>43159</v>
      </c>
      <c r="E1540" s="50">
        <v>4995475</v>
      </c>
      <c r="F1540" s="302" t="s">
        <v>539</v>
      </c>
    </row>
    <row r="1541" spans="1:6" s="279" customFormat="1" ht="20.25">
      <c r="A1541" s="41"/>
      <c r="B1541" s="281"/>
      <c r="C1541" s="280"/>
      <c r="D1541" s="42"/>
      <c r="E1541" s="50"/>
      <c r="F1541" s="302"/>
    </row>
    <row r="1542" spans="1:6" ht="20.25">
      <c r="A1542" s="41"/>
      <c r="B1542" s="281"/>
      <c r="C1542" s="280"/>
      <c r="D1542" s="42"/>
      <c r="E1542" s="50"/>
    </row>
    <row r="1543" spans="1:6" ht="20.25">
      <c r="A1543" s="41"/>
      <c r="B1543" s="281"/>
      <c r="C1543" s="280"/>
      <c r="D1543" s="42"/>
      <c r="E1543" s="50"/>
    </row>
    <row r="1544" spans="1:6" ht="20.25">
      <c r="A1544" s="41"/>
      <c r="B1544" s="281"/>
      <c r="C1544" s="280"/>
      <c r="D1544" s="42"/>
      <c r="E1544" s="50"/>
    </row>
    <row r="1545" spans="1:6" ht="20.25">
      <c r="A1545" s="41"/>
      <c r="B1545" s="281"/>
      <c r="C1545" s="280"/>
      <c r="D1545" s="42"/>
      <c r="E1545" s="50"/>
    </row>
    <row r="1546" spans="1:6" ht="20.25">
      <c r="A1546" s="41"/>
      <c r="B1546" s="281"/>
      <c r="C1546" s="280"/>
      <c r="D1546" s="42"/>
      <c r="E1546" s="50"/>
    </row>
    <row r="1547" spans="1:6" ht="20.25">
      <c r="A1547" s="41"/>
      <c r="B1547" s="281"/>
      <c r="C1547" s="280"/>
      <c r="D1547" s="42"/>
      <c r="E1547" s="50"/>
    </row>
    <row r="1548" spans="1:6" ht="20.25">
      <c r="A1548" s="41"/>
      <c r="B1548" s="281"/>
      <c r="C1548" s="280"/>
      <c r="D1548" s="42"/>
      <c r="E1548" s="50"/>
    </row>
    <row r="1549" spans="1:6" ht="20.25">
      <c r="A1549" s="41"/>
      <c r="B1549" s="281"/>
      <c r="C1549" s="280"/>
      <c r="D1549" s="42"/>
      <c r="E1549" s="50"/>
    </row>
    <row r="1550" spans="1:6" ht="20.25">
      <c r="A1550" s="41"/>
      <c r="B1550" s="281"/>
      <c r="C1550" s="280"/>
      <c r="D1550" s="42"/>
      <c r="E1550" s="50"/>
    </row>
    <row r="1551" spans="1:6" ht="20.25">
      <c r="A1551" s="41"/>
      <c r="B1551" s="281"/>
      <c r="C1551" s="280"/>
      <c r="D1551" s="42"/>
      <c r="E1551" s="50"/>
    </row>
    <row r="1552" spans="1:6" ht="20.25">
      <c r="A1552" s="41"/>
      <c r="B1552" s="281"/>
      <c r="C1552" s="280"/>
      <c r="D1552" s="42"/>
      <c r="E1552" s="50"/>
    </row>
    <row r="1553" spans="1:5" ht="20.25">
      <c r="A1553" s="41"/>
      <c r="B1553" s="281"/>
      <c r="C1553" s="280"/>
      <c r="D1553" s="42"/>
      <c r="E1553" s="50"/>
    </row>
    <row r="1554" spans="1:5" ht="20.25">
      <c r="A1554" s="41"/>
      <c r="B1554" s="281"/>
      <c r="C1554" s="280"/>
      <c r="D1554" s="42"/>
      <c r="E1554" s="50"/>
    </row>
    <row r="1555" spans="1:5" ht="20.25">
      <c r="A1555" s="47"/>
      <c r="B1555" s="48"/>
      <c r="C1555" s="47"/>
      <c r="D1555" s="49"/>
      <c r="E1555" s="50"/>
    </row>
    <row r="1556" spans="1:5" ht="20.25">
      <c r="A1556" s="30"/>
      <c r="B1556" s="51"/>
      <c r="C1556" s="47"/>
      <c r="D1556" s="49"/>
      <c r="E1556" s="50"/>
    </row>
    <row r="1557" spans="1:5" ht="20.25">
      <c r="A1557" s="52"/>
      <c r="B1557" s="53"/>
      <c r="C1557" s="1238" t="s">
        <v>772</v>
      </c>
      <c r="D1557" s="1239"/>
      <c r="E1557" s="140">
        <f>SUM(E1530:E1556)</f>
        <v>4895354.8799999999</v>
      </c>
    </row>
    <row r="1558" spans="1:5" ht="20.25">
      <c r="A1558" s="55" t="s">
        <v>23</v>
      </c>
      <c r="B1558" s="28"/>
      <c r="C1558" s="28"/>
      <c r="D1558" s="28"/>
      <c r="E1558" s="64"/>
    </row>
    <row r="1559" spans="1:5" ht="20.25">
      <c r="A1559" s="19" t="s">
        <v>0</v>
      </c>
      <c r="B1559" s="20"/>
      <c r="C1559" s="20"/>
      <c r="D1559" s="21"/>
      <c r="E1559" s="22"/>
    </row>
    <row r="1560" spans="1:5" ht="20.25">
      <c r="A1560" s="19" t="s">
        <v>1</v>
      </c>
      <c r="B1560" s="20"/>
      <c r="C1560" s="19" t="s">
        <v>2</v>
      </c>
      <c r="D1560" s="21"/>
      <c r="E1560" s="21"/>
    </row>
    <row r="1561" spans="1:5" ht="20.25">
      <c r="A1561" s="19"/>
      <c r="B1561" s="23"/>
      <c r="C1561" s="20"/>
      <c r="D1561" s="22"/>
      <c r="E1561" s="22"/>
    </row>
    <row r="1562" spans="1:5" ht="20.25">
      <c r="A1562" s="19"/>
      <c r="B1562" s="23"/>
      <c r="C1562" s="20"/>
      <c r="D1562" s="22"/>
      <c r="E1562" s="22"/>
    </row>
    <row r="1563" spans="1:5" ht="20.25">
      <c r="A1563" s="19" t="s">
        <v>3</v>
      </c>
      <c r="B1563" s="23"/>
      <c r="C1563" s="20"/>
      <c r="D1563" s="22"/>
      <c r="E1563" s="22"/>
    </row>
    <row r="1564" spans="1:5" ht="20.25">
      <c r="A1564" s="21"/>
      <c r="B1564" s="24"/>
      <c r="C1564" s="21"/>
      <c r="D1564" s="22"/>
      <c r="E1564" s="22"/>
    </row>
    <row r="1565" spans="1:5" ht="20.25">
      <c r="A1565" s="21" t="s">
        <v>196</v>
      </c>
      <c r="B1565" s="24"/>
      <c r="C1565" s="21"/>
      <c r="D1565" s="22"/>
      <c r="E1565" s="22"/>
    </row>
    <row r="1566" spans="1:5" ht="20.25">
      <c r="A1566" s="21" t="s">
        <v>5</v>
      </c>
      <c r="B1566" s="21"/>
      <c r="C1566" s="21"/>
      <c r="D1566" s="22"/>
      <c r="E1566" s="22"/>
    </row>
    <row r="1567" spans="1:5" ht="20.25">
      <c r="A1567" s="21" t="s">
        <v>6</v>
      </c>
      <c r="B1567" s="22"/>
      <c r="C1567" s="22"/>
      <c r="D1567" s="22"/>
      <c r="E1567" s="22"/>
    </row>
    <row r="1568" spans="1:5" ht="20.25">
      <c r="A1568" s="688" t="s">
        <v>7</v>
      </c>
      <c r="B1568" s="26" t="s">
        <v>8</v>
      </c>
      <c r="C1568" s="1238" t="s">
        <v>9</v>
      </c>
      <c r="D1568" s="1240"/>
      <c r="E1568" s="688" t="s">
        <v>10</v>
      </c>
    </row>
    <row r="1569" spans="1:6" ht="20.25">
      <c r="A1569" s="27"/>
      <c r="B1569" s="28" t="s">
        <v>11</v>
      </c>
      <c r="C1569" s="688"/>
      <c r="D1569" s="29"/>
      <c r="E1569" s="27" t="s">
        <v>12</v>
      </c>
    </row>
    <row r="1570" spans="1:6" ht="20.25">
      <c r="A1570" s="30"/>
      <c r="B1570" s="31"/>
      <c r="C1570" s="688"/>
      <c r="D1570" s="690" t="s">
        <v>14</v>
      </c>
      <c r="E1570" s="689"/>
    </row>
    <row r="1571" spans="1:6" ht="20.25">
      <c r="A1571" s="34" t="s">
        <v>197</v>
      </c>
      <c r="B1571" s="34" t="s">
        <v>26</v>
      </c>
      <c r="C1571" s="34" t="s">
        <v>17</v>
      </c>
      <c r="D1571" s="35">
        <v>39309</v>
      </c>
      <c r="E1571" s="94">
        <v>-320</v>
      </c>
    </row>
    <row r="1572" spans="1:6" ht="20.25">
      <c r="A1572" s="280"/>
      <c r="B1572" s="280" t="s">
        <v>26</v>
      </c>
      <c r="C1572" s="280" t="s">
        <v>17</v>
      </c>
      <c r="D1572" s="38">
        <v>39493</v>
      </c>
      <c r="E1572" s="88">
        <v>-7386</v>
      </c>
    </row>
    <row r="1573" spans="1:6" ht="20.25">
      <c r="A1573" s="41"/>
      <c r="B1573" s="280" t="s">
        <v>26</v>
      </c>
      <c r="C1573" s="280" t="s">
        <v>19</v>
      </c>
      <c r="D1573" s="38">
        <v>39506</v>
      </c>
      <c r="E1573" s="88">
        <v>-4652</v>
      </c>
    </row>
    <row r="1574" spans="1:6" ht="20.25">
      <c r="A1574" s="41"/>
      <c r="B1574" s="280" t="s">
        <v>16</v>
      </c>
      <c r="C1574" s="280" t="s">
        <v>19</v>
      </c>
      <c r="D1574" s="38">
        <v>39538</v>
      </c>
      <c r="E1574" s="89">
        <v>525</v>
      </c>
      <c r="F1574" s="296"/>
    </row>
    <row r="1575" spans="1:6" ht="20.25">
      <c r="A1575" s="41"/>
      <c r="B1575" s="280" t="s">
        <v>16</v>
      </c>
      <c r="C1575" s="280" t="s">
        <v>17</v>
      </c>
      <c r="D1575" s="38">
        <v>39644</v>
      </c>
      <c r="E1575" s="89">
        <v>1681</v>
      </c>
      <c r="F1575" s="296"/>
    </row>
    <row r="1576" spans="1:6" ht="20.25">
      <c r="A1576" s="41"/>
      <c r="B1576" s="280" t="s">
        <v>16</v>
      </c>
      <c r="C1576" s="280" t="s">
        <v>19</v>
      </c>
      <c r="D1576" s="38">
        <v>39660</v>
      </c>
      <c r="E1576" s="89">
        <v>1800</v>
      </c>
      <c r="F1576" s="296"/>
    </row>
    <row r="1577" spans="1:6" ht="20.25">
      <c r="A1577" s="41"/>
      <c r="B1577" s="280" t="s">
        <v>26</v>
      </c>
      <c r="C1577" s="280" t="s">
        <v>17</v>
      </c>
      <c r="D1577" s="38">
        <v>39767</v>
      </c>
      <c r="E1577" s="88">
        <v>-3690</v>
      </c>
      <c r="F1577" s="296"/>
    </row>
    <row r="1578" spans="1:6" ht="20.25">
      <c r="A1578" s="41"/>
      <c r="B1578" s="280" t="s">
        <v>26</v>
      </c>
      <c r="C1578" s="280" t="s">
        <v>17</v>
      </c>
      <c r="D1578" s="38">
        <v>39828</v>
      </c>
      <c r="E1578" s="88">
        <v>-144</v>
      </c>
      <c r="F1578" s="296"/>
    </row>
    <row r="1579" spans="1:6" ht="20.25">
      <c r="A1579" s="280"/>
      <c r="B1579" s="280" t="s">
        <v>26</v>
      </c>
      <c r="C1579" s="280" t="s">
        <v>17</v>
      </c>
      <c r="D1579" s="38">
        <v>39859</v>
      </c>
      <c r="E1579" s="88">
        <v>-394</v>
      </c>
      <c r="F1579" s="296"/>
    </row>
    <row r="1580" spans="1:6" ht="20.25">
      <c r="A1580" s="41"/>
      <c r="B1580" s="280" t="s">
        <v>34</v>
      </c>
      <c r="C1580" s="280" t="s">
        <v>19</v>
      </c>
      <c r="D1580" s="38">
        <v>39964</v>
      </c>
      <c r="E1580" s="88">
        <v>-22170</v>
      </c>
      <c r="F1580" s="296"/>
    </row>
    <row r="1581" spans="1:6" ht="20.25">
      <c r="A1581" s="41"/>
      <c r="B1581" s="280" t="s">
        <v>34</v>
      </c>
      <c r="C1581" s="280" t="s">
        <v>17</v>
      </c>
      <c r="D1581" s="38">
        <v>39979</v>
      </c>
      <c r="E1581" s="88">
        <v>-11085</v>
      </c>
      <c r="F1581" s="296"/>
    </row>
    <row r="1582" spans="1:6" ht="20.25">
      <c r="A1582" s="280"/>
      <c r="B1582" s="280" t="s">
        <v>34</v>
      </c>
      <c r="C1582" s="280" t="s">
        <v>19</v>
      </c>
      <c r="D1582" s="38">
        <v>39994</v>
      </c>
      <c r="E1582" s="88">
        <v>-14222</v>
      </c>
      <c r="F1582" s="296"/>
    </row>
    <row r="1583" spans="1:6" ht="20.25">
      <c r="A1583" s="280"/>
      <c r="B1583" s="280" t="s">
        <v>26</v>
      </c>
      <c r="C1583" s="280" t="s">
        <v>19</v>
      </c>
      <c r="D1583" s="38">
        <v>40025</v>
      </c>
      <c r="E1583" s="88">
        <v>-8821</v>
      </c>
      <c r="F1583" s="296"/>
    </row>
    <row r="1584" spans="1:6" ht="20.25">
      <c r="A1584" s="280"/>
      <c r="B1584" s="280" t="s">
        <v>16</v>
      </c>
      <c r="C1584" s="280" t="s">
        <v>19</v>
      </c>
      <c r="D1584" s="38">
        <v>40086</v>
      </c>
      <c r="E1584" s="89">
        <v>900</v>
      </c>
      <c r="F1584" s="296"/>
    </row>
    <row r="1585" spans="1:6" ht="20.25">
      <c r="A1585" s="280"/>
      <c r="B1585" s="280" t="s">
        <v>58</v>
      </c>
      <c r="C1585" s="280" t="s">
        <v>17</v>
      </c>
      <c r="D1585" s="38">
        <v>40831</v>
      </c>
      <c r="E1585" s="88">
        <v>-447</v>
      </c>
      <c r="F1585" s="296"/>
    </row>
    <row r="1586" spans="1:6" ht="20.25">
      <c r="A1586" s="280"/>
      <c r="B1586" s="280" t="s">
        <v>18</v>
      </c>
      <c r="C1586" s="280" t="s">
        <v>17</v>
      </c>
      <c r="D1586" s="38">
        <v>43146</v>
      </c>
      <c r="E1586" s="89">
        <v>2349679</v>
      </c>
    </row>
    <row r="1587" spans="1:6" ht="20.25">
      <c r="A1587" s="280"/>
      <c r="B1587" s="280" t="s">
        <v>18</v>
      </c>
      <c r="C1587" s="280" t="s">
        <v>19</v>
      </c>
      <c r="D1587" s="38">
        <v>43159</v>
      </c>
      <c r="E1587" s="89">
        <v>2369589</v>
      </c>
      <c r="F1587" s="296">
        <v>43101</v>
      </c>
    </row>
    <row r="1588" spans="1:6" ht="20.25">
      <c r="A1588" s="280"/>
      <c r="B1588" s="280"/>
      <c r="C1588" s="280"/>
      <c r="D1588" s="38"/>
      <c r="E1588" s="89"/>
    </row>
    <row r="1589" spans="1:6" ht="20.25">
      <c r="A1589" s="280"/>
      <c r="B1589" s="280"/>
      <c r="C1589" s="280"/>
      <c r="D1589" s="38"/>
      <c r="E1589" s="89"/>
    </row>
    <row r="1590" spans="1:6" ht="20.25">
      <c r="A1590" s="280"/>
      <c r="B1590" s="280"/>
      <c r="C1590" s="280"/>
      <c r="D1590" s="38"/>
      <c r="E1590" s="89"/>
    </row>
    <row r="1591" spans="1:6" ht="20.25">
      <c r="A1591" s="280"/>
      <c r="B1591" s="280"/>
      <c r="C1591" s="280"/>
      <c r="D1591" s="38"/>
      <c r="E1591" s="89"/>
    </row>
    <row r="1592" spans="1:6" ht="20.25">
      <c r="A1592" s="280"/>
      <c r="B1592" s="280"/>
      <c r="C1592" s="280"/>
      <c r="D1592" s="38"/>
      <c r="E1592" s="89"/>
    </row>
    <row r="1593" spans="1:6" ht="20.25">
      <c r="A1593" s="280"/>
      <c r="B1593" s="280"/>
      <c r="C1593" s="280"/>
      <c r="D1593" s="38"/>
      <c r="E1593" s="89"/>
    </row>
    <row r="1594" spans="1:6" ht="20.25">
      <c r="A1594" s="280"/>
      <c r="B1594" s="280"/>
      <c r="C1594" s="280"/>
      <c r="D1594" s="38"/>
      <c r="E1594" s="89"/>
    </row>
    <row r="1595" spans="1:6" ht="20.25">
      <c r="A1595" s="280"/>
      <c r="B1595" s="280"/>
      <c r="C1595" s="280"/>
      <c r="D1595" s="38"/>
      <c r="E1595" s="89"/>
    </row>
    <row r="1596" spans="1:6" ht="20.25">
      <c r="A1596" s="280"/>
      <c r="B1596" s="280"/>
      <c r="C1596" s="280"/>
      <c r="D1596" s="38"/>
      <c r="E1596" s="89"/>
    </row>
    <row r="1597" spans="1:6" ht="20.25">
      <c r="A1597" s="67"/>
      <c r="B1597" s="67"/>
      <c r="C1597" s="67"/>
      <c r="D1597" s="68"/>
      <c r="E1597" s="98"/>
    </row>
    <row r="1598" spans="1:6" ht="20.25">
      <c r="A1598" s="56"/>
      <c r="B1598" s="53"/>
      <c r="C1598" s="1238" t="s">
        <v>772</v>
      </c>
      <c r="D1598" s="1239"/>
      <c r="E1598" s="70">
        <f>SUM(E1571:E1597)</f>
        <v>4650843</v>
      </c>
    </row>
    <row r="1599" spans="1:6" ht="20.25">
      <c r="A1599" s="55" t="s">
        <v>23</v>
      </c>
      <c r="B1599" s="63"/>
      <c r="C1599" s="63"/>
      <c r="D1599" s="28"/>
      <c r="E1599" s="64"/>
    </row>
    <row r="1600" spans="1:6" ht="20.25">
      <c r="A1600" s="19" t="s">
        <v>0</v>
      </c>
      <c r="B1600" s="20"/>
      <c r="C1600" s="20"/>
      <c r="D1600" s="21"/>
      <c r="E1600" s="22"/>
    </row>
    <row r="1601" spans="1:6" ht="20.25">
      <c r="A1601" s="19" t="s">
        <v>1</v>
      </c>
      <c r="B1601" s="20"/>
      <c r="C1601" s="19" t="s">
        <v>2</v>
      </c>
      <c r="D1601" s="21"/>
      <c r="E1601" s="21"/>
    </row>
    <row r="1602" spans="1:6" ht="20.25">
      <c r="A1602" s="19"/>
      <c r="B1602" s="23"/>
      <c r="C1602" s="20"/>
      <c r="D1602" s="22"/>
      <c r="E1602" s="22"/>
    </row>
    <row r="1603" spans="1:6" ht="20.25">
      <c r="A1603" s="19"/>
      <c r="B1603" s="23"/>
      <c r="C1603" s="20"/>
      <c r="D1603" s="22"/>
      <c r="E1603" s="22"/>
    </row>
    <row r="1604" spans="1:6" ht="20.25">
      <c r="A1604" s="19" t="s">
        <v>3</v>
      </c>
      <c r="B1604" s="23"/>
      <c r="C1604" s="20"/>
      <c r="D1604" s="22"/>
      <c r="E1604" s="22"/>
    </row>
    <row r="1605" spans="1:6" ht="20.25">
      <c r="A1605" s="21"/>
      <c r="B1605" s="24"/>
      <c r="C1605" s="21"/>
      <c r="D1605" s="22"/>
      <c r="E1605" s="22"/>
    </row>
    <row r="1606" spans="1:6" ht="20.25">
      <c r="A1606" s="21" t="s">
        <v>198</v>
      </c>
      <c r="B1606" s="24"/>
      <c r="C1606" s="21"/>
      <c r="D1606" s="22"/>
      <c r="E1606" s="22"/>
    </row>
    <row r="1607" spans="1:6" ht="20.25">
      <c r="A1607" s="21" t="s">
        <v>5</v>
      </c>
      <c r="B1607" s="21"/>
      <c r="C1607" s="21"/>
      <c r="D1607" s="22"/>
      <c r="E1607" s="22"/>
    </row>
    <row r="1608" spans="1:6" ht="20.25">
      <c r="A1608" s="21" t="s">
        <v>6</v>
      </c>
      <c r="B1608" s="22"/>
      <c r="C1608" s="22"/>
      <c r="D1608" s="22"/>
      <c r="E1608" s="22"/>
    </row>
    <row r="1609" spans="1:6" ht="20.25">
      <c r="A1609" s="688" t="s">
        <v>7</v>
      </c>
      <c r="B1609" s="26" t="s">
        <v>8</v>
      </c>
      <c r="C1609" s="1238" t="s">
        <v>9</v>
      </c>
      <c r="D1609" s="1240"/>
      <c r="E1609" s="688" t="s">
        <v>10</v>
      </c>
    </row>
    <row r="1610" spans="1:6" ht="20.25">
      <c r="A1610" s="27"/>
      <c r="B1610" s="28" t="s">
        <v>11</v>
      </c>
      <c r="C1610" s="688"/>
      <c r="D1610" s="29"/>
      <c r="E1610" s="27" t="s">
        <v>12</v>
      </c>
    </row>
    <row r="1611" spans="1:6" ht="20.25">
      <c r="A1611" s="30"/>
      <c r="B1611" s="31"/>
      <c r="C1611" s="689" t="s">
        <v>13</v>
      </c>
      <c r="D1611" s="690" t="s">
        <v>14</v>
      </c>
      <c r="E1611" s="689"/>
    </row>
    <row r="1612" spans="1:6" ht="20.25">
      <c r="A1612" s="34" t="s">
        <v>199</v>
      </c>
      <c r="B1612" s="280" t="s">
        <v>200</v>
      </c>
      <c r="C1612" s="280"/>
      <c r="D1612" s="38">
        <v>42369</v>
      </c>
      <c r="E1612" s="89">
        <v>6152.4</v>
      </c>
    </row>
    <row r="1613" spans="1:6" ht="20.25">
      <c r="A1613" s="280"/>
      <c r="B1613" s="280" t="s">
        <v>18</v>
      </c>
      <c r="C1613" s="280" t="s">
        <v>17</v>
      </c>
      <c r="D1613" s="38">
        <v>43146</v>
      </c>
      <c r="E1613" s="89">
        <v>185112</v>
      </c>
      <c r="F1613" s="302">
        <v>43101</v>
      </c>
    </row>
    <row r="1614" spans="1:6" ht="20.25">
      <c r="A1614" s="280"/>
      <c r="B1614" s="280" t="s">
        <v>18</v>
      </c>
      <c r="C1614" s="280" t="s">
        <v>19</v>
      </c>
      <c r="D1614" s="38">
        <v>43159</v>
      </c>
      <c r="E1614" s="89">
        <v>468973</v>
      </c>
      <c r="F1614" s="306"/>
    </row>
    <row r="1615" spans="1:6" ht="20.25">
      <c r="A1615" s="280"/>
      <c r="B1615" s="280"/>
      <c r="C1615" s="280"/>
      <c r="D1615" s="38"/>
      <c r="E1615" s="89"/>
    </row>
    <row r="1616" spans="1:6" ht="20.25">
      <c r="A1616" s="280"/>
      <c r="B1616" s="280"/>
      <c r="C1616" s="280"/>
      <c r="D1616" s="38"/>
      <c r="E1616" s="89"/>
    </row>
    <row r="1617" spans="1:5" ht="20.25">
      <c r="A1617" s="280"/>
      <c r="B1617" s="280"/>
      <c r="C1617" s="280"/>
      <c r="D1617" s="38"/>
      <c r="E1617" s="89"/>
    </row>
    <row r="1618" spans="1:5" ht="20.25">
      <c r="A1618" s="280"/>
      <c r="B1618" s="280"/>
      <c r="C1618" s="280"/>
      <c r="D1618" s="38"/>
      <c r="E1618" s="89"/>
    </row>
    <row r="1619" spans="1:5" ht="20.25">
      <c r="A1619" s="280"/>
      <c r="B1619" s="280"/>
      <c r="C1619" s="280"/>
      <c r="D1619" s="38"/>
      <c r="E1619" s="89"/>
    </row>
    <row r="1620" spans="1:5" ht="20.25">
      <c r="A1620" s="280"/>
      <c r="B1620" s="280"/>
      <c r="C1620" s="280"/>
      <c r="D1620" s="38"/>
      <c r="E1620" s="89"/>
    </row>
    <row r="1621" spans="1:5" ht="20.25">
      <c r="A1621" s="280"/>
      <c r="B1621" s="280"/>
      <c r="C1621" s="280"/>
      <c r="D1621" s="38"/>
      <c r="E1621" s="89"/>
    </row>
    <row r="1622" spans="1:5" ht="20.25">
      <c r="A1622" s="280"/>
      <c r="B1622" s="280"/>
      <c r="C1622" s="280"/>
      <c r="D1622" s="38"/>
      <c r="E1622" s="89"/>
    </row>
    <row r="1623" spans="1:5" ht="20.25">
      <c r="A1623" s="280"/>
      <c r="B1623" s="280"/>
      <c r="C1623" s="280"/>
      <c r="D1623" s="38"/>
      <c r="E1623" s="89"/>
    </row>
    <row r="1624" spans="1:5" ht="20.25">
      <c r="A1624" s="280"/>
      <c r="B1624" s="280"/>
      <c r="C1624" s="280"/>
      <c r="D1624" s="38"/>
      <c r="E1624" s="89"/>
    </row>
    <row r="1625" spans="1:5" ht="20.25">
      <c r="A1625" s="280"/>
      <c r="B1625" s="280"/>
      <c r="C1625" s="280"/>
      <c r="D1625" s="38"/>
      <c r="E1625" s="89"/>
    </row>
    <row r="1626" spans="1:5" ht="20.25">
      <c r="A1626" s="280"/>
      <c r="B1626" s="280"/>
      <c r="C1626" s="280"/>
      <c r="D1626" s="38"/>
      <c r="E1626" s="89"/>
    </row>
    <row r="1627" spans="1:5" ht="20.25">
      <c r="A1627" s="280"/>
      <c r="B1627" s="280"/>
      <c r="C1627" s="280"/>
      <c r="D1627" s="38"/>
      <c r="E1627" s="89"/>
    </row>
    <row r="1628" spans="1:5" ht="20.25">
      <c r="A1628" s="41"/>
      <c r="B1628" s="280"/>
      <c r="C1628" s="280"/>
      <c r="D1628" s="38"/>
      <c r="E1628" s="88"/>
    </row>
    <row r="1629" spans="1:5" ht="20.25">
      <c r="A1629" s="41"/>
      <c r="B1629" s="280"/>
      <c r="C1629" s="280"/>
      <c r="D1629" s="38"/>
      <c r="E1629" s="88"/>
    </row>
    <row r="1630" spans="1:5" ht="20.25">
      <c r="A1630" s="41"/>
      <c r="B1630" s="280"/>
      <c r="C1630" s="280"/>
      <c r="D1630" s="38"/>
      <c r="E1630" s="88"/>
    </row>
    <row r="1631" spans="1:5" ht="20.25">
      <c r="A1631" s="41"/>
      <c r="B1631" s="280"/>
      <c r="C1631" s="280"/>
      <c r="D1631" s="38"/>
      <c r="E1631" s="88"/>
    </row>
    <row r="1632" spans="1:5" ht="20.25">
      <c r="A1632" s="41"/>
      <c r="B1632" s="280"/>
      <c r="C1632" s="280"/>
      <c r="D1632" s="38"/>
      <c r="E1632" s="88"/>
    </row>
    <row r="1633" spans="1:5" ht="20.25">
      <c r="A1633" s="41"/>
      <c r="B1633" s="280"/>
      <c r="C1633" s="280"/>
      <c r="D1633" s="38"/>
      <c r="E1633" s="88"/>
    </row>
    <row r="1634" spans="1:5" ht="20.25">
      <c r="A1634" s="41"/>
      <c r="B1634" s="280"/>
      <c r="C1634" s="280"/>
      <c r="D1634" s="38"/>
      <c r="E1634" s="89"/>
    </row>
    <row r="1635" spans="1:5" ht="20.25">
      <c r="A1635" s="280"/>
      <c r="B1635" s="281"/>
      <c r="C1635" s="280"/>
      <c r="D1635" s="45"/>
      <c r="E1635" s="46"/>
    </row>
    <row r="1636" spans="1:5" ht="20.25">
      <c r="A1636" s="280"/>
      <c r="B1636" s="281"/>
      <c r="C1636" s="280"/>
      <c r="D1636" s="45"/>
      <c r="E1636" s="46"/>
    </row>
    <row r="1637" spans="1:5" ht="20.25">
      <c r="A1637" s="280"/>
      <c r="B1637" s="281"/>
      <c r="C1637" s="280"/>
      <c r="D1637" s="45"/>
      <c r="E1637" s="46"/>
    </row>
    <row r="1638" spans="1:5" ht="20.25">
      <c r="A1638" s="30"/>
      <c r="B1638" s="51"/>
      <c r="C1638" s="30"/>
      <c r="D1638" s="49"/>
      <c r="E1638" s="50"/>
    </row>
    <row r="1639" spans="1:5" ht="20.25">
      <c r="A1639" s="52"/>
      <c r="B1639" s="53"/>
      <c r="C1639" s="1238" t="s">
        <v>772</v>
      </c>
      <c r="D1639" s="1239"/>
      <c r="E1639" s="62">
        <f>SUM(E1612:E1638)</f>
        <v>660237.4</v>
      </c>
    </row>
    <row r="1640" spans="1:5" ht="20.25">
      <c r="A1640" s="55" t="s">
        <v>23</v>
      </c>
      <c r="B1640" s="22"/>
      <c r="C1640" s="22"/>
      <c r="D1640" s="22"/>
      <c r="E1640" s="22"/>
    </row>
    <row r="1641" spans="1:5" ht="20.25">
      <c r="A1641" s="19" t="s">
        <v>0</v>
      </c>
      <c r="B1641" s="20"/>
      <c r="C1641" s="20"/>
      <c r="D1641" s="21"/>
      <c r="E1641" s="22"/>
    </row>
    <row r="1642" spans="1:5" ht="20.25">
      <c r="A1642" s="19" t="s">
        <v>1</v>
      </c>
      <c r="B1642" s="20"/>
      <c r="C1642" s="19" t="s">
        <v>2</v>
      </c>
      <c r="D1642" s="21"/>
      <c r="E1642" s="21"/>
    </row>
    <row r="1643" spans="1:5" ht="20.25">
      <c r="A1643" s="19"/>
      <c r="B1643" s="23"/>
      <c r="C1643" s="20"/>
      <c r="D1643" s="22"/>
      <c r="E1643" s="22"/>
    </row>
    <row r="1644" spans="1:5" ht="20.25">
      <c r="A1644" s="19"/>
      <c r="B1644" s="23"/>
      <c r="C1644" s="20"/>
      <c r="D1644" s="22"/>
      <c r="E1644" s="22"/>
    </row>
    <row r="1645" spans="1:5" ht="20.25">
      <c r="A1645" s="19" t="s">
        <v>3</v>
      </c>
      <c r="B1645" s="23"/>
      <c r="C1645" s="20"/>
      <c r="D1645" s="22"/>
      <c r="E1645" s="22"/>
    </row>
    <row r="1646" spans="1:5" ht="20.25">
      <c r="A1646" s="21"/>
      <c r="B1646" s="24"/>
      <c r="C1646" s="21"/>
      <c r="D1646" s="22"/>
      <c r="E1646" s="22"/>
    </row>
    <row r="1647" spans="1:5" ht="20.25">
      <c r="A1647" s="21" t="s">
        <v>201</v>
      </c>
      <c r="B1647" s="24"/>
      <c r="C1647" s="21"/>
      <c r="D1647" s="22"/>
      <c r="E1647" s="22"/>
    </row>
    <row r="1648" spans="1:5" ht="20.25">
      <c r="A1648" s="21" t="s">
        <v>5</v>
      </c>
      <c r="B1648" s="21"/>
      <c r="C1648" s="21"/>
      <c r="D1648" s="22"/>
      <c r="E1648" s="22"/>
    </row>
    <row r="1649" spans="1:6" ht="20.25">
      <c r="A1649" s="21" t="s">
        <v>6</v>
      </c>
      <c r="B1649" s="22"/>
      <c r="C1649" s="22"/>
      <c r="D1649" s="22"/>
      <c r="E1649" s="22"/>
    </row>
    <row r="1650" spans="1:6" ht="20.25">
      <c r="A1650" s="688" t="s">
        <v>7</v>
      </c>
      <c r="B1650" s="26" t="s">
        <v>8</v>
      </c>
      <c r="C1650" s="1238" t="s">
        <v>9</v>
      </c>
      <c r="D1650" s="1240"/>
      <c r="E1650" s="688" t="s">
        <v>10</v>
      </c>
    </row>
    <row r="1651" spans="1:6" ht="20.25">
      <c r="A1651" s="27"/>
      <c r="B1651" s="28" t="s">
        <v>11</v>
      </c>
      <c r="C1651" s="688"/>
      <c r="D1651" s="29"/>
      <c r="E1651" s="27" t="s">
        <v>12</v>
      </c>
    </row>
    <row r="1652" spans="1:6" ht="20.25">
      <c r="A1652" s="30"/>
      <c r="B1652" s="31"/>
      <c r="C1652" s="689" t="s">
        <v>13</v>
      </c>
      <c r="D1652" s="690" t="s">
        <v>14</v>
      </c>
      <c r="E1652" s="689"/>
    </row>
    <row r="1653" spans="1:6" ht="20.25">
      <c r="A1653" s="134" t="s">
        <v>202</v>
      </c>
      <c r="B1653" s="34" t="s">
        <v>26</v>
      </c>
      <c r="C1653" s="280" t="s">
        <v>17</v>
      </c>
      <c r="D1653" s="35">
        <v>39370</v>
      </c>
      <c r="E1653" s="198">
        <v>-379</v>
      </c>
    </row>
    <row r="1654" spans="1:6" ht="20.25">
      <c r="A1654" s="280"/>
      <c r="B1654" s="280" t="s">
        <v>16</v>
      </c>
      <c r="C1654" s="280" t="s">
        <v>19</v>
      </c>
      <c r="D1654" s="38">
        <v>39447</v>
      </c>
      <c r="E1654" s="284">
        <v>2016</v>
      </c>
    </row>
    <row r="1655" spans="1:6" ht="20.25">
      <c r="A1655" s="41"/>
      <c r="B1655" s="280" t="s">
        <v>16</v>
      </c>
      <c r="C1655" s="280" t="s">
        <v>17</v>
      </c>
      <c r="D1655" s="38">
        <v>39431</v>
      </c>
      <c r="E1655" s="284">
        <v>20</v>
      </c>
    </row>
    <row r="1656" spans="1:6" ht="20.25">
      <c r="A1656" s="41"/>
      <c r="B1656" s="280" t="s">
        <v>26</v>
      </c>
      <c r="C1656" s="280" t="s">
        <v>17</v>
      </c>
      <c r="D1656" s="38">
        <v>39583</v>
      </c>
      <c r="E1656" s="200">
        <v>-100</v>
      </c>
    </row>
    <row r="1657" spans="1:6" ht="20.25">
      <c r="A1657" s="41"/>
      <c r="B1657" s="280" t="s">
        <v>26</v>
      </c>
      <c r="C1657" s="280" t="s">
        <v>19</v>
      </c>
      <c r="D1657" s="38">
        <v>39599</v>
      </c>
      <c r="E1657" s="200">
        <v>-8827.5499999999993</v>
      </c>
    </row>
    <row r="1658" spans="1:6" ht="20.25">
      <c r="A1658" s="41"/>
      <c r="B1658" s="280" t="s">
        <v>16</v>
      </c>
      <c r="C1658" s="280" t="s">
        <v>17</v>
      </c>
      <c r="D1658" s="38">
        <v>39887</v>
      </c>
      <c r="E1658" s="201">
        <v>300</v>
      </c>
    </row>
    <row r="1659" spans="1:6" ht="20.25">
      <c r="A1659" s="41"/>
      <c r="B1659" s="280" t="s">
        <v>203</v>
      </c>
      <c r="C1659" s="280" t="s">
        <v>19</v>
      </c>
      <c r="D1659" s="38">
        <v>40359</v>
      </c>
      <c r="E1659" s="201">
        <v>2079</v>
      </c>
    </row>
    <row r="1660" spans="1:6" ht="20.25">
      <c r="A1660" s="41"/>
      <c r="B1660" s="280" t="s">
        <v>18</v>
      </c>
      <c r="C1660" s="280" t="s">
        <v>17</v>
      </c>
      <c r="D1660" s="38">
        <v>43146</v>
      </c>
      <c r="E1660" s="202">
        <v>4414962</v>
      </c>
      <c r="F1660" s="308"/>
    </row>
    <row r="1661" spans="1:6" ht="20.25">
      <c r="A1661" s="41"/>
      <c r="B1661" s="280" t="s">
        <v>18</v>
      </c>
      <c r="C1661" s="280" t="s">
        <v>19</v>
      </c>
      <c r="D1661" s="38">
        <v>43159</v>
      </c>
      <c r="E1661" s="46">
        <v>3529114</v>
      </c>
      <c r="F1661" s="296" t="s">
        <v>546</v>
      </c>
    </row>
    <row r="1662" spans="1:6" ht="20.25">
      <c r="A1662" s="41"/>
      <c r="B1662" s="280"/>
      <c r="C1662" s="280"/>
      <c r="D1662" s="196"/>
      <c r="E1662" s="197"/>
      <c r="F1662" s="308" t="s">
        <v>539</v>
      </c>
    </row>
    <row r="1663" spans="1:6" ht="20.25">
      <c r="A1663" s="41"/>
      <c r="B1663" s="280"/>
      <c r="C1663" s="280"/>
      <c r="D1663" s="42"/>
      <c r="E1663" s="46"/>
      <c r="F1663" s="296"/>
    </row>
    <row r="1664" spans="1:6" ht="20.25">
      <c r="A1664" s="41"/>
      <c r="B1664" s="280"/>
      <c r="C1664" s="195"/>
      <c r="D1664" s="42"/>
      <c r="E1664" s="46"/>
      <c r="F1664" s="296"/>
    </row>
    <row r="1665" spans="1:6" ht="20.25">
      <c r="A1665" s="41"/>
      <c r="B1665" s="282"/>
      <c r="C1665" s="280"/>
      <c r="D1665" s="42"/>
      <c r="E1665" s="46"/>
      <c r="F1665" s="296"/>
    </row>
    <row r="1666" spans="1:6" ht="20.25">
      <c r="A1666" s="41"/>
      <c r="B1666" s="280"/>
      <c r="C1666" s="280"/>
      <c r="D1666" s="38"/>
      <c r="E1666" s="46"/>
      <c r="F1666" s="296"/>
    </row>
    <row r="1667" spans="1:6" ht="20.25">
      <c r="A1667" s="41"/>
      <c r="B1667" s="282"/>
      <c r="C1667" s="280"/>
      <c r="D1667" s="42"/>
      <c r="E1667" s="46"/>
      <c r="F1667" s="296"/>
    </row>
    <row r="1668" spans="1:6" ht="20.25">
      <c r="A1668" s="41"/>
      <c r="B1668" s="282"/>
      <c r="C1668" s="280"/>
      <c r="D1668" s="42"/>
      <c r="E1668" s="50"/>
      <c r="F1668" s="296"/>
    </row>
    <row r="1669" spans="1:6" ht="20.25">
      <c r="A1669" s="41"/>
      <c r="B1669" s="282"/>
      <c r="C1669" s="280"/>
      <c r="D1669" s="42"/>
      <c r="E1669" s="114"/>
      <c r="F1669" s="296"/>
    </row>
    <row r="1670" spans="1:6" ht="20.25">
      <c r="A1670" s="41"/>
      <c r="B1670" s="135"/>
      <c r="C1670" s="280"/>
      <c r="D1670" s="42"/>
      <c r="E1670" s="114"/>
      <c r="F1670" s="296"/>
    </row>
    <row r="1671" spans="1:6" ht="20.25">
      <c r="A1671" s="41"/>
      <c r="B1671" s="135"/>
      <c r="C1671" s="280"/>
      <c r="D1671" s="42"/>
      <c r="E1671" s="114"/>
      <c r="F1671" s="296"/>
    </row>
    <row r="1672" spans="1:6" ht="20.25">
      <c r="A1672" s="41"/>
      <c r="B1672" s="135"/>
      <c r="C1672" s="280"/>
      <c r="D1672" s="42"/>
      <c r="E1672" s="114" t="s">
        <v>204</v>
      </c>
      <c r="F1672" s="296"/>
    </row>
    <row r="1673" spans="1:6" ht="20.25">
      <c r="A1673" s="41"/>
      <c r="B1673" s="135"/>
      <c r="C1673" s="280"/>
      <c r="D1673" s="42"/>
      <c r="E1673" s="114"/>
      <c r="F1673" s="296"/>
    </row>
    <row r="1674" spans="1:6" ht="20.25">
      <c r="A1674" s="41"/>
      <c r="B1674" s="135"/>
      <c r="C1674" s="280"/>
      <c r="D1674" s="42"/>
      <c r="E1674" s="114"/>
      <c r="F1674" s="296"/>
    </row>
    <row r="1675" spans="1:6" ht="20.25">
      <c r="A1675" s="41"/>
      <c r="B1675" s="135"/>
      <c r="C1675" s="280"/>
      <c r="D1675" s="42"/>
      <c r="E1675" s="114"/>
      <c r="F1675" s="296"/>
    </row>
    <row r="1676" spans="1:6" ht="20.25">
      <c r="A1676" s="280"/>
      <c r="B1676" s="281"/>
      <c r="C1676" s="280"/>
      <c r="D1676" s="45"/>
      <c r="E1676" s="46"/>
      <c r="F1676" s="296"/>
    </row>
    <row r="1677" spans="1:6" ht="20.25">
      <c r="A1677" s="280"/>
      <c r="B1677" s="281"/>
      <c r="C1677" s="280"/>
      <c r="D1677" s="45"/>
      <c r="E1677" s="46"/>
      <c r="F1677" s="296"/>
    </row>
    <row r="1678" spans="1:6" ht="20.25">
      <c r="A1678" s="47"/>
      <c r="B1678" s="48"/>
      <c r="C1678" s="47"/>
      <c r="D1678" s="49"/>
      <c r="E1678" s="50"/>
      <c r="F1678" s="296"/>
    </row>
    <row r="1679" spans="1:6" ht="20.25">
      <c r="A1679" s="30"/>
      <c r="B1679" s="51"/>
      <c r="C1679" s="30"/>
      <c r="D1679" s="49"/>
      <c r="E1679" s="50"/>
    </row>
    <row r="1680" spans="1:6" ht="20.25">
      <c r="A1680" s="52"/>
      <c r="B1680" s="53"/>
      <c r="C1680" s="1238" t="s">
        <v>772</v>
      </c>
      <c r="D1680" s="1239"/>
      <c r="E1680" s="62">
        <f>SUM(E1653:E1679)</f>
        <v>7939184.4500000002</v>
      </c>
    </row>
    <row r="1681" spans="1:6" ht="20.25">
      <c r="A1681" s="55" t="s">
        <v>23</v>
      </c>
      <c r="B1681" s="22"/>
      <c r="C1681" s="22"/>
      <c r="D1681" s="22"/>
      <c r="E1681" s="22"/>
    </row>
    <row r="1682" spans="1:6" ht="20.25">
      <c r="A1682" s="19" t="s">
        <v>0</v>
      </c>
      <c r="B1682" s="20"/>
      <c r="C1682" s="20"/>
      <c r="D1682" s="21"/>
      <c r="E1682" s="22"/>
    </row>
    <row r="1683" spans="1:6" ht="20.25">
      <c r="A1683" s="19" t="s">
        <v>1</v>
      </c>
      <c r="B1683" s="20"/>
      <c r="C1683" s="19" t="s">
        <v>2</v>
      </c>
      <c r="D1683" s="21"/>
      <c r="E1683" s="21"/>
    </row>
    <row r="1684" spans="1:6" ht="20.25">
      <c r="A1684" s="19"/>
      <c r="B1684" s="23"/>
      <c r="C1684" s="20"/>
      <c r="D1684" s="22"/>
      <c r="E1684" s="22"/>
    </row>
    <row r="1685" spans="1:6" ht="20.25">
      <c r="A1685" s="19"/>
      <c r="B1685" s="23"/>
      <c r="C1685" s="20"/>
      <c r="D1685" s="22"/>
      <c r="E1685" s="22"/>
    </row>
    <row r="1686" spans="1:6" ht="20.25">
      <c r="A1686" s="19" t="s">
        <v>3</v>
      </c>
      <c r="B1686" s="23"/>
      <c r="C1686" s="20"/>
      <c r="D1686" s="22"/>
      <c r="E1686" s="22"/>
    </row>
    <row r="1687" spans="1:6" ht="20.25">
      <c r="A1687" s="21"/>
      <c r="B1687" s="24"/>
      <c r="C1687" s="21"/>
      <c r="D1687" s="22"/>
      <c r="E1687" s="22"/>
    </row>
    <row r="1688" spans="1:6" ht="20.25">
      <c r="A1688" s="21" t="s">
        <v>205</v>
      </c>
      <c r="B1688" s="24"/>
      <c r="C1688" s="21"/>
      <c r="D1688" s="22"/>
      <c r="E1688" s="22"/>
    </row>
    <row r="1689" spans="1:6" ht="20.25">
      <c r="A1689" s="21" t="s">
        <v>5</v>
      </c>
      <c r="B1689" s="21"/>
      <c r="C1689" s="21"/>
      <c r="D1689" s="22"/>
      <c r="E1689" s="22"/>
    </row>
    <row r="1690" spans="1:6" ht="20.25">
      <c r="A1690" s="21" t="s">
        <v>6</v>
      </c>
      <c r="B1690" s="22"/>
      <c r="C1690" s="22"/>
      <c r="D1690" s="22"/>
      <c r="E1690" s="22"/>
    </row>
    <row r="1691" spans="1:6" ht="20.25">
      <c r="A1691" s="688" t="s">
        <v>7</v>
      </c>
      <c r="B1691" s="26" t="s">
        <v>8</v>
      </c>
      <c r="C1691" s="1238" t="s">
        <v>9</v>
      </c>
      <c r="D1691" s="1240"/>
      <c r="E1691" s="688" t="s">
        <v>10</v>
      </c>
    </row>
    <row r="1692" spans="1:6" ht="20.25">
      <c r="A1692" s="27"/>
      <c r="B1692" s="28" t="s">
        <v>11</v>
      </c>
      <c r="C1692" s="688"/>
      <c r="D1692" s="29"/>
      <c r="E1692" s="27" t="s">
        <v>12</v>
      </c>
    </row>
    <row r="1693" spans="1:6" ht="20.25">
      <c r="A1693" s="30"/>
      <c r="B1693" s="31"/>
      <c r="C1693" s="689" t="s">
        <v>13</v>
      </c>
      <c r="D1693" s="690" t="s">
        <v>14</v>
      </c>
      <c r="E1693" s="689"/>
    </row>
    <row r="1694" spans="1:6" ht="20.25">
      <c r="A1694" s="34" t="s">
        <v>206</v>
      </c>
      <c r="B1694" s="34" t="s">
        <v>26</v>
      </c>
      <c r="C1694" s="34" t="s">
        <v>19</v>
      </c>
      <c r="D1694" s="35">
        <v>39660</v>
      </c>
      <c r="E1694" s="94">
        <v>-360</v>
      </c>
    </row>
    <row r="1695" spans="1:6" ht="20.25">
      <c r="A1695" s="280"/>
      <c r="B1695" s="280" t="s">
        <v>26</v>
      </c>
      <c r="C1695" s="280" t="s">
        <v>19</v>
      </c>
      <c r="D1695" s="38">
        <v>39721</v>
      </c>
      <c r="E1695" s="88">
        <v>-514</v>
      </c>
      <c r="F1695" s="296"/>
    </row>
    <row r="1696" spans="1:6" ht="20.25">
      <c r="A1696" s="41"/>
      <c r="B1696" s="280" t="s">
        <v>26</v>
      </c>
      <c r="C1696" s="280" t="s">
        <v>17</v>
      </c>
      <c r="D1696" s="38">
        <v>39797</v>
      </c>
      <c r="E1696" s="88">
        <v>-498.7</v>
      </c>
      <c r="F1696" s="296"/>
    </row>
    <row r="1697" spans="1:8" ht="20.25">
      <c r="A1697" s="41"/>
      <c r="B1697" s="280" t="s">
        <v>26</v>
      </c>
      <c r="C1697" s="280" t="s">
        <v>19</v>
      </c>
      <c r="D1697" s="38">
        <v>39844</v>
      </c>
      <c r="E1697" s="88">
        <v>-499</v>
      </c>
      <c r="F1697" s="296"/>
    </row>
    <row r="1698" spans="1:8" ht="20.25">
      <c r="A1698" s="41"/>
      <c r="B1698" s="280" t="s">
        <v>26</v>
      </c>
      <c r="C1698" s="280" t="s">
        <v>19</v>
      </c>
      <c r="D1698" s="38">
        <v>39872</v>
      </c>
      <c r="E1698" s="88">
        <v>-1493.6</v>
      </c>
      <c r="F1698" s="296"/>
    </row>
    <row r="1699" spans="1:8" ht="20.25">
      <c r="A1699" s="41"/>
      <c r="B1699" s="280" t="s">
        <v>16</v>
      </c>
      <c r="C1699" s="280" t="s">
        <v>19</v>
      </c>
      <c r="D1699" s="38">
        <v>39903</v>
      </c>
      <c r="E1699" s="89">
        <v>570</v>
      </c>
      <c r="F1699" s="296"/>
    </row>
    <row r="1700" spans="1:8" ht="20.25">
      <c r="A1700" s="41"/>
      <c r="B1700" s="280" t="s">
        <v>16</v>
      </c>
      <c r="C1700" s="280" t="s">
        <v>17</v>
      </c>
      <c r="D1700" s="38">
        <v>39918</v>
      </c>
      <c r="E1700" s="89">
        <v>474.6</v>
      </c>
      <c r="F1700" s="296"/>
    </row>
    <row r="1701" spans="1:8" ht="20.25">
      <c r="A1701" s="41"/>
      <c r="B1701" s="280" t="s">
        <v>16</v>
      </c>
      <c r="C1701" s="280" t="s">
        <v>19</v>
      </c>
      <c r="D1701" s="38">
        <v>39933</v>
      </c>
      <c r="E1701" s="89">
        <v>1064.8</v>
      </c>
      <c r="F1701" s="296"/>
    </row>
    <row r="1702" spans="1:8" ht="20.25">
      <c r="A1702" s="280"/>
      <c r="B1702" s="280" t="s">
        <v>16</v>
      </c>
      <c r="C1702" s="280" t="s">
        <v>17</v>
      </c>
      <c r="D1702" s="38">
        <v>39948</v>
      </c>
      <c r="E1702" s="89">
        <v>595.20000000000005</v>
      </c>
      <c r="F1702" s="296"/>
    </row>
    <row r="1703" spans="1:8" ht="20.25">
      <c r="A1703" s="41"/>
      <c r="B1703" s="280" t="s">
        <v>34</v>
      </c>
      <c r="C1703" s="280" t="s">
        <v>19</v>
      </c>
      <c r="D1703" s="38">
        <v>39964</v>
      </c>
      <c r="E1703" s="89">
        <v>587</v>
      </c>
      <c r="F1703" s="296"/>
    </row>
    <row r="1704" spans="1:8" ht="20.25">
      <c r="A1704" s="41"/>
      <c r="B1704" s="280" t="s">
        <v>26</v>
      </c>
      <c r="C1704" s="280" t="s">
        <v>17</v>
      </c>
      <c r="D1704" s="38">
        <v>39979</v>
      </c>
      <c r="E1704" s="88">
        <v>-2955.6</v>
      </c>
      <c r="F1704" s="296"/>
    </row>
    <row r="1705" spans="1:8" ht="20.25">
      <c r="A1705" s="280"/>
      <c r="B1705" s="280" t="s">
        <v>26</v>
      </c>
      <c r="C1705" s="280" t="s">
        <v>19</v>
      </c>
      <c r="D1705" s="38">
        <v>40025</v>
      </c>
      <c r="E1705" s="88">
        <v>-786.4</v>
      </c>
      <c r="F1705" s="295"/>
    </row>
    <row r="1706" spans="1:8" ht="20.25">
      <c r="A1706" s="280"/>
      <c r="B1706" s="280" t="s">
        <v>200</v>
      </c>
      <c r="C1706" s="280" t="s">
        <v>207</v>
      </c>
      <c r="D1706" s="38">
        <v>42886</v>
      </c>
      <c r="E1706" s="89">
        <v>-78262</v>
      </c>
      <c r="F1706" s="308"/>
    </row>
    <row r="1707" spans="1:8" ht="20.25">
      <c r="A1707" s="280"/>
      <c r="B1707" s="280" t="s">
        <v>34</v>
      </c>
      <c r="C1707" s="280" t="s">
        <v>19</v>
      </c>
      <c r="D1707" s="38">
        <v>43100</v>
      </c>
      <c r="E1707" s="89">
        <v>4115095</v>
      </c>
      <c r="F1707" s="295">
        <v>43160</v>
      </c>
      <c r="H1707" s="692">
        <v>42795</v>
      </c>
    </row>
    <row r="1708" spans="1:8" ht="20.25">
      <c r="A1708" s="280"/>
      <c r="B1708" s="280" t="s">
        <v>34</v>
      </c>
      <c r="C1708" s="280" t="s">
        <v>17</v>
      </c>
      <c r="D1708" s="38">
        <v>43146</v>
      </c>
      <c r="E1708" s="89">
        <v>3506958</v>
      </c>
      <c r="F1708" s="295"/>
    </row>
    <row r="1709" spans="1:8" ht="20.25">
      <c r="A1709" s="280"/>
      <c r="B1709" s="280" t="s">
        <v>34</v>
      </c>
      <c r="C1709" s="280" t="s">
        <v>19</v>
      </c>
      <c r="D1709" s="38">
        <v>43159</v>
      </c>
      <c r="E1709" s="89">
        <v>4505334</v>
      </c>
      <c r="F1709" s="296"/>
    </row>
    <row r="1710" spans="1:8" ht="20.25">
      <c r="A1710" s="280"/>
      <c r="B1710" s="280"/>
      <c r="C1710" s="280"/>
      <c r="D1710" s="38"/>
      <c r="E1710" s="89"/>
      <c r="F1710" s="296"/>
    </row>
    <row r="1711" spans="1:8" ht="20.25">
      <c r="A1711" s="280"/>
      <c r="B1711" s="280"/>
      <c r="C1711" s="280"/>
      <c r="D1711" s="38"/>
      <c r="E1711" s="89"/>
    </row>
    <row r="1712" spans="1:8" ht="20.25">
      <c r="A1712" s="280"/>
      <c r="B1712" s="280"/>
      <c r="C1712" s="280"/>
      <c r="D1712" s="38"/>
      <c r="E1712" s="89"/>
    </row>
    <row r="1713" spans="1:5" ht="20.25">
      <c r="A1713" s="280"/>
      <c r="B1713" s="280"/>
      <c r="C1713" s="280"/>
      <c r="D1713" s="38"/>
      <c r="E1713" s="89"/>
    </row>
    <row r="1714" spans="1:5" ht="20.25">
      <c r="A1714" s="280"/>
      <c r="B1714" s="280"/>
      <c r="C1714" s="280"/>
      <c r="D1714" s="38"/>
      <c r="E1714" s="89"/>
    </row>
    <row r="1715" spans="1:5" ht="20.25">
      <c r="A1715" s="280"/>
      <c r="B1715" s="280"/>
      <c r="C1715" s="280"/>
      <c r="D1715" s="38"/>
      <c r="E1715" s="89"/>
    </row>
    <row r="1716" spans="1:5" ht="20.25">
      <c r="A1716" s="280"/>
      <c r="B1716" s="280"/>
      <c r="C1716" s="280"/>
      <c r="D1716" s="38"/>
      <c r="E1716" s="89"/>
    </row>
    <row r="1717" spans="1:5" ht="20.25">
      <c r="A1717" s="280"/>
      <c r="B1717" s="280"/>
      <c r="C1717" s="280"/>
      <c r="D1717" s="38"/>
      <c r="E1717" s="89"/>
    </row>
    <row r="1718" spans="1:5" ht="20.25">
      <c r="A1718" s="280"/>
      <c r="B1718" s="280"/>
      <c r="C1718" s="280"/>
      <c r="D1718" s="38"/>
      <c r="E1718" s="89"/>
    </row>
    <row r="1719" spans="1:5" ht="20.25">
      <c r="A1719" s="280"/>
      <c r="B1719" s="280"/>
      <c r="C1719" s="280"/>
      <c r="D1719" s="38"/>
      <c r="E1719" s="89"/>
    </row>
    <row r="1720" spans="1:5" ht="20.25">
      <c r="A1720" s="67"/>
      <c r="B1720" s="67"/>
      <c r="C1720" s="67"/>
      <c r="D1720" s="68"/>
      <c r="E1720" s="98"/>
    </row>
    <row r="1721" spans="1:5" ht="20.25">
      <c r="A1721" s="22"/>
      <c r="B1721" s="53"/>
      <c r="C1721" s="1238" t="s">
        <v>772</v>
      </c>
      <c r="D1721" s="1239"/>
      <c r="E1721" s="70">
        <f>SUM(E1694:E1720)</f>
        <v>12045309.300000001</v>
      </c>
    </row>
    <row r="1722" spans="1:5" ht="20.25">
      <c r="A1722" s="55" t="s">
        <v>23</v>
      </c>
      <c r="B1722" s="53"/>
      <c r="C1722" s="53"/>
      <c r="D1722" s="53"/>
      <c r="E1722" s="53"/>
    </row>
    <row r="1723" spans="1:5" ht="20.25">
      <c r="A1723" s="19" t="s">
        <v>0</v>
      </c>
      <c r="B1723" s="20"/>
      <c r="C1723" s="20"/>
      <c r="D1723" s="21"/>
      <c r="E1723" s="22"/>
    </row>
    <row r="1724" spans="1:5" ht="20.25">
      <c r="A1724" s="19" t="s">
        <v>1</v>
      </c>
      <c r="B1724" s="20"/>
      <c r="C1724" s="19" t="s">
        <v>2</v>
      </c>
      <c r="D1724" s="21"/>
      <c r="E1724" s="21"/>
    </row>
    <row r="1725" spans="1:5" ht="20.25">
      <c r="A1725" s="19"/>
      <c r="B1725" s="23"/>
      <c r="C1725" s="20"/>
      <c r="D1725" s="22"/>
      <c r="E1725" s="22"/>
    </row>
    <row r="1726" spans="1:5" ht="20.25">
      <c r="A1726" s="19"/>
      <c r="B1726" s="23"/>
      <c r="C1726" s="20"/>
      <c r="D1726" s="22"/>
      <c r="E1726" s="22"/>
    </row>
    <row r="1727" spans="1:5" ht="20.25">
      <c r="A1727" s="19" t="s">
        <v>3</v>
      </c>
      <c r="B1727" s="23"/>
      <c r="C1727" s="20"/>
      <c r="D1727" s="22"/>
      <c r="E1727" s="22"/>
    </row>
    <row r="1728" spans="1:5" ht="20.25">
      <c r="A1728" s="21"/>
      <c r="B1728" s="24"/>
      <c r="C1728" s="21"/>
      <c r="D1728" s="22"/>
      <c r="E1728" s="22"/>
    </row>
    <row r="1729" spans="1:5" ht="20.25">
      <c r="A1729" s="21" t="s">
        <v>208</v>
      </c>
      <c r="B1729" s="24"/>
      <c r="C1729" s="21"/>
      <c r="D1729" s="22"/>
      <c r="E1729" s="22"/>
    </row>
    <row r="1730" spans="1:5" ht="20.25">
      <c r="A1730" s="21" t="s">
        <v>5</v>
      </c>
      <c r="B1730" s="21"/>
      <c r="C1730" s="21"/>
      <c r="D1730" s="22"/>
      <c r="E1730" s="22"/>
    </row>
    <row r="1731" spans="1:5" ht="20.25">
      <c r="A1731" s="21" t="s">
        <v>6</v>
      </c>
      <c r="B1731" s="22"/>
      <c r="C1731" s="22"/>
      <c r="D1731" s="22"/>
      <c r="E1731" s="22"/>
    </row>
    <row r="1732" spans="1:5" ht="20.25">
      <c r="A1732" s="688" t="s">
        <v>7</v>
      </c>
      <c r="B1732" s="26" t="s">
        <v>8</v>
      </c>
      <c r="C1732" s="1238" t="s">
        <v>9</v>
      </c>
      <c r="D1732" s="1240"/>
      <c r="E1732" s="688" t="s">
        <v>10</v>
      </c>
    </row>
    <row r="1733" spans="1:5" ht="20.25">
      <c r="A1733" s="27"/>
      <c r="B1733" s="28" t="s">
        <v>11</v>
      </c>
      <c r="C1733" s="688"/>
      <c r="D1733" s="29"/>
      <c r="E1733" s="27" t="s">
        <v>12</v>
      </c>
    </row>
    <row r="1734" spans="1:5" ht="20.25">
      <c r="A1734" s="30"/>
      <c r="B1734" s="31"/>
      <c r="C1734" s="689" t="s">
        <v>13</v>
      </c>
      <c r="D1734" s="690" t="s">
        <v>14</v>
      </c>
      <c r="E1734" s="689"/>
    </row>
    <row r="1735" spans="1:5" ht="20.25">
      <c r="A1735" s="34" t="s">
        <v>209</v>
      </c>
      <c r="B1735" s="34" t="s">
        <v>26</v>
      </c>
      <c r="C1735" s="280" t="s">
        <v>19</v>
      </c>
      <c r="D1735" s="35">
        <v>39202</v>
      </c>
      <c r="E1735" s="94">
        <v>-11690.8</v>
      </c>
    </row>
    <row r="1736" spans="1:5" ht="20.25">
      <c r="A1736" s="280"/>
      <c r="B1736" s="280" t="s">
        <v>26</v>
      </c>
      <c r="C1736" s="280" t="s">
        <v>17</v>
      </c>
      <c r="D1736" s="38">
        <v>39217</v>
      </c>
      <c r="E1736" s="88">
        <v>-9450</v>
      </c>
    </row>
    <row r="1737" spans="1:5" ht="20.25">
      <c r="A1737" s="41"/>
      <c r="B1737" s="280" t="s">
        <v>26</v>
      </c>
      <c r="C1737" s="280" t="s">
        <v>19</v>
      </c>
      <c r="D1737" s="38">
        <v>39325</v>
      </c>
      <c r="E1737" s="88">
        <v>-3267</v>
      </c>
    </row>
    <row r="1738" spans="1:5" ht="20.25">
      <c r="A1738" s="41"/>
      <c r="B1738" s="280" t="s">
        <v>26</v>
      </c>
      <c r="C1738" s="280" t="s">
        <v>19</v>
      </c>
      <c r="D1738" s="38">
        <v>39447</v>
      </c>
      <c r="E1738" s="88">
        <v>-219.6</v>
      </c>
    </row>
    <row r="1739" spans="1:5" ht="20.25">
      <c r="A1739" s="41"/>
      <c r="B1739" s="280" t="s">
        <v>26</v>
      </c>
      <c r="C1739" s="280" t="s">
        <v>17</v>
      </c>
      <c r="D1739" s="38">
        <v>39583</v>
      </c>
      <c r="E1739" s="88">
        <v>-100</v>
      </c>
    </row>
    <row r="1740" spans="1:5" ht="20.25">
      <c r="A1740" s="41"/>
      <c r="B1740" s="280" t="s">
        <v>26</v>
      </c>
      <c r="C1740" s="280" t="s">
        <v>19</v>
      </c>
      <c r="D1740" s="38">
        <v>39691</v>
      </c>
      <c r="E1740" s="88">
        <v>-90</v>
      </c>
    </row>
    <row r="1741" spans="1:5" ht="20.25">
      <c r="A1741" s="41"/>
      <c r="B1741" s="280" t="s">
        <v>26</v>
      </c>
      <c r="C1741" s="280" t="s">
        <v>17</v>
      </c>
      <c r="D1741" s="38">
        <v>39918</v>
      </c>
      <c r="E1741" s="88">
        <v>-2524</v>
      </c>
    </row>
    <row r="1742" spans="1:5" ht="20.25">
      <c r="A1742" s="41"/>
      <c r="B1742" s="281" t="s">
        <v>27</v>
      </c>
      <c r="C1742" s="280" t="s">
        <v>19</v>
      </c>
      <c r="D1742" s="42">
        <v>40574</v>
      </c>
      <c r="E1742" s="88">
        <v>-4909</v>
      </c>
    </row>
    <row r="1743" spans="1:5" ht="20.25">
      <c r="A1743" s="41"/>
      <c r="B1743" s="280" t="s">
        <v>20</v>
      </c>
      <c r="C1743" s="280" t="s">
        <v>19</v>
      </c>
      <c r="D1743" s="42">
        <v>40602</v>
      </c>
      <c r="E1743" s="88">
        <v>-762</v>
      </c>
    </row>
    <row r="1744" spans="1:5" ht="20.25">
      <c r="A1744" s="41"/>
      <c r="B1744" s="282"/>
      <c r="C1744" s="280"/>
      <c r="D1744" s="42"/>
      <c r="E1744" s="89"/>
    </row>
    <row r="1745" spans="1:5" ht="20.25">
      <c r="A1745" s="41"/>
      <c r="B1745" s="282"/>
      <c r="C1745" s="280"/>
      <c r="D1745" s="42"/>
      <c r="E1745" s="89"/>
    </row>
    <row r="1746" spans="1:5" ht="20.25">
      <c r="A1746" s="41"/>
      <c r="B1746" s="282"/>
      <c r="C1746" s="280"/>
      <c r="D1746" s="38"/>
      <c r="E1746" s="89"/>
    </row>
    <row r="1747" spans="1:5" ht="20.25">
      <c r="A1747" s="41"/>
      <c r="B1747" s="280"/>
      <c r="C1747" s="280"/>
      <c r="D1747" s="38"/>
      <c r="E1747" s="88"/>
    </row>
    <row r="1748" spans="1:5" ht="20.25">
      <c r="A1748" s="41"/>
      <c r="B1748" s="280"/>
      <c r="C1748" s="280"/>
      <c r="D1748" s="38"/>
      <c r="E1748" s="88"/>
    </row>
    <row r="1749" spans="1:5" ht="20.25">
      <c r="A1749" s="41"/>
      <c r="B1749" s="281"/>
      <c r="C1749" s="280"/>
      <c r="D1749" s="42"/>
      <c r="E1749" s="88"/>
    </row>
    <row r="1750" spans="1:5" ht="20.25">
      <c r="A1750" s="41"/>
      <c r="B1750" s="281"/>
      <c r="C1750" s="280"/>
      <c r="D1750" s="42"/>
      <c r="E1750" s="88"/>
    </row>
    <row r="1751" spans="1:5" ht="20.25">
      <c r="A1751" s="41"/>
      <c r="B1751" s="281"/>
      <c r="C1751" s="280"/>
      <c r="D1751" s="42"/>
      <c r="E1751" s="88"/>
    </row>
    <row r="1752" spans="1:5" ht="20.25">
      <c r="A1752" s="41"/>
      <c r="B1752" s="281"/>
      <c r="C1752" s="280"/>
      <c r="D1752" s="42"/>
      <c r="E1752" s="88"/>
    </row>
    <row r="1753" spans="1:5" ht="20.25">
      <c r="A1753" s="41"/>
      <c r="B1753" s="281"/>
      <c r="C1753" s="280"/>
      <c r="D1753" s="42"/>
      <c r="E1753" s="88"/>
    </row>
    <row r="1754" spans="1:5" ht="20.25">
      <c r="A1754" s="41"/>
      <c r="B1754" s="281"/>
      <c r="C1754" s="280"/>
      <c r="D1754" s="42"/>
      <c r="E1754" s="88"/>
    </row>
    <row r="1755" spans="1:5" ht="20.25">
      <c r="A1755" s="41"/>
      <c r="B1755" s="281"/>
      <c r="C1755" s="280"/>
      <c r="D1755" s="42"/>
      <c r="E1755" s="88"/>
    </row>
    <row r="1756" spans="1:5" ht="20.25">
      <c r="A1756" s="280"/>
      <c r="B1756" s="281"/>
      <c r="C1756" s="280"/>
      <c r="D1756" s="45"/>
      <c r="E1756" s="46"/>
    </row>
    <row r="1757" spans="1:5" ht="20.25">
      <c r="A1757" s="280"/>
      <c r="B1757" s="281"/>
      <c r="C1757" s="280"/>
      <c r="D1757" s="45"/>
      <c r="E1757" s="46"/>
    </row>
    <row r="1758" spans="1:5" ht="20.25">
      <c r="A1758" s="280"/>
      <c r="B1758" s="281"/>
      <c r="C1758" s="280"/>
      <c r="D1758" s="45"/>
      <c r="E1758" s="46"/>
    </row>
    <row r="1759" spans="1:5" ht="20.25">
      <c r="A1759" s="280"/>
      <c r="B1759" s="281"/>
      <c r="C1759" s="280"/>
      <c r="D1759" s="45"/>
      <c r="E1759" s="46"/>
    </row>
    <row r="1760" spans="1:5" ht="20.25">
      <c r="A1760" s="47"/>
      <c r="B1760" s="48"/>
      <c r="C1760" s="47"/>
      <c r="D1760" s="49"/>
      <c r="E1760" s="50"/>
    </row>
    <row r="1761" spans="1:5" ht="20.25">
      <c r="A1761" s="30"/>
      <c r="B1761" s="51"/>
      <c r="C1761" s="30"/>
      <c r="D1761" s="49"/>
      <c r="E1761" s="50"/>
    </row>
    <row r="1762" spans="1:5" ht="20.25">
      <c r="A1762" s="52"/>
      <c r="B1762" s="53"/>
      <c r="C1762" s="1238" t="s">
        <v>772</v>
      </c>
      <c r="D1762" s="1239"/>
      <c r="E1762" s="74">
        <v>-33012.399999999994</v>
      </c>
    </row>
    <row r="1763" spans="1:5" ht="20.25">
      <c r="A1763" s="55" t="s">
        <v>23</v>
      </c>
      <c r="B1763" s="22"/>
      <c r="C1763" s="136"/>
      <c r="D1763" s="22"/>
      <c r="E1763" s="22"/>
    </row>
    <row r="1764" spans="1:5" ht="20.25">
      <c r="A1764" s="19" t="s">
        <v>0</v>
      </c>
      <c r="B1764" s="20"/>
      <c r="C1764" s="20"/>
      <c r="D1764" s="21"/>
      <c r="E1764" s="22"/>
    </row>
    <row r="1765" spans="1:5" ht="20.25">
      <c r="A1765" s="19" t="s">
        <v>1</v>
      </c>
      <c r="B1765" s="20"/>
      <c r="C1765" s="19" t="s">
        <v>2</v>
      </c>
      <c r="D1765" s="21"/>
      <c r="E1765" s="21"/>
    </row>
    <row r="1766" spans="1:5" ht="20.25">
      <c r="A1766" s="19"/>
      <c r="B1766" s="23"/>
      <c r="C1766" s="20"/>
      <c r="D1766" s="22"/>
      <c r="E1766" s="22"/>
    </row>
    <row r="1767" spans="1:5" ht="20.25">
      <c r="A1767" s="19"/>
      <c r="B1767" s="23"/>
      <c r="C1767" s="20"/>
      <c r="D1767" s="22"/>
      <c r="E1767" s="22"/>
    </row>
    <row r="1768" spans="1:5" ht="20.25">
      <c r="A1768" s="19" t="s">
        <v>3</v>
      </c>
      <c r="B1768" s="23"/>
      <c r="C1768" s="20"/>
      <c r="D1768" s="22"/>
      <c r="E1768" s="22"/>
    </row>
    <row r="1769" spans="1:5" ht="20.25">
      <c r="A1769" s="21"/>
      <c r="B1769" s="24"/>
      <c r="C1769" s="21"/>
      <c r="D1769" s="22"/>
      <c r="E1769" s="22"/>
    </row>
    <row r="1770" spans="1:5" ht="20.25">
      <c r="A1770" s="21" t="s">
        <v>210</v>
      </c>
      <c r="B1770" s="24"/>
      <c r="C1770" s="21"/>
      <c r="D1770" s="22"/>
      <c r="E1770" s="22"/>
    </row>
    <row r="1771" spans="1:5" ht="20.25">
      <c r="A1771" s="21" t="s">
        <v>5</v>
      </c>
      <c r="B1771" s="21"/>
      <c r="C1771" s="21"/>
      <c r="D1771" s="22"/>
      <c r="E1771" s="22"/>
    </row>
    <row r="1772" spans="1:5" ht="20.25">
      <c r="A1772" s="21" t="s">
        <v>6</v>
      </c>
      <c r="B1772" s="22"/>
      <c r="C1772" s="22"/>
      <c r="D1772" s="22"/>
      <c r="E1772" s="22"/>
    </row>
    <row r="1773" spans="1:5" ht="20.25">
      <c r="A1773" s="688" t="s">
        <v>7</v>
      </c>
      <c r="B1773" s="26" t="s">
        <v>8</v>
      </c>
      <c r="C1773" s="1238" t="s">
        <v>9</v>
      </c>
      <c r="D1773" s="1240"/>
      <c r="E1773" s="688" t="s">
        <v>10</v>
      </c>
    </row>
    <row r="1774" spans="1:5" ht="20.25">
      <c r="A1774" s="27"/>
      <c r="B1774" s="28" t="s">
        <v>11</v>
      </c>
      <c r="C1774" s="688"/>
      <c r="D1774" s="29"/>
      <c r="E1774" s="27" t="s">
        <v>12</v>
      </c>
    </row>
    <row r="1775" spans="1:5" ht="20.25">
      <c r="A1775" s="30"/>
      <c r="B1775" s="31"/>
      <c r="C1775" s="689" t="s">
        <v>13</v>
      </c>
      <c r="D1775" s="690" t="s">
        <v>14</v>
      </c>
      <c r="E1775" s="689"/>
    </row>
    <row r="1776" spans="1:5" ht="20.25">
      <c r="A1776" s="34" t="s">
        <v>211</v>
      </c>
      <c r="B1776" s="34" t="s">
        <v>187</v>
      </c>
      <c r="C1776" s="34" t="s">
        <v>19</v>
      </c>
      <c r="D1776" s="35">
        <v>39263</v>
      </c>
      <c r="E1776" s="87">
        <v>240</v>
      </c>
    </row>
    <row r="1777" spans="1:6" ht="20.25">
      <c r="A1777" s="280"/>
      <c r="B1777" s="280" t="s">
        <v>187</v>
      </c>
      <c r="C1777" s="280" t="s">
        <v>19</v>
      </c>
      <c r="D1777" s="38">
        <v>39294</v>
      </c>
      <c r="E1777" s="89">
        <v>93</v>
      </c>
    </row>
    <row r="1778" spans="1:6" ht="20.25">
      <c r="A1778" s="41"/>
      <c r="B1778" s="280" t="s">
        <v>187</v>
      </c>
      <c r="C1778" s="280" t="s">
        <v>19</v>
      </c>
      <c r="D1778" s="38">
        <v>39325</v>
      </c>
      <c r="E1778" s="89">
        <v>348</v>
      </c>
    </row>
    <row r="1779" spans="1:6" ht="20.25">
      <c r="A1779" s="41"/>
      <c r="B1779" s="280" t="s">
        <v>187</v>
      </c>
      <c r="C1779" s="280" t="s">
        <v>19</v>
      </c>
      <c r="D1779" s="38">
        <v>39386</v>
      </c>
      <c r="E1779" s="88">
        <v>-14400</v>
      </c>
    </row>
    <row r="1780" spans="1:6" ht="20.25">
      <c r="A1780" s="41"/>
      <c r="B1780" s="280" t="s">
        <v>187</v>
      </c>
      <c r="C1780" s="280" t="s">
        <v>19</v>
      </c>
      <c r="D1780" s="38">
        <v>39691</v>
      </c>
      <c r="E1780" s="88">
        <v>-5678</v>
      </c>
    </row>
    <row r="1781" spans="1:6" ht="20.25">
      <c r="A1781" s="41"/>
      <c r="B1781" s="280" t="s">
        <v>187</v>
      </c>
      <c r="C1781" s="280" t="s">
        <v>19</v>
      </c>
      <c r="D1781" s="38">
        <v>39844</v>
      </c>
      <c r="E1781" s="89">
        <v>978.4</v>
      </c>
    </row>
    <row r="1782" spans="1:6" ht="20.25">
      <c r="A1782" s="41"/>
      <c r="B1782" s="280" t="s">
        <v>187</v>
      </c>
      <c r="C1782" s="280" t="s">
        <v>19</v>
      </c>
      <c r="D1782" s="38">
        <v>39994</v>
      </c>
      <c r="E1782" s="88">
        <v>-48162</v>
      </c>
    </row>
    <row r="1783" spans="1:6" ht="20.25">
      <c r="A1783" s="41"/>
      <c r="B1783" s="280" t="s">
        <v>187</v>
      </c>
      <c r="C1783" s="280" t="s">
        <v>17</v>
      </c>
      <c r="D1783" s="38">
        <v>40252</v>
      </c>
      <c r="E1783" s="89">
        <v>100</v>
      </c>
    </row>
    <row r="1784" spans="1:6" ht="20.25">
      <c r="A1784" s="41"/>
      <c r="B1784" s="280" t="s">
        <v>212</v>
      </c>
      <c r="C1784" s="280" t="s">
        <v>19</v>
      </c>
      <c r="D1784" s="42">
        <v>41305</v>
      </c>
      <c r="E1784" s="137">
        <v>301</v>
      </c>
    </row>
    <row r="1785" spans="1:6" ht="20.25">
      <c r="A1785" s="41"/>
      <c r="B1785" s="280" t="s">
        <v>21</v>
      </c>
      <c r="C1785" s="280" t="s">
        <v>19</v>
      </c>
      <c r="D1785" s="38">
        <v>42429</v>
      </c>
      <c r="E1785" s="46">
        <v>450</v>
      </c>
    </row>
    <row r="1786" spans="1:6" ht="20.25">
      <c r="A1786" s="41"/>
      <c r="B1786" s="280" t="s">
        <v>21</v>
      </c>
      <c r="C1786" s="280" t="s">
        <v>17</v>
      </c>
      <c r="D1786" s="42">
        <v>43115</v>
      </c>
      <c r="E1786" s="46">
        <v>3944</v>
      </c>
    </row>
    <row r="1787" spans="1:6" ht="20.25">
      <c r="A1787" s="41"/>
      <c r="B1787" s="280" t="s">
        <v>40</v>
      </c>
      <c r="C1787" s="280" t="s">
        <v>19</v>
      </c>
      <c r="D1787" s="42">
        <v>43131</v>
      </c>
      <c r="E1787" s="138">
        <v>8688</v>
      </c>
      <c r="F1787" s="302">
        <v>43101</v>
      </c>
    </row>
    <row r="1788" spans="1:6" ht="20.25">
      <c r="A1788" s="41"/>
      <c r="B1788" s="280" t="s">
        <v>34</v>
      </c>
      <c r="C1788" s="280" t="s">
        <v>17</v>
      </c>
      <c r="D1788" s="38">
        <v>43146</v>
      </c>
      <c r="E1788" s="138">
        <v>1024682</v>
      </c>
    </row>
    <row r="1789" spans="1:6" ht="20.25">
      <c r="A1789" s="41"/>
      <c r="B1789" s="280" t="s">
        <v>34</v>
      </c>
      <c r="C1789" s="280" t="s">
        <v>19</v>
      </c>
      <c r="D1789" s="38">
        <v>43159</v>
      </c>
      <c r="E1789" s="46">
        <v>871839</v>
      </c>
    </row>
    <row r="1790" spans="1:6" ht="20.25">
      <c r="A1790" s="41"/>
      <c r="B1790" s="281"/>
      <c r="C1790" s="280"/>
      <c r="D1790" s="42"/>
      <c r="E1790" s="46"/>
    </row>
    <row r="1791" spans="1:6" ht="20.25">
      <c r="A1791" s="41"/>
      <c r="B1791" s="281"/>
      <c r="C1791" s="280"/>
      <c r="D1791" s="42"/>
      <c r="E1791" s="46"/>
    </row>
    <row r="1792" spans="1:6" ht="20.25">
      <c r="A1792" s="41"/>
      <c r="B1792" s="281"/>
      <c r="C1792" s="280"/>
      <c r="D1792" s="42"/>
      <c r="E1792" s="46"/>
    </row>
    <row r="1793" spans="1:5" ht="20.25">
      <c r="A1793" s="41"/>
      <c r="B1793" s="281"/>
      <c r="C1793" s="280"/>
      <c r="D1793" s="42"/>
      <c r="E1793" s="46"/>
    </row>
    <row r="1794" spans="1:5" ht="20.25">
      <c r="A1794" s="41"/>
      <c r="B1794" s="281"/>
      <c r="C1794" s="280"/>
      <c r="D1794" s="42"/>
      <c r="E1794" s="46"/>
    </row>
    <row r="1795" spans="1:5" ht="20.25">
      <c r="A1795" s="41"/>
      <c r="B1795" s="281"/>
      <c r="C1795" s="280"/>
      <c r="D1795" s="42"/>
      <c r="E1795" s="46"/>
    </row>
    <row r="1796" spans="1:5" ht="20.25">
      <c r="A1796" s="41"/>
      <c r="B1796" s="281"/>
      <c r="C1796" s="280"/>
      <c r="D1796" s="42"/>
      <c r="E1796" s="46"/>
    </row>
    <row r="1797" spans="1:5" ht="20.25">
      <c r="A1797" s="41"/>
      <c r="B1797" s="281"/>
      <c r="C1797" s="280"/>
      <c r="D1797" s="42"/>
      <c r="E1797" s="46"/>
    </row>
    <row r="1798" spans="1:5" ht="20.25">
      <c r="A1798" s="41"/>
      <c r="B1798" s="281"/>
      <c r="C1798" s="280"/>
      <c r="D1798" s="42"/>
      <c r="E1798" s="46"/>
    </row>
    <row r="1799" spans="1:5" ht="20.25">
      <c r="A1799" s="280"/>
      <c r="B1799" s="281"/>
      <c r="C1799" s="280"/>
      <c r="D1799" s="45"/>
      <c r="E1799" s="46"/>
    </row>
    <row r="1800" spans="1:5" ht="20.25">
      <c r="A1800" s="280"/>
      <c r="B1800" s="281"/>
      <c r="C1800" s="280"/>
      <c r="D1800" s="45"/>
      <c r="E1800" s="46"/>
    </row>
    <row r="1801" spans="1:5" ht="20.25">
      <c r="A1801" s="47"/>
      <c r="B1801" s="48"/>
      <c r="C1801" s="47"/>
      <c r="D1801" s="49"/>
      <c r="E1801" s="50"/>
    </row>
    <row r="1802" spans="1:5" ht="20.25">
      <c r="A1802" s="30"/>
      <c r="B1802" s="51"/>
      <c r="C1802" s="30"/>
      <c r="D1802" s="49"/>
      <c r="E1802" s="50"/>
    </row>
    <row r="1803" spans="1:5" ht="20.25">
      <c r="A1803" s="52"/>
      <c r="B1803" s="53"/>
      <c r="C1803" s="1238" t="s">
        <v>772</v>
      </c>
      <c r="D1803" s="1239"/>
      <c r="E1803" s="62">
        <f>SUM(E1776:E1802)</f>
        <v>1843423.4</v>
      </c>
    </row>
    <row r="1804" spans="1:5" ht="20.25">
      <c r="A1804" s="55" t="s">
        <v>23</v>
      </c>
      <c r="B1804" s="28"/>
      <c r="C1804" s="28"/>
      <c r="D1804" s="28"/>
      <c r="E1804" s="64"/>
    </row>
    <row r="1805" spans="1:5" ht="20.25">
      <c r="A1805" s="19" t="s">
        <v>0</v>
      </c>
      <c r="B1805" s="20"/>
      <c r="C1805" s="20"/>
      <c r="D1805" s="21"/>
      <c r="E1805" s="22"/>
    </row>
    <row r="1806" spans="1:5" ht="20.25">
      <c r="A1806" s="19" t="s">
        <v>1</v>
      </c>
      <c r="B1806" s="20"/>
      <c r="C1806" s="19" t="s">
        <v>2</v>
      </c>
      <c r="D1806" s="21"/>
      <c r="E1806" s="21"/>
    </row>
    <row r="1807" spans="1:5" ht="20.25">
      <c r="A1807" s="19"/>
      <c r="B1807" s="23"/>
      <c r="C1807" s="20"/>
      <c r="D1807" s="22"/>
      <c r="E1807" s="22"/>
    </row>
    <row r="1808" spans="1:5" ht="20.25">
      <c r="A1808" s="19"/>
      <c r="B1808" s="23"/>
      <c r="C1808" s="20"/>
      <c r="D1808" s="22"/>
      <c r="E1808" s="22"/>
    </row>
    <row r="1809" spans="1:5" ht="20.25">
      <c r="A1809" s="19" t="s">
        <v>3</v>
      </c>
      <c r="B1809" s="23"/>
      <c r="C1809" s="20"/>
      <c r="D1809" s="22"/>
      <c r="E1809" s="22"/>
    </row>
    <row r="1810" spans="1:5" ht="20.25">
      <c r="A1810" s="21"/>
      <c r="B1810" s="24"/>
      <c r="C1810" s="21"/>
      <c r="D1810" s="22"/>
      <c r="E1810" s="22"/>
    </row>
    <row r="1811" spans="1:5" ht="20.25">
      <c r="A1811" s="21" t="s">
        <v>213</v>
      </c>
      <c r="B1811" s="24"/>
      <c r="C1811" s="21"/>
      <c r="D1811" s="22"/>
      <c r="E1811" s="22"/>
    </row>
    <row r="1812" spans="1:5" ht="20.25">
      <c r="A1812" s="21" t="s">
        <v>5</v>
      </c>
      <c r="B1812" s="21"/>
      <c r="C1812" s="21"/>
      <c r="D1812" s="22"/>
      <c r="E1812" s="22"/>
    </row>
    <row r="1813" spans="1:5" ht="20.25">
      <c r="A1813" s="21" t="s">
        <v>6</v>
      </c>
      <c r="B1813" s="22"/>
      <c r="C1813" s="22"/>
      <c r="D1813" s="22"/>
      <c r="E1813" s="22"/>
    </row>
    <row r="1814" spans="1:5" ht="20.25">
      <c r="A1814" s="688" t="s">
        <v>7</v>
      </c>
      <c r="B1814" s="26" t="s">
        <v>8</v>
      </c>
      <c r="C1814" s="1238" t="s">
        <v>9</v>
      </c>
      <c r="D1814" s="1240"/>
      <c r="E1814" s="688" t="s">
        <v>10</v>
      </c>
    </row>
    <row r="1815" spans="1:5" ht="20.25">
      <c r="A1815" s="27"/>
      <c r="B1815" s="28" t="s">
        <v>11</v>
      </c>
      <c r="C1815" s="688"/>
      <c r="D1815" s="29"/>
      <c r="E1815" s="27" t="s">
        <v>12</v>
      </c>
    </row>
    <row r="1816" spans="1:5" ht="20.25">
      <c r="A1816" s="30"/>
      <c r="B1816" s="31"/>
      <c r="C1816" s="689" t="s">
        <v>13</v>
      </c>
      <c r="D1816" s="690" t="s">
        <v>14</v>
      </c>
      <c r="E1816" s="689"/>
    </row>
    <row r="1817" spans="1:5" ht="20.25">
      <c r="A1817" s="34" t="s">
        <v>214</v>
      </c>
      <c r="B1817" s="34" t="s">
        <v>26</v>
      </c>
      <c r="C1817" s="34" t="s">
        <v>17</v>
      </c>
      <c r="D1817" s="35">
        <v>39097</v>
      </c>
      <c r="E1817" s="94">
        <v>-7906.23</v>
      </c>
    </row>
    <row r="1818" spans="1:5" ht="20.25">
      <c r="A1818" s="280"/>
      <c r="B1818" s="280" t="s">
        <v>16</v>
      </c>
      <c r="C1818" s="280" t="s">
        <v>17</v>
      </c>
      <c r="D1818" s="38">
        <v>39553</v>
      </c>
      <c r="E1818" s="88">
        <v>-1080.0999999999999</v>
      </c>
    </row>
    <row r="1819" spans="1:5" ht="20.25">
      <c r="A1819" s="41"/>
      <c r="B1819" s="280" t="s">
        <v>26</v>
      </c>
      <c r="C1819" s="280" t="s">
        <v>17</v>
      </c>
      <c r="D1819" s="38">
        <v>39797</v>
      </c>
      <c r="E1819" s="88">
        <v>-35472</v>
      </c>
    </row>
    <row r="1820" spans="1:5" ht="20.25">
      <c r="A1820" s="41"/>
      <c r="B1820" s="280" t="s">
        <v>26</v>
      </c>
      <c r="C1820" s="280" t="s">
        <v>17</v>
      </c>
      <c r="D1820" s="38">
        <v>39828</v>
      </c>
      <c r="E1820" s="88">
        <v>-6662</v>
      </c>
    </row>
    <row r="1821" spans="1:5" ht="20.25">
      <c r="A1821" s="41"/>
      <c r="B1821" s="280" t="s">
        <v>26</v>
      </c>
      <c r="C1821" s="280" t="s">
        <v>19</v>
      </c>
      <c r="D1821" s="38">
        <v>39872</v>
      </c>
      <c r="E1821" s="88">
        <v>-9600</v>
      </c>
    </row>
    <row r="1822" spans="1:5" ht="20.25">
      <c r="A1822" s="41"/>
      <c r="B1822" s="280" t="s">
        <v>16</v>
      </c>
      <c r="C1822" s="280" t="s">
        <v>19</v>
      </c>
      <c r="D1822" s="38">
        <v>40086</v>
      </c>
      <c r="E1822" s="89">
        <v>2300</v>
      </c>
    </row>
    <row r="1823" spans="1:5" ht="20.25">
      <c r="A1823" s="41"/>
      <c r="B1823" s="280" t="s">
        <v>26</v>
      </c>
      <c r="C1823" s="282" t="s">
        <v>19</v>
      </c>
      <c r="D1823" s="38">
        <v>40816</v>
      </c>
      <c r="E1823" s="141">
        <v>-1800</v>
      </c>
    </row>
    <row r="1824" spans="1:5" ht="20.25">
      <c r="A1824" s="280"/>
      <c r="B1824" s="280" t="s">
        <v>26</v>
      </c>
      <c r="C1824" s="282" t="s">
        <v>19</v>
      </c>
      <c r="D1824" s="38">
        <v>40954</v>
      </c>
      <c r="E1824" s="142">
        <v>-600</v>
      </c>
    </row>
    <row r="1825" spans="1:6" ht="20.25">
      <c r="A1825" s="280"/>
      <c r="B1825" s="282" t="s">
        <v>215</v>
      </c>
      <c r="C1825" s="280" t="s">
        <v>19</v>
      </c>
      <c r="D1825" s="42">
        <v>41578</v>
      </c>
      <c r="E1825" s="46">
        <v>700</v>
      </c>
      <c r="F1825" s="296"/>
    </row>
    <row r="1826" spans="1:6" ht="20.25">
      <c r="A1826" s="280"/>
      <c r="B1826" s="280" t="s">
        <v>216</v>
      </c>
      <c r="C1826" s="280" t="s">
        <v>19</v>
      </c>
      <c r="D1826" s="38">
        <v>42035</v>
      </c>
      <c r="E1826" s="139">
        <v>-3724.8</v>
      </c>
      <c r="F1826" s="295"/>
    </row>
    <row r="1827" spans="1:6" ht="20.25">
      <c r="A1827" s="280"/>
      <c r="B1827" s="280" t="s">
        <v>16</v>
      </c>
      <c r="C1827" s="280" t="s">
        <v>17</v>
      </c>
      <c r="D1827" s="42">
        <v>42870</v>
      </c>
      <c r="E1827" s="46">
        <v>5338.2900000000373</v>
      </c>
      <c r="F1827" s="296"/>
    </row>
    <row r="1828" spans="1:6" ht="20.25">
      <c r="A1828" s="280"/>
      <c r="B1828" s="281" t="s">
        <v>18</v>
      </c>
      <c r="C1828" s="280" t="s">
        <v>17</v>
      </c>
      <c r="D1828" s="38">
        <v>43146</v>
      </c>
      <c r="E1828" s="46">
        <v>2718642</v>
      </c>
      <c r="F1828" s="296">
        <v>43101</v>
      </c>
    </row>
    <row r="1829" spans="1:6" ht="20.25">
      <c r="A1829" s="280"/>
      <c r="B1829" s="281" t="s">
        <v>18</v>
      </c>
      <c r="C1829" s="280" t="s">
        <v>19</v>
      </c>
      <c r="D1829" s="42">
        <v>43159</v>
      </c>
      <c r="E1829" s="46">
        <v>3058678</v>
      </c>
      <c r="F1829" s="296" t="s">
        <v>539</v>
      </c>
    </row>
    <row r="1830" spans="1:6" ht="20.25">
      <c r="A1830" s="280"/>
      <c r="B1830" s="281"/>
      <c r="C1830" s="280"/>
      <c r="D1830" s="42"/>
      <c r="E1830" s="46"/>
      <c r="F1830" s="296"/>
    </row>
    <row r="1831" spans="1:6" ht="20.25">
      <c r="A1831" s="280"/>
      <c r="B1831" s="281"/>
      <c r="C1831" s="280"/>
      <c r="D1831" s="42"/>
      <c r="E1831" s="46"/>
      <c r="F1831" s="296"/>
    </row>
    <row r="1832" spans="1:6" ht="20.25">
      <c r="A1832" s="280"/>
      <c r="B1832" s="281"/>
      <c r="C1832" s="280"/>
      <c r="D1832" s="42"/>
      <c r="E1832" s="46"/>
      <c r="F1832" s="296"/>
    </row>
    <row r="1833" spans="1:6" ht="20.25">
      <c r="A1833" s="280"/>
      <c r="B1833" s="281"/>
      <c r="C1833" s="280"/>
      <c r="D1833" s="45"/>
      <c r="E1833" s="46"/>
      <c r="F1833" s="296"/>
    </row>
    <row r="1834" spans="1:6" ht="20.25">
      <c r="A1834" s="280"/>
      <c r="B1834" s="281"/>
      <c r="C1834" s="280"/>
      <c r="D1834" s="45"/>
      <c r="E1834" s="46"/>
      <c r="F1834" s="296"/>
    </row>
    <row r="1835" spans="1:6" ht="20.25">
      <c r="A1835" s="280"/>
      <c r="B1835" s="281"/>
      <c r="C1835" s="280"/>
      <c r="D1835" s="45"/>
      <c r="E1835" s="46"/>
      <c r="F1835" s="296"/>
    </row>
    <row r="1836" spans="1:6" ht="20.25">
      <c r="A1836" s="280"/>
      <c r="B1836" s="281"/>
      <c r="C1836" s="280"/>
      <c r="D1836" s="45"/>
      <c r="E1836" s="46"/>
      <c r="F1836" s="296"/>
    </row>
    <row r="1837" spans="1:6" ht="20.25">
      <c r="A1837" s="280"/>
      <c r="B1837" s="281"/>
      <c r="C1837" s="280"/>
      <c r="D1837" s="45"/>
      <c r="E1837" s="46"/>
      <c r="F1837" s="296"/>
    </row>
    <row r="1838" spans="1:6" ht="20.25">
      <c r="A1838" s="280"/>
      <c r="B1838" s="281"/>
      <c r="C1838" s="280"/>
      <c r="D1838" s="45"/>
      <c r="E1838" s="46"/>
      <c r="F1838" s="296"/>
    </row>
    <row r="1839" spans="1:6" ht="20.25">
      <c r="A1839" s="280"/>
      <c r="B1839" s="281"/>
      <c r="C1839" s="280"/>
      <c r="D1839" s="45"/>
      <c r="E1839" s="46"/>
      <c r="F1839" s="296"/>
    </row>
    <row r="1840" spans="1:6" ht="20.25">
      <c r="A1840" s="280"/>
      <c r="B1840" s="281"/>
      <c r="C1840" s="280"/>
      <c r="D1840" s="45"/>
      <c r="E1840" s="46"/>
      <c r="F1840" s="296"/>
    </row>
    <row r="1841" spans="1:6" ht="20.25">
      <c r="A1841" s="280"/>
      <c r="B1841" s="281"/>
      <c r="C1841" s="280"/>
      <c r="D1841" s="45"/>
      <c r="E1841" s="46"/>
      <c r="F1841" s="296"/>
    </row>
    <row r="1842" spans="1:6" ht="20.25">
      <c r="A1842" s="47"/>
      <c r="B1842" s="48"/>
      <c r="C1842" s="47"/>
      <c r="D1842" s="49"/>
      <c r="E1842" s="50"/>
      <c r="F1842" s="296"/>
    </row>
    <row r="1843" spans="1:6" ht="20.25">
      <c r="A1843" s="30"/>
      <c r="B1843" s="51"/>
      <c r="C1843" s="30"/>
      <c r="D1843" s="49"/>
      <c r="E1843" s="50"/>
      <c r="F1843" s="296"/>
    </row>
    <row r="1844" spans="1:6" ht="20.25">
      <c r="A1844" s="52"/>
      <c r="B1844" s="53"/>
      <c r="C1844" s="1238" t="s">
        <v>772</v>
      </c>
      <c r="D1844" s="1239"/>
      <c r="E1844" s="62">
        <f>SUM(E1817:E1843)</f>
        <v>5718813.1600000001</v>
      </c>
    </row>
    <row r="1845" spans="1:6" ht="20.25">
      <c r="A1845" s="55" t="s">
        <v>23</v>
      </c>
      <c r="B1845" s="22"/>
      <c r="C1845" s="22"/>
      <c r="D1845" s="22"/>
      <c r="E1845" s="22"/>
    </row>
    <row r="1846" spans="1:6" ht="20.25">
      <c r="A1846" s="19" t="s">
        <v>0</v>
      </c>
      <c r="B1846" s="20"/>
      <c r="C1846" s="20"/>
      <c r="D1846" s="21"/>
      <c r="E1846" s="22"/>
    </row>
    <row r="1847" spans="1:6" ht="20.25">
      <c r="A1847" s="19" t="s">
        <v>1</v>
      </c>
      <c r="B1847" s="20"/>
      <c r="C1847" s="19" t="s">
        <v>2</v>
      </c>
      <c r="D1847" s="21"/>
      <c r="E1847" s="21"/>
    </row>
    <row r="1848" spans="1:6" ht="20.25">
      <c r="A1848" s="19"/>
      <c r="B1848" s="23"/>
      <c r="C1848" s="20"/>
      <c r="D1848" s="22"/>
      <c r="E1848" s="22"/>
    </row>
    <row r="1849" spans="1:6" ht="20.25">
      <c r="A1849" s="19"/>
      <c r="B1849" s="23"/>
      <c r="C1849" s="20"/>
      <c r="D1849" s="22"/>
      <c r="E1849" s="22"/>
    </row>
    <row r="1850" spans="1:6" ht="20.25">
      <c r="A1850" s="19" t="s">
        <v>3</v>
      </c>
      <c r="B1850" s="23"/>
      <c r="C1850" s="20"/>
      <c r="D1850" s="22"/>
      <c r="E1850" s="22"/>
    </row>
    <row r="1851" spans="1:6" ht="20.25">
      <c r="A1851" s="21"/>
      <c r="B1851" s="24"/>
      <c r="C1851" s="21"/>
      <c r="D1851" s="22"/>
      <c r="E1851" s="22"/>
    </row>
    <row r="1852" spans="1:6" ht="20.25">
      <c r="A1852" s="21" t="s">
        <v>217</v>
      </c>
      <c r="B1852" s="24"/>
      <c r="C1852" s="21"/>
      <c r="D1852" s="22"/>
      <c r="E1852" s="22"/>
    </row>
    <row r="1853" spans="1:6" ht="20.25">
      <c r="A1853" s="21" t="s">
        <v>5</v>
      </c>
      <c r="B1853" s="21"/>
      <c r="C1853" s="21"/>
      <c r="D1853" s="22"/>
      <c r="E1853" s="22"/>
    </row>
    <row r="1854" spans="1:6" ht="20.25">
      <c r="A1854" s="21" t="s">
        <v>6</v>
      </c>
      <c r="B1854" s="22"/>
      <c r="C1854" s="22"/>
      <c r="D1854" s="22"/>
      <c r="E1854" s="22"/>
    </row>
    <row r="1855" spans="1:6" ht="20.25">
      <c r="A1855" s="688" t="s">
        <v>7</v>
      </c>
      <c r="B1855" s="26" t="s">
        <v>8</v>
      </c>
      <c r="C1855" s="1238" t="s">
        <v>9</v>
      </c>
      <c r="D1855" s="1240"/>
      <c r="E1855" s="688" t="s">
        <v>10</v>
      </c>
    </row>
    <row r="1856" spans="1:6" ht="20.25">
      <c r="A1856" s="27"/>
      <c r="B1856" s="28" t="s">
        <v>11</v>
      </c>
      <c r="C1856" s="688"/>
      <c r="D1856" s="29"/>
      <c r="E1856" s="27" t="s">
        <v>12</v>
      </c>
    </row>
    <row r="1857" spans="1:6" ht="20.25">
      <c r="A1857" s="30"/>
      <c r="B1857" s="31"/>
      <c r="C1857" s="689" t="s">
        <v>13</v>
      </c>
      <c r="D1857" s="690" t="s">
        <v>14</v>
      </c>
      <c r="E1857" s="689"/>
    </row>
    <row r="1858" spans="1:6" ht="20.25">
      <c r="A1858" s="34" t="s">
        <v>218</v>
      </c>
      <c r="B1858" s="34" t="s">
        <v>26</v>
      </c>
      <c r="C1858" s="280" t="s">
        <v>19</v>
      </c>
      <c r="D1858" s="35">
        <v>39386</v>
      </c>
      <c r="E1858" s="94">
        <v>-1284</v>
      </c>
    </row>
    <row r="1859" spans="1:6" ht="20.25">
      <c r="A1859" s="280"/>
      <c r="B1859" s="280" t="s">
        <v>27</v>
      </c>
      <c r="C1859" s="280" t="s">
        <v>17</v>
      </c>
      <c r="D1859" s="38">
        <v>40193</v>
      </c>
      <c r="E1859" s="88">
        <v>-41188</v>
      </c>
    </row>
    <row r="1860" spans="1:6" ht="20.25">
      <c r="A1860" s="41"/>
      <c r="B1860" s="280" t="s">
        <v>16</v>
      </c>
      <c r="C1860" s="280" t="s">
        <v>19</v>
      </c>
      <c r="D1860" s="38">
        <v>40602</v>
      </c>
      <c r="E1860" s="89">
        <v>658</v>
      </c>
    </row>
    <row r="1861" spans="1:6" ht="20.25">
      <c r="A1861" s="41"/>
      <c r="B1861" s="281" t="s">
        <v>18</v>
      </c>
      <c r="C1861" s="280" t="s">
        <v>17</v>
      </c>
      <c r="D1861" s="38">
        <v>43146</v>
      </c>
      <c r="E1861" s="89">
        <v>2593244</v>
      </c>
      <c r="F1861" s="302">
        <v>43101</v>
      </c>
    </row>
    <row r="1862" spans="1:6" ht="20.25">
      <c r="A1862" s="41"/>
      <c r="B1862" s="281" t="s">
        <v>18</v>
      </c>
      <c r="C1862" s="280" t="s">
        <v>19</v>
      </c>
      <c r="D1862" s="42">
        <v>43159</v>
      </c>
      <c r="E1862" s="89">
        <v>2573411</v>
      </c>
    </row>
    <row r="1863" spans="1:6" ht="20.25">
      <c r="A1863" s="41"/>
      <c r="B1863" s="280"/>
      <c r="C1863" s="280"/>
      <c r="D1863" s="38"/>
      <c r="E1863" s="88"/>
    </row>
    <row r="1864" spans="1:6" ht="20.25">
      <c r="A1864" s="41"/>
      <c r="B1864" s="280"/>
      <c r="C1864" s="280"/>
      <c r="D1864" s="38"/>
      <c r="E1864" s="88"/>
    </row>
    <row r="1865" spans="1:6" ht="20.25">
      <c r="A1865" s="41"/>
      <c r="B1865" s="280"/>
      <c r="C1865" s="280"/>
      <c r="D1865" s="38"/>
      <c r="E1865" s="88"/>
    </row>
    <row r="1866" spans="1:6" ht="20.25">
      <c r="A1866" s="41"/>
      <c r="B1866" s="280"/>
      <c r="C1866" s="280"/>
      <c r="D1866" s="38"/>
      <c r="E1866" s="88"/>
    </row>
    <row r="1867" spans="1:6" ht="20.25">
      <c r="A1867" s="41"/>
      <c r="B1867" s="280"/>
      <c r="C1867" s="280"/>
      <c r="D1867" s="38"/>
      <c r="E1867" s="88"/>
    </row>
    <row r="1868" spans="1:6" ht="20.25">
      <c r="A1868" s="41"/>
      <c r="B1868" s="280"/>
      <c r="C1868" s="280"/>
      <c r="D1868" s="38"/>
      <c r="E1868" s="88"/>
    </row>
    <row r="1869" spans="1:6" ht="20.25">
      <c r="A1869" s="41"/>
      <c r="B1869" s="280"/>
      <c r="C1869" s="280"/>
      <c r="D1869" s="38"/>
      <c r="E1869" s="88"/>
    </row>
    <row r="1870" spans="1:6" ht="20.25">
      <c r="A1870" s="41"/>
      <c r="B1870" s="280"/>
      <c r="C1870" s="280"/>
      <c r="D1870" s="38"/>
      <c r="E1870" s="88"/>
    </row>
    <row r="1871" spans="1:6" ht="20.25">
      <c r="A1871" s="41"/>
      <c r="B1871" s="280"/>
      <c r="C1871" s="280"/>
      <c r="D1871" s="38"/>
      <c r="E1871" s="88"/>
    </row>
    <row r="1872" spans="1:6" ht="20.25">
      <c r="A1872" s="41"/>
      <c r="B1872" s="280"/>
      <c r="C1872" s="280"/>
      <c r="D1872" s="38"/>
      <c r="E1872" s="88"/>
    </row>
    <row r="1873" spans="1:5" ht="20.25">
      <c r="A1873" s="41"/>
      <c r="B1873" s="280"/>
      <c r="C1873" s="280"/>
      <c r="D1873" s="38"/>
      <c r="E1873" s="88"/>
    </row>
    <row r="1874" spans="1:5" ht="20.25">
      <c r="A1874" s="41"/>
      <c r="B1874" s="280"/>
      <c r="C1874" s="280"/>
      <c r="D1874" s="38"/>
      <c r="E1874" s="88"/>
    </row>
    <row r="1875" spans="1:5" ht="20.25">
      <c r="A1875" s="41"/>
      <c r="B1875" s="280"/>
      <c r="C1875" s="280"/>
      <c r="D1875" s="38"/>
      <c r="E1875" s="89"/>
    </row>
    <row r="1876" spans="1:5" ht="20.25">
      <c r="A1876" s="280"/>
      <c r="B1876" s="281"/>
      <c r="C1876" s="280"/>
      <c r="D1876" s="45"/>
      <c r="E1876" s="46"/>
    </row>
    <row r="1877" spans="1:5" ht="20.25">
      <c r="A1877" s="280"/>
      <c r="B1877" s="281"/>
      <c r="C1877" s="280"/>
      <c r="D1877" s="45"/>
      <c r="E1877" s="46"/>
    </row>
    <row r="1878" spans="1:5" ht="20.25">
      <c r="A1878" s="280"/>
      <c r="B1878" s="281"/>
      <c r="C1878" s="280"/>
      <c r="D1878" s="45"/>
      <c r="E1878" s="46"/>
    </row>
    <row r="1879" spans="1:5" ht="20.25">
      <c r="A1879" s="280"/>
      <c r="B1879" s="281"/>
      <c r="C1879" s="280"/>
      <c r="D1879" s="45"/>
      <c r="E1879" s="46"/>
    </row>
    <row r="1880" spans="1:5" ht="20.25">
      <c r="A1880" s="280"/>
      <c r="B1880" s="281"/>
      <c r="C1880" s="280"/>
      <c r="D1880" s="45"/>
      <c r="E1880" s="46"/>
    </row>
    <row r="1881" spans="1:5" ht="20.25">
      <c r="A1881" s="280"/>
      <c r="B1881" s="281"/>
      <c r="C1881" s="280"/>
      <c r="D1881" s="45"/>
      <c r="E1881" s="46"/>
    </row>
    <row r="1882" spans="1:5" ht="20.25">
      <c r="A1882" s="280"/>
      <c r="B1882" s="281"/>
      <c r="C1882" s="280"/>
      <c r="D1882" s="45"/>
      <c r="E1882" s="46"/>
    </row>
    <row r="1883" spans="1:5" ht="20.25">
      <c r="A1883" s="47"/>
      <c r="B1883" s="48"/>
      <c r="C1883" s="47"/>
      <c r="D1883" s="49"/>
      <c r="E1883" s="50"/>
    </row>
    <row r="1884" spans="1:5" ht="20.25">
      <c r="A1884" s="30"/>
      <c r="B1884" s="51"/>
      <c r="C1884" s="30"/>
      <c r="D1884" s="49"/>
      <c r="E1884" s="50"/>
    </row>
    <row r="1885" spans="1:5" ht="20.25">
      <c r="A1885" s="52"/>
      <c r="B1885" s="53"/>
      <c r="C1885" s="1238" t="s">
        <v>772</v>
      </c>
      <c r="D1885" s="1239"/>
      <c r="E1885" s="62">
        <f>SUM(E1858:E1884)</f>
        <v>5124841</v>
      </c>
    </row>
    <row r="1886" spans="1:5" ht="20.25">
      <c r="A1886" s="55" t="s">
        <v>23</v>
      </c>
      <c r="B1886" s="63"/>
      <c r="C1886" s="63"/>
      <c r="D1886" s="28"/>
      <c r="E1886" s="64"/>
    </row>
    <row r="1887" spans="1:5" ht="20.25">
      <c r="A1887" s="19" t="s">
        <v>0</v>
      </c>
      <c r="B1887" s="20"/>
      <c r="C1887" s="20"/>
      <c r="D1887" s="21"/>
      <c r="E1887" s="22"/>
    </row>
    <row r="1888" spans="1:5" ht="20.25">
      <c r="A1888" s="19" t="s">
        <v>1</v>
      </c>
      <c r="B1888" s="20"/>
      <c r="C1888" s="19" t="s">
        <v>2</v>
      </c>
      <c r="D1888" s="21"/>
      <c r="E1888" s="21"/>
    </row>
    <row r="1889" spans="1:6" ht="20.25">
      <c r="A1889" s="19"/>
      <c r="B1889" s="23"/>
      <c r="C1889" s="20"/>
      <c r="D1889" s="22"/>
      <c r="E1889" s="22"/>
    </row>
    <row r="1890" spans="1:6" ht="20.25">
      <c r="A1890" s="19"/>
      <c r="B1890" s="23"/>
      <c r="C1890" s="20"/>
      <c r="D1890" s="22"/>
      <c r="E1890" s="22"/>
    </row>
    <row r="1891" spans="1:6" ht="20.25">
      <c r="A1891" s="19" t="s">
        <v>3</v>
      </c>
      <c r="B1891" s="23"/>
      <c r="C1891" s="20"/>
      <c r="D1891" s="22"/>
      <c r="E1891" s="22"/>
    </row>
    <row r="1892" spans="1:6" ht="20.25">
      <c r="A1892" s="21"/>
      <c r="B1892" s="24"/>
      <c r="C1892" s="21"/>
      <c r="D1892" s="22"/>
      <c r="E1892" s="22"/>
    </row>
    <row r="1893" spans="1:6" ht="20.25">
      <c r="A1893" s="21" t="s">
        <v>219</v>
      </c>
      <c r="B1893" s="24"/>
      <c r="C1893" s="21"/>
      <c r="D1893" s="22"/>
      <c r="E1893" s="22"/>
    </row>
    <row r="1894" spans="1:6" ht="20.25">
      <c r="A1894" s="21" t="s">
        <v>5</v>
      </c>
      <c r="B1894" s="21"/>
      <c r="C1894" s="21"/>
      <c r="D1894" s="22"/>
      <c r="E1894" s="22"/>
    </row>
    <row r="1895" spans="1:6" ht="20.25">
      <c r="A1895" s="21" t="s">
        <v>6</v>
      </c>
      <c r="B1895" s="22"/>
      <c r="C1895" s="22"/>
      <c r="D1895" s="22"/>
      <c r="E1895" s="22"/>
      <c r="F1895" s="296"/>
    </row>
    <row r="1896" spans="1:6" ht="20.25">
      <c r="A1896" s="688" t="s">
        <v>7</v>
      </c>
      <c r="B1896" s="26" t="s">
        <v>8</v>
      </c>
      <c r="C1896" s="1238" t="s">
        <v>9</v>
      </c>
      <c r="D1896" s="1240"/>
      <c r="E1896" s="688" t="s">
        <v>10</v>
      </c>
      <c r="F1896" s="296"/>
    </row>
    <row r="1897" spans="1:6" ht="20.25">
      <c r="A1897" s="27"/>
      <c r="B1897" s="28" t="s">
        <v>11</v>
      </c>
      <c r="C1897" s="688"/>
      <c r="D1897" s="29"/>
      <c r="E1897" s="27" t="s">
        <v>12</v>
      </c>
      <c r="F1897" s="296"/>
    </row>
    <row r="1898" spans="1:6" ht="20.25">
      <c r="A1898" s="30"/>
      <c r="B1898" s="31"/>
      <c r="C1898" s="689" t="s">
        <v>13</v>
      </c>
      <c r="D1898" s="690" t="s">
        <v>14</v>
      </c>
      <c r="E1898" s="689"/>
      <c r="F1898" s="296"/>
    </row>
    <row r="1899" spans="1:6" ht="20.25">
      <c r="A1899" s="34" t="s">
        <v>220</v>
      </c>
      <c r="B1899" s="34" t="s">
        <v>221</v>
      </c>
      <c r="C1899" s="34" t="s">
        <v>19</v>
      </c>
      <c r="D1899" s="35">
        <v>40086</v>
      </c>
      <c r="E1899" s="144">
        <v>800.3</v>
      </c>
      <c r="F1899" s="296"/>
    </row>
    <row r="1900" spans="1:6" ht="20.25">
      <c r="A1900" s="280"/>
      <c r="B1900" s="280" t="s">
        <v>221</v>
      </c>
      <c r="C1900" s="280" t="s">
        <v>19</v>
      </c>
      <c r="D1900" s="38">
        <v>40298</v>
      </c>
      <c r="E1900" s="89">
        <v>2806</v>
      </c>
      <c r="F1900" s="296"/>
    </row>
    <row r="1901" spans="1:6" ht="20.25">
      <c r="A1901" s="41"/>
      <c r="B1901" s="282" t="s">
        <v>222</v>
      </c>
      <c r="C1901" s="282" t="s">
        <v>17</v>
      </c>
      <c r="D1901" s="38">
        <v>40862</v>
      </c>
      <c r="E1901" s="88">
        <v>-392</v>
      </c>
      <c r="F1901" s="296"/>
    </row>
    <row r="1902" spans="1:6" ht="20.25">
      <c r="A1902" s="41"/>
      <c r="B1902" s="280" t="s">
        <v>40</v>
      </c>
      <c r="C1902" s="280" t="s">
        <v>19</v>
      </c>
      <c r="D1902" s="38">
        <v>43131</v>
      </c>
      <c r="E1902" s="89">
        <v>1</v>
      </c>
      <c r="F1902" s="295">
        <v>43101</v>
      </c>
    </row>
    <row r="1903" spans="1:6" ht="20.25">
      <c r="A1903" s="41"/>
      <c r="B1903" s="281" t="s">
        <v>18</v>
      </c>
      <c r="C1903" s="280" t="s">
        <v>17</v>
      </c>
      <c r="D1903" s="38">
        <v>43146</v>
      </c>
      <c r="E1903" s="89">
        <v>763489</v>
      </c>
      <c r="F1903" s="296"/>
    </row>
    <row r="1904" spans="1:6" ht="20.25">
      <c r="A1904" s="41"/>
      <c r="B1904" s="281" t="s">
        <v>18</v>
      </c>
      <c r="C1904" s="280" t="s">
        <v>19</v>
      </c>
      <c r="D1904" s="42">
        <v>43159</v>
      </c>
      <c r="E1904" s="89">
        <v>1054054</v>
      </c>
      <c r="F1904" s="296"/>
    </row>
    <row r="1905" spans="1:6" ht="20.25">
      <c r="A1905" s="41"/>
      <c r="B1905" s="280"/>
      <c r="C1905" s="280"/>
      <c r="D1905" s="38"/>
      <c r="E1905" s="89"/>
      <c r="F1905" s="296"/>
    </row>
    <row r="1906" spans="1:6" ht="20.25">
      <c r="A1906" s="41"/>
      <c r="B1906" s="280"/>
      <c r="C1906" s="280"/>
      <c r="D1906" s="38"/>
      <c r="E1906" s="89"/>
      <c r="F1906" s="296"/>
    </row>
    <row r="1907" spans="1:6" ht="20.25">
      <c r="A1907" s="41"/>
      <c r="B1907" s="280"/>
      <c r="C1907" s="280"/>
      <c r="D1907" s="38"/>
      <c r="E1907" s="89"/>
      <c r="F1907" s="296"/>
    </row>
    <row r="1908" spans="1:6" ht="20.25">
      <c r="A1908" s="41"/>
      <c r="B1908" s="280"/>
      <c r="C1908" s="280"/>
      <c r="D1908" s="38"/>
      <c r="E1908" s="89"/>
      <c r="F1908" s="296"/>
    </row>
    <row r="1909" spans="1:6" ht="20.25">
      <c r="A1909" s="41"/>
      <c r="B1909" s="280"/>
      <c r="C1909" s="280"/>
      <c r="D1909" s="38"/>
      <c r="E1909" s="89"/>
      <c r="F1909" s="296"/>
    </row>
    <row r="1910" spans="1:6" ht="20.25">
      <c r="A1910" s="41"/>
      <c r="B1910" s="280"/>
      <c r="C1910" s="280"/>
      <c r="D1910" s="38"/>
      <c r="E1910" s="89"/>
      <c r="F1910" s="296"/>
    </row>
    <row r="1911" spans="1:6" ht="20.25">
      <c r="A1911" s="41"/>
      <c r="B1911" s="280"/>
      <c r="C1911" s="280"/>
      <c r="D1911" s="38"/>
      <c r="E1911" s="88"/>
    </row>
    <row r="1912" spans="1:6" ht="20.25">
      <c r="A1912" s="41"/>
      <c r="B1912" s="280"/>
      <c r="C1912" s="280"/>
      <c r="D1912" s="38"/>
      <c r="E1912" s="88"/>
    </row>
    <row r="1913" spans="1:6" ht="20.25">
      <c r="A1913" s="41"/>
      <c r="B1913" s="280"/>
      <c r="C1913" s="280"/>
      <c r="D1913" s="38"/>
      <c r="E1913" s="89"/>
    </row>
    <row r="1914" spans="1:6" ht="20.25">
      <c r="A1914" s="280"/>
      <c r="B1914" s="281"/>
      <c r="C1914" s="280"/>
      <c r="D1914" s="45"/>
      <c r="E1914" s="46"/>
    </row>
    <row r="1915" spans="1:6" ht="20.25">
      <c r="A1915" s="280"/>
      <c r="B1915" s="281"/>
      <c r="C1915" s="280"/>
      <c r="D1915" s="45"/>
      <c r="E1915" s="46"/>
    </row>
    <row r="1916" spans="1:6" ht="20.25">
      <c r="A1916" s="280"/>
      <c r="B1916" s="281"/>
      <c r="C1916" s="280"/>
      <c r="D1916" s="45"/>
      <c r="E1916" s="46"/>
    </row>
    <row r="1917" spans="1:6" ht="20.25">
      <c r="A1917" s="280"/>
      <c r="B1917" s="281"/>
      <c r="C1917" s="280"/>
      <c r="D1917" s="45"/>
      <c r="E1917" s="46"/>
    </row>
    <row r="1918" spans="1:6" ht="20.25">
      <c r="A1918" s="280"/>
      <c r="B1918" s="281"/>
      <c r="C1918" s="280"/>
      <c r="D1918" s="45"/>
      <c r="E1918" s="46"/>
    </row>
    <row r="1919" spans="1:6" ht="20.25">
      <c r="A1919" s="280"/>
      <c r="B1919" s="281"/>
      <c r="C1919" s="280"/>
      <c r="D1919" s="45"/>
      <c r="E1919" s="46"/>
    </row>
    <row r="1920" spans="1:6" ht="20.25">
      <c r="A1920" s="280"/>
      <c r="B1920" s="281"/>
      <c r="C1920" s="280"/>
      <c r="D1920" s="45"/>
      <c r="E1920" s="46"/>
    </row>
    <row r="1921" spans="1:5" ht="20.25">
      <c r="A1921" s="280"/>
      <c r="B1921" s="281"/>
      <c r="C1921" s="280"/>
      <c r="D1921" s="45"/>
      <c r="E1921" s="46"/>
    </row>
    <row r="1922" spans="1:5" ht="20.25">
      <c r="A1922" s="280"/>
      <c r="B1922" s="281"/>
      <c r="C1922" s="280"/>
      <c r="D1922" s="45"/>
      <c r="E1922" s="46"/>
    </row>
    <row r="1923" spans="1:5" ht="20.25">
      <c r="A1923" s="280"/>
      <c r="B1923" s="281"/>
      <c r="C1923" s="280"/>
      <c r="D1923" s="45"/>
      <c r="E1923" s="46"/>
    </row>
    <row r="1924" spans="1:5" ht="20.25">
      <c r="A1924" s="47"/>
      <c r="B1924" s="48"/>
      <c r="C1924" s="47"/>
      <c r="D1924" s="49"/>
      <c r="E1924" s="50"/>
    </row>
    <row r="1925" spans="1:5" ht="20.25">
      <c r="A1925" s="30"/>
      <c r="B1925" s="51"/>
      <c r="C1925" s="30"/>
      <c r="D1925" s="49"/>
      <c r="E1925" s="50"/>
    </row>
    <row r="1926" spans="1:5" ht="20.25">
      <c r="A1926" s="52"/>
      <c r="B1926" s="53"/>
      <c r="C1926" s="1238" t="s">
        <v>772</v>
      </c>
      <c r="D1926" s="1239"/>
      <c r="E1926" s="62">
        <f>SUM(E1899:E1925)</f>
        <v>1820758.3</v>
      </c>
    </row>
    <row r="1927" spans="1:5" ht="20.25">
      <c r="A1927" s="55" t="s">
        <v>23</v>
      </c>
      <c r="B1927" s="63"/>
      <c r="C1927" s="63"/>
      <c r="D1927" s="28"/>
      <c r="E1927" s="64"/>
    </row>
    <row r="1928" spans="1:5" ht="20.25">
      <c r="A1928" s="19" t="s">
        <v>0</v>
      </c>
      <c r="B1928" s="20"/>
      <c r="C1928" s="20"/>
      <c r="D1928" s="21"/>
      <c r="E1928" s="22"/>
    </row>
    <row r="1929" spans="1:5" ht="20.25">
      <c r="A1929" s="19" t="s">
        <v>1</v>
      </c>
      <c r="B1929" s="20"/>
      <c r="C1929" s="19" t="s">
        <v>2</v>
      </c>
      <c r="D1929" s="21"/>
      <c r="E1929" s="21"/>
    </row>
    <row r="1930" spans="1:5" ht="20.25">
      <c r="A1930" s="19"/>
      <c r="B1930" s="23"/>
      <c r="C1930" s="20"/>
      <c r="D1930" s="22"/>
      <c r="E1930" s="22"/>
    </row>
    <row r="1931" spans="1:5" ht="20.25">
      <c r="A1931" s="19"/>
      <c r="B1931" s="23"/>
      <c r="C1931" s="20"/>
      <c r="D1931" s="22"/>
      <c r="E1931" s="22"/>
    </row>
    <row r="1932" spans="1:5" ht="20.25">
      <c r="A1932" s="19" t="s">
        <v>3</v>
      </c>
      <c r="B1932" s="23"/>
      <c r="C1932" s="20"/>
      <c r="D1932" s="22"/>
      <c r="E1932" s="22"/>
    </row>
    <row r="1933" spans="1:5" ht="20.25">
      <c r="A1933" s="21"/>
      <c r="B1933" s="24"/>
      <c r="C1933" s="21"/>
      <c r="D1933" s="22"/>
      <c r="E1933" s="22"/>
    </row>
    <row r="1934" spans="1:5" ht="20.25">
      <c r="A1934" s="21" t="s">
        <v>223</v>
      </c>
      <c r="B1934" s="24"/>
      <c r="C1934" s="21"/>
      <c r="D1934" s="22"/>
      <c r="E1934" s="22"/>
    </row>
    <row r="1935" spans="1:5" ht="20.25">
      <c r="A1935" s="21" t="s">
        <v>5</v>
      </c>
      <c r="B1935" s="21"/>
      <c r="C1935" s="21"/>
      <c r="D1935" s="22"/>
      <c r="E1935" s="22"/>
    </row>
    <row r="1936" spans="1:5" ht="20.25">
      <c r="A1936" s="21" t="s">
        <v>6</v>
      </c>
      <c r="B1936" s="22"/>
      <c r="C1936" s="22"/>
      <c r="D1936" s="22"/>
      <c r="E1936" s="22"/>
    </row>
    <row r="1937" spans="1:5" ht="20.25">
      <c r="A1937" s="688" t="s">
        <v>7</v>
      </c>
      <c r="B1937" s="26" t="s">
        <v>8</v>
      </c>
      <c r="C1937" s="1238" t="s">
        <v>9</v>
      </c>
      <c r="D1937" s="1240"/>
      <c r="E1937" s="688" t="s">
        <v>10</v>
      </c>
    </row>
    <row r="1938" spans="1:5" ht="20.25">
      <c r="A1938" s="27"/>
      <c r="B1938" s="28" t="s">
        <v>11</v>
      </c>
      <c r="C1938" s="688"/>
      <c r="D1938" s="29"/>
      <c r="E1938" s="27" t="s">
        <v>12</v>
      </c>
    </row>
    <row r="1939" spans="1:5" ht="20.25">
      <c r="A1939" s="30"/>
      <c r="B1939" s="31"/>
      <c r="C1939" s="689" t="s">
        <v>13</v>
      </c>
      <c r="D1939" s="690" t="s">
        <v>14</v>
      </c>
      <c r="E1939" s="689"/>
    </row>
    <row r="1940" spans="1:5" ht="20.25">
      <c r="A1940" s="34" t="s">
        <v>224</v>
      </c>
      <c r="B1940" s="34" t="s">
        <v>26</v>
      </c>
      <c r="C1940" s="280" t="s">
        <v>17</v>
      </c>
      <c r="D1940" s="35">
        <v>38426</v>
      </c>
      <c r="E1940" s="94">
        <v>-34566.089999999997</v>
      </c>
    </row>
    <row r="1941" spans="1:5" ht="20.25">
      <c r="A1941" s="280"/>
      <c r="B1941" s="280" t="s">
        <v>26</v>
      </c>
      <c r="C1941" s="280" t="s">
        <v>17</v>
      </c>
      <c r="D1941" s="38">
        <v>39187</v>
      </c>
      <c r="E1941" s="88">
        <v>-380</v>
      </c>
    </row>
    <row r="1942" spans="1:5" ht="20.25">
      <c r="A1942" s="280"/>
      <c r="B1942" s="280" t="s">
        <v>26</v>
      </c>
      <c r="C1942" s="280" t="s">
        <v>19</v>
      </c>
      <c r="D1942" s="38">
        <v>39263</v>
      </c>
      <c r="E1942" s="88">
        <v>-19000</v>
      </c>
    </row>
    <row r="1943" spans="1:5" ht="20.25">
      <c r="A1943" s="280"/>
      <c r="B1943" s="280" t="s">
        <v>16</v>
      </c>
      <c r="C1943" s="280" t="s">
        <v>19</v>
      </c>
      <c r="D1943" s="38">
        <v>39447</v>
      </c>
      <c r="E1943" s="89">
        <v>439.5</v>
      </c>
    </row>
    <row r="1944" spans="1:5" ht="20.25">
      <c r="A1944" s="280"/>
      <c r="B1944" s="280" t="s">
        <v>16</v>
      </c>
      <c r="C1944" s="280" t="s">
        <v>19</v>
      </c>
      <c r="D1944" s="38">
        <v>39599</v>
      </c>
      <c r="E1944" s="89">
        <v>1130</v>
      </c>
    </row>
    <row r="1945" spans="1:5" ht="20.25">
      <c r="A1945" s="280"/>
      <c r="B1945" s="280" t="s">
        <v>16</v>
      </c>
      <c r="C1945" s="280" t="s">
        <v>19</v>
      </c>
      <c r="D1945" s="38">
        <v>39660</v>
      </c>
      <c r="E1945" s="89">
        <v>283</v>
      </c>
    </row>
    <row r="1946" spans="1:5" ht="20.25">
      <c r="A1946" s="280"/>
      <c r="B1946" s="280" t="s">
        <v>26</v>
      </c>
      <c r="C1946" s="280" t="s">
        <v>19</v>
      </c>
      <c r="D1946" s="38">
        <v>39691</v>
      </c>
      <c r="E1946" s="88">
        <v>-3600</v>
      </c>
    </row>
    <row r="1947" spans="1:5" ht="20.25">
      <c r="A1947" s="280"/>
      <c r="B1947" s="280" t="s">
        <v>16</v>
      </c>
      <c r="C1947" s="280" t="s">
        <v>17</v>
      </c>
      <c r="D1947" s="38">
        <v>39706</v>
      </c>
      <c r="E1947" s="89">
        <v>4527</v>
      </c>
    </row>
    <row r="1948" spans="1:5" ht="20.25">
      <c r="A1948" s="280"/>
      <c r="B1948" s="280" t="s">
        <v>34</v>
      </c>
      <c r="C1948" s="280" t="s">
        <v>17</v>
      </c>
      <c r="D1948" s="38">
        <v>39431</v>
      </c>
      <c r="E1948" s="88">
        <v>-16238</v>
      </c>
    </row>
    <row r="1949" spans="1:5" ht="20.25">
      <c r="A1949" s="280"/>
      <c r="B1949" s="280" t="s">
        <v>26</v>
      </c>
      <c r="C1949" s="280" t="s">
        <v>17</v>
      </c>
      <c r="D1949" s="38">
        <v>39859</v>
      </c>
      <c r="E1949" s="88">
        <v>-4200</v>
      </c>
    </row>
    <row r="1950" spans="1:5" ht="20.25">
      <c r="A1950" s="280"/>
      <c r="B1950" s="280" t="s">
        <v>26</v>
      </c>
      <c r="C1950" s="280" t="s">
        <v>19</v>
      </c>
      <c r="D1950" s="38">
        <v>39872</v>
      </c>
      <c r="E1950" s="88">
        <v>-1353</v>
      </c>
    </row>
    <row r="1951" spans="1:5" ht="20.25">
      <c r="A1951" s="280"/>
      <c r="B1951" s="280" t="s">
        <v>26</v>
      </c>
      <c r="C1951" s="280" t="s">
        <v>19</v>
      </c>
      <c r="D1951" s="38">
        <v>39903</v>
      </c>
      <c r="E1951" s="88">
        <v>-977</v>
      </c>
    </row>
    <row r="1952" spans="1:5" ht="20.25">
      <c r="A1952" s="280"/>
      <c r="B1952" s="280" t="s">
        <v>26</v>
      </c>
      <c r="C1952" s="280" t="s">
        <v>17</v>
      </c>
      <c r="D1952" s="38">
        <v>39948</v>
      </c>
      <c r="E1952" s="88">
        <v>-8794</v>
      </c>
    </row>
    <row r="1953" spans="1:6" ht="20.25">
      <c r="A1953" s="41"/>
      <c r="B1953" s="280" t="s">
        <v>34</v>
      </c>
      <c r="C1953" s="280" t="s">
        <v>19</v>
      </c>
      <c r="D1953" s="38">
        <v>39994</v>
      </c>
      <c r="E1953" s="114">
        <v>11388</v>
      </c>
    </row>
    <row r="1954" spans="1:6" ht="20.25">
      <c r="A1954" s="41"/>
      <c r="B1954" s="280" t="s">
        <v>16</v>
      </c>
      <c r="C1954" s="280" t="s">
        <v>19</v>
      </c>
      <c r="D1954" s="86">
        <v>40178</v>
      </c>
      <c r="E1954" s="114">
        <v>67768</v>
      </c>
    </row>
    <row r="1955" spans="1:6" ht="20.25">
      <c r="A1955" s="41"/>
      <c r="B1955" s="280" t="s">
        <v>106</v>
      </c>
      <c r="C1955" s="280" t="s">
        <v>77</v>
      </c>
      <c r="D1955" s="86">
        <v>40188</v>
      </c>
      <c r="E1955" s="88">
        <v>-510102</v>
      </c>
    </row>
    <row r="1956" spans="1:6" ht="20.25">
      <c r="A1956" s="41"/>
      <c r="B1956" s="280" t="s">
        <v>34</v>
      </c>
      <c r="C1956" s="280" t="s">
        <v>17</v>
      </c>
      <c r="D1956" s="86">
        <v>40344</v>
      </c>
      <c r="E1956" s="89">
        <v>104.3</v>
      </c>
    </row>
    <row r="1957" spans="1:6" ht="20.25">
      <c r="A1957" s="41"/>
      <c r="B1957" s="280" t="s">
        <v>225</v>
      </c>
      <c r="C1957" s="280" t="s">
        <v>19</v>
      </c>
      <c r="D1957" s="38">
        <v>40359</v>
      </c>
      <c r="E1957" s="88">
        <v>-6478.2</v>
      </c>
    </row>
    <row r="1958" spans="1:6" ht="20.25">
      <c r="A1958" s="41"/>
      <c r="B1958" s="280" t="s">
        <v>226</v>
      </c>
      <c r="C1958" s="280" t="s">
        <v>19</v>
      </c>
      <c r="D1958" s="38">
        <v>40390</v>
      </c>
      <c r="E1958" s="89">
        <v>106.5</v>
      </c>
    </row>
    <row r="1959" spans="1:6" ht="20.25">
      <c r="A1959" s="280"/>
      <c r="B1959" s="280" t="s">
        <v>28</v>
      </c>
      <c r="C1959" s="280" t="s">
        <v>17</v>
      </c>
      <c r="D1959" s="38">
        <v>40770</v>
      </c>
      <c r="E1959" s="89">
        <v>9000</v>
      </c>
    </row>
    <row r="1960" spans="1:6" ht="20.25">
      <c r="A1960" s="280"/>
      <c r="B1960" s="280" t="s">
        <v>20</v>
      </c>
      <c r="C1960" s="280" t="s">
        <v>19</v>
      </c>
      <c r="D1960" s="38">
        <v>41121</v>
      </c>
      <c r="E1960" s="129">
        <v>-61689</v>
      </c>
    </row>
    <row r="1961" spans="1:6" ht="20.25">
      <c r="A1961" s="280"/>
      <c r="B1961" s="280" t="s">
        <v>20</v>
      </c>
      <c r="C1961" s="280" t="s">
        <v>17</v>
      </c>
      <c r="D1961" s="38">
        <v>43054</v>
      </c>
      <c r="E1961" s="89">
        <v>-18600</v>
      </c>
    </row>
    <row r="1962" spans="1:6" ht="20.25">
      <c r="A1962" s="280"/>
      <c r="B1962" s="281" t="s">
        <v>18</v>
      </c>
      <c r="C1962" s="280" t="s">
        <v>17</v>
      </c>
      <c r="D1962" s="38">
        <v>43146</v>
      </c>
      <c r="E1962" s="89">
        <v>1995818</v>
      </c>
      <c r="F1962" s="302">
        <v>43101</v>
      </c>
    </row>
    <row r="1963" spans="1:6" ht="20.25">
      <c r="A1963" s="280"/>
      <c r="B1963" s="281" t="s">
        <v>18</v>
      </c>
      <c r="C1963" s="280" t="s">
        <v>19</v>
      </c>
      <c r="D1963" s="42">
        <v>43159</v>
      </c>
      <c r="E1963" s="89">
        <v>3164519</v>
      </c>
    </row>
    <row r="1964" spans="1:6" ht="20.25">
      <c r="A1964" s="280"/>
      <c r="B1964" s="280"/>
      <c r="C1964" s="280"/>
      <c r="D1964" s="38"/>
      <c r="E1964" s="89"/>
    </row>
    <row r="1965" spans="1:6" ht="20.25">
      <c r="A1965" s="280"/>
      <c r="B1965" s="280"/>
      <c r="C1965" s="280"/>
      <c r="D1965" s="38"/>
      <c r="E1965" s="89"/>
    </row>
    <row r="1966" spans="1:6" ht="20.25">
      <c r="A1966" s="67"/>
      <c r="B1966" s="67"/>
      <c r="C1966" s="280"/>
      <c r="D1966" s="38"/>
      <c r="E1966" s="89"/>
    </row>
    <row r="1967" spans="1:6" ht="20.25">
      <c r="A1967" s="53"/>
      <c r="B1967" s="53"/>
      <c r="C1967" s="1238" t="s">
        <v>772</v>
      </c>
      <c r="D1967" s="1239"/>
      <c r="E1967" s="193">
        <f>SUM(E1940:E1966)</f>
        <v>4569106.01</v>
      </c>
    </row>
    <row r="1968" spans="1:6" ht="20.25">
      <c r="A1968" s="55" t="s">
        <v>23</v>
      </c>
      <c r="B1968" s="53"/>
      <c r="C1968" s="145"/>
      <c r="D1968" s="53"/>
      <c r="E1968" s="53"/>
    </row>
    <row r="1969" spans="1:6" ht="20.25">
      <c r="A1969" s="19" t="s">
        <v>0</v>
      </c>
      <c r="B1969" s="20"/>
      <c r="C1969" s="20"/>
      <c r="D1969" s="21"/>
      <c r="E1969" s="22"/>
    </row>
    <row r="1970" spans="1:6" ht="20.25">
      <c r="A1970" s="19" t="s">
        <v>1</v>
      </c>
      <c r="B1970" s="20"/>
      <c r="C1970" s="19" t="s">
        <v>2</v>
      </c>
      <c r="D1970" s="21"/>
      <c r="E1970" s="21"/>
    </row>
    <row r="1971" spans="1:6" ht="20.25">
      <c r="A1971" s="19"/>
      <c r="B1971" s="23"/>
      <c r="C1971" s="20"/>
      <c r="D1971" s="22"/>
      <c r="E1971" s="22"/>
    </row>
    <row r="1972" spans="1:6" ht="20.25">
      <c r="A1972" s="19"/>
      <c r="B1972" s="23"/>
      <c r="C1972" s="20"/>
      <c r="D1972" s="22"/>
      <c r="E1972" s="22"/>
    </row>
    <row r="1973" spans="1:6" ht="20.25">
      <c r="A1973" s="19" t="s">
        <v>3</v>
      </c>
      <c r="B1973" s="23"/>
      <c r="C1973" s="20"/>
      <c r="D1973" s="22"/>
      <c r="E1973" s="22"/>
    </row>
    <row r="1974" spans="1:6" ht="20.25">
      <c r="A1974" s="21"/>
      <c r="B1974" s="24"/>
      <c r="C1974" s="21"/>
      <c r="D1974" s="22"/>
      <c r="E1974" s="22"/>
    </row>
    <row r="1975" spans="1:6" ht="20.25">
      <c r="A1975" s="21" t="s">
        <v>227</v>
      </c>
      <c r="B1975" s="24"/>
      <c r="C1975" s="21"/>
      <c r="D1975" s="22"/>
      <c r="E1975" s="22"/>
    </row>
    <row r="1976" spans="1:6" ht="20.25">
      <c r="A1976" s="21" t="s">
        <v>5</v>
      </c>
      <c r="B1976" s="21"/>
      <c r="C1976" s="21"/>
      <c r="D1976" s="22"/>
      <c r="E1976" s="22"/>
    </row>
    <row r="1977" spans="1:6" ht="20.25">
      <c r="A1977" s="21" t="s">
        <v>6</v>
      </c>
      <c r="B1977" s="22"/>
      <c r="C1977" s="22"/>
      <c r="D1977" s="22"/>
      <c r="E1977" s="22"/>
    </row>
    <row r="1978" spans="1:6" ht="20.25">
      <c r="A1978" s="688" t="s">
        <v>7</v>
      </c>
      <c r="B1978" s="26" t="s">
        <v>8</v>
      </c>
      <c r="C1978" s="1238" t="s">
        <v>9</v>
      </c>
      <c r="D1978" s="1240"/>
      <c r="E1978" s="688" t="s">
        <v>10</v>
      </c>
    </row>
    <row r="1979" spans="1:6" ht="20.25">
      <c r="A1979" s="27"/>
      <c r="B1979" s="28" t="s">
        <v>11</v>
      </c>
      <c r="C1979" s="688"/>
      <c r="D1979" s="29"/>
      <c r="E1979" s="27" t="s">
        <v>12</v>
      </c>
    </row>
    <row r="1980" spans="1:6" ht="20.25">
      <c r="A1980" s="30"/>
      <c r="B1980" s="31"/>
      <c r="C1980" s="689" t="s">
        <v>13</v>
      </c>
      <c r="D1980" s="690" t="s">
        <v>14</v>
      </c>
      <c r="E1980" s="689"/>
    </row>
    <row r="1981" spans="1:6" ht="20.25">
      <c r="A1981" s="34" t="s">
        <v>228</v>
      </c>
      <c r="B1981" s="34" t="s">
        <v>229</v>
      </c>
      <c r="C1981" s="34" t="s">
        <v>230</v>
      </c>
      <c r="D1981" s="35">
        <v>40086</v>
      </c>
      <c r="E1981" s="87">
        <v>947.4</v>
      </c>
    </row>
    <row r="1982" spans="1:6" ht="20.25">
      <c r="A1982" s="280"/>
      <c r="B1982" s="280" t="s">
        <v>231</v>
      </c>
      <c r="C1982" s="280" t="s">
        <v>17</v>
      </c>
      <c r="D1982" s="38">
        <v>40678</v>
      </c>
      <c r="E1982" s="89">
        <v>200</v>
      </c>
    </row>
    <row r="1983" spans="1:6" ht="20.25">
      <c r="A1983" s="47"/>
      <c r="B1983" s="280" t="s">
        <v>232</v>
      </c>
      <c r="C1983" s="282" t="s">
        <v>19</v>
      </c>
      <c r="D1983" s="38">
        <v>41820</v>
      </c>
      <c r="E1983" s="88">
        <v>-480</v>
      </c>
    </row>
    <row r="1984" spans="1:6" ht="20.25">
      <c r="A1984" s="47"/>
      <c r="B1984" s="280" t="s">
        <v>755</v>
      </c>
      <c r="C1984" s="282"/>
      <c r="D1984" s="38">
        <v>43131</v>
      </c>
      <c r="E1984" s="89">
        <v>-400364</v>
      </c>
      <c r="F1984" s="295">
        <v>43101</v>
      </c>
    </row>
    <row r="1985" spans="1:6" ht="20.25">
      <c r="A1985" s="47"/>
      <c r="B1985" s="281" t="s">
        <v>18</v>
      </c>
      <c r="C1985" s="280" t="s">
        <v>17</v>
      </c>
      <c r="D1985" s="38">
        <v>43146</v>
      </c>
      <c r="E1985" s="89">
        <v>2043116</v>
      </c>
      <c r="F1985" s="296">
        <v>43101</v>
      </c>
    </row>
    <row r="1986" spans="1:6" ht="20.25">
      <c r="A1986" s="47"/>
      <c r="B1986" s="281" t="s">
        <v>18</v>
      </c>
      <c r="C1986" s="280" t="s">
        <v>19</v>
      </c>
      <c r="D1986" s="42">
        <v>43159</v>
      </c>
      <c r="E1986" s="89">
        <v>1517972</v>
      </c>
      <c r="F1986" s="296"/>
    </row>
    <row r="1987" spans="1:6" ht="20.25">
      <c r="A1987" s="47"/>
      <c r="B1987" s="280"/>
      <c r="C1987" s="282"/>
      <c r="D1987" s="38"/>
      <c r="E1987" s="89"/>
      <c r="F1987" s="296"/>
    </row>
    <row r="1988" spans="1:6" ht="20.25">
      <c r="A1988" s="47"/>
      <c r="B1988" s="280"/>
      <c r="C1988" s="282"/>
      <c r="D1988" s="38"/>
      <c r="E1988" s="89"/>
      <c r="F1988" s="296"/>
    </row>
    <row r="1989" spans="1:6" ht="20.25">
      <c r="A1989" s="47"/>
      <c r="B1989" s="280"/>
      <c r="C1989" s="282"/>
      <c r="D1989" s="38"/>
      <c r="E1989" s="89"/>
      <c r="F1989" s="296"/>
    </row>
    <row r="1990" spans="1:6" ht="20.25">
      <c r="A1990" s="47"/>
      <c r="B1990" s="280"/>
      <c r="C1990" s="282"/>
      <c r="D1990" s="38"/>
      <c r="E1990" s="89"/>
      <c r="F1990" s="296"/>
    </row>
    <row r="1991" spans="1:6" ht="20.25">
      <c r="A1991" s="47"/>
      <c r="B1991" s="280"/>
      <c r="C1991" s="282"/>
      <c r="D1991" s="38"/>
      <c r="E1991" s="89"/>
      <c r="F1991" s="296"/>
    </row>
    <row r="1992" spans="1:6" ht="20.25">
      <c r="A1992" s="47"/>
      <c r="B1992" s="280"/>
      <c r="C1992" s="282"/>
      <c r="D1992" s="38"/>
      <c r="E1992" s="89"/>
      <c r="F1992" s="296"/>
    </row>
    <row r="1993" spans="1:6" ht="20.25">
      <c r="A1993" s="47"/>
      <c r="B1993" s="280"/>
      <c r="C1993" s="282"/>
      <c r="D1993" s="38"/>
      <c r="E1993" s="89"/>
      <c r="F1993" s="296"/>
    </row>
    <row r="1994" spans="1:6" ht="20.25">
      <c r="A1994" s="47"/>
      <c r="B1994" s="280"/>
      <c r="C1994" s="282"/>
      <c r="D1994" s="38"/>
      <c r="E1994" s="89"/>
      <c r="F1994" s="296"/>
    </row>
    <row r="1995" spans="1:6" ht="20.25">
      <c r="A1995" s="280"/>
      <c r="B1995" s="280"/>
      <c r="C1995" s="282"/>
      <c r="D1995" s="38"/>
      <c r="E1995" s="89"/>
      <c r="F1995" s="296"/>
    </row>
    <row r="1996" spans="1:6" ht="20.25">
      <c r="A1996" s="41"/>
      <c r="B1996" s="280"/>
      <c r="C1996" s="282"/>
      <c r="D1996" s="38"/>
      <c r="E1996" s="89"/>
      <c r="F1996" s="296"/>
    </row>
    <row r="1997" spans="1:6" ht="20.25">
      <c r="A1997" s="41"/>
      <c r="B1997" s="280"/>
      <c r="C1997" s="282"/>
      <c r="D1997" s="38"/>
      <c r="E1997" s="89"/>
      <c r="F1997" s="296"/>
    </row>
    <row r="1998" spans="1:6" ht="20.25">
      <c r="A1998" s="280"/>
      <c r="B1998" s="280"/>
      <c r="C1998" s="282"/>
      <c r="D1998" s="38"/>
      <c r="E1998" s="89"/>
      <c r="F1998" s="296"/>
    </row>
    <row r="1999" spans="1:6" ht="20.25">
      <c r="A1999" s="280"/>
      <c r="B1999" s="280"/>
      <c r="C1999" s="282"/>
      <c r="D1999" s="38"/>
      <c r="E1999" s="89"/>
    </row>
    <row r="2000" spans="1:6" ht="20.25">
      <c r="A2000" s="280"/>
      <c r="B2000" s="280"/>
      <c r="C2000" s="282"/>
      <c r="D2000" s="38"/>
      <c r="E2000" s="89"/>
    </row>
    <row r="2001" spans="1:5" ht="20.25">
      <c r="A2001" s="280"/>
      <c r="B2001" s="280"/>
      <c r="C2001" s="282"/>
      <c r="D2001" s="38"/>
      <c r="E2001" s="89"/>
    </row>
    <row r="2002" spans="1:5" ht="20.25">
      <c r="A2002" s="280"/>
      <c r="B2002" s="280"/>
      <c r="C2002" s="282"/>
      <c r="D2002" s="38"/>
      <c r="E2002" s="89"/>
    </row>
    <row r="2003" spans="1:5" ht="20.25">
      <c r="A2003" s="280"/>
      <c r="B2003" s="280"/>
      <c r="C2003" s="282"/>
      <c r="D2003" s="38"/>
      <c r="E2003" s="89"/>
    </row>
    <row r="2004" spans="1:5" ht="20.25">
      <c r="A2004" s="280"/>
      <c r="B2004" s="280"/>
      <c r="C2004" s="282"/>
      <c r="D2004" s="38"/>
      <c r="E2004" s="89"/>
    </row>
    <row r="2005" spans="1:5" ht="20.25">
      <c r="A2005" s="280"/>
      <c r="B2005" s="280"/>
      <c r="C2005" s="282"/>
      <c r="D2005" s="38"/>
      <c r="E2005" s="89"/>
    </row>
    <row r="2006" spans="1:5" ht="20.25">
      <c r="A2006" s="47"/>
      <c r="B2006" s="280"/>
      <c r="C2006" s="282"/>
      <c r="D2006" s="38"/>
      <c r="E2006" s="89"/>
    </row>
    <row r="2007" spans="1:5" ht="20.25">
      <c r="A2007" s="30"/>
      <c r="B2007" s="51"/>
      <c r="C2007" s="30"/>
      <c r="D2007" s="49"/>
      <c r="E2007" s="50"/>
    </row>
    <row r="2008" spans="1:5" ht="20.25">
      <c r="A2008" s="52"/>
      <c r="B2008" s="53"/>
      <c r="C2008" s="1238" t="s">
        <v>772</v>
      </c>
      <c r="D2008" s="1239"/>
      <c r="E2008" s="62">
        <f>SUM(E1981:E2007)</f>
        <v>3161391.4</v>
      </c>
    </row>
    <row r="2009" spans="1:5" ht="20.25">
      <c r="A2009" s="55" t="s">
        <v>23</v>
      </c>
      <c r="B2009" s="15"/>
      <c r="C2009" s="16"/>
      <c r="D2009" s="15"/>
      <c r="E2009" s="17"/>
    </row>
    <row r="2010" spans="1:5" ht="20.25">
      <c r="A2010" s="19" t="s">
        <v>0</v>
      </c>
      <c r="B2010" s="20"/>
      <c r="C2010" s="20"/>
      <c r="D2010" s="21"/>
      <c r="E2010" s="22"/>
    </row>
    <row r="2011" spans="1:5" ht="20.25">
      <c r="A2011" s="19" t="s">
        <v>1</v>
      </c>
      <c r="B2011" s="20"/>
      <c r="C2011" s="19" t="s">
        <v>2</v>
      </c>
      <c r="D2011" s="21"/>
      <c r="E2011" s="21"/>
    </row>
    <row r="2012" spans="1:5" ht="20.25">
      <c r="A2012" s="19"/>
      <c r="B2012" s="23"/>
      <c r="C2012" s="20"/>
      <c r="D2012" s="22"/>
      <c r="E2012" s="22"/>
    </row>
    <row r="2013" spans="1:5" ht="20.25">
      <c r="A2013" s="19"/>
      <c r="B2013" s="23"/>
      <c r="C2013" s="20"/>
      <c r="D2013" s="22"/>
      <c r="E2013" s="22"/>
    </row>
    <row r="2014" spans="1:5" ht="20.25">
      <c r="A2014" s="19" t="s">
        <v>3</v>
      </c>
      <c r="B2014" s="23"/>
      <c r="C2014" s="20"/>
      <c r="D2014" s="22"/>
      <c r="E2014" s="22"/>
    </row>
    <row r="2015" spans="1:5" ht="20.25">
      <c r="A2015" s="21"/>
      <c r="B2015" s="24"/>
      <c r="C2015" s="21"/>
      <c r="D2015" s="22"/>
      <c r="E2015" s="22"/>
    </row>
    <row r="2016" spans="1:5" ht="20.25">
      <c r="A2016" s="21" t="s">
        <v>233</v>
      </c>
      <c r="B2016" s="24"/>
      <c r="C2016" s="21"/>
      <c r="D2016" s="22"/>
      <c r="E2016" s="22"/>
    </row>
    <row r="2017" spans="1:5" ht="20.25">
      <c r="A2017" s="21" t="s">
        <v>5</v>
      </c>
      <c r="B2017" s="21"/>
      <c r="C2017" s="21"/>
      <c r="D2017" s="22"/>
      <c r="E2017" s="22"/>
    </row>
    <row r="2018" spans="1:5" ht="20.25">
      <c r="A2018" s="21" t="s">
        <v>6</v>
      </c>
      <c r="B2018" s="22"/>
      <c r="C2018" s="22"/>
      <c r="D2018" s="22"/>
      <c r="E2018" s="22"/>
    </row>
    <row r="2019" spans="1:5" ht="20.25">
      <c r="A2019" s="688" t="s">
        <v>7</v>
      </c>
      <c r="B2019" s="26" t="s">
        <v>8</v>
      </c>
      <c r="C2019" s="1238" t="s">
        <v>9</v>
      </c>
      <c r="D2019" s="1240"/>
      <c r="E2019" s="688" t="s">
        <v>10</v>
      </c>
    </row>
    <row r="2020" spans="1:5" ht="20.25">
      <c r="A2020" s="27"/>
      <c r="B2020" s="28" t="s">
        <v>11</v>
      </c>
      <c r="C2020" s="688"/>
      <c r="D2020" s="29"/>
      <c r="E2020" s="27" t="s">
        <v>12</v>
      </c>
    </row>
    <row r="2021" spans="1:5" ht="20.25">
      <c r="A2021" s="30"/>
      <c r="B2021" s="31"/>
      <c r="C2021" s="689" t="s">
        <v>13</v>
      </c>
      <c r="D2021" s="690" t="s">
        <v>14</v>
      </c>
      <c r="E2021" s="689"/>
    </row>
    <row r="2022" spans="1:5" ht="20.25">
      <c r="A2022" s="34" t="s">
        <v>234</v>
      </c>
      <c r="B2022" s="34" t="s">
        <v>26</v>
      </c>
      <c r="C2022" s="280" t="s">
        <v>17</v>
      </c>
      <c r="D2022" s="35">
        <v>39187</v>
      </c>
      <c r="E2022" s="94">
        <v>-1168</v>
      </c>
    </row>
    <row r="2023" spans="1:5" ht="20.25">
      <c r="A2023" s="280"/>
      <c r="B2023" s="280" t="s">
        <v>26</v>
      </c>
      <c r="C2023" s="280" t="s">
        <v>19</v>
      </c>
      <c r="D2023" s="38">
        <v>39447</v>
      </c>
      <c r="E2023" s="88">
        <v>-900</v>
      </c>
    </row>
    <row r="2024" spans="1:5" ht="20.25">
      <c r="A2024" s="41"/>
      <c r="B2024" s="280" t="s">
        <v>26</v>
      </c>
      <c r="C2024" s="280" t="s">
        <v>19</v>
      </c>
      <c r="D2024" s="38">
        <v>39478</v>
      </c>
      <c r="E2024" s="88">
        <v>-289</v>
      </c>
    </row>
    <row r="2025" spans="1:5" ht="20.25">
      <c r="A2025" s="41"/>
      <c r="B2025" s="280" t="s">
        <v>26</v>
      </c>
      <c r="C2025" s="280" t="s">
        <v>19</v>
      </c>
      <c r="D2025" s="38">
        <v>39478</v>
      </c>
      <c r="E2025" s="88">
        <v>-200</v>
      </c>
    </row>
    <row r="2026" spans="1:5" ht="20.25">
      <c r="A2026" s="41"/>
      <c r="B2026" s="280" t="s">
        <v>26</v>
      </c>
      <c r="C2026" s="280" t="s">
        <v>17</v>
      </c>
      <c r="D2026" s="38">
        <v>39522</v>
      </c>
      <c r="E2026" s="89">
        <v>163.71</v>
      </c>
    </row>
    <row r="2027" spans="1:5" ht="20.25">
      <c r="A2027" s="41"/>
      <c r="B2027" s="280" t="s">
        <v>26</v>
      </c>
      <c r="C2027" s="280" t="s">
        <v>19</v>
      </c>
      <c r="D2027" s="38">
        <v>39568</v>
      </c>
      <c r="E2027" s="89">
        <v>100.7</v>
      </c>
    </row>
    <row r="2028" spans="1:5" ht="20.25">
      <c r="A2028" s="41"/>
      <c r="B2028" s="280" t="s">
        <v>26</v>
      </c>
      <c r="C2028" s="280" t="s">
        <v>19</v>
      </c>
      <c r="D2028" s="38">
        <v>39599</v>
      </c>
      <c r="E2028" s="88">
        <v>-1332</v>
      </c>
    </row>
    <row r="2029" spans="1:5" ht="20.25">
      <c r="A2029" s="41"/>
      <c r="B2029" s="280" t="s">
        <v>16</v>
      </c>
      <c r="C2029" s="280" t="s">
        <v>19</v>
      </c>
      <c r="D2029" s="38">
        <v>39660</v>
      </c>
      <c r="E2029" s="89">
        <v>3608</v>
      </c>
    </row>
    <row r="2030" spans="1:5" ht="20.25">
      <c r="A2030" s="41"/>
      <c r="B2030" s="280" t="s">
        <v>16</v>
      </c>
      <c r="C2030" s="280" t="s">
        <v>17</v>
      </c>
      <c r="D2030" s="38">
        <v>39706</v>
      </c>
      <c r="E2030" s="89">
        <v>126</v>
      </c>
    </row>
    <row r="2031" spans="1:5" ht="20.25">
      <c r="A2031" s="41"/>
      <c r="B2031" s="280" t="s">
        <v>26</v>
      </c>
      <c r="C2031" s="280" t="s">
        <v>19</v>
      </c>
      <c r="D2031" s="38">
        <v>39782</v>
      </c>
      <c r="E2031" s="88">
        <v>-160</v>
      </c>
    </row>
    <row r="2032" spans="1:5" ht="20.25">
      <c r="A2032" s="41"/>
      <c r="B2032" s="280" t="s">
        <v>34</v>
      </c>
      <c r="C2032" s="280" t="s">
        <v>17</v>
      </c>
      <c r="D2032" s="38">
        <v>39431</v>
      </c>
      <c r="E2032" s="89">
        <v>323.5</v>
      </c>
    </row>
    <row r="2033" spans="1:5" ht="20.25">
      <c r="A2033" s="41"/>
      <c r="B2033" s="280" t="s">
        <v>34</v>
      </c>
      <c r="C2033" s="280" t="s">
        <v>19</v>
      </c>
      <c r="D2033" s="38">
        <v>39447</v>
      </c>
      <c r="E2033" s="88">
        <v>-241.11</v>
      </c>
    </row>
    <row r="2034" spans="1:5" ht="20.25">
      <c r="A2034" s="41"/>
      <c r="B2034" s="280" t="s">
        <v>26</v>
      </c>
      <c r="C2034" s="280" t="s">
        <v>19</v>
      </c>
      <c r="D2034" s="38">
        <v>39872</v>
      </c>
      <c r="E2034" s="88">
        <v>-698</v>
      </c>
    </row>
    <row r="2035" spans="1:5" ht="20.25">
      <c r="A2035" s="41"/>
      <c r="B2035" s="280" t="s">
        <v>26</v>
      </c>
      <c r="C2035" s="280" t="s">
        <v>19</v>
      </c>
      <c r="D2035" s="38">
        <v>39903</v>
      </c>
      <c r="E2035" s="88">
        <v>-9302.75</v>
      </c>
    </row>
    <row r="2036" spans="1:5" ht="20.25">
      <c r="A2036" s="41"/>
      <c r="B2036" s="280" t="s">
        <v>34</v>
      </c>
      <c r="C2036" s="280" t="s">
        <v>17</v>
      </c>
      <c r="D2036" s="38">
        <v>39948</v>
      </c>
      <c r="E2036" s="114">
        <v>543</v>
      </c>
    </row>
    <row r="2037" spans="1:5" ht="20.25">
      <c r="A2037" s="41"/>
      <c r="B2037" s="280" t="s">
        <v>34</v>
      </c>
      <c r="C2037" s="280" t="s">
        <v>17</v>
      </c>
      <c r="D2037" s="38">
        <v>39979</v>
      </c>
      <c r="E2037" s="88">
        <v>-349.8</v>
      </c>
    </row>
    <row r="2038" spans="1:5" ht="20.25">
      <c r="A2038" s="41"/>
      <c r="B2038" s="280" t="s">
        <v>16</v>
      </c>
      <c r="C2038" s="280" t="s">
        <v>17</v>
      </c>
      <c r="D2038" s="38">
        <v>40040</v>
      </c>
      <c r="E2038" s="114">
        <v>100</v>
      </c>
    </row>
    <row r="2039" spans="1:5" ht="20.25">
      <c r="A2039" s="280"/>
      <c r="B2039" s="280" t="s">
        <v>16</v>
      </c>
      <c r="C2039" s="280" t="s">
        <v>19</v>
      </c>
      <c r="D2039" s="38">
        <v>40178</v>
      </c>
      <c r="E2039" s="114">
        <v>1046</v>
      </c>
    </row>
    <row r="2040" spans="1:5" ht="20.25">
      <c r="A2040" s="41"/>
      <c r="B2040" s="280" t="s">
        <v>20</v>
      </c>
      <c r="C2040" s="280" t="s">
        <v>17</v>
      </c>
      <c r="D2040" s="38">
        <v>40224</v>
      </c>
      <c r="E2040" s="88">
        <v>-414.1</v>
      </c>
    </row>
    <row r="2041" spans="1:5" ht="20.25">
      <c r="A2041" s="41"/>
      <c r="B2041" s="280" t="s">
        <v>34</v>
      </c>
      <c r="C2041" s="280" t="s">
        <v>19</v>
      </c>
      <c r="D2041" s="38">
        <v>43100</v>
      </c>
      <c r="E2041" s="89">
        <v>925542</v>
      </c>
    </row>
    <row r="2042" spans="1:5" ht="20.25">
      <c r="A2042" s="41"/>
      <c r="B2042" s="282"/>
      <c r="C2042" s="280"/>
      <c r="D2042" s="42"/>
      <c r="E2042" s="89"/>
    </row>
    <row r="2043" spans="1:5" ht="20.25">
      <c r="A2043" s="41"/>
      <c r="B2043" s="282"/>
      <c r="C2043" s="280"/>
      <c r="D2043" s="42"/>
      <c r="E2043" s="89"/>
    </row>
    <row r="2044" spans="1:5" ht="20.25">
      <c r="A2044" s="41"/>
      <c r="B2044" s="282"/>
      <c r="C2044" s="280"/>
      <c r="D2044" s="42"/>
      <c r="E2044" s="89"/>
    </row>
    <row r="2045" spans="1:5" ht="20.25">
      <c r="A2045" s="41"/>
      <c r="B2045" s="282"/>
      <c r="C2045" s="280"/>
      <c r="D2045" s="42"/>
      <c r="E2045" s="89"/>
    </row>
    <row r="2046" spans="1:5" ht="20.25">
      <c r="A2046" s="41"/>
      <c r="B2046" s="282"/>
      <c r="C2046" s="280"/>
      <c r="D2046" s="42"/>
      <c r="E2046" s="89"/>
    </row>
    <row r="2047" spans="1:5" ht="20.25">
      <c r="A2047" s="41"/>
      <c r="B2047" s="282"/>
      <c r="C2047" s="280"/>
      <c r="D2047" s="42"/>
      <c r="E2047" s="89"/>
    </row>
    <row r="2048" spans="1:5" ht="20.25">
      <c r="A2048" s="30"/>
      <c r="B2048" s="51"/>
      <c r="C2048" s="30"/>
      <c r="D2048" s="49"/>
      <c r="E2048" s="50"/>
    </row>
    <row r="2049" spans="1:5" ht="20.25">
      <c r="A2049" s="52"/>
      <c r="B2049" s="53"/>
      <c r="C2049" s="1238" t="s">
        <v>772</v>
      </c>
      <c r="D2049" s="1239"/>
      <c r="E2049" s="62">
        <f>SUM(E2022:E2048)</f>
        <v>916498.15</v>
      </c>
    </row>
    <row r="2050" spans="1:5" ht="20.25">
      <c r="A2050" s="55" t="s">
        <v>23</v>
      </c>
      <c r="B2050" s="53"/>
      <c r="C2050" s="53"/>
      <c r="D2050" s="53"/>
      <c r="E2050" s="53"/>
    </row>
    <row r="2051" spans="1:5" ht="20.25">
      <c r="A2051" s="19" t="s">
        <v>0</v>
      </c>
      <c r="B2051" s="20"/>
      <c r="C2051" s="20"/>
      <c r="D2051" s="21"/>
      <c r="E2051" s="22"/>
    </row>
    <row r="2052" spans="1:5" ht="20.25">
      <c r="A2052" s="19" t="s">
        <v>1</v>
      </c>
      <c r="B2052" s="20"/>
      <c r="C2052" s="19" t="s">
        <v>2</v>
      </c>
      <c r="D2052" s="21"/>
      <c r="E2052" s="21"/>
    </row>
    <row r="2053" spans="1:5" ht="20.25">
      <c r="A2053" s="19"/>
      <c r="B2053" s="23"/>
      <c r="C2053" s="20"/>
      <c r="D2053" s="22"/>
      <c r="E2053" s="22"/>
    </row>
    <row r="2054" spans="1:5" ht="20.25">
      <c r="A2054" s="19" t="s">
        <v>3</v>
      </c>
      <c r="B2054" s="23"/>
      <c r="C2054" s="20"/>
      <c r="D2054" s="22"/>
      <c r="E2054" s="22"/>
    </row>
    <row r="2055" spans="1:5" ht="20.25">
      <c r="A2055" s="21"/>
      <c r="B2055" s="24"/>
      <c r="C2055" s="21"/>
      <c r="D2055" s="22"/>
      <c r="E2055" s="22"/>
    </row>
    <row r="2056" spans="1:5" ht="20.25">
      <c r="A2056" s="21" t="s">
        <v>235</v>
      </c>
      <c r="B2056" s="24"/>
      <c r="C2056" s="21"/>
      <c r="D2056" s="22"/>
      <c r="E2056" s="22"/>
    </row>
    <row r="2057" spans="1:5" ht="20.25">
      <c r="A2057" s="21" t="s">
        <v>5</v>
      </c>
      <c r="B2057" s="21"/>
      <c r="C2057" s="21"/>
      <c r="D2057" s="22"/>
      <c r="E2057" s="22"/>
    </row>
    <row r="2058" spans="1:5" ht="20.25">
      <c r="A2058" s="21" t="s">
        <v>6</v>
      </c>
      <c r="B2058" s="22"/>
      <c r="C2058" s="22"/>
      <c r="D2058" s="22"/>
      <c r="E2058" s="22"/>
    </row>
    <row r="2059" spans="1:5" ht="20.25">
      <c r="A2059" s="688" t="s">
        <v>7</v>
      </c>
      <c r="B2059" s="26" t="s">
        <v>8</v>
      </c>
      <c r="C2059" s="1238" t="s">
        <v>9</v>
      </c>
      <c r="D2059" s="1240"/>
      <c r="E2059" s="688" t="s">
        <v>10</v>
      </c>
    </row>
    <row r="2060" spans="1:5" ht="20.25">
      <c r="A2060" s="27"/>
      <c r="B2060" s="28" t="s">
        <v>11</v>
      </c>
      <c r="C2060" s="688"/>
      <c r="D2060" s="29"/>
      <c r="E2060" s="27" t="s">
        <v>12</v>
      </c>
    </row>
    <row r="2061" spans="1:5" ht="20.25">
      <c r="A2061" s="30"/>
      <c r="B2061" s="31"/>
      <c r="C2061" s="689" t="s">
        <v>13</v>
      </c>
      <c r="D2061" s="690" t="s">
        <v>14</v>
      </c>
      <c r="E2061" s="689"/>
    </row>
    <row r="2062" spans="1:5" ht="20.25">
      <c r="A2062" s="34" t="s">
        <v>236</v>
      </c>
      <c r="B2062" s="34" t="s">
        <v>26</v>
      </c>
      <c r="C2062" s="280" t="s">
        <v>19</v>
      </c>
      <c r="D2062" s="35">
        <v>38441</v>
      </c>
      <c r="E2062" s="94">
        <v>-15998.18</v>
      </c>
    </row>
    <row r="2063" spans="1:5" ht="20.25">
      <c r="A2063" s="280"/>
      <c r="B2063" s="280" t="s">
        <v>26</v>
      </c>
      <c r="C2063" s="280" t="s">
        <v>17</v>
      </c>
      <c r="D2063" s="38">
        <v>38822</v>
      </c>
      <c r="E2063" s="88">
        <v>-6428.3</v>
      </c>
    </row>
    <row r="2064" spans="1:5" ht="20.25">
      <c r="A2064" s="41"/>
      <c r="B2064" s="280" t="s">
        <v>26</v>
      </c>
      <c r="C2064" s="280" t="s">
        <v>17</v>
      </c>
      <c r="D2064" s="38">
        <v>38913</v>
      </c>
      <c r="E2064" s="88">
        <v>-1282.68</v>
      </c>
    </row>
    <row r="2065" spans="1:6" ht="20.25">
      <c r="A2065" s="41"/>
      <c r="B2065" s="280" t="s">
        <v>34</v>
      </c>
      <c r="C2065" s="280" t="s">
        <v>17</v>
      </c>
      <c r="D2065" s="38">
        <v>39797</v>
      </c>
      <c r="E2065" s="88">
        <v>-100.95</v>
      </c>
    </row>
    <row r="2066" spans="1:6" ht="20.25">
      <c r="A2066" s="47"/>
      <c r="B2066" s="280" t="s">
        <v>20</v>
      </c>
      <c r="C2066" s="280" t="s">
        <v>17</v>
      </c>
      <c r="D2066" s="38">
        <v>41136</v>
      </c>
      <c r="E2066" s="88">
        <v>-10000</v>
      </c>
    </row>
    <row r="2067" spans="1:6" ht="20.25">
      <c r="A2067" s="47"/>
      <c r="B2067" s="281" t="s">
        <v>18</v>
      </c>
      <c r="C2067" s="280" t="s">
        <v>17</v>
      </c>
      <c r="D2067" s="38">
        <v>43146</v>
      </c>
      <c r="E2067" s="89">
        <v>1305941</v>
      </c>
      <c r="F2067" s="302">
        <v>43101</v>
      </c>
    </row>
    <row r="2068" spans="1:6" ht="20.25">
      <c r="A2068" s="47"/>
      <c r="B2068" s="281" t="s">
        <v>18</v>
      </c>
      <c r="C2068" s="280" t="s">
        <v>19</v>
      </c>
      <c r="D2068" s="42">
        <v>43159</v>
      </c>
      <c r="E2068" s="89">
        <v>264374</v>
      </c>
    </row>
    <row r="2069" spans="1:6" ht="20.25">
      <c r="A2069" s="47"/>
      <c r="B2069" s="280"/>
      <c r="C2069" s="280"/>
      <c r="D2069" s="38"/>
      <c r="E2069" s="90"/>
    </row>
    <row r="2070" spans="1:6" ht="20.25">
      <c r="A2070" s="47"/>
      <c r="B2070" s="116"/>
      <c r="C2070" s="280"/>
      <c r="D2070" s="147"/>
      <c r="E2070" s="89"/>
    </row>
    <row r="2071" spans="1:6" ht="20.25">
      <c r="A2071" s="47"/>
      <c r="B2071" s="28"/>
      <c r="C2071" s="27"/>
      <c r="D2071" s="148"/>
      <c r="E2071" s="89"/>
    </row>
    <row r="2072" spans="1:6" ht="20.25">
      <c r="A2072" s="47"/>
      <c r="B2072" s="28"/>
      <c r="C2072" s="27"/>
      <c r="D2072" s="148"/>
      <c r="E2072" s="89"/>
    </row>
    <row r="2073" spans="1:6" ht="20.25">
      <c r="A2073" s="47"/>
      <c r="B2073" s="28"/>
      <c r="C2073" s="27"/>
      <c r="D2073" s="148"/>
      <c r="E2073" s="89"/>
    </row>
    <row r="2074" spans="1:6" ht="20.25">
      <c r="A2074" s="47"/>
      <c r="B2074" s="28"/>
      <c r="C2074" s="27"/>
      <c r="D2074" s="148"/>
      <c r="E2074" s="89"/>
    </row>
    <row r="2075" spans="1:6" ht="20.25">
      <c r="A2075" s="280"/>
      <c r="B2075" s="280"/>
      <c r="C2075" s="280"/>
      <c r="D2075" s="38"/>
      <c r="E2075" s="89"/>
    </row>
    <row r="2076" spans="1:6" ht="20.25">
      <c r="A2076" s="280"/>
      <c r="B2076" s="280"/>
      <c r="C2076" s="280"/>
      <c r="D2076" s="38"/>
      <c r="E2076" s="89"/>
    </row>
    <row r="2077" spans="1:6" ht="20.25">
      <c r="A2077" s="41"/>
      <c r="B2077" s="280"/>
      <c r="C2077" s="280"/>
      <c r="D2077" s="38"/>
      <c r="E2077" s="89"/>
    </row>
    <row r="2078" spans="1:6" ht="20.25">
      <c r="A2078" s="41"/>
      <c r="B2078" s="280"/>
      <c r="C2078" s="280"/>
      <c r="D2078" s="38"/>
      <c r="E2078" s="89"/>
    </row>
    <row r="2079" spans="1:6" ht="20.25">
      <c r="A2079" s="41"/>
      <c r="B2079" s="280"/>
      <c r="C2079" s="280"/>
      <c r="D2079" s="38"/>
      <c r="E2079" s="89"/>
    </row>
    <row r="2080" spans="1:6" ht="20.25">
      <c r="A2080" s="41"/>
      <c r="B2080" s="280"/>
      <c r="C2080" s="280"/>
      <c r="D2080" s="38"/>
      <c r="E2080" s="89"/>
    </row>
    <row r="2081" spans="1:5" ht="20.25">
      <c r="A2081" s="280"/>
      <c r="B2081" s="281"/>
      <c r="C2081" s="280"/>
      <c r="D2081" s="45"/>
      <c r="E2081" s="89"/>
    </row>
    <row r="2082" spans="1:5" ht="20.25">
      <c r="A2082" s="280"/>
      <c r="B2082" s="281"/>
      <c r="C2082" s="280"/>
      <c r="D2082" s="45"/>
      <c r="E2082" s="89"/>
    </row>
    <row r="2083" spans="1:5" ht="20.25">
      <c r="A2083" s="280"/>
      <c r="B2083" s="281"/>
      <c r="C2083" s="280"/>
      <c r="D2083" s="45"/>
      <c r="E2083" s="89"/>
    </row>
    <row r="2084" spans="1:5" ht="20.25">
      <c r="A2084" s="280"/>
      <c r="B2084" s="281"/>
      <c r="C2084" s="280"/>
      <c r="D2084" s="45"/>
      <c r="E2084" s="89"/>
    </row>
    <row r="2085" spans="1:5" ht="20.25">
      <c r="A2085" s="280"/>
      <c r="B2085" s="281"/>
      <c r="C2085" s="280"/>
      <c r="D2085" s="45"/>
      <c r="E2085" s="89"/>
    </row>
    <row r="2086" spans="1:5" ht="20.25">
      <c r="A2086" s="280"/>
      <c r="B2086" s="281"/>
      <c r="C2086" s="280"/>
      <c r="D2086" s="45"/>
      <c r="E2086" s="89"/>
    </row>
    <row r="2087" spans="1:5" ht="20.25">
      <c r="A2087" s="280"/>
      <c r="B2087" s="281"/>
      <c r="C2087" s="280"/>
      <c r="D2087" s="45"/>
      <c r="E2087" s="89"/>
    </row>
    <row r="2088" spans="1:5" ht="20.25">
      <c r="A2088" s="47"/>
      <c r="B2088" s="48"/>
      <c r="C2088" s="47"/>
      <c r="D2088" s="49"/>
      <c r="E2088" s="89"/>
    </row>
    <row r="2089" spans="1:5" ht="20.25">
      <c r="A2089" s="30"/>
      <c r="B2089" s="51"/>
      <c r="C2089" s="30"/>
      <c r="D2089" s="49"/>
      <c r="E2089" s="50"/>
    </row>
    <row r="2090" spans="1:5" ht="20.25">
      <c r="A2090" s="52"/>
      <c r="B2090" s="53"/>
      <c r="C2090" s="1238" t="s">
        <v>772</v>
      </c>
      <c r="D2090" s="1239"/>
      <c r="E2090" s="62">
        <f>SUM(E2062:E2089)</f>
        <v>1536504.89</v>
      </c>
    </row>
    <row r="2091" spans="1:5" ht="20.25">
      <c r="A2091" s="55" t="s">
        <v>23</v>
      </c>
      <c r="B2091" s="22"/>
      <c r="C2091" s="22"/>
      <c r="D2091" s="22"/>
      <c r="E2091" s="22"/>
    </row>
    <row r="2092" spans="1:5" ht="20.25">
      <c r="A2092" s="19" t="s">
        <v>0</v>
      </c>
      <c r="B2092" s="20"/>
      <c r="C2092" s="20"/>
      <c r="D2092" s="21"/>
      <c r="E2092" s="22"/>
    </row>
    <row r="2093" spans="1:5" ht="20.25">
      <c r="A2093" s="19" t="s">
        <v>1</v>
      </c>
      <c r="B2093" s="20"/>
      <c r="C2093" s="19" t="s">
        <v>2</v>
      </c>
      <c r="D2093" s="21"/>
      <c r="E2093" s="21"/>
    </row>
    <row r="2094" spans="1:5" ht="20.25">
      <c r="A2094" s="19"/>
      <c r="B2094" s="23"/>
      <c r="C2094" s="20"/>
      <c r="D2094" s="22"/>
      <c r="E2094" s="22"/>
    </row>
    <row r="2095" spans="1:5" ht="20.25">
      <c r="A2095" s="19"/>
      <c r="B2095" s="23"/>
      <c r="C2095" s="20"/>
      <c r="D2095" s="22"/>
      <c r="E2095" s="22"/>
    </row>
    <row r="2096" spans="1:5" ht="20.25">
      <c r="A2096" s="19" t="s">
        <v>3</v>
      </c>
      <c r="B2096" s="23"/>
      <c r="C2096" s="20"/>
      <c r="D2096" s="22"/>
      <c r="E2096" s="22"/>
    </row>
    <row r="2097" spans="1:6" ht="20.25">
      <c r="A2097" s="21"/>
      <c r="B2097" s="24"/>
      <c r="C2097" s="21"/>
      <c r="D2097" s="22"/>
      <c r="E2097" s="22"/>
    </row>
    <row r="2098" spans="1:6" ht="20.25">
      <c r="A2098" s="21" t="s">
        <v>237</v>
      </c>
      <c r="B2098" s="24"/>
      <c r="C2098" s="21"/>
      <c r="D2098" s="22"/>
      <c r="E2098" s="22"/>
    </row>
    <row r="2099" spans="1:6" ht="20.25">
      <c r="A2099" s="21" t="s">
        <v>5</v>
      </c>
      <c r="B2099" s="21"/>
      <c r="C2099" s="21"/>
      <c r="D2099" s="22"/>
      <c r="E2099" s="22"/>
    </row>
    <row r="2100" spans="1:6" ht="20.25">
      <c r="A2100" s="21" t="s">
        <v>6</v>
      </c>
      <c r="B2100" s="22"/>
      <c r="C2100" s="22"/>
      <c r="D2100" s="22"/>
      <c r="E2100" s="22"/>
    </row>
    <row r="2101" spans="1:6" ht="20.25">
      <c r="A2101" s="688" t="s">
        <v>7</v>
      </c>
      <c r="B2101" s="26" t="s">
        <v>8</v>
      </c>
      <c r="C2101" s="1238" t="s">
        <v>9</v>
      </c>
      <c r="D2101" s="1240"/>
      <c r="E2101" s="688" t="s">
        <v>10</v>
      </c>
    </row>
    <row r="2102" spans="1:6" ht="20.25">
      <c r="A2102" s="27"/>
      <c r="B2102" s="28" t="s">
        <v>11</v>
      </c>
      <c r="C2102" s="688"/>
      <c r="D2102" s="29"/>
      <c r="E2102" s="27" t="s">
        <v>12</v>
      </c>
    </row>
    <row r="2103" spans="1:6" ht="20.25">
      <c r="A2103" s="30"/>
      <c r="B2103" s="31"/>
      <c r="C2103" s="689" t="s">
        <v>13</v>
      </c>
      <c r="D2103" s="690" t="s">
        <v>14</v>
      </c>
      <c r="E2103" s="689"/>
    </row>
    <row r="2104" spans="1:6" ht="20.25">
      <c r="A2104" s="34" t="s">
        <v>238</v>
      </c>
      <c r="B2104" s="34" t="s">
        <v>239</v>
      </c>
      <c r="C2104" s="280" t="s">
        <v>19</v>
      </c>
      <c r="D2104" s="35">
        <v>37651</v>
      </c>
      <c r="E2104" s="94">
        <v>-4234.42</v>
      </c>
    </row>
    <row r="2105" spans="1:6" ht="20.25">
      <c r="A2105" s="280"/>
      <c r="B2105" s="280" t="s">
        <v>239</v>
      </c>
      <c r="C2105" s="280" t="s">
        <v>19</v>
      </c>
      <c r="D2105" s="38">
        <v>38929</v>
      </c>
      <c r="E2105" s="88">
        <v>-6102.4</v>
      </c>
    </row>
    <row r="2106" spans="1:6" ht="20.25">
      <c r="A2106" s="47"/>
      <c r="B2106" s="280" t="s">
        <v>239</v>
      </c>
      <c r="C2106" s="280" t="s">
        <v>19</v>
      </c>
      <c r="D2106" s="38">
        <v>41851</v>
      </c>
      <c r="E2106" s="88">
        <v>-100</v>
      </c>
    </row>
    <row r="2107" spans="1:6" ht="20.25">
      <c r="A2107" s="47"/>
      <c r="B2107" s="281" t="s">
        <v>18</v>
      </c>
      <c r="C2107" s="280" t="s">
        <v>17</v>
      </c>
      <c r="D2107" s="38">
        <v>43146</v>
      </c>
      <c r="E2107" s="89">
        <v>160684</v>
      </c>
      <c r="F2107" s="302">
        <v>43101</v>
      </c>
    </row>
    <row r="2108" spans="1:6" ht="20.25">
      <c r="A2108" s="47"/>
      <c r="B2108" s="281" t="s">
        <v>18</v>
      </c>
      <c r="C2108" s="280" t="s">
        <v>19</v>
      </c>
      <c r="D2108" s="42">
        <v>43159</v>
      </c>
      <c r="E2108" s="89">
        <v>895918</v>
      </c>
      <c r="F2108" s="302">
        <v>43101</v>
      </c>
    </row>
    <row r="2109" spans="1:6" ht="20.25">
      <c r="A2109" s="47"/>
      <c r="B2109" s="280"/>
      <c r="C2109" s="280"/>
      <c r="D2109" s="147"/>
      <c r="E2109" s="89"/>
    </row>
    <row r="2110" spans="1:6" ht="20.25">
      <c r="A2110" s="47"/>
      <c r="B2110" s="280"/>
      <c r="C2110" s="280"/>
      <c r="D2110" s="147"/>
      <c r="E2110" s="89"/>
    </row>
    <row r="2111" spans="1:6" ht="20.25">
      <c r="A2111" s="47"/>
      <c r="B2111" s="280"/>
      <c r="C2111" s="280"/>
      <c r="D2111" s="147"/>
      <c r="E2111" s="89"/>
    </row>
    <row r="2112" spans="1:6" ht="20.25">
      <c r="A2112" s="47"/>
      <c r="B2112" s="280"/>
      <c r="C2112" s="280"/>
      <c r="D2112" s="147"/>
      <c r="E2112" s="89"/>
    </row>
    <row r="2113" spans="1:5" ht="20.25">
      <c r="A2113" s="47"/>
      <c r="B2113" s="280"/>
      <c r="C2113" s="280"/>
      <c r="D2113" s="147"/>
      <c r="E2113" s="89"/>
    </row>
    <row r="2114" spans="1:5" ht="20.25">
      <c r="A2114" s="47"/>
      <c r="B2114" s="280"/>
      <c r="C2114" s="280"/>
      <c r="D2114" s="147"/>
      <c r="E2114" s="89"/>
    </row>
    <row r="2115" spans="1:5" ht="20.25">
      <c r="A2115" s="47"/>
      <c r="B2115" s="280"/>
      <c r="C2115" s="280"/>
      <c r="D2115" s="147"/>
      <c r="E2115" s="89"/>
    </row>
    <row r="2116" spans="1:5" ht="20.25">
      <c r="A2116" s="280"/>
      <c r="B2116" s="280"/>
      <c r="C2116" s="280"/>
      <c r="D2116" s="147"/>
      <c r="E2116" s="89"/>
    </row>
    <row r="2117" spans="1:5" ht="20.25">
      <c r="A2117" s="280"/>
      <c r="B2117" s="280"/>
      <c r="C2117" s="280"/>
      <c r="D2117" s="147"/>
      <c r="E2117" s="89"/>
    </row>
    <row r="2118" spans="1:5" ht="20.25">
      <c r="A2118" s="41"/>
      <c r="B2118" s="280"/>
      <c r="C2118" s="280"/>
      <c r="D2118" s="147"/>
      <c r="E2118" s="89"/>
    </row>
    <row r="2119" spans="1:5" ht="20.25">
      <c r="A2119" s="41"/>
      <c r="B2119" s="280"/>
      <c r="C2119" s="280"/>
      <c r="D2119" s="147"/>
      <c r="E2119" s="89"/>
    </row>
    <row r="2120" spans="1:5" ht="20.25">
      <c r="A2120" s="41"/>
      <c r="B2120" s="280"/>
      <c r="C2120" s="280"/>
      <c r="D2120" s="147"/>
      <c r="E2120" s="89"/>
    </row>
    <row r="2121" spans="1:5" ht="20.25">
      <c r="A2121" s="41"/>
      <c r="B2121" s="280"/>
      <c r="C2121" s="280"/>
      <c r="D2121" s="147"/>
      <c r="E2121" s="89"/>
    </row>
    <row r="2122" spans="1:5" ht="20.25">
      <c r="A2122" s="280"/>
      <c r="B2122" s="280"/>
      <c r="C2122" s="280"/>
      <c r="D2122" s="147"/>
      <c r="E2122" s="89"/>
    </row>
    <row r="2123" spans="1:5" ht="20.25">
      <c r="A2123" s="280"/>
      <c r="B2123" s="280"/>
      <c r="C2123" s="280"/>
      <c r="D2123" s="147"/>
      <c r="E2123" s="89"/>
    </row>
    <row r="2124" spans="1:5" ht="20.25">
      <c r="A2124" s="280"/>
      <c r="B2124" s="280"/>
      <c r="C2124" s="280"/>
      <c r="D2124" s="147"/>
      <c r="E2124" s="89"/>
    </row>
    <row r="2125" spans="1:5" ht="20.25">
      <c r="A2125" s="280"/>
      <c r="B2125" s="280"/>
      <c r="C2125" s="280"/>
      <c r="D2125" s="147"/>
      <c r="E2125" s="89"/>
    </row>
    <row r="2126" spans="1:5" ht="20.25">
      <c r="A2126" s="280"/>
      <c r="B2126" s="280"/>
      <c r="C2126" s="280"/>
      <c r="D2126" s="147"/>
      <c r="E2126" s="89"/>
    </row>
    <row r="2127" spans="1:5" ht="20.25">
      <c r="A2127" s="280"/>
      <c r="B2127" s="280"/>
      <c r="C2127" s="280"/>
      <c r="D2127" s="147"/>
      <c r="E2127" s="89"/>
    </row>
    <row r="2128" spans="1:5" ht="20.25">
      <c r="A2128" s="280"/>
      <c r="B2128" s="280"/>
      <c r="C2128" s="280"/>
      <c r="D2128" s="147"/>
      <c r="E2128" s="89"/>
    </row>
    <row r="2129" spans="1:6" ht="20.25">
      <c r="A2129" s="280"/>
      <c r="B2129" s="280"/>
      <c r="C2129" s="280"/>
      <c r="D2129" s="38"/>
      <c r="E2129" s="89"/>
    </row>
    <row r="2130" spans="1:6" ht="20.25">
      <c r="A2130" s="30"/>
      <c r="B2130" s="67"/>
      <c r="C2130" s="67"/>
      <c r="D2130" s="68"/>
      <c r="E2130" s="89"/>
    </row>
    <row r="2131" spans="1:6" ht="20.25">
      <c r="A2131" s="52"/>
      <c r="B2131" s="53"/>
      <c r="C2131" s="1238" t="s">
        <v>772</v>
      </c>
      <c r="D2131" s="1239"/>
      <c r="E2131" s="62">
        <f>SUM(E2104:E2130)</f>
        <v>1046165.1799999999</v>
      </c>
    </row>
    <row r="2132" spans="1:6" ht="20.25">
      <c r="A2132" s="55" t="s">
        <v>23</v>
      </c>
      <c r="B2132" s="28"/>
      <c r="C2132" s="28"/>
      <c r="D2132" s="28"/>
      <c r="E2132" s="64"/>
    </row>
    <row r="2133" spans="1:6" ht="20.25">
      <c r="A2133" s="19" t="s">
        <v>0</v>
      </c>
      <c r="B2133" s="20"/>
      <c r="C2133" s="20"/>
      <c r="D2133" s="21"/>
      <c r="E2133" s="22"/>
    </row>
    <row r="2134" spans="1:6" ht="20.25">
      <c r="A2134" s="19" t="s">
        <v>1</v>
      </c>
      <c r="B2134" s="20"/>
      <c r="C2134" s="19" t="s">
        <v>2</v>
      </c>
      <c r="D2134" s="21"/>
      <c r="E2134" s="21"/>
    </row>
    <row r="2135" spans="1:6" ht="20.25">
      <c r="A2135" s="19"/>
      <c r="B2135" s="23"/>
      <c r="C2135" s="20"/>
      <c r="D2135" s="22"/>
      <c r="E2135" s="22"/>
    </row>
    <row r="2136" spans="1:6" ht="20.25">
      <c r="A2136" s="19"/>
      <c r="B2136" s="23"/>
      <c r="C2136" s="20"/>
      <c r="D2136" s="22"/>
      <c r="E2136" s="22"/>
    </row>
    <row r="2137" spans="1:6" ht="20.25">
      <c r="A2137" s="19" t="s">
        <v>3</v>
      </c>
      <c r="B2137" s="23"/>
      <c r="C2137" s="20"/>
      <c r="D2137" s="22"/>
      <c r="E2137" s="22"/>
    </row>
    <row r="2138" spans="1:6" ht="20.25">
      <c r="A2138" s="21"/>
      <c r="B2138" s="24"/>
      <c r="C2138" s="21"/>
      <c r="D2138" s="22"/>
      <c r="E2138" s="22"/>
    </row>
    <row r="2139" spans="1:6" ht="20.25">
      <c r="A2139" s="21" t="s">
        <v>240</v>
      </c>
      <c r="B2139" s="24"/>
      <c r="C2139" s="21"/>
      <c r="D2139" s="22"/>
      <c r="E2139" s="22"/>
    </row>
    <row r="2140" spans="1:6" ht="20.25">
      <c r="A2140" s="21" t="s">
        <v>5</v>
      </c>
      <c r="B2140" s="21"/>
      <c r="C2140" s="21"/>
      <c r="D2140" s="22"/>
      <c r="E2140" s="22"/>
    </row>
    <row r="2141" spans="1:6" ht="20.25">
      <c r="A2141" s="21" t="s">
        <v>6</v>
      </c>
      <c r="B2141" s="22"/>
      <c r="C2141" s="22"/>
      <c r="D2141" s="22"/>
      <c r="E2141" s="22"/>
      <c r="F2141" s="296"/>
    </row>
    <row r="2142" spans="1:6" ht="20.25">
      <c r="A2142" s="688" t="s">
        <v>7</v>
      </c>
      <c r="B2142" s="26" t="s">
        <v>8</v>
      </c>
      <c r="C2142" s="1238" t="s">
        <v>9</v>
      </c>
      <c r="D2142" s="1239"/>
      <c r="E2142" s="688" t="s">
        <v>10</v>
      </c>
      <c r="F2142" s="296"/>
    </row>
    <row r="2143" spans="1:6" ht="20.25">
      <c r="A2143" s="27"/>
      <c r="B2143" s="28" t="s">
        <v>11</v>
      </c>
      <c r="C2143" s="688"/>
      <c r="D2143" s="29"/>
      <c r="E2143" s="27" t="s">
        <v>12</v>
      </c>
      <c r="F2143" s="296"/>
    </row>
    <row r="2144" spans="1:6" ht="20.25">
      <c r="A2144" s="30"/>
      <c r="B2144" s="31"/>
      <c r="C2144" s="689" t="s">
        <v>13</v>
      </c>
      <c r="D2144" s="690" t="s">
        <v>14</v>
      </c>
      <c r="E2144" s="689"/>
      <c r="F2144" s="296"/>
    </row>
    <row r="2145" spans="1:6" ht="20.25">
      <c r="A2145" s="96" t="s">
        <v>241</v>
      </c>
      <c r="B2145" s="34" t="s">
        <v>26</v>
      </c>
      <c r="C2145" s="280" t="s">
        <v>19</v>
      </c>
      <c r="D2145" s="35">
        <v>38990</v>
      </c>
      <c r="E2145" s="94">
        <v>-2991</v>
      </c>
      <c r="F2145" s="296"/>
    </row>
    <row r="2146" spans="1:6" ht="20.25">
      <c r="A2146" s="280"/>
      <c r="B2146" s="280" t="s">
        <v>26</v>
      </c>
      <c r="C2146" s="280" t="s">
        <v>19</v>
      </c>
      <c r="D2146" s="38">
        <v>39691</v>
      </c>
      <c r="E2146" s="88">
        <v>-2520</v>
      </c>
      <c r="F2146" s="296"/>
    </row>
    <row r="2147" spans="1:6" ht="20.25">
      <c r="A2147" s="41"/>
      <c r="B2147" s="280" t="s">
        <v>16</v>
      </c>
      <c r="C2147" s="280" t="s">
        <v>19</v>
      </c>
      <c r="D2147" s="38">
        <v>39933</v>
      </c>
      <c r="E2147" s="89">
        <v>8910</v>
      </c>
      <c r="F2147" s="296"/>
    </row>
    <row r="2148" spans="1:6" ht="20.25">
      <c r="A2148" s="41"/>
      <c r="B2148" s="280" t="s">
        <v>16</v>
      </c>
      <c r="C2148" s="280" t="s">
        <v>17</v>
      </c>
      <c r="D2148" s="38">
        <v>39948</v>
      </c>
      <c r="E2148" s="89">
        <v>200.3</v>
      </c>
      <c r="F2148" s="296"/>
    </row>
    <row r="2149" spans="1:6" ht="20.25">
      <c r="A2149" s="41"/>
      <c r="B2149" s="280" t="s">
        <v>26</v>
      </c>
      <c r="C2149" s="280" t="s">
        <v>19</v>
      </c>
      <c r="D2149" s="38">
        <v>39963</v>
      </c>
      <c r="E2149" s="88">
        <v>-6131.7</v>
      </c>
      <c r="F2149" s="296"/>
    </row>
    <row r="2150" spans="1:6" ht="20.25">
      <c r="A2150" s="41"/>
      <c r="B2150" s="280" t="s">
        <v>16</v>
      </c>
      <c r="C2150" s="280" t="s">
        <v>19</v>
      </c>
      <c r="D2150" s="38">
        <v>40056</v>
      </c>
      <c r="E2150" s="89">
        <v>6120</v>
      </c>
      <c r="F2150" s="296"/>
    </row>
    <row r="2151" spans="1:6" ht="20.25">
      <c r="A2151" s="41"/>
      <c r="B2151" s="280" t="s">
        <v>28</v>
      </c>
      <c r="C2151" s="280" t="s">
        <v>17</v>
      </c>
      <c r="D2151" s="38">
        <v>40344</v>
      </c>
      <c r="E2151" s="89">
        <v>3513.1</v>
      </c>
      <c r="F2151" s="296"/>
    </row>
    <row r="2152" spans="1:6" ht="20.25">
      <c r="A2152" s="47"/>
      <c r="B2152" s="280" t="s">
        <v>200</v>
      </c>
      <c r="C2152" s="280"/>
      <c r="D2152" s="38">
        <v>42735</v>
      </c>
      <c r="E2152" s="89">
        <v>32778.03</v>
      </c>
      <c r="F2152" s="296"/>
    </row>
    <row r="2153" spans="1:6" ht="20.25">
      <c r="A2153" s="47"/>
      <c r="B2153" s="280" t="s">
        <v>200</v>
      </c>
      <c r="C2153" s="280"/>
      <c r="D2153" s="38">
        <v>42766</v>
      </c>
      <c r="E2153" s="90">
        <v>-6154.2</v>
      </c>
      <c r="F2153" s="296"/>
    </row>
    <row r="2154" spans="1:6" ht="20.25">
      <c r="A2154" s="47"/>
      <c r="B2154" s="281" t="s">
        <v>18</v>
      </c>
      <c r="C2154" s="280" t="s">
        <v>19</v>
      </c>
      <c r="D2154" s="42">
        <v>43159</v>
      </c>
      <c r="E2154" s="89">
        <v>1735294</v>
      </c>
      <c r="F2154" s="302">
        <v>43101</v>
      </c>
    </row>
    <row r="2155" spans="1:6" ht="20.25">
      <c r="A2155" s="280"/>
      <c r="B2155" s="280"/>
      <c r="C2155" s="280"/>
      <c r="D2155" s="38"/>
      <c r="E2155" s="89"/>
    </row>
    <row r="2156" spans="1:6" ht="20.25">
      <c r="A2156" s="47"/>
      <c r="B2156" s="280"/>
      <c r="C2156" s="280"/>
      <c r="D2156" s="38"/>
      <c r="E2156" s="89"/>
      <c r="F2156" s="296"/>
    </row>
    <row r="2157" spans="1:6" ht="20.25">
      <c r="A2157" s="280"/>
      <c r="B2157" s="280"/>
      <c r="C2157" s="280"/>
      <c r="D2157" s="38"/>
      <c r="E2157" s="89"/>
    </row>
    <row r="2158" spans="1:6" ht="20.25">
      <c r="A2158" s="280"/>
      <c r="B2158" s="280"/>
      <c r="C2158" s="280"/>
      <c r="D2158" s="38"/>
      <c r="E2158" s="89"/>
    </row>
    <row r="2159" spans="1:6" ht="20.25">
      <c r="A2159" s="41"/>
      <c r="B2159" s="280"/>
      <c r="C2159" s="280"/>
      <c r="D2159" s="38"/>
      <c r="E2159" s="89"/>
    </row>
    <row r="2160" spans="1:6" ht="20.25">
      <c r="A2160" s="41"/>
      <c r="B2160" s="280"/>
      <c r="C2160" s="280"/>
      <c r="D2160" s="38"/>
      <c r="E2160" s="89"/>
    </row>
    <row r="2161" spans="1:5" ht="20.25">
      <c r="A2161" s="41"/>
      <c r="B2161" s="280"/>
      <c r="C2161" s="280"/>
      <c r="D2161" s="38"/>
      <c r="E2161" s="89"/>
    </row>
    <row r="2162" spans="1:5" ht="20.25">
      <c r="A2162" s="41"/>
      <c r="B2162" s="280"/>
      <c r="C2162" s="280"/>
      <c r="D2162" s="38"/>
      <c r="E2162" s="89"/>
    </row>
    <row r="2163" spans="1:5" ht="20.25">
      <c r="A2163" s="280"/>
      <c r="B2163" s="281"/>
      <c r="C2163" s="280"/>
      <c r="D2163" s="45"/>
      <c r="E2163" s="89"/>
    </row>
    <row r="2164" spans="1:5" ht="20.25">
      <c r="A2164" s="280"/>
      <c r="B2164" s="281"/>
      <c r="C2164" s="280"/>
      <c r="D2164" s="45"/>
      <c r="E2164" s="89"/>
    </row>
    <row r="2165" spans="1:5" ht="20.25">
      <c r="A2165" s="280"/>
      <c r="B2165" s="281"/>
      <c r="C2165" s="280"/>
      <c r="D2165" s="45"/>
      <c r="E2165" s="89"/>
    </row>
    <row r="2166" spans="1:5" ht="20.25">
      <c r="A2166" s="280"/>
      <c r="B2166" s="281"/>
      <c r="C2166" s="280"/>
      <c r="D2166" s="45"/>
      <c r="E2166" s="89"/>
    </row>
    <row r="2167" spans="1:5" ht="20.25">
      <c r="A2167" s="280"/>
      <c r="B2167" s="281"/>
      <c r="C2167" s="280"/>
      <c r="D2167" s="45"/>
      <c r="E2167" s="89"/>
    </row>
    <row r="2168" spans="1:5" ht="20.25">
      <c r="A2168" s="280"/>
      <c r="B2168" s="281"/>
      <c r="C2168" s="280"/>
      <c r="D2168" s="45"/>
      <c r="E2168" s="89"/>
    </row>
    <row r="2169" spans="1:5" ht="20.25">
      <c r="A2169" s="280"/>
      <c r="B2169" s="281"/>
      <c r="C2169" s="280"/>
      <c r="D2169" s="45"/>
      <c r="E2169" s="89"/>
    </row>
    <row r="2170" spans="1:5" ht="20.25">
      <c r="A2170" s="47"/>
      <c r="B2170" s="48"/>
      <c r="C2170" s="47"/>
      <c r="D2170" s="49"/>
      <c r="E2170" s="89"/>
    </row>
    <row r="2171" spans="1:5" ht="20.25">
      <c r="A2171" s="30"/>
      <c r="B2171" s="51"/>
      <c r="C2171" s="30"/>
      <c r="D2171" s="49"/>
      <c r="E2171" s="50"/>
    </row>
    <row r="2172" spans="1:5" ht="20.25">
      <c r="A2172" s="52"/>
      <c r="B2172" s="53"/>
      <c r="C2172" s="1238" t="s">
        <v>772</v>
      </c>
      <c r="D2172" s="1239"/>
      <c r="E2172" s="62">
        <f>SUM(E2145:E2171)</f>
        <v>1769018.53</v>
      </c>
    </row>
    <row r="2173" spans="1:5" ht="20.25">
      <c r="A2173" s="55" t="s">
        <v>23</v>
      </c>
      <c r="B2173" s="22"/>
      <c r="C2173" s="22"/>
      <c r="D2173" s="22"/>
      <c r="E2173" s="22"/>
    </row>
    <row r="2174" spans="1:5" ht="20.25">
      <c r="A2174" s="19" t="s">
        <v>0</v>
      </c>
      <c r="B2174" s="20"/>
      <c r="C2174" s="20"/>
      <c r="D2174" s="21"/>
      <c r="E2174" s="22"/>
    </row>
    <row r="2175" spans="1:5" ht="20.25">
      <c r="A2175" s="19" t="s">
        <v>1</v>
      </c>
      <c r="B2175" s="20"/>
      <c r="C2175" s="19" t="s">
        <v>2</v>
      </c>
      <c r="D2175" s="21"/>
      <c r="E2175" s="21"/>
    </row>
    <row r="2176" spans="1:5" ht="20.25">
      <c r="A2176" s="19"/>
      <c r="B2176" s="23"/>
      <c r="C2176" s="20"/>
      <c r="D2176" s="22"/>
      <c r="E2176" s="22"/>
    </row>
    <row r="2177" spans="1:5" ht="20.25">
      <c r="A2177" s="19"/>
      <c r="B2177" s="23"/>
      <c r="C2177" s="20"/>
      <c r="D2177" s="22"/>
      <c r="E2177" s="22"/>
    </row>
    <row r="2178" spans="1:5" ht="20.25">
      <c r="A2178" s="19" t="s">
        <v>3</v>
      </c>
      <c r="B2178" s="23"/>
      <c r="C2178" s="20"/>
      <c r="D2178" s="22"/>
      <c r="E2178" s="22"/>
    </row>
    <row r="2179" spans="1:5" ht="20.25">
      <c r="A2179" s="21"/>
      <c r="B2179" s="24"/>
      <c r="C2179" s="21"/>
      <c r="D2179" s="22"/>
      <c r="E2179" s="22"/>
    </row>
    <row r="2180" spans="1:5" ht="20.25">
      <c r="A2180" s="21" t="s">
        <v>242</v>
      </c>
      <c r="B2180" s="24"/>
      <c r="C2180" s="21"/>
      <c r="D2180" s="22"/>
      <c r="E2180" s="22"/>
    </row>
    <row r="2181" spans="1:5" ht="20.25">
      <c r="A2181" s="21" t="s">
        <v>5</v>
      </c>
      <c r="B2181" s="21"/>
      <c r="C2181" s="21"/>
      <c r="D2181" s="22"/>
      <c r="E2181" s="22"/>
    </row>
    <row r="2182" spans="1:5" ht="20.25">
      <c r="A2182" s="21" t="s">
        <v>6</v>
      </c>
      <c r="B2182" s="22"/>
      <c r="C2182" s="22"/>
      <c r="D2182" s="22"/>
      <c r="E2182" s="22"/>
    </row>
    <row r="2183" spans="1:5" ht="20.25">
      <c r="A2183" s="688" t="s">
        <v>7</v>
      </c>
      <c r="B2183" s="26" t="s">
        <v>8</v>
      </c>
      <c r="C2183" s="1238" t="s">
        <v>9</v>
      </c>
      <c r="D2183" s="1240"/>
      <c r="E2183" s="688" t="s">
        <v>10</v>
      </c>
    </row>
    <row r="2184" spans="1:5" ht="20.25">
      <c r="A2184" s="27"/>
      <c r="B2184" s="28" t="s">
        <v>11</v>
      </c>
      <c r="C2184" s="688"/>
      <c r="D2184" s="29"/>
      <c r="E2184" s="27" t="s">
        <v>12</v>
      </c>
    </row>
    <row r="2185" spans="1:5" ht="20.25">
      <c r="A2185" s="30"/>
      <c r="B2185" s="31"/>
      <c r="C2185" s="689" t="s">
        <v>13</v>
      </c>
      <c r="D2185" s="690" t="s">
        <v>14</v>
      </c>
      <c r="E2185" s="689"/>
    </row>
    <row r="2186" spans="1:5" ht="20.25">
      <c r="A2186" s="34" t="s">
        <v>243</v>
      </c>
      <c r="B2186" s="34" t="s">
        <v>26</v>
      </c>
      <c r="C2186" s="280" t="s">
        <v>17</v>
      </c>
      <c r="D2186" s="35">
        <v>39036</v>
      </c>
      <c r="E2186" s="94">
        <v>-481.87</v>
      </c>
    </row>
    <row r="2187" spans="1:5" ht="20.25">
      <c r="A2187" s="280"/>
      <c r="B2187" s="280" t="s">
        <v>16</v>
      </c>
      <c r="C2187" s="280" t="s">
        <v>19</v>
      </c>
      <c r="D2187" s="38">
        <v>39233</v>
      </c>
      <c r="E2187" s="89">
        <v>703</v>
      </c>
    </row>
    <row r="2188" spans="1:5" ht="20.25">
      <c r="A2188" s="280"/>
      <c r="B2188" s="280" t="s">
        <v>26</v>
      </c>
      <c r="C2188" s="280" t="s">
        <v>17</v>
      </c>
      <c r="D2188" s="38">
        <v>39278</v>
      </c>
      <c r="E2188" s="88">
        <v>-381</v>
      </c>
    </row>
    <row r="2189" spans="1:5" ht="20.25">
      <c r="A2189" s="280"/>
      <c r="B2189" s="280" t="s">
        <v>26</v>
      </c>
      <c r="C2189" s="280" t="s">
        <v>19</v>
      </c>
      <c r="D2189" s="38">
        <v>39386</v>
      </c>
      <c r="E2189" s="88">
        <v>-26638</v>
      </c>
    </row>
    <row r="2190" spans="1:5" ht="20.25">
      <c r="A2190" s="280"/>
      <c r="B2190" s="280" t="s">
        <v>16</v>
      </c>
      <c r="C2190" s="280" t="s">
        <v>19</v>
      </c>
      <c r="D2190" s="38">
        <v>39386</v>
      </c>
      <c r="E2190" s="89">
        <v>585</v>
      </c>
    </row>
    <row r="2191" spans="1:5" ht="20.25">
      <c r="A2191" s="280"/>
      <c r="B2191" s="280" t="s">
        <v>26</v>
      </c>
      <c r="C2191" s="280" t="s">
        <v>17</v>
      </c>
      <c r="D2191" s="38">
        <v>39401</v>
      </c>
      <c r="E2191" s="88">
        <v>-900</v>
      </c>
    </row>
    <row r="2192" spans="1:5" ht="20.25">
      <c r="A2192" s="280"/>
      <c r="B2192" s="149" t="s">
        <v>106</v>
      </c>
      <c r="C2192" s="280" t="s">
        <v>244</v>
      </c>
      <c r="D2192" s="38">
        <v>39538</v>
      </c>
      <c r="E2192" s="88">
        <v>-16764</v>
      </c>
    </row>
    <row r="2193" spans="1:6" ht="20.25">
      <c r="A2193" s="280"/>
      <c r="B2193" s="280" t="s">
        <v>26</v>
      </c>
      <c r="C2193" s="280" t="s">
        <v>17</v>
      </c>
      <c r="D2193" s="38">
        <v>39553</v>
      </c>
      <c r="E2193" s="88">
        <v>-229.87</v>
      </c>
    </row>
    <row r="2194" spans="1:6" ht="20.25">
      <c r="A2194" s="280"/>
      <c r="B2194" s="280" t="s">
        <v>26</v>
      </c>
      <c r="C2194" s="280" t="s">
        <v>19</v>
      </c>
      <c r="D2194" s="38">
        <v>39568</v>
      </c>
      <c r="E2194" s="88">
        <v>-899.37</v>
      </c>
    </row>
    <row r="2195" spans="1:6" ht="20.25">
      <c r="A2195" s="280"/>
      <c r="B2195" s="280" t="s">
        <v>16</v>
      </c>
      <c r="C2195" s="280" t="s">
        <v>19</v>
      </c>
      <c r="D2195" s="38">
        <v>39844</v>
      </c>
      <c r="E2195" s="89">
        <v>960</v>
      </c>
    </row>
    <row r="2196" spans="1:6" ht="20.25">
      <c r="A2196" s="280"/>
      <c r="B2196" s="280" t="s">
        <v>26</v>
      </c>
      <c r="C2196" s="280" t="s">
        <v>17</v>
      </c>
      <c r="D2196" s="38">
        <v>39859</v>
      </c>
      <c r="E2196" s="88">
        <v>-34385.25</v>
      </c>
    </row>
    <row r="2197" spans="1:6" ht="20.25">
      <c r="A2197" s="280"/>
      <c r="B2197" s="280" t="s">
        <v>26</v>
      </c>
      <c r="C2197" s="280" t="s">
        <v>19</v>
      </c>
      <c r="D2197" s="38">
        <v>39872</v>
      </c>
      <c r="E2197" s="88">
        <v>-3000</v>
      </c>
    </row>
    <row r="2198" spans="1:6" ht="20.25">
      <c r="A2198" s="280"/>
      <c r="B2198" s="280" t="s">
        <v>26</v>
      </c>
      <c r="C2198" s="280" t="s">
        <v>17</v>
      </c>
      <c r="D2198" s="38">
        <v>39887</v>
      </c>
      <c r="E2198" s="88">
        <v>-12613</v>
      </c>
    </row>
    <row r="2199" spans="1:6" ht="20.25">
      <c r="A2199" s="280"/>
      <c r="B2199" s="280" t="s">
        <v>26</v>
      </c>
      <c r="C2199" s="280" t="s">
        <v>17</v>
      </c>
      <c r="D2199" s="38">
        <v>39887</v>
      </c>
      <c r="E2199" s="88">
        <v>-833</v>
      </c>
    </row>
    <row r="2200" spans="1:6" ht="20.25">
      <c r="A2200" s="280"/>
      <c r="B2200" s="280" t="s">
        <v>26</v>
      </c>
      <c r="C2200" s="280" t="s">
        <v>19</v>
      </c>
      <c r="D2200" s="38">
        <v>39903</v>
      </c>
      <c r="E2200" s="88">
        <v>-3000</v>
      </c>
    </row>
    <row r="2201" spans="1:6" ht="20.25">
      <c r="A2201" s="280"/>
      <c r="B2201" s="280" t="s">
        <v>16</v>
      </c>
      <c r="C2201" s="280" t="s">
        <v>19</v>
      </c>
      <c r="D2201" s="38">
        <v>39933</v>
      </c>
      <c r="E2201" s="89">
        <v>61115.5</v>
      </c>
    </row>
    <row r="2202" spans="1:6" ht="20.25">
      <c r="A2202" s="41"/>
      <c r="B2202" s="280" t="s">
        <v>16</v>
      </c>
      <c r="C2202" s="280" t="s">
        <v>17</v>
      </c>
      <c r="D2202" s="38">
        <v>39948</v>
      </c>
      <c r="E2202" s="89">
        <v>50593.5</v>
      </c>
    </row>
    <row r="2203" spans="1:6" ht="20.25">
      <c r="A2203" s="41"/>
      <c r="B2203" s="280" t="s">
        <v>26</v>
      </c>
      <c r="C2203" s="280" t="s">
        <v>19</v>
      </c>
      <c r="D2203" s="38">
        <v>39964</v>
      </c>
      <c r="E2203" s="88">
        <v>-2980</v>
      </c>
    </row>
    <row r="2204" spans="1:6" ht="20.25">
      <c r="A2204" s="41"/>
      <c r="B2204" s="280" t="s">
        <v>26</v>
      </c>
      <c r="C2204" s="280" t="s">
        <v>17</v>
      </c>
      <c r="D2204" s="38">
        <v>39979</v>
      </c>
      <c r="E2204" s="88">
        <v>-7500</v>
      </c>
    </row>
    <row r="2205" spans="1:6" ht="20.25">
      <c r="A2205" s="41"/>
      <c r="B2205" s="280" t="s">
        <v>26</v>
      </c>
      <c r="C2205" s="280" t="s">
        <v>19</v>
      </c>
      <c r="D2205" s="38">
        <v>39994</v>
      </c>
      <c r="E2205" s="88">
        <v>-3000</v>
      </c>
    </row>
    <row r="2206" spans="1:6" ht="20.25">
      <c r="A2206" s="41"/>
      <c r="B2206" s="280" t="s">
        <v>26</v>
      </c>
      <c r="C2206" s="280" t="s">
        <v>19</v>
      </c>
      <c r="D2206" s="38">
        <v>40025</v>
      </c>
      <c r="E2206" s="88">
        <v>-9000</v>
      </c>
    </row>
    <row r="2207" spans="1:6" ht="20.25">
      <c r="A2207" s="41"/>
      <c r="B2207" s="280" t="s">
        <v>16</v>
      </c>
      <c r="C2207" s="282" t="s">
        <v>17</v>
      </c>
      <c r="D2207" s="86">
        <v>40040</v>
      </c>
      <c r="E2207" s="114">
        <v>4841</v>
      </c>
    </row>
    <row r="2208" spans="1:6" ht="20.25">
      <c r="A2208" s="280"/>
      <c r="B2208" s="280" t="s">
        <v>26</v>
      </c>
      <c r="C2208" s="282" t="s">
        <v>17</v>
      </c>
      <c r="D2208" s="38">
        <v>40071</v>
      </c>
      <c r="E2208" s="88">
        <v>-3001</v>
      </c>
      <c r="F2208" s="296"/>
    </row>
    <row r="2209" spans="1:6" ht="20.25">
      <c r="A2209" s="41"/>
      <c r="B2209" s="280" t="s">
        <v>16</v>
      </c>
      <c r="C2209" s="280" t="s">
        <v>17</v>
      </c>
      <c r="D2209" s="38">
        <v>40101</v>
      </c>
      <c r="E2209" s="88">
        <v>-1500</v>
      </c>
      <c r="F2209" s="296"/>
    </row>
    <row r="2210" spans="1:6" ht="20.25">
      <c r="A2210" s="93"/>
      <c r="B2210" s="67" t="s">
        <v>34</v>
      </c>
      <c r="C2210" s="67" t="s">
        <v>19</v>
      </c>
      <c r="D2210" s="10">
        <v>41029</v>
      </c>
      <c r="E2210" s="7">
        <v>334.75</v>
      </c>
      <c r="F2210" s="296"/>
    </row>
    <row r="2211" spans="1:6" ht="20.25">
      <c r="A2211" s="52"/>
      <c r="B2211" s="53"/>
      <c r="C2211" s="1253" t="s">
        <v>165</v>
      </c>
      <c r="D2211" s="1254"/>
      <c r="E2211" s="191">
        <f>SUM(E2186:E2210)</f>
        <v>-7973.6100000000006</v>
      </c>
      <c r="F2211" s="296"/>
    </row>
    <row r="2212" spans="1:6" ht="20.25">
      <c r="A2212" s="55"/>
      <c r="B2212" s="152"/>
      <c r="C2212" s="152"/>
      <c r="D2212" s="28"/>
      <c r="E2212" s="64"/>
      <c r="F2212" s="296"/>
    </row>
    <row r="2213" spans="1:6" ht="20.25">
      <c r="A2213" s="55"/>
      <c r="B2213" s="152"/>
      <c r="C2213" s="152"/>
      <c r="D2213" s="28"/>
      <c r="E2213" s="64"/>
      <c r="F2213" s="296"/>
    </row>
    <row r="2214" spans="1:6" ht="20.25">
      <c r="A2214" s="55"/>
      <c r="B2214" s="152"/>
      <c r="C2214" s="152"/>
      <c r="D2214" s="28"/>
      <c r="E2214" s="64"/>
      <c r="F2214" s="296"/>
    </row>
    <row r="2215" spans="1:6" ht="20.25">
      <c r="A2215" s="19" t="s">
        <v>0</v>
      </c>
      <c r="B2215" s="20"/>
      <c r="C2215" s="20"/>
      <c r="D2215" s="21"/>
      <c r="E2215" s="22"/>
      <c r="F2215" s="296"/>
    </row>
    <row r="2216" spans="1:6" ht="20.25">
      <c r="A2216" s="19" t="s">
        <v>1</v>
      </c>
      <c r="B2216" s="20"/>
      <c r="C2216" s="19" t="s">
        <v>2</v>
      </c>
      <c r="D2216" s="21"/>
      <c r="E2216" s="21"/>
      <c r="F2216" s="296"/>
    </row>
    <row r="2217" spans="1:6" ht="20.25">
      <c r="A2217" s="19"/>
      <c r="B2217" s="23"/>
      <c r="C2217" s="20"/>
      <c r="D2217" s="22"/>
      <c r="E2217" s="22"/>
      <c r="F2217" s="296"/>
    </row>
    <row r="2218" spans="1:6" ht="20.25">
      <c r="A2218" s="19"/>
      <c r="B2218" s="23"/>
      <c r="C2218" s="20"/>
      <c r="D2218" s="22"/>
      <c r="E2218" s="22"/>
      <c r="F2218" s="296"/>
    </row>
    <row r="2219" spans="1:6" ht="20.25">
      <c r="A2219" s="19" t="s">
        <v>3</v>
      </c>
      <c r="B2219" s="23"/>
      <c r="C2219" s="20"/>
      <c r="D2219" s="22"/>
      <c r="E2219" s="22"/>
      <c r="F2219" s="296"/>
    </row>
    <row r="2220" spans="1:6" ht="20.25">
      <c r="A2220" s="21"/>
      <c r="B2220" s="24"/>
      <c r="C2220" s="21"/>
      <c r="D2220" s="22"/>
      <c r="E2220" s="22"/>
      <c r="F2220" s="296"/>
    </row>
    <row r="2221" spans="1:6" ht="20.25">
      <c r="A2221" s="21" t="s">
        <v>242</v>
      </c>
      <c r="B2221" s="24"/>
      <c r="C2221" s="21"/>
      <c r="D2221" s="22"/>
      <c r="E2221" s="22"/>
      <c r="F2221" s="296"/>
    </row>
    <row r="2222" spans="1:6" ht="20.25">
      <c r="A2222" s="21" t="s">
        <v>5</v>
      </c>
      <c r="B2222" s="21"/>
      <c r="C2222" s="21"/>
      <c r="D2222" s="22"/>
      <c r="E2222" s="22"/>
      <c r="F2222" s="296"/>
    </row>
    <row r="2223" spans="1:6" ht="20.25">
      <c r="A2223" s="21" t="s">
        <v>6</v>
      </c>
      <c r="B2223" s="22"/>
      <c r="C2223" s="22"/>
      <c r="D2223" s="22"/>
      <c r="E2223" s="22"/>
      <c r="F2223" s="296"/>
    </row>
    <row r="2224" spans="1:6" ht="20.25">
      <c r="A2224" s="688" t="s">
        <v>7</v>
      </c>
      <c r="B2224" s="26" t="s">
        <v>8</v>
      </c>
      <c r="C2224" s="1238" t="s">
        <v>9</v>
      </c>
      <c r="D2224" s="1240"/>
      <c r="E2224" s="688" t="s">
        <v>10</v>
      </c>
      <c r="F2224" s="296"/>
    </row>
    <row r="2225" spans="1:6" ht="20.25">
      <c r="A2225" s="27"/>
      <c r="B2225" s="28" t="s">
        <v>11</v>
      </c>
      <c r="C2225" s="688"/>
      <c r="D2225" s="29"/>
      <c r="E2225" s="27" t="s">
        <v>12</v>
      </c>
      <c r="F2225" s="296"/>
    </row>
    <row r="2226" spans="1:6" ht="20.25">
      <c r="A2226" s="30"/>
      <c r="B2226" s="31"/>
      <c r="C2226" s="689" t="s">
        <v>13</v>
      </c>
      <c r="D2226" s="690" t="s">
        <v>14</v>
      </c>
      <c r="E2226" s="689"/>
      <c r="F2226" s="296"/>
    </row>
    <row r="2227" spans="1:6" ht="20.25">
      <c r="A2227" s="34" t="s">
        <v>243</v>
      </c>
      <c r="B2227" s="683" t="s">
        <v>166</v>
      </c>
      <c r="C2227" s="691"/>
      <c r="D2227" s="684"/>
      <c r="E2227" s="623">
        <f>+E2211</f>
        <v>-7973.6100000000006</v>
      </c>
      <c r="F2227" s="296"/>
    </row>
    <row r="2228" spans="1:6" ht="20.25">
      <c r="A2228" s="280"/>
      <c r="B2228" s="280" t="s">
        <v>16</v>
      </c>
      <c r="C2228" s="280" t="s">
        <v>17</v>
      </c>
      <c r="D2228" s="38">
        <v>42870</v>
      </c>
      <c r="E2228" s="211">
        <v>24063</v>
      </c>
      <c r="F2228" s="296"/>
    </row>
    <row r="2229" spans="1:6" ht="20.25">
      <c r="A2229" s="280"/>
      <c r="B2229" s="280" t="s">
        <v>18</v>
      </c>
      <c r="C2229" s="280" t="s">
        <v>19</v>
      </c>
      <c r="D2229" s="196">
        <v>43131</v>
      </c>
      <c r="E2229" s="285">
        <v>1671630</v>
      </c>
      <c r="F2229" s="296">
        <v>43101</v>
      </c>
    </row>
    <row r="2230" spans="1:6" ht="20.25">
      <c r="A2230" s="280"/>
      <c r="B2230" s="281" t="s">
        <v>18</v>
      </c>
      <c r="C2230" s="280" t="s">
        <v>17</v>
      </c>
      <c r="D2230" s="38">
        <v>43146</v>
      </c>
      <c r="E2230" s="284">
        <v>2418536</v>
      </c>
      <c r="F2230" s="296"/>
    </row>
    <row r="2231" spans="1:6" ht="20.25">
      <c r="A2231" s="280"/>
      <c r="B2231" s="281" t="s">
        <v>18</v>
      </c>
      <c r="C2231" s="280" t="s">
        <v>19</v>
      </c>
      <c r="D2231" s="42">
        <v>43159</v>
      </c>
      <c r="E2231" s="284">
        <v>1457298</v>
      </c>
      <c r="F2231" s="296"/>
    </row>
    <row r="2232" spans="1:6" ht="20.25">
      <c r="A2232" s="280"/>
      <c r="B2232" s="280"/>
      <c r="C2232" s="280"/>
      <c r="D2232" s="38"/>
      <c r="E2232" s="211"/>
      <c r="F2232" s="296"/>
    </row>
    <row r="2233" spans="1:6" ht="20.25">
      <c r="A2233" s="280"/>
      <c r="B2233" s="280"/>
      <c r="C2233" s="280"/>
      <c r="D2233" s="38"/>
      <c r="E2233" s="203"/>
      <c r="F2233" s="296"/>
    </row>
    <row r="2234" spans="1:6" ht="20.25">
      <c r="A2234" s="280"/>
      <c r="B2234" s="280"/>
      <c r="C2234" s="38"/>
      <c r="D2234" s="38"/>
      <c r="E2234" s="284"/>
      <c r="F2234" s="296"/>
    </row>
    <row r="2235" spans="1:6" ht="20.25">
      <c r="A2235" s="280"/>
      <c r="B2235" s="280"/>
      <c r="C2235" s="38"/>
      <c r="D2235" s="38"/>
      <c r="E2235" s="284"/>
      <c r="F2235" s="296"/>
    </row>
    <row r="2236" spans="1:6" ht="20.25">
      <c r="A2236" s="280"/>
      <c r="B2236" s="280"/>
      <c r="C2236" s="38"/>
      <c r="D2236" s="38"/>
      <c r="E2236" s="284"/>
      <c r="F2236" s="296"/>
    </row>
    <row r="2237" spans="1:6" ht="20.25">
      <c r="A2237" s="280"/>
      <c r="B2237" s="280"/>
      <c r="C2237" s="280"/>
      <c r="D2237" s="38"/>
      <c r="E2237" s="89"/>
      <c r="F2237" s="296"/>
    </row>
    <row r="2238" spans="1:6" ht="20.25">
      <c r="A2238" s="280"/>
      <c r="B2238" s="280"/>
      <c r="C2238" s="280"/>
      <c r="D2238" s="38"/>
      <c r="E2238" s="88"/>
      <c r="F2238" s="296"/>
    </row>
    <row r="2239" spans="1:6" ht="20.25">
      <c r="A2239" s="280"/>
      <c r="B2239" s="280"/>
      <c r="C2239" s="280"/>
      <c r="D2239" s="38"/>
      <c r="E2239" s="88"/>
      <c r="F2239" s="296"/>
    </row>
    <row r="2240" spans="1:6" ht="20.25">
      <c r="A2240" s="280"/>
      <c r="B2240" s="280"/>
      <c r="C2240" s="280"/>
      <c r="D2240" s="38"/>
      <c r="E2240" s="88"/>
      <c r="F2240" s="296"/>
    </row>
    <row r="2241" spans="1:6" ht="20.25">
      <c r="A2241" s="280"/>
      <c r="B2241" s="280"/>
      <c r="C2241" s="280"/>
      <c r="D2241" s="38"/>
      <c r="E2241" s="89"/>
      <c r="F2241" s="296"/>
    </row>
    <row r="2242" spans="1:6" ht="20.25">
      <c r="A2242" s="41"/>
      <c r="B2242" s="280"/>
      <c r="C2242" s="280"/>
      <c r="D2242" s="38"/>
      <c r="E2242" s="89"/>
      <c r="F2242" s="296"/>
    </row>
    <row r="2243" spans="1:6" ht="20.25">
      <c r="A2243" s="41"/>
      <c r="B2243" s="280"/>
      <c r="C2243" s="280"/>
      <c r="D2243" s="38"/>
      <c r="E2243" s="88"/>
      <c r="F2243" s="296"/>
    </row>
    <row r="2244" spans="1:6" ht="20.25">
      <c r="A2244" s="41"/>
      <c r="B2244" s="280"/>
      <c r="C2244" s="280"/>
      <c r="D2244" s="38"/>
      <c r="E2244" s="88"/>
      <c r="F2244" s="296"/>
    </row>
    <row r="2245" spans="1:6" ht="20.25">
      <c r="A2245" s="41"/>
      <c r="B2245" s="280"/>
      <c r="C2245" s="280"/>
      <c r="D2245" s="38"/>
      <c r="E2245" s="88"/>
      <c r="F2245" s="296"/>
    </row>
    <row r="2246" spans="1:6" ht="20.25">
      <c r="A2246" s="41"/>
      <c r="B2246" s="280"/>
      <c r="C2246" s="280"/>
      <c r="D2246" s="38"/>
      <c r="E2246" s="88"/>
      <c r="F2246" s="296"/>
    </row>
    <row r="2247" spans="1:6" ht="20.25">
      <c r="A2247" s="41"/>
      <c r="B2247" s="280"/>
      <c r="C2247" s="282"/>
      <c r="D2247" s="86"/>
      <c r="E2247" s="114"/>
      <c r="F2247" s="296"/>
    </row>
    <row r="2248" spans="1:6" ht="20.25">
      <c r="A2248" s="280"/>
      <c r="B2248" s="280"/>
      <c r="C2248" s="282"/>
      <c r="D2248" s="38"/>
      <c r="E2248" s="88"/>
      <c r="F2248" s="296"/>
    </row>
    <row r="2249" spans="1:6" ht="20.25">
      <c r="A2249" s="41"/>
      <c r="B2249" s="280"/>
      <c r="C2249" s="280"/>
      <c r="D2249" s="38"/>
      <c r="E2249" s="88"/>
      <c r="F2249" s="296"/>
    </row>
    <row r="2250" spans="1:6" ht="20.25">
      <c r="A2250" s="41"/>
      <c r="B2250" s="280"/>
      <c r="C2250" s="280"/>
      <c r="D2250" s="147"/>
      <c r="E2250" s="150"/>
      <c r="F2250" s="296"/>
    </row>
    <row r="2251" spans="1:6" ht="20.25">
      <c r="A2251" s="41"/>
      <c r="B2251" s="280"/>
      <c r="C2251" s="280"/>
      <c r="D2251" s="38"/>
      <c r="E2251" s="114"/>
      <c r="F2251" s="296"/>
    </row>
    <row r="2252" spans="1:6" ht="20.25">
      <c r="A2252" s="93"/>
      <c r="B2252" s="67"/>
      <c r="C2252" s="67"/>
      <c r="D2252" s="68"/>
      <c r="E2252" s="151"/>
      <c r="F2252" s="296"/>
    </row>
    <row r="2253" spans="1:6" ht="20.25">
      <c r="A2253" s="52"/>
      <c r="B2253" s="53"/>
      <c r="C2253" s="1238" t="s">
        <v>772</v>
      </c>
      <c r="D2253" s="1239"/>
      <c r="E2253" s="70">
        <f>SUM(E2227:E2252)</f>
        <v>5563553.3899999997</v>
      </c>
      <c r="F2253" s="296"/>
    </row>
    <row r="2254" spans="1:6" ht="20.25">
      <c r="A2254" s="55" t="s">
        <v>23</v>
      </c>
      <c r="B2254" s="152"/>
      <c r="C2254" s="152"/>
      <c r="D2254" s="28"/>
      <c r="E2254" s="64"/>
      <c r="F2254" s="296"/>
    </row>
    <row r="2255" spans="1:6" ht="20.25">
      <c r="A2255" s="55"/>
      <c r="B2255" s="152"/>
      <c r="C2255" s="152"/>
      <c r="D2255" s="28"/>
      <c r="E2255" s="64"/>
      <c r="F2255" s="296"/>
    </row>
    <row r="2256" spans="1:6" ht="20.25">
      <c r="A2256" s="19" t="s">
        <v>0</v>
      </c>
      <c r="B2256" s="20"/>
      <c r="C2256" s="20"/>
      <c r="D2256" s="21"/>
      <c r="E2256" s="22"/>
      <c r="F2256" s="296"/>
    </row>
    <row r="2257" spans="1:6" ht="20.25">
      <c r="A2257" s="19" t="s">
        <v>1</v>
      </c>
      <c r="B2257" s="20"/>
      <c r="C2257" s="19" t="s">
        <v>2</v>
      </c>
      <c r="D2257" s="21"/>
      <c r="E2257" s="21"/>
      <c r="F2257" s="296"/>
    </row>
    <row r="2258" spans="1:6" ht="20.25">
      <c r="A2258" s="19"/>
      <c r="B2258" s="23"/>
      <c r="C2258" s="20"/>
      <c r="D2258" s="22"/>
      <c r="E2258" s="22"/>
      <c r="F2258" s="296"/>
    </row>
    <row r="2259" spans="1:6" ht="20.25">
      <c r="A2259" s="19"/>
      <c r="B2259" s="23"/>
      <c r="C2259" s="20"/>
      <c r="D2259" s="22"/>
      <c r="E2259" s="22"/>
      <c r="F2259" s="296"/>
    </row>
    <row r="2260" spans="1:6" ht="20.25">
      <c r="A2260" s="19" t="s">
        <v>3</v>
      </c>
      <c r="B2260" s="23"/>
      <c r="C2260" s="20"/>
      <c r="D2260" s="22"/>
      <c r="E2260" s="22"/>
      <c r="F2260" s="296"/>
    </row>
    <row r="2261" spans="1:6" ht="20.25">
      <c r="A2261" s="21"/>
      <c r="B2261" s="24"/>
      <c r="C2261" s="21"/>
      <c r="D2261" s="22"/>
      <c r="E2261" s="22"/>
      <c r="F2261" s="296"/>
    </row>
    <row r="2262" spans="1:6" ht="20.25">
      <c r="A2262" s="21" t="s">
        <v>245</v>
      </c>
      <c r="B2262" s="24"/>
      <c r="C2262" s="21"/>
      <c r="D2262" s="22"/>
      <c r="E2262" s="22"/>
      <c r="F2262" s="296"/>
    </row>
    <row r="2263" spans="1:6" ht="20.25">
      <c r="A2263" s="21" t="s">
        <v>5</v>
      </c>
      <c r="B2263" s="21"/>
      <c r="C2263" s="21"/>
      <c r="D2263" s="22"/>
      <c r="E2263" s="22"/>
      <c r="F2263" s="296"/>
    </row>
    <row r="2264" spans="1:6" ht="20.25">
      <c r="A2264" s="21" t="s">
        <v>6</v>
      </c>
      <c r="B2264" s="22"/>
      <c r="C2264" s="22"/>
      <c r="D2264" s="22"/>
      <c r="E2264" s="22"/>
    </row>
    <row r="2265" spans="1:6" ht="20.25">
      <c r="A2265" s="688" t="s">
        <v>7</v>
      </c>
      <c r="B2265" s="26" t="s">
        <v>8</v>
      </c>
      <c r="C2265" s="1238" t="s">
        <v>9</v>
      </c>
      <c r="D2265" s="1240"/>
      <c r="E2265" s="688" t="s">
        <v>10</v>
      </c>
    </row>
    <row r="2266" spans="1:6" ht="20.25">
      <c r="A2266" s="27"/>
      <c r="B2266" s="28" t="s">
        <v>11</v>
      </c>
      <c r="C2266" s="688"/>
      <c r="D2266" s="29"/>
      <c r="E2266" s="27" t="s">
        <v>12</v>
      </c>
    </row>
    <row r="2267" spans="1:6" ht="20.25">
      <c r="A2267" s="30"/>
      <c r="B2267" s="31"/>
      <c r="C2267" s="689" t="s">
        <v>13</v>
      </c>
      <c r="D2267" s="690" t="s">
        <v>14</v>
      </c>
      <c r="E2267" s="689"/>
    </row>
    <row r="2268" spans="1:6" ht="20.25">
      <c r="A2268" s="34" t="s">
        <v>246</v>
      </c>
      <c r="B2268" s="34" t="s">
        <v>16</v>
      </c>
      <c r="C2268" s="280" t="s">
        <v>17</v>
      </c>
      <c r="D2268" s="35">
        <v>38990</v>
      </c>
      <c r="E2268" s="207">
        <v>131</v>
      </c>
    </row>
    <row r="2269" spans="1:6" ht="20.25">
      <c r="A2269" s="41"/>
      <c r="B2269" s="280" t="s">
        <v>26</v>
      </c>
      <c r="C2269" s="280" t="s">
        <v>17</v>
      </c>
      <c r="D2269" s="38">
        <v>39767</v>
      </c>
      <c r="E2269" s="200">
        <v>-1500</v>
      </c>
    </row>
    <row r="2270" spans="1:6" ht="20.25">
      <c r="A2270" s="41"/>
      <c r="B2270" s="280" t="s">
        <v>16</v>
      </c>
      <c r="C2270" s="280" t="s">
        <v>17</v>
      </c>
      <c r="D2270" s="38">
        <v>39979</v>
      </c>
      <c r="E2270" s="201">
        <v>15734</v>
      </c>
    </row>
    <row r="2271" spans="1:6" ht="20.25">
      <c r="A2271" s="47"/>
      <c r="B2271" s="280" t="s">
        <v>247</v>
      </c>
      <c r="C2271" s="280" t="s">
        <v>17</v>
      </c>
      <c r="D2271" s="147">
        <v>41374</v>
      </c>
      <c r="E2271" s="212">
        <v>-524</v>
      </c>
    </row>
    <row r="2272" spans="1:6" ht="20.25">
      <c r="A2272" s="280"/>
      <c r="B2272" s="281" t="s">
        <v>18</v>
      </c>
      <c r="C2272" s="280" t="s">
        <v>17</v>
      </c>
      <c r="D2272" s="38">
        <v>43146</v>
      </c>
      <c r="E2272" s="284">
        <v>4528164</v>
      </c>
      <c r="F2272" s="302">
        <v>43101</v>
      </c>
    </row>
    <row r="2273" spans="1:6" ht="20.25">
      <c r="A2273" s="47"/>
      <c r="B2273" s="281" t="s">
        <v>18</v>
      </c>
      <c r="C2273" s="280" t="s">
        <v>19</v>
      </c>
      <c r="D2273" s="42">
        <v>43159</v>
      </c>
      <c r="E2273" s="284">
        <v>3375329</v>
      </c>
    </row>
    <row r="2274" spans="1:6" s="279" customFormat="1" ht="20.25">
      <c r="A2274" s="47"/>
      <c r="B2274" s="116"/>
      <c r="C2274" s="280"/>
      <c r="D2274" s="147"/>
      <c r="E2274" s="284"/>
      <c r="F2274" s="302"/>
    </row>
    <row r="2275" spans="1:6" s="279" customFormat="1" ht="20.25">
      <c r="A2275" s="47"/>
      <c r="B2275" s="116"/>
      <c r="C2275" s="280"/>
      <c r="D2275" s="147"/>
      <c r="E2275" s="284"/>
      <c r="F2275" s="302"/>
    </row>
    <row r="2276" spans="1:6" s="279" customFormat="1" ht="20.25">
      <c r="A2276" s="47"/>
      <c r="B2276" s="116"/>
      <c r="C2276" s="280"/>
      <c r="D2276" s="147"/>
      <c r="E2276" s="284"/>
      <c r="F2276" s="302"/>
    </row>
    <row r="2277" spans="1:6" s="279" customFormat="1" ht="20.25">
      <c r="A2277" s="47"/>
      <c r="B2277" s="116"/>
      <c r="C2277" s="280"/>
      <c r="D2277" s="147"/>
      <c r="E2277" s="284"/>
      <c r="F2277" s="302"/>
    </row>
    <row r="2278" spans="1:6" s="279" customFormat="1" ht="20.25">
      <c r="A2278" s="47"/>
      <c r="B2278" s="116"/>
      <c r="C2278" s="280"/>
      <c r="D2278" s="147"/>
      <c r="E2278" s="284"/>
      <c r="F2278" s="302"/>
    </row>
    <row r="2279" spans="1:6" ht="20.25">
      <c r="A2279" s="47"/>
      <c r="B2279" s="116"/>
      <c r="C2279" s="280"/>
      <c r="D2279" s="147"/>
      <c r="E2279" s="212"/>
    </row>
    <row r="2280" spans="1:6" ht="20.25">
      <c r="A2280" s="280"/>
      <c r="B2280" s="116"/>
      <c r="C2280" s="280"/>
      <c r="D2280" s="38"/>
      <c r="E2280" s="284"/>
    </row>
    <row r="2281" spans="1:6" ht="20.25">
      <c r="A2281" s="41"/>
      <c r="B2281" s="280"/>
      <c r="C2281" s="280"/>
      <c r="D2281" s="38"/>
      <c r="E2281" s="60"/>
    </row>
    <row r="2282" spans="1:6" ht="20.25">
      <c r="A2282" s="41"/>
      <c r="B2282" s="280"/>
      <c r="C2282" s="280"/>
      <c r="D2282" s="38"/>
      <c r="E2282" s="60"/>
    </row>
    <row r="2283" spans="1:6" ht="20.25">
      <c r="A2283" s="41"/>
      <c r="B2283" s="280"/>
      <c r="C2283" s="280"/>
      <c r="D2283" s="38"/>
      <c r="E2283" s="60"/>
    </row>
    <row r="2284" spans="1:6" ht="20.25">
      <c r="A2284" s="41"/>
      <c r="B2284" s="280"/>
      <c r="C2284" s="280"/>
      <c r="D2284" s="38"/>
      <c r="E2284" s="60"/>
    </row>
    <row r="2285" spans="1:6" ht="20.25">
      <c r="A2285" s="41"/>
      <c r="B2285" s="280"/>
      <c r="C2285" s="280"/>
      <c r="D2285" s="38"/>
      <c r="E2285" s="60"/>
    </row>
    <row r="2286" spans="1:6" ht="20.25">
      <c r="A2286" s="41"/>
      <c r="B2286" s="280"/>
      <c r="C2286" s="280"/>
      <c r="D2286" s="38"/>
      <c r="E2286" s="60"/>
    </row>
    <row r="2287" spans="1:6" ht="20.25">
      <c r="A2287" s="41"/>
      <c r="B2287" s="280"/>
      <c r="C2287" s="280"/>
      <c r="D2287" s="38"/>
      <c r="E2287" s="60"/>
    </row>
    <row r="2288" spans="1:6" ht="20.25">
      <c r="A2288" s="41"/>
      <c r="B2288" s="280"/>
      <c r="C2288" s="280"/>
      <c r="D2288" s="38"/>
      <c r="E2288" s="60"/>
    </row>
    <row r="2289" spans="1:5" ht="20.25">
      <c r="A2289" s="41"/>
      <c r="B2289" s="280"/>
      <c r="C2289" s="280"/>
      <c r="D2289" s="38"/>
      <c r="E2289" s="58"/>
    </row>
    <row r="2290" spans="1:5" ht="20.25">
      <c r="A2290" s="280"/>
      <c r="B2290" s="281"/>
      <c r="C2290" s="280"/>
      <c r="D2290" s="45"/>
      <c r="E2290" s="182"/>
    </row>
    <row r="2291" spans="1:5" ht="20.25">
      <c r="A2291" s="280"/>
      <c r="B2291" s="281"/>
      <c r="C2291" s="280"/>
      <c r="D2291" s="45"/>
      <c r="E2291" s="182"/>
    </row>
    <row r="2292" spans="1:5" ht="20.25">
      <c r="A2292" s="280"/>
      <c r="B2292" s="281"/>
      <c r="C2292" s="280"/>
      <c r="D2292" s="45"/>
      <c r="E2292" s="182"/>
    </row>
    <row r="2293" spans="1:5" ht="20.25">
      <c r="A2293" s="47"/>
      <c r="B2293" s="48"/>
      <c r="C2293" s="47"/>
      <c r="D2293" s="49"/>
      <c r="E2293" s="50"/>
    </row>
    <row r="2294" spans="1:5" ht="20.25">
      <c r="A2294" s="30"/>
      <c r="B2294" s="51"/>
      <c r="C2294" s="30"/>
      <c r="D2294" s="49"/>
      <c r="E2294" s="50"/>
    </row>
    <row r="2295" spans="1:5" ht="20.25">
      <c r="A2295" s="52"/>
      <c r="B2295" s="53"/>
      <c r="C2295" s="1238" t="s">
        <v>772</v>
      </c>
      <c r="D2295" s="1239"/>
      <c r="E2295" s="62">
        <f>SUM(E2268:E2294)</f>
        <v>7917334</v>
      </c>
    </row>
    <row r="2296" spans="1:5" ht="20.25">
      <c r="A2296" s="55" t="s">
        <v>23</v>
      </c>
      <c r="B2296" s="53"/>
      <c r="C2296" s="53"/>
      <c r="D2296" s="53"/>
      <c r="E2296" s="53"/>
    </row>
    <row r="2297" spans="1:5" ht="20.25">
      <c r="A2297" s="19" t="s">
        <v>0</v>
      </c>
      <c r="B2297" s="20"/>
      <c r="C2297" s="20"/>
      <c r="D2297" s="21"/>
      <c r="E2297" s="22"/>
    </row>
    <row r="2298" spans="1:5" ht="20.25">
      <c r="A2298" s="19" t="s">
        <v>1</v>
      </c>
      <c r="B2298" s="20"/>
      <c r="C2298" s="19" t="s">
        <v>2</v>
      </c>
      <c r="D2298" s="21"/>
      <c r="E2298" s="21"/>
    </row>
    <row r="2299" spans="1:5" ht="20.25">
      <c r="A2299" s="19"/>
      <c r="B2299" s="23"/>
      <c r="C2299" s="20"/>
      <c r="D2299" s="22"/>
      <c r="E2299" s="22"/>
    </row>
    <row r="2300" spans="1:5" ht="20.25">
      <c r="A2300" s="19" t="s">
        <v>3</v>
      </c>
      <c r="B2300" s="23"/>
      <c r="C2300" s="20"/>
      <c r="D2300" s="22"/>
      <c r="E2300" s="22"/>
    </row>
    <row r="2301" spans="1:5" ht="20.25">
      <c r="A2301" s="21"/>
      <c r="B2301" s="24"/>
      <c r="C2301" s="21"/>
      <c r="D2301" s="22"/>
      <c r="E2301" s="22"/>
    </row>
    <row r="2302" spans="1:5" ht="20.25">
      <c r="A2302" s="21" t="s">
        <v>248</v>
      </c>
      <c r="B2302" s="24"/>
      <c r="C2302" s="21"/>
      <c r="D2302" s="22"/>
      <c r="E2302" s="22"/>
    </row>
    <row r="2303" spans="1:5" ht="20.25">
      <c r="A2303" s="21" t="s">
        <v>5</v>
      </c>
      <c r="B2303" s="21"/>
      <c r="C2303" s="21"/>
      <c r="D2303" s="22"/>
      <c r="E2303" s="22"/>
    </row>
    <row r="2304" spans="1:5" ht="20.25">
      <c r="A2304" s="21" t="s">
        <v>6</v>
      </c>
      <c r="B2304" s="22"/>
      <c r="C2304" s="22"/>
      <c r="D2304" s="22"/>
      <c r="E2304" s="22"/>
    </row>
    <row r="2305" spans="1:5" ht="20.25">
      <c r="A2305" s="688" t="s">
        <v>7</v>
      </c>
      <c r="B2305" s="26" t="s">
        <v>8</v>
      </c>
      <c r="C2305" s="1238" t="s">
        <v>9</v>
      </c>
      <c r="D2305" s="1240"/>
      <c r="E2305" s="688" t="s">
        <v>10</v>
      </c>
    </row>
    <row r="2306" spans="1:5" ht="20.25">
      <c r="A2306" s="27"/>
      <c r="B2306" s="28" t="s">
        <v>11</v>
      </c>
      <c r="C2306" s="688"/>
      <c r="D2306" s="29"/>
      <c r="E2306" s="27" t="s">
        <v>12</v>
      </c>
    </row>
    <row r="2307" spans="1:5" ht="20.25">
      <c r="A2307" s="30"/>
      <c r="B2307" s="31"/>
      <c r="C2307" s="689" t="s">
        <v>13</v>
      </c>
      <c r="D2307" s="690" t="s">
        <v>14</v>
      </c>
      <c r="E2307" s="689"/>
    </row>
    <row r="2308" spans="1:5" ht="20.25">
      <c r="A2308" s="34" t="s">
        <v>249</v>
      </c>
      <c r="B2308" s="34" t="s">
        <v>26</v>
      </c>
      <c r="C2308" s="280" t="s">
        <v>17</v>
      </c>
      <c r="D2308" s="35">
        <v>39036</v>
      </c>
      <c r="E2308" s="661">
        <v>-11102.48</v>
      </c>
    </row>
    <row r="2309" spans="1:5" ht="20.25">
      <c r="A2309" s="280"/>
      <c r="B2309" s="280" t="s">
        <v>26</v>
      </c>
      <c r="C2309" s="280" t="s">
        <v>17</v>
      </c>
      <c r="D2309" s="38">
        <v>39217</v>
      </c>
      <c r="E2309" s="200">
        <v>-50349.5</v>
      </c>
    </row>
    <row r="2310" spans="1:5" ht="20.25">
      <c r="A2310" s="280"/>
      <c r="B2310" s="280" t="s">
        <v>26</v>
      </c>
      <c r="C2310" s="280" t="s">
        <v>17</v>
      </c>
      <c r="D2310" s="38">
        <v>39309</v>
      </c>
      <c r="E2310" s="200">
        <v>-70544</v>
      </c>
    </row>
    <row r="2311" spans="1:5" ht="20.25">
      <c r="A2311" s="280"/>
      <c r="B2311" s="280" t="s">
        <v>26</v>
      </c>
      <c r="C2311" s="280" t="s">
        <v>17</v>
      </c>
      <c r="D2311" s="38">
        <v>39340</v>
      </c>
      <c r="E2311" s="655">
        <v>-25178</v>
      </c>
    </row>
    <row r="2312" spans="1:5" ht="20.25">
      <c r="A2312" s="280"/>
      <c r="B2312" s="280" t="s">
        <v>16</v>
      </c>
      <c r="C2312" s="280" t="s">
        <v>19</v>
      </c>
      <c r="D2312" s="38">
        <v>39355</v>
      </c>
      <c r="E2312" s="284">
        <v>620</v>
      </c>
    </row>
    <row r="2313" spans="1:5" ht="20.25">
      <c r="A2313" s="280"/>
      <c r="B2313" s="280" t="s">
        <v>26</v>
      </c>
      <c r="C2313" s="280" t="s">
        <v>17</v>
      </c>
      <c r="D2313" s="38">
        <v>39522</v>
      </c>
      <c r="E2313" s="655">
        <v>-270</v>
      </c>
    </row>
    <row r="2314" spans="1:5" ht="20.25">
      <c r="A2314" s="280"/>
      <c r="B2314" s="280" t="s">
        <v>26</v>
      </c>
      <c r="C2314" s="280" t="s">
        <v>17</v>
      </c>
      <c r="D2314" s="38">
        <v>39675</v>
      </c>
      <c r="E2314" s="655">
        <v>-3960</v>
      </c>
    </row>
    <row r="2315" spans="1:5" ht="20.25">
      <c r="A2315" s="280"/>
      <c r="B2315" s="280" t="s">
        <v>26</v>
      </c>
      <c r="C2315" s="280" t="s">
        <v>17</v>
      </c>
      <c r="D2315" s="38">
        <v>39614</v>
      </c>
      <c r="E2315" s="200">
        <v>-13572</v>
      </c>
    </row>
    <row r="2316" spans="1:5" ht="20.25">
      <c r="A2316" s="280"/>
      <c r="B2316" s="280" t="s">
        <v>16</v>
      </c>
      <c r="C2316" s="280" t="s">
        <v>17</v>
      </c>
      <c r="D2316" s="38">
        <v>39736</v>
      </c>
      <c r="E2316" s="654">
        <v>9188</v>
      </c>
    </row>
    <row r="2317" spans="1:5" ht="20.25">
      <c r="A2317" s="280"/>
      <c r="B2317" s="280" t="s">
        <v>16</v>
      </c>
      <c r="C2317" s="280" t="s">
        <v>19</v>
      </c>
      <c r="D2317" s="38">
        <v>39752</v>
      </c>
      <c r="E2317" s="284">
        <v>2090</v>
      </c>
    </row>
    <row r="2318" spans="1:5" ht="20.25">
      <c r="A2318" s="280"/>
      <c r="B2318" s="280" t="s">
        <v>26</v>
      </c>
      <c r="C2318" s="280" t="s">
        <v>17</v>
      </c>
      <c r="D2318" s="38">
        <v>39767</v>
      </c>
      <c r="E2318" s="655">
        <v>-109.2</v>
      </c>
    </row>
    <row r="2319" spans="1:5" ht="20.25">
      <c r="A2319" s="280"/>
      <c r="B2319" s="280" t="s">
        <v>18</v>
      </c>
      <c r="C2319" s="280" t="s">
        <v>17</v>
      </c>
      <c r="D2319" s="38">
        <v>39797</v>
      </c>
      <c r="E2319" s="655">
        <v>-40500</v>
      </c>
    </row>
    <row r="2320" spans="1:5" ht="20.25">
      <c r="A2320" s="41"/>
      <c r="B2320" s="280" t="s">
        <v>16</v>
      </c>
      <c r="C2320" s="280" t="s">
        <v>17</v>
      </c>
      <c r="D2320" s="38">
        <v>39979</v>
      </c>
      <c r="E2320" s="284">
        <v>1036</v>
      </c>
    </row>
    <row r="2321" spans="1:6" ht="20.25">
      <c r="A2321" s="41"/>
      <c r="B2321" s="280" t="s">
        <v>16</v>
      </c>
      <c r="C2321" s="280" t="s">
        <v>19</v>
      </c>
      <c r="D2321" s="38">
        <v>39994</v>
      </c>
      <c r="E2321" s="284">
        <v>950</v>
      </c>
    </row>
    <row r="2322" spans="1:6" ht="20.25">
      <c r="A2322" s="41"/>
      <c r="B2322" s="280" t="s">
        <v>26</v>
      </c>
      <c r="C2322" s="280" t="s">
        <v>17</v>
      </c>
      <c r="D2322" s="38">
        <v>40071</v>
      </c>
      <c r="E2322" s="655">
        <v>-8610</v>
      </c>
    </row>
    <row r="2323" spans="1:6" ht="20.25">
      <c r="A2323" s="41"/>
      <c r="B2323" s="280" t="s">
        <v>250</v>
      </c>
      <c r="C2323" s="280" t="s">
        <v>17</v>
      </c>
      <c r="D2323" s="38">
        <v>40313</v>
      </c>
      <c r="E2323" s="284">
        <v>100.6</v>
      </c>
    </row>
    <row r="2324" spans="1:6" ht="20.25">
      <c r="A2324" s="41"/>
      <c r="B2324" s="282" t="s">
        <v>251</v>
      </c>
      <c r="C2324" s="282" t="s">
        <v>19</v>
      </c>
      <c r="D2324" s="38">
        <v>40786</v>
      </c>
      <c r="E2324" s="284">
        <v>764</v>
      </c>
    </row>
    <row r="2325" spans="1:6" ht="20.25">
      <c r="A2325" s="41"/>
      <c r="B2325" s="280" t="s">
        <v>252</v>
      </c>
      <c r="C2325" s="282" t="s">
        <v>17</v>
      </c>
      <c r="D2325" s="42">
        <v>42658</v>
      </c>
      <c r="E2325" s="701">
        <v>-9000</v>
      </c>
    </row>
    <row r="2326" spans="1:6" ht="20.25">
      <c r="A2326" s="47"/>
      <c r="B2326" s="281"/>
      <c r="C2326" s="47" t="s">
        <v>536</v>
      </c>
      <c r="D2326" s="42">
        <v>43100</v>
      </c>
      <c r="E2326" s="662">
        <v>89544.76</v>
      </c>
    </row>
    <row r="2327" spans="1:6" ht="20.25">
      <c r="A2327" s="280"/>
      <c r="B2327" s="281" t="s">
        <v>18</v>
      </c>
      <c r="C2327" s="280" t="s">
        <v>17</v>
      </c>
      <c r="D2327" s="38">
        <v>43146</v>
      </c>
      <c r="E2327" s="284">
        <v>8065499</v>
      </c>
      <c r="F2327" s="302" t="s">
        <v>543</v>
      </c>
    </row>
    <row r="2328" spans="1:6" ht="20.25">
      <c r="A2328" s="41"/>
      <c r="B2328" s="281" t="s">
        <v>18</v>
      </c>
      <c r="C2328" s="280" t="s">
        <v>19</v>
      </c>
      <c r="D2328" s="42">
        <v>43159</v>
      </c>
      <c r="E2328" s="284">
        <v>9100328</v>
      </c>
    </row>
    <row r="2329" spans="1:6" ht="20.25">
      <c r="A2329" s="47"/>
      <c r="B2329" s="280"/>
      <c r="C2329" s="280"/>
      <c r="D2329" s="42"/>
      <c r="E2329" s="89"/>
    </row>
    <row r="2330" spans="1:6" ht="20.25">
      <c r="A2330" s="47"/>
      <c r="B2330" s="281"/>
      <c r="C2330" s="47"/>
      <c r="D2330" s="42"/>
      <c r="E2330" s="50"/>
    </row>
    <row r="2331" spans="1:6" ht="20.25">
      <c r="A2331" s="47"/>
      <c r="B2331" s="281"/>
      <c r="C2331" s="47"/>
      <c r="D2331" s="42"/>
      <c r="E2331" s="50"/>
    </row>
    <row r="2332" spans="1:6" ht="20.25">
      <c r="A2332" s="47"/>
      <c r="B2332" s="281"/>
      <c r="C2332" s="47"/>
      <c r="D2332" s="42"/>
      <c r="E2332" s="50"/>
    </row>
    <row r="2333" spans="1:6" ht="20.25">
      <c r="A2333" s="47"/>
      <c r="B2333" s="281"/>
      <c r="C2333" s="47"/>
      <c r="D2333" s="42"/>
      <c r="E2333" s="50"/>
    </row>
    <row r="2334" spans="1:6" ht="20.25">
      <c r="A2334" s="47"/>
      <c r="B2334" s="281"/>
      <c r="C2334" s="47"/>
      <c r="D2334" s="42"/>
      <c r="E2334" s="50"/>
    </row>
    <row r="2335" spans="1:6" ht="20.25">
      <c r="A2335" s="30"/>
      <c r="B2335" s="51"/>
      <c r="C2335" s="30"/>
      <c r="D2335" s="42"/>
      <c r="E2335" s="50"/>
    </row>
    <row r="2336" spans="1:6" ht="20.25">
      <c r="A2336" s="52"/>
      <c r="B2336" s="53"/>
      <c r="C2336" s="1238" t="s">
        <v>772</v>
      </c>
      <c r="D2336" s="1239"/>
      <c r="E2336" s="140">
        <f>SUM(E2308:E2335)</f>
        <v>17036925.18</v>
      </c>
    </row>
    <row r="2337" spans="1:6" ht="20.25">
      <c r="A2337" s="55" t="s">
        <v>23</v>
      </c>
      <c r="B2337" s="152"/>
      <c r="C2337" s="152"/>
      <c r="D2337" s="28"/>
      <c r="E2337" s="64"/>
    </row>
    <row r="2338" spans="1:6" ht="20.25">
      <c r="A2338" s="19" t="s">
        <v>0</v>
      </c>
      <c r="B2338" s="20"/>
      <c r="C2338" s="20"/>
      <c r="D2338" s="21"/>
      <c r="E2338" s="22"/>
    </row>
    <row r="2339" spans="1:6" ht="20.25">
      <c r="A2339" s="19" t="s">
        <v>1</v>
      </c>
      <c r="B2339" s="20"/>
      <c r="C2339" s="19" t="s">
        <v>2</v>
      </c>
      <c r="D2339" s="21"/>
      <c r="E2339" s="21"/>
    </row>
    <row r="2340" spans="1:6" ht="20.25">
      <c r="A2340" s="19"/>
      <c r="B2340" s="23"/>
      <c r="C2340" s="20"/>
      <c r="D2340" s="22"/>
      <c r="E2340" s="22"/>
    </row>
    <row r="2341" spans="1:6" ht="20.25">
      <c r="A2341" s="19"/>
      <c r="B2341" s="23"/>
      <c r="C2341" s="20"/>
      <c r="D2341" s="22"/>
      <c r="E2341" s="22"/>
    </row>
    <row r="2342" spans="1:6" ht="20.25">
      <c r="A2342" s="19" t="s">
        <v>3</v>
      </c>
      <c r="B2342" s="23"/>
      <c r="C2342" s="20"/>
      <c r="D2342" s="22"/>
      <c r="E2342" s="22"/>
    </row>
    <row r="2343" spans="1:6" ht="20.25">
      <c r="A2343" s="21"/>
      <c r="B2343" s="24"/>
      <c r="C2343" s="21"/>
      <c r="D2343" s="22"/>
      <c r="E2343" s="22"/>
    </row>
    <row r="2344" spans="1:6" ht="20.25">
      <c r="A2344" s="21" t="s">
        <v>253</v>
      </c>
      <c r="B2344" s="24"/>
      <c r="C2344" s="21"/>
      <c r="D2344" s="22"/>
      <c r="E2344" s="22"/>
    </row>
    <row r="2345" spans="1:6" ht="20.25">
      <c r="A2345" s="21" t="s">
        <v>5</v>
      </c>
      <c r="B2345" s="21"/>
      <c r="C2345" s="21"/>
      <c r="D2345" s="22"/>
      <c r="E2345" s="22"/>
    </row>
    <row r="2346" spans="1:6" ht="20.25">
      <c r="A2346" s="21" t="s">
        <v>6</v>
      </c>
      <c r="B2346" s="22"/>
      <c r="C2346" s="22"/>
      <c r="D2346" s="22"/>
      <c r="E2346" s="22"/>
    </row>
    <row r="2347" spans="1:6" ht="20.25">
      <c r="A2347" s="688" t="s">
        <v>7</v>
      </c>
      <c r="B2347" s="26" t="s">
        <v>8</v>
      </c>
      <c r="C2347" s="1238" t="s">
        <v>9</v>
      </c>
      <c r="D2347" s="1240"/>
      <c r="E2347" s="688" t="s">
        <v>10</v>
      </c>
    </row>
    <row r="2348" spans="1:6" ht="20.25">
      <c r="A2348" s="27"/>
      <c r="B2348" s="28" t="s">
        <v>11</v>
      </c>
      <c r="C2348" s="688"/>
      <c r="D2348" s="29"/>
      <c r="E2348" s="27" t="s">
        <v>12</v>
      </c>
    </row>
    <row r="2349" spans="1:6" ht="20.25">
      <c r="A2349" s="30"/>
      <c r="B2349" s="31"/>
      <c r="C2349" s="689" t="s">
        <v>13</v>
      </c>
      <c r="D2349" s="690" t="s">
        <v>14</v>
      </c>
      <c r="E2349" s="689"/>
      <c r="F2349" s="296"/>
    </row>
    <row r="2350" spans="1:6" ht="20.25">
      <c r="A2350" s="34" t="s">
        <v>254</v>
      </c>
      <c r="B2350" s="34" t="s">
        <v>26</v>
      </c>
      <c r="C2350" s="280" t="s">
        <v>19</v>
      </c>
      <c r="D2350" s="35">
        <v>38929</v>
      </c>
      <c r="E2350" s="94">
        <v>-8545.36</v>
      </c>
      <c r="F2350" s="296"/>
    </row>
    <row r="2351" spans="1:6" ht="20.25">
      <c r="A2351" s="280"/>
      <c r="B2351" s="280" t="s">
        <v>26</v>
      </c>
      <c r="C2351" s="280" t="s">
        <v>19</v>
      </c>
      <c r="D2351" s="38">
        <v>38960</v>
      </c>
      <c r="E2351" s="88">
        <v>-10037.450000000001</v>
      </c>
      <c r="F2351" s="296"/>
    </row>
    <row r="2352" spans="1:6" ht="20.25">
      <c r="A2352" s="41"/>
      <c r="B2352" s="280" t="s">
        <v>26</v>
      </c>
      <c r="C2352" s="280" t="s">
        <v>17</v>
      </c>
      <c r="D2352" s="38">
        <v>39097</v>
      </c>
      <c r="E2352" s="88">
        <v>-6538.05</v>
      </c>
      <c r="F2352" s="296"/>
    </row>
    <row r="2353" spans="1:6" ht="20.25">
      <c r="A2353" s="41"/>
      <c r="B2353" s="280" t="s">
        <v>26</v>
      </c>
      <c r="C2353" s="280" t="s">
        <v>19</v>
      </c>
      <c r="D2353" s="38" t="s">
        <v>255</v>
      </c>
      <c r="E2353" s="88">
        <v>-417</v>
      </c>
      <c r="F2353" s="296"/>
    </row>
    <row r="2354" spans="1:6" ht="20.25">
      <c r="A2354" s="41"/>
      <c r="B2354" s="280" t="s">
        <v>16</v>
      </c>
      <c r="C2354" s="280" t="s">
        <v>19</v>
      </c>
      <c r="D2354" s="38" t="s">
        <v>256</v>
      </c>
      <c r="E2354" s="89">
        <v>500</v>
      </c>
      <c r="F2354" s="296"/>
    </row>
    <row r="2355" spans="1:6" ht="20.25">
      <c r="A2355" s="41"/>
      <c r="B2355" s="280" t="s">
        <v>16</v>
      </c>
      <c r="C2355" s="280" t="s">
        <v>19</v>
      </c>
      <c r="D2355" s="38">
        <v>39660</v>
      </c>
      <c r="E2355" s="89">
        <v>200</v>
      </c>
      <c r="F2355" s="296"/>
    </row>
    <row r="2356" spans="1:6" ht="20.25">
      <c r="A2356" s="41"/>
      <c r="B2356" s="280" t="s">
        <v>16</v>
      </c>
      <c r="C2356" s="280" t="s">
        <v>17</v>
      </c>
      <c r="D2356" s="38">
        <v>39887</v>
      </c>
      <c r="E2356" s="89">
        <v>112.41</v>
      </c>
      <c r="F2356" s="296"/>
    </row>
    <row r="2357" spans="1:6" ht="20.25">
      <c r="A2357" s="47"/>
      <c r="B2357" s="280" t="s">
        <v>58</v>
      </c>
      <c r="C2357" s="282" t="s">
        <v>19</v>
      </c>
      <c r="D2357" s="38">
        <v>40786</v>
      </c>
      <c r="E2357" s="89">
        <v>-13680</v>
      </c>
      <c r="F2357" s="296"/>
    </row>
    <row r="2358" spans="1:6" ht="20.25">
      <c r="A2358" s="47"/>
      <c r="B2358" s="280" t="s">
        <v>18</v>
      </c>
      <c r="C2358" s="280" t="s">
        <v>17</v>
      </c>
      <c r="D2358" s="38">
        <v>40801</v>
      </c>
      <c r="E2358" s="89">
        <v>408122</v>
      </c>
      <c r="F2358" s="296"/>
    </row>
    <row r="2359" spans="1:6" ht="20.25">
      <c r="A2359" s="47"/>
      <c r="B2359" s="280" t="s">
        <v>130</v>
      </c>
      <c r="C2359" s="282" t="s">
        <v>257</v>
      </c>
      <c r="D2359" s="38">
        <v>40816</v>
      </c>
      <c r="E2359" s="90">
        <v>-290770</v>
      </c>
      <c r="F2359" s="296"/>
    </row>
    <row r="2360" spans="1:6" ht="20.25">
      <c r="A2360" s="47"/>
      <c r="B2360" s="280" t="s">
        <v>58</v>
      </c>
      <c r="C2360" s="280" t="s">
        <v>17</v>
      </c>
      <c r="D2360" s="38">
        <v>41379</v>
      </c>
      <c r="E2360" s="88">
        <v>-600</v>
      </c>
      <c r="F2360" s="308"/>
    </row>
    <row r="2361" spans="1:6" ht="20.25">
      <c r="A2361" s="41"/>
      <c r="B2361" s="281" t="s">
        <v>18</v>
      </c>
      <c r="C2361" s="280" t="s">
        <v>17</v>
      </c>
      <c r="D2361" s="38">
        <v>43146</v>
      </c>
      <c r="E2361" s="89">
        <v>4105243</v>
      </c>
      <c r="F2361" s="302">
        <v>43101</v>
      </c>
    </row>
    <row r="2362" spans="1:6" ht="20.25">
      <c r="A2362" s="280"/>
      <c r="B2362" s="281" t="s">
        <v>18</v>
      </c>
      <c r="C2362" s="280" t="s">
        <v>19</v>
      </c>
      <c r="D2362" s="42">
        <v>43159</v>
      </c>
      <c r="E2362" s="89">
        <v>3808593</v>
      </c>
      <c r="F2362" s="296"/>
    </row>
    <row r="2363" spans="1:6" ht="20.25">
      <c r="A2363" s="41"/>
      <c r="B2363" s="280"/>
      <c r="C2363" s="282"/>
      <c r="D2363" s="38"/>
      <c r="E2363" s="89"/>
    </row>
    <row r="2364" spans="1:6" ht="20.25">
      <c r="A2364" s="280"/>
      <c r="B2364" s="280"/>
      <c r="C2364" s="280"/>
      <c r="D2364" s="38"/>
      <c r="E2364" s="89"/>
      <c r="F2364" s="296"/>
    </row>
    <row r="2365" spans="1:6" ht="20.25">
      <c r="A2365" s="41"/>
      <c r="B2365" s="280"/>
      <c r="C2365" s="280"/>
      <c r="D2365" s="38"/>
      <c r="E2365" s="89"/>
    </row>
    <row r="2366" spans="1:6" ht="20.25">
      <c r="A2366" s="41"/>
      <c r="B2366" s="281"/>
      <c r="C2366" s="280"/>
      <c r="D2366" s="42"/>
      <c r="E2366" s="89"/>
    </row>
    <row r="2367" spans="1:6" ht="20.25">
      <c r="A2367" s="41"/>
      <c r="B2367" s="281"/>
      <c r="C2367" s="280"/>
      <c r="D2367" s="42"/>
      <c r="E2367" s="89"/>
    </row>
    <row r="2368" spans="1:6" ht="20.25">
      <c r="A2368" s="41"/>
      <c r="B2368" s="281"/>
      <c r="C2368" s="280"/>
      <c r="D2368" s="42"/>
      <c r="E2368" s="89"/>
    </row>
    <row r="2369" spans="1:6" ht="20.25">
      <c r="A2369" s="41"/>
      <c r="B2369" s="281"/>
      <c r="C2369" s="280"/>
      <c r="D2369" s="42"/>
      <c r="E2369" s="89"/>
    </row>
    <row r="2370" spans="1:6" ht="20.25">
      <c r="A2370" s="41"/>
      <c r="B2370" s="281"/>
      <c r="C2370" s="280"/>
      <c r="D2370" s="42"/>
      <c r="E2370" s="89"/>
    </row>
    <row r="2371" spans="1:6" ht="20.25">
      <c r="A2371" s="280"/>
      <c r="B2371" s="281"/>
      <c r="C2371" s="280"/>
      <c r="D2371" s="45"/>
      <c r="E2371" s="153"/>
    </row>
    <row r="2372" spans="1:6" ht="20.25">
      <c r="A2372" s="280"/>
      <c r="B2372" s="281"/>
      <c r="C2372" s="280"/>
      <c r="D2372" s="45"/>
      <c r="E2372" s="153"/>
    </row>
    <row r="2373" spans="1:6" ht="20.25">
      <c r="A2373" s="280"/>
      <c r="B2373" s="281"/>
      <c r="C2373" s="280"/>
      <c r="D2373" s="45"/>
      <c r="E2373" s="153"/>
    </row>
    <row r="2374" spans="1:6" ht="20.25">
      <c r="A2374" s="280"/>
      <c r="B2374" s="281"/>
      <c r="C2374" s="280"/>
      <c r="D2374" s="45"/>
      <c r="E2374" s="153"/>
    </row>
    <row r="2375" spans="1:6" ht="20.25">
      <c r="A2375" s="47"/>
      <c r="B2375" s="48"/>
      <c r="C2375" s="47"/>
      <c r="D2375" s="49"/>
      <c r="E2375" s="154"/>
    </row>
    <row r="2376" spans="1:6" ht="20.25">
      <c r="A2376" s="30"/>
      <c r="B2376" s="51"/>
      <c r="C2376" s="30"/>
      <c r="D2376" s="49"/>
      <c r="E2376" s="154"/>
    </row>
    <row r="2377" spans="1:6" ht="20.25">
      <c r="A2377" s="52"/>
      <c r="B2377" s="53"/>
      <c r="C2377" s="1238" t="s">
        <v>772</v>
      </c>
      <c r="D2377" s="1239"/>
      <c r="E2377" s="62">
        <f>SUM(E2350:E2376)</f>
        <v>7992182.5499999998</v>
      </c>
    </row>
    <row r="2378" spans="1:6" ht="20.25">
      <c r="A2378" s="55" t="s">
        <v>23</v>
      </c>
      <c r="B2378" s="53"/>
      <c r="C2378" s="53"/>
      <c r="D2378" s="53"/>
      <c r="E2378" s="53"/>
    </row>
    <row r="2379" spans="1:6" ht="20.25">
      <c r="A2379" s="19" t="s">
        <v>0</v>
      </c>
      <c r="B2379" s="20"/>
      <c r="C2379" s="20"/>
      <c r="D2379" s="21"/>
      <c r="E2379" s="22"/>
    </row>
    <row r="2380" spans="1:6" ht="20.25">
      <c r="A2380" s="19" t="s">
        <v>1</v>
      </c>
      <c r="B2380" s="20"/>
      <c r="C2380" s="19" t="s">
        <v>2</v>
      </c>
      <c r="D2380" s="21"/>
      <c r="E2380" s="21"/>
    </row>
    <row r="2381" spans="1:6" ht="20.25">
      <c r="A2381" s="19"/>
      <c r="B2381" s="23"/>
      <c r="C2381" s="20"/>
      <c r="D2381" s="22"/>
      <c r="E2381" s="22"/>
    </row>
    <row r="2382" spans="1:6" ht="20.25">
      <c r="A2382" s="19"/>
      <c r="B2382" s="23"/>
      <c r="C2382" s="20"/>
      <c r="D2382" s="22"/>
      <c r="E2382" s="22"/>
    </row>
    <row r="2383" spans="1:6" ht="20.25">
      <c r="A2383" s="19" t="s">
        <v>3</v>
      </c>
      <c r="B2383" s="23"/>
      <c r="C2383" s="20"/>
      <c r="D2383" s="22"/>
      <c r="E2383" s="22"/>
    </row>
    <row r="2384" spans="1:6" ht="20.25">
      <c r="A2384" s="21"/>
      <c r="B2384" s="24"/>
      <c r="C2384" s="21"/>
      <c r="D2384" s="22"/>
      <c r="E2384" s="22"/>
      <c r="F2384" s="296"/>
    </row>
    <row r="2385" spans="1:6" ht="20.25">
      <c r="A2385" s="21" t="s">
        <v>258</v>
      </c>
      <c r="B2385" s="24"/>
      <c r="C2385" s="21"/>
      <c r="D2385" s="22"/>
      <c r="E2385" s="22"/>
      <c r="F2385" s="296"/>
    </row>
    <row r="2386" spans="1:6" ht="20.25">
      <c r="A2386" s="21" t="s">
        <v>5</v>
      </c>
      <c r="B2386" s="21"/>
      <c r="C2386" s="21"/>
      <c r="D2386" s="22"/>
      <c r="E2386" s="22"/>
      <c r="F2386" s="296"/>
    </row>
    <row r="2387" spans="1:6" ht="20.25">
      <c r="A2387" s="21" t="s">
        <v>6</v>
      </c>
      <c r="B2387" s="22"/>
      <c r="C2387" s="22"/>
      <c r="D2387" s="22"/>
      <c r="E2387" s="22"/>
      <c r="F2387" s="296"/>
    </row>
    <row r="2388" spans="1:6" ht="20.25">
      <c r="A2388" s="688" t="s">
        <v>7</v>
      </c>
      <c r="B2388" s="26" t="s">
        <v>8</v>
      </c>
      <c r="C2388" s="1238" t="s">
        <v>9</v>
      </c>
      <c r="D2388" s="1240"/>
      <c r="E2388" s="688" t="s">
        <v>10</v>
      </c>
      <c r="F2388" s="296"/>
    </row>
    <row r="2389" spans="1:6" ht="20.25">
      <c r="A2389" s="27"/>
      <c r="B2389" s="28" t="s">
        <v>11</v>
      </c>
      <c r="C2389" s="688"/>
      <c r="D2389" s="29"/>
      <c r="E2389" s="27" t="s">
        <v>12</v>
      </c>
      <c r="F2389" s="296"/>
    </row>
    <row r="2390" spans="1:6" ht="20.25">
      <c r="A2390" s="30"/>
      <c r="B2390" s="31"/>
      <c r="C2390" s="689" t="s">
        <v>13</v>
      </c>
      <c r="D2390" s="690" t="s">
        <v>14</v>
      </c>
      <c r="E2390" s="689"/>
      <c r="F2390" s="296"/>
    </row>
    <row r="2391" spans="1:6" ht="20.25">
      <c r="A2391" s="34" t="s">
        <v>259</v>
      </c>
      <c r="B2391" s="34" t="s">
        <v>26</v>
      </c>
      <c r="C2391" s="34" t="s">
        <v>17</v>
      </c>
      <c r="D2391" s="35">
        <v>38701</v>
      </c>
      <c r="E2391" s="94">
        <v>-449.9</v>
      </c>
      <c r="F2391" s="296"/>
    </row>
    <row r="2392" spans="1:6" ht="20.25">
      <c r="A2392" s="280"/>
      <c r="B2392" s="280" t="s">
        <v>26</v>
      </c>
      <c r="C2392" s="280" t="s">
        <v>19</v>
      </c>
      <c r="D2392" s="38">
        <v>39263</v>
      </c>
      <c r="E2392" s="88">
        <v>-319</v>
      </c>
      <c r="F2392" s="296"/>
    </row>
    <row r="2393" spans="1:6" ht="20.25">
      <c r="A2393" s="41"/>
      <c r="B2393" s="280" t="s">
        <v>16</v>
      </c>
      <c r="C2393" s="280" t="s">
        <v>17</v>
      </c>
      <c r="D2393" s="38">
        <v>39736</v>
      </c>
      <c r="E2393" s="89">
        <v>3000</v>
      </c>
      <c r="F2393" s="296"/>
    </row>
    <row r="2394" spans="1:6" ht="20.25">
      <c r="A2394" s="41"/>
      <c r="B2394" s="280" t="s">
        <v>26</v>
      </c>
      <c r="C2394" s="280" t="s">
        <v>19</v>
      </c>
      <c r="D2394" s="38">
        <v>39752</v>
      </c>
      <c r="E2394" s="88">
        <v>-2617</v>
      </c>
      <c r="F2394" s="296"/>
    </row>
    <row r="2395" spans="1:6" ht="20.25">
      <c r="A2395" s="41"/>
      <c r="B2395" s="280" t="s">
        <v>26</v>
      </c>
      <c r="C2395" s="280" t="s">
        <v>19</v>
      </c>
      <c r="D2395" s="38">
        <v>40056</v>
      </c>
      <c r="E2395" s="88">
        <v>-384.3</v>
      </c>
      <c r="F2395" s="296"/>
    </row>
    <row r="2396" spans="1:6" ht="20.25">
      <c r="A2396" s="41"/>
      <c r="B2396" s="280" t="s">
        <v>20</v>
      </c>
      <c r="C2396" s="280" t="s">
        <v>19</v>
      </c>
      <c r="D2396" s="38">
        <v>40755</v>
      </c>
      <c r="E2396" s="88">
        <v>-500</v>
      </c>
      <c r="F2396" s="296"/>
    </row>
    <row r="2397" spans="1:6" ht="20.25">
      <c r="A2397" s="47"/>
      <c r="B2397" s="280" t="s">
        <v>16</v>
      </c>
      <c r="C2397" s="280" t="s">
        <v>19</v>
      </c>
      <c r="D2397" s="38">
        <v>42886</v>
      </c>
      <c r="E2397" s="114">
        <v>66362</v>
      </c>
      <c r="F2397" s="298"/>
    </row>
    <row r="2398" spans="1:6" ht="20.25">
      <c r="A2398" s="47"/>
      <c r="B2398" s="281" t="s">
        <v>18</v>
      </c>
      <c r="C2398" s="280" t="s">
        <v>19</v>
      </c>
      <c r="D2398" s="42">
        <v>43159</v>
      </c>
      <c r="E2398" s="89">
        <v>902948</v>
      </c>
      <c r="F2398" s="303">
        <v>43101</v>
      </c>
    </row>
    <row r="2399" spans="1:6" ht="20.25">
      <c r="A2399" s="47"/>
      <c r="B2399" s="280"/>
      <c r="C2399" s="280"/>
      <c r="D2399" s="38"/>
      <c r="E2399" s="88"/>
      <c r="F2399" s="303"/>
    </row>
    <row r="2400" spans="1:6" ht="20.25">
      <c r="A2400" s="47"/>
      <c r="B2400" s="280"/>
      <c r="C2400" s="280"/>
      <c r="D2400" s="38"/>
      <c r="E2400" s="89"/>
      <c r="F2400" s="303"/>
    </row>
    <row r="2401" spans="1:6" ht="20.25">
      <c r="A2401" s="280"/>
      <c r="B2401" s="280"/>
      <c r="C2401" s="280"/>
      <c r="D2401" s="38"/>
      <c r="E2401" s="88"/>
      <c r="F2401" s="303"/>
    </row>
    <row r="2402" spans="1:6" ht="20.25">
      <c r="A2402" s="280"/>
      <c r="B2402" s="280"/>
      <c r="C2402" s="280"/>
      <c r="D2402" s="38"/>
      <c r="E2402" s="89"/>
      <c r="F2402" s="303"/>
    </row>
    <row r="2403" spans="1:6" ht="20.25">
      <c r="A2403" s="41"/>
      <c r="B2403" s="280"/>
      <c r="C2403" s="282"/>
      <c r="D2403" s="38"/>
      <c r="E2403" s="89"/>
      <c r="F2403" s="296"/>
    </row>
    <row r="2404" spans="1:6" ht="20.25">
      <c r="A2404" s="41"/>
      <c r="B2404" s="280"/>
      <c r="C2404" s="280"/>
      <c r="D2404" s="38"/>
      <c r="E2404" s="88"/>
      <c r="F2404" s="296"/>
    </row>
    <row r="2405" spans="1:6" ht="20.25">
      <c r="A2405" s="41"/>
      <c r="B2405" s="280"/>
      <c r="C2405" s="280"/>
      <c r="D2405" s="38"/>
      <c r="E2405" s="88"/>
      <c r="F2405" s="296"/>
    </row>
    <row r="2406" spans="1:6" ht="20.25">
      <c r="A2406" s="41"/>
      <c r="B2406" s="280"/>
      <c r="C2406" s="280"/>
      <c r="D2406" s="38"/>
      <c r="E2406" s="89"/>
      <c r="F2406" s="296"/>
    </row>
    <row r="2407" spans="1:6" ht="20.25">
      <c r="A2407" s="280"/>
      <c r="B2407" s="281"/>
      <c r="C2407" s="280"/>
      <c r="D2407" s="45"/>
      <c r="E2407" s="46"/>
      <c r="F2407" s="296"/>
    </row>
    <row r="2408" spans="1:6" ht="20.25">
      <c r="A2408" s="280"/>
      <c r="B2408" s="281"/>
      <c r="C2408" s="280"/>
      <c r="D2408" s="45"/>
      <c r="E2408" s="46"/>
      <c r="F2408" s="296"/>
    </row>
    <row r="2409" spans="1:6" ht="20.25">
      <c r="A2409" s="280"/>
      <c r="B2409" s="281"/>
      <c r="C2409" s="280"/>
      <c r="D2409" s="45"/>
      <c r="E2409" s="46"/>
      <c r="F2409" s="296"/>
    </row>
    <row r="2410" spans="1:6" ht="20.25">
      <c r="A2410" s="280"/>
      <c r="B2410" s="281"/>
      <c r="C2410" s="280"/>
      <c r="D2410" s="45"/>
      <c r="E2410" s="46"/>
      <c r="F2410" s="296"/>
    </row>
    <row r="2411" spans="1:6" ht="20.25">
      <c r="A2411" s="280"/>
      <c r="B2411" s="281"/>
      <c r="C2411" s="280"/>
      <c r="D2411" s="45"/>
      <c r="E2411" s="46"/>
      <c r="F2411" s="296"/>
    </row>
    <row r="2412" spans="1:6" ht="20.25">
      <c r="A2412" s="280"/>
      <c r="B2412" s="281"/>
      <c r="C2412" s="280"/>
      <c r="D2412" s="45"/>
      <c r="E2412" s="46"/>
      <c r="F2412" s="296"/>
    </row>
    <row r="2413" spans="1:6" ht="20.25">
      <c r="A2413" s="280"/>
      <c r="B2413" s="281"/>
      <c r="C2413" s="280"/>
      <c r="D2413" s="45"/>
      <c r="E2413" s="46"/>
      <c r="F2413" s="296"/>
    </row>
    <row r="2414" spans="1:6" ht="20.25">
      <c r="A2414" s="280"/>
      <c r="B2414" s="281"/>
      <c r="C2414" s="280"/>
      <c r="D2414" s="45"/>
      <c r="E2414" s="46"/>
      <c r="F2414" s="296"/>
    </row>
    <row r="2415" spans="1:6" ht="20.25">
      <c r="A2415" s="280"/>
      <c r="B2415" s="281"/>
      <c r="C2415" s="280"/>
      <c r="D2415" s="45"/>
      <c r="E2415" s="46"/>
      <c r="F2415" s="296"/>
    </row>
    <row r="2416" spans="1:6" ht="20.25">
      <c r="A2416" s="47"/>
      <c r="B2416" s="48"/>
      <c r="C2416" s="47"/>
      <c r="D2416" s="49"/>
      <c r="E2416" s="50"/>
      <c r="F2416" s="296"/>
    </row>
    <row r="2417" spans="1:6" ht="20.25">
      <c r="A2417" s="30"/>
      <c r="B2417" s="51"/>
      <c r="C2417" s="30"/>
      <c r="D2417" s="49"/>
      <c r="E2417" s="50"/>
      <c r="F2417" s="296"/>
    </row>
    <row r="2418" spans="1:6" ht="20.25">
      <c r="A2418" s="52"/>
      <c r="B2418" s="53"/>
      <c r="C2418" s="1238" t="s">
        <v>772</v>
      </c>
      <c r="D2418" s="1239"/>
      <c r="E2418" s="62">
        <f>SUM(E2391:E2417)</f>
        <v>968039.8</v>
      </c>
      <c r="F2418" s="296"/>
    </row>
    <row r="2419" spans="1:6" ht="20.25">
      <c r="A2419" s="55" t="s">
        <v>23</v>
      </c>
      <c r="B2419" s="22"/>
      <c r="C2419" s="22"/>
      <c r="D2419" s="22"/>
      <c r="E2419" s="22"/>
    </row>
    <row r="2420" spans="1:6" ht="20.25">
      <c r="A2420" s="19" t="s">
        <v>0</v>
      </c>
      <c r="B2420" s="20"/>
      <c r="C2420" s="20"/>
      <c r="D2420" s="21"/>
      <c r="E2420" s="22"/>
    </row>
    <row r="2421" spans="1:6" ht="20.25">
      <c r="A2421" s="19" t="s">
        <v>1</v>
      </c>
      <c r="B2421" s="20"/>
      <c r="C2421" s="19" t="s">
        <v>2</v>
      </c>
      <c r="D2421" s="21"/>
      <c r="E2421" s="21"/>
    </row>
    <row r="2422" spans="1:6" ht="20.25">
      <c r="A2422" s="19"/>
      <c r="B2422" s="23"/>
      <c r="C2422" s="20"/>
      <c r="D2422" s="22"/>
      <c r="E2422" s="22"/>
    </row>
    <row r="2423" spans="1:6" ht="20.25">
      <c r="A2423" s="19"/>
      <c r="B2423" s="23"/>
      <c r="C2423" s="20"/>
      <c r="D2423" s="22"/>
      <c r="E2423" s="22"/>
    </row>
    <row r="2424" spans="1:6" ht="20.25">
      <c r="A2424" s="19" t="s">
        <v>3</v>
      </c>
      <c r="B2424" s="23"/>
      <c r="C2424" s="20"/>
      <c r="D2424" s="22"/>
      <c r="E2424" s="22"/>
    </row>
    <row r="2425" spans="1:6" ht="20.25">
      <c r="A2425" s="21"/>
      <c r="B2425" s="24"/>
      <c r="C2425" s="21"/>
      <c r="D2425" s="22"/>
      <c r="E2425" s="22"/>
    </row>
    <row r="2426" spans="1:6" ht="20.25">
      <c r="A2426" s="21" t="s">
        <v>260</v>
      </c>
      <c r="B2426" s="24"/>
      <c r="C2426" s="21"/>
      <c r="D2426" s="22"/>
      <c r="E2426" s="22"/>
    </row>
    <row r="2427" spans="1:6" ht="20.25">
      <c r="A2427" s="21" t="s">
        <v>5</v>
      </c>
      <c r="B2427" s="21"/>
      <c r="C2427" s="21"/>
      <c r="D2427" s="22"/>
      <c r="E2427" s="22"/>
    </row>
    <row r="2428" spans="1:6" ht="20.25">
      <c r="A2428" s="21" t="s">
        <v>6</v>
      </c>
      <c r="B2428" s="24"/>
      <c r="C2428" s="21"/>
      <c r="D2428" s="22"/>
      <c r="E2428" s="22"/>
    </row>
    <row r="2429" spans="1:6" ht="20.25">
      <c r="A2429" s="688" t="s">
        <v>7</v>
      </c>
      <c r="B2429" s="26" t="s">
        <v>8</v>
      </c>
      <c r="C2429" s="1238" t="s">
        <v>9</v>
      </c>
      <c r="D2429" s="1240"/>
      <c r="E2429" s="688" t="s">
        <v>10</v>
      </c>
    </row>
    <row r="2430" spans="1:6" ht="20.25">
      <c r="A2430" s="27"/>
      <c r="B2430" s="28" t="s">
        <v>11</v>
      </c>
      <c r="C2430" s="688"/>
      <c r="D2430" s="29"/>
      <c r="E2430" s="27" t="s">
        <v>12</v>
      </c>
    </row>
    <row r="2431" spans="1:6" ht="20.25">
      <c r="A2431" s="30"/>
      <c r="B2431" s="31"/>
      <c r="C2431" s="689" t="s">
        <v>13</v>
      </c>
      <c r="D2431" s="690" t="s">
        <v>14</v>
      </c>
      <c r="E2431" s="689"/>
    </row>
    <row r="2432" spans="1:6" ht="20.25">
      <c r="A2432" s="34" t="s">
        <v>261</v>
      </c>
      <c r="B2432" s="34" t="s">
        <v>26</v>
      </c>
      <c r="C2432" s="280" t="s">
        <v>17</v>
      </c>
      <c r="D2432" s="35">
        <v>38852</v>
      </c>
      <c r="E2432" s="94">
        <v>-486.32</v>
      </c>
    </row>
    <row r="2433" spans="1:6" ht="20.25">
      <c r="A2433" s="280"/>
      <c r="B2433" s="280" t="s">
        <v>26</v>
      </c>
      <c r="C2433" s="280" t="s">
        <v>17</v>
      </c>
      <c r="D2433" s="38">
        <v>39036</v>
      </c>
      <c r="E2433" s="88">
        <v>-2244.1</v>
      </c>
    </row>
    <row r="2434" spans="1:6" ht="20.25">
      <c r="A2434" s="280"/>
      <c r="B2434" s="280" t="s">
        <v>26</v>
      </c>
      <c r="C2434" s="280" t="s">
        <v>17</v>
      </c>
      <c r="D2434" s="38">
        <v>39097</v>
      </c>
      <c r="E2434" s="88">
        <v>-1653.3</v>
      </c>
    </row>
    <row r="2435" spans="1:6" ht="20.25">
      <c r="A2435" s="280"/>
      <c r="B2435" s="280" t="s">
        <v>26</v>
      </c>
      <c r="C2435" s="280" t="s">
        <v>19</v>
      </c>
      <c r="D2435" s="38">
        <v>39141</v>
      </c>
      <c r="E2435" s="88">
        <v>-177</v>
      </c>
      <c r="F2435" s="297"/>
    </row>
    <row r="2436" spans="1:6" ht="20.25">
      <c r="A2436" s="280"/>
      <c r="B2436" s="280" t="s">
        <v>26</v>
      </c>
      <c r="C2436" s="280" t="s">
        <v>19</v>
      </c>
      <c r="D2436" s="38">
        <v>39202</v>
      </c>
      <c r="E2436" s="88">
        <v>-3176</v>
      </c>
      <c r="F2436" s="297"/>
    </row>
    <row r="2437" spans="1:6" ht="20.25">
      <c r="A2437" s="41"/>
      <c r="B2437" s="280" t="s">
        <v>105</v>
      </c>
      <c r="C2437" s="280" t="s">
        <v>17</v>
      </c>
      <c r="D2437" s="38">
        <v>39340</v>
      </c>
      <c r="E2437" s="88">
        <v>-14562.7</v>
      </c>
      <c r="F2437" s="297"/>
    </row>
    <row r="2438" spans="1:6" ht="20.25">
      <c r="A2438" s="41"/>
      <c r="B2438" s="280" t="s">
        <v>105</v>
      </c>
      <c r="C2438" s="280" t="s">
        <v>19</v>
      </c>
      <c r="D2438" s="38">
        <v>39386</v>
      </c>
      <c r="E2438" s="88">
        <v>-64</v>
      </c>
      <c r="F2438" s="297"/>
    </row>
    <row r="2439" spans="1:6" ht="20.25">
      <c r="A2439" s="41"/>
      <c r="B2439" s="280" t="s">
        <v>105</v>
      </c>
      <c r="C2439" s="280" t="s">
        <v>17</v>
      </c>
      <c r="D2439" s="38">
        <v>39401</v>
      </c>
      <c r="E2439" s="88">
        <v>-186.1</v>
      </c>
      <c r="F2439" s="297"/>
    </row>
    <row r="2440" spans="1:6" ht="20.25">
      <c r="A2440" s="41"/>
      <c r="B2440" s="280" t="s">
        <v>105</v>
      </c>
      <c r="C2440" s="280" t="s">
        <v>19</v>
      </c>
      <c r="D2440" s="38" t="s">
        <v>262</v>
      </c>
      <c r="E2440" s="88">
        <v>-3929.3</v>
      </c>
      <c r="F2440" s="297"/>
    </row>
    <row r="2441" spans="1:6" ht="20.25">
      <c r="A2441" s="41"/>
      <c r="B2441" s="280" t="s">
        <v>105</v>
      </c>
      <c r="C2441" s="280" t="s">
        <v>17</v>
      </c>
      <c r="D2441" s="38">
        <v>39431</v>
      </c>
      <c r="E2441" s="88">
        <v>-5351.8</v>
      </c>
      <c r="F2441" s="297"/>
    </row>
    <row r="2442" spans="1:6" ht="20.25">
      <c r="A2442" s="41"/>
      <c r="B2442" s="280" t="s">
        <v>105</v>
      </c>
      <c r="C2442" s="280" t="s">
        <v>19</v>
      </c>
      <c r="D2442" s="38">
        <v>39447</v>
      </c>
      <c r="E2442" s="88">
        <v>-66.8</v>
      </c>
      <c r="F2442" s="297"/>
    </row>
    <row r="2443" spans="1:6" ht="20.25">
      <c r="A2443" s="280"/>
      <c r="B2443" s="280" t="s">
        <v>105</v>
      </c>
      <c r="C2443" s="280" t="s">
        <v>19</v>
      </c>
      <c r="D2443" s="38">
        <v>39506</v>
      </c>
      <c r="E2443" s="88">
        <v>-126</v>
      </c>
      <c r="F2443" s="297"/>
    </row>
    <row r="2444" spans="1:6" ht="20.25">
      <c r="A2444" s="41"/>
      <c r="B2444" s="280" t="s">
        <v>105</v>
      </c>
      <c r="C2444" s="280" t="s">
        <v>19</v>
      </c>
      <c r="D2444" s="38">
        <v>39538</v>
      </c>
      <c r="E2444" s="88">
        <v>-95851.199999999997</v>
      </c>
      <c r="F2444" s="297"/>
    </row>
    <row r="2445" spans="1:6" ht="20.25">
      <c r="A2445" s="41"/>
      <c r="B2445" s="280" t="s">
        <v>104</v>
      </c>
      <c r="C2445" s="280" t="s">
        <v>19</v>
      </c>
      <c r="D2445" s="38">
        <v>39721</v>
      </c>
      <c r="E2445" s="89">
        <v>937</v>
      </c>
      <c r="F2445" s="297"/>
    </row>
    <row r="2446" spans="1:6" ht="20.25">
      <c r="A2446" s="280"/>
      <c r="B2446" s="280" t="s">
        <v>104</v>
      </c>
      <c r="C2446" s="280" t="s">
        <v>17</v>
      </c>
      <c r="D2446" s="38">
        <v>39493</v>
      </c>
      <c r="E2446" s="89">
        <v>31274</v>
      </c>
      <c r="F2446" s="297"/>
    </row>
    <row r="2447" spans="1:6" ht="20.25">
      <c r="A2447" s="280"/>
      <c r="B2447" s="280" t="s">
        <v>104</v>
      </c>
      <c r="C2447" s="280" t="s">
        <v>19</v>
      </c>
      <c r="D2447" s="38">
        <v>39538</v>
      </c>
      <c r="E2447" s="89">
        <v>300</v>
      </c>
      <c r="F2447" s="687"/>
    </row>
    <row r="2448" spans="1:6" ht="20.25">
      <c r="A2448" s="280"/>
      <c r="B2448" s="280" t="s">
        <v>104</v>
      </c>
      <c r="C2448" s="280" t="s">
        <v>17</v>
      </c>
      <c r="D2448" s="38">
        <v>39553</v>
      </c>
      <c r="E2448" s="89">
        <v>26811</v>
      </c>
      <c r="F2448" s="687"/>
    </row>
    <row r="2449" spans="1:6" ht="20.25">
      <c r="A2449" s="280"/>
      <c r="B2449" s="280" t="s">
        <v>104</v>
      </c>
      <c r="C2449" s="280" t="s">
        <v>19</v>
      </c>
      <c r="D2449" s="38" t="s">
        <v>263</v>
      </c>
      <c r="E2449" s="89">
        <v>260</v>
      </c>
      <c r="F2449" s="687"/>
    </row>
    <row r="2450" spans="1:6" ht="20.25">
      <c r="A2450" s="280"/>
      <c r="B2450" s="280" t="s">
        <v>104</v>
      </c>
      <c r="C2450" s="280" t="s">
        <v>19</v>
      </c>
      <c r="D2450" s="38">
        <v>39599</v>
      </c>
      <c r="E2450" s="89">
        <v>2126</v>
      </c>
      <c r="F2450" s="687"/>
    </row>
    <row r="2451" spans="1:6" ht="20.25">
      <c r="A2451" s="280"/>
      <c r="B2451" s="280" t="s">
        <v>105</v>
      </c>
      <c r="C2451" s="280" t="s">
        <v>19</v>
      </c>
      <c r="D2451" s="38">
        <v>39629</v>
      </c>
      <c r="E2451" s="88">
        <v>-982.8</v>
      </c>
      <c r="F2451" s="687"/>
    </row>
    <row r="2452" spans="1:6" ht="20.25">
      <c r="A2452" s="280"/>
      <c r="B2452" s="280" t="s">
        <v>104</v>
      </c>
      <c r="C2452" s="280" t="s">
        <v>19</v>
      </c>
      <c r="D2452" s="38">
        <v>39752</v>
      </c>
      <c r="E2452" s="89">
        <v>1208</v>
      </c>
      <c r="F2452" s="687"/>
    </row>
    <row r="2453" spans="1:6" ht="20.25">
      <c r="A2453" s="280"/>
      <c r="B2453" s="280" t="s">
        <v>18</v>
      </c>
      <c r="C2453" s="280" t="s">
        <v>17</v>
      </c>
      <c r="D2453" s="38">
        <v>39828</v>
      </c>
      <c r="E2453" s="88">
        <v>-974</v>
      </c>
      <c r="F2453" s="297"/>
    </row>
    <row r="2454" spans="1:6" ht="20.25">
      <c r="A2454" s="280"/>
      <c r="B2454" s="280" t="s">
        <v>105</v>
      </c>
      <c r="C2454" s="280" t="s">
        <v>19</v>
      </c>
      <c r="D2454" s="38">
        <v>39903</v>
      </c>
      <c r="E2454" s="88">
        <v>-245.7</v>
      </c>
      <c r="F2454" s="687"/>
    </row>
    <row r="2455" spans="1:6" ht="20.25">
      <c r="A2455" s="67"/>
      <c r="B2455" s="67" t="s">
        <v>104</v>
      </c>
      <c r="C2455" s="67" t="s">
        <v>17</v>
      </c>
      <c r="D2455" s="68">
        <v>39918</v>
      </c>
      <c r="E2455" s="155">
        <v>311.10000000000002</v>
      </c>
      <c r="F2455" s="297"/>
    </row>
    <row r="2456" spans="1:6" ht="20.25">
      <c r="A2456" s="52"/>
      <c r="B2456" s="53"/>
      <c r="C2456" s="1238" t="s">
        <v>165</v>
      </c>
      <c r="D2456" s="1239"/>
      <c r="E2456" s="70">
        <f>SUM(E2432:E2455)</f>
        <v>-66850.01999999999</v>
      </c>
      <c r="F2456" s="297"/>
    </row>
    <row r="2457" spans="1:6" ht="20.25">
      <c r="A2457" s="52"/>
      <c r="B2457" s="53"/>
      <c r="C2457" s="28"/>
      <c r="D2457" s="28"/>
      <c r="E2457" s="64"/>
      <c r="F2457" s="613"/>
    </row>
    <row r="2458" spans="1:6" ht="20.25">
      <c r="A2458" s="52"/>
      <c r="B2458" s="53"/>
      <c r="C2458" s="28"/>
      <c r="D2458" s="28"/>
      <c r="E2458" s="64"/>
      <c r="F2458" s="613"/>
    </row>
    <row r="2459" spans="1:6" ht="20.25">
      <c r="A2459" s="52"/>
      <c r="B2459" s="53"/>
      <c r="C2459" s="28"/>
      <c r="D2459" s="28"/>
      <c r="E2459" s="64"/>
      <c r="F2459" s="613"/>
    </row>
    <row r="2460" spans="1:6" ht="20.25">
      <c r="A2460" s="55"/>
      <c r="B2460" s="40"/>
      <c r="C2460" s="40"/>
      <c r="D2460" s="40"/>
      <c r="E2460" s="40"/>
      <c r="F2460" s="300"/>
    </row>
    <row r="2461" spans="1:6" ht="20.25">
      <c r="A2461" s="19" t="s">
        <v>0</v>
      </c>
      <c r="B2461" s="40"/>
      <c r="C2461" s="40"/>
      <c r="D2461" s="40"/>
      <c r="E2461" s="40"/>
      <c r="F2461" s="295"/>
    </row>
    <row r="2462" spans="1:6" ht="20.25">
      <c r="A2462" s="19" t="s">
        <v>1</v>
      </c>
      <c r="B2462" s="22"/>
      <c r="C2462" s="22"/>
      <c r="D2462" s="22"/>
      <c r="E2462" s="22"/>
      <c r="F2462" s="296"/>
    </row>
    <row r="2463" spans="1:6" ht="20.25">
      <c r="A2463" s="19"/>
      <c r="B2463" s="20"/>
      <c r="C2463" s="20"/>
      <c r="D2463" s="21"/>
      <c r="E2463" s="22"/>
      <c r="F2463" s="296"/>
    </row>
    <row r="2464" spans="1:6" ht="20.25">
      <c r="A2464" s="19"/>
      <c r="B2464" s="20"/>
      <c r="C2464" s="19" t="s">
        <v>2</v>
      </c>
      <c r="D2464" s="21"/>
      <c r="E2464" s="21"/>
      <c r="F2464" s="296"/>
    </row>
    <row r="2465" spans="1:7" ht="20.25">
      <c r="A2465" s="19" t="s">
        <v>3</v>
      </c>
      <c r="B2465" s="23"/>
      <c r="C2465" s="20"/>
      <c r="D2465" s="22"/>
      <c r="E2465" s="22"/>
      <c r="F2465" s="296"/>
    </row>
    <row r="2466" spans="1:7" ht="20.25">
      <c r="A2466" s="21"/>
      <c r="B2466" s="23"/>
      <c r="C2466" s="20"/>
      <c r="D2466" s="22"/>
      <c r="E2466" s="22"/>
      <c r="F2466" s="296"/>
    </row>
    <row r="2467" spans="1:7" ht="20.25">
      <c r="A2467" s="21" t="s">
        <v>260</v>
      </c>
      <c r="B2467" s="23"/>
      <c r="C2467" s="20"/>
      <c r="D2467" s="22"/>
      <c r="E2467" s="22"/>
      <c r="F2467" s="296"/>
    </row>
    <row r="2468" spans="1:7" ht="20.25">
      <c r="A2468" s="21" t="s">
        <v>5</v>
      </c>
      <c r="B2468" s="24"/>
      <c r="C2468" s="21"/>
      <c r="D2468" s="22"/>
      <c r="E2468" s="22"/>
      <c r="F2468" s="296"/>
    </row>
    <row r="2469" spans="1:7" ht="20.25">
      <c r="A2469" s="21" t="s">
        <v>6</v>
      </c>
      <c r="B2469" s="24"/>
      <c r="C2469" s="21"/>
      <c r="D2469" s="22"/>
      <c r="E2469" s="22"/>
      <c r="F2469" s="296"/>
    </row>
    <row r="2470" spans="1:7" ht="20.25">
      <c r="A2470" s="688" t="s">
        <v>7</v>
      </c>
      <c r="B2470" s="26" t="s">
        <v>8</v>
      </c>
      <c r="C2470" s="1238" t="s">
        <v>9</v>
      </c>
      <c r="D2470" s="1240"/>
      <c r="E2470" s="688" t="s">
        <v>10</v>
      </c>
      <c r="F2470" s="296"/>
    </row>
    <row r="2471" spans="1:7" ht="20.25">
      <c r="A2471" s="27"/>
      <c r="B2471" s="28" t="s">
        <v>11</v>
      </c>
      <c r="C2471" s="688"/>
      <c r="D2471" s="29"/>
      <c r="E2471" s="27" t="s">
        <v>12</v>
      </c>
      <c r="F2471" s="296"/>
    </row>
    <row r="2472" spans="1:7" ht="20.25">
      <c r="A2472" s="30"/>
      <c r="B2472" s="31"/>
      <c r="C2472" s="689" t="s">
        <v>13</v>
      </c>
      <c r="D2472" s="690" t="s">
        <v>14</v>
      </c>
      <c r="E2472" s="689"/>
      <c r="F2472" s="296"/>
    </row>
    <row r="2473" spans="1:7" ht="20.25">
      <c r="A2473" s="34" t="s">
        <v>261</v>
      </c>
      <c r="B2473" s="683" t="s">
        <v>264</v>
      </c>
      <c r="C2473" s="691"/>
      <c r="D2473" s="684"/>
      <c r="E2473" s="624">
        <f>E2456</f>
        <v>-66850.01999999999</v>
      </c>
      <c r="F2473" s="296"/>
    </row>
    <row r="2474" spans="1:7" ht="20.25">
      <c r="A2474" s="280"/>
      <c r="B2474" s="280" t="s">
        <v>104</v>
      </c>
      <c r="C2474" s="280" t="s">
        <v>17</v>
      </c>
      <c r="D2474" s="38">
        <v>40162</v>
      </c>
      <c r="E2474" s="89">
        <v>14000</v>
      </c>
      <c r="F2474" s="296"/>
    </row>
    <row r="2475" spans="1:7" ht="20.25">
      <c r="A2475" s="41"/>
      <c r="B2475" s="280" t="s">
        <v>265</v>
      </c>
      <c r="C2475" s="280" t="s">
        <v>19</v>
      </c>
      <c r="D2475" s="38">
        <v>40359</v>
      </c>
      <c r="E2475" s="114">
        <v>1324.5</v>
      </c>
      <c r="F2475" s="303"/>
    </row>
    <row r="2476" spans="1:7" ht="20.25">
      <c r="A2476" s="41"/>
      <c r="B2476" s="280" t="s">
        <v>130</v>
      </c>
      <c r="C2476" s="280" t="s">
        <v>266</v>
      </c>
      <c r="D2476" s="38">
        <v>40755</v>
      </c>
      <c r="E2476" s="90">
        <v>-700748</v>
      </c>
      <c r="F2476" s="687"/>
    </row>
    <row r="2477" spans="1:7" ht="20.25">
      <c r="A2477" s="41"/>
      <c r="B2477" s="280" t="s">
        <v>130</v>
      </c>
      <c r="C2477" s="280" t="s">
        <v>266</v>
      </c>
      <c r="D2477" s="38">
        <v>40755</v>
      </c>
      <c r="E2477" s="90">
        <v>-700748</v>
      </c>
      <c r="F2477" s="301"/>
    </row>
    <row r="2478" spans="1:7" ht="20.25">
      <c r="A2478" s="47"/>
      <c r="B2478" s="280" t="s">
        <v>265</v>
      </c>
      <c r="C2478" s="282" t="s">
        <v>19</v>
      </c>
      <c r="D2478" s="147">
        <v>40908</v>
      </c>
      <c r="E2478" s="89">
        <v>47218</v>
      </c>
      <c r="F2478" s="687"/>
    </row>
    <row r="2479" spans="1:7" ht="20.25">
      <c r="A2479" s="47"/>
      <c r="B2479" s="280" t="s">
        <v>161</v>
      </c>
      <c r="C2479" s="38"/>
      <c r="D2479" s="147">
        <v>41394</v>
      </c>
      <c r="E2479" s="88">
        <v>-200</v>
      </c>
      <c r="F2479" s="687"/>
    </row>
    <row r="2480" spans="1:7" ht="20.25">
      <c r="A2480" s="47"/>
      <c r="B2480" s="280" t="s">
        <v>265</v>
      </c>
      <c r="C2480" s="280" t="s">
        <v>19</v>
      </c>
      <c r="D2480" s="147">
        <v>43100</v>
      </c>
      <c r="E2480" s="89">
        <v>178390</v>
      </c>
      <c r="F2480" s="1255" t="s">
        <v>547</v>
      </c>
      <c r="G2480" s="1256"/>
    </row>
    <row r="2481" spans="1:6" ht="20.25">
      <c r="A2481" s="47"/>
      <c r="B2481" s="281" t="s">
        <v>18</v>
      </c>
      <c r="C2481" s="280" t="s">
        <v>17</v>
      </c>
      <c r="D2481" s="38">
        <v>43146</v>
      </c>
      <c r="E2481" s="89">
        <v>6287743</v>
      </c>
      <c r="F2481" s="296"/>
    </row>
    <row r="2482" spans="1:6" ht="20.25">
      <c r="A2482" s="47"/>
      <c r="B2482" s="281" t="s">
        <v>18</v>
      </c>
      <c r="C2482" s="280" t="s">
        <v>19</v>
      </c>
      <c r="D2482" s="42">
        <v>43159</v>
      </c>
      <c r="E2482" s="89">
        <v>5791310</v>
      </c>
      <c r="F2482" s="296"/>
    </row>
    <row r="2483" spans="1:6" s="279" customFormat="1" ht="20.25">
      <c r="A2483" s="47"/>
      <c r="B2483" s="281"/>
      <c r="C2483" s="280"/>
      <c r="D2483" s="42"/>
      <c r="E2483" s="89"/>
      <c r="F2483" s="296"/>
    </row>
    <row r="2484" spans="1:6" ht="20.25">
      <c r="A2484" s="47"/>
      <c r="B2484" s="280"/>
      <c r="C2484" s="282"/>
      <c r="D2484" s="38"/>
      <c r="E2484" s="89"/>
      <c r="F2484" s="296"/>
    </row>
    <row r="2485" spans="1:6" ht="20.25">
      <c r="A2485" s="280"/>
      <c r="B2485" s="280"/>
      <c r="C2485" s="280"/>
      <c r="D2485" s="38"/>
      <c r="E2485" s="89"/>
      <c r="F2485" s="296"/>
    </row>
    <row r="2486" spans="1:6" ht="20.25">
      <c r="A2486" s="280"/>
      <c r="B2486" s="280"/>
      <c r="C2486" s="280"/>
      <c r="D2486" s="38"/>
      <c r="E2486" s="89"/>
      <c r="F2486" s="296"/>
    </row>
    <row r="2487" spans="1:6" ht="20.25">
      <c r="A2487" s="41"/>
      <c r="B2487" s="280"/>
      <c r="C2487" s="280"/>
      <c r="D2487" s="38"/>
      <c r="E2487" s="89"/>
      <c r="F2487" s="295"/>
    </row>
    <row r="2488" spans="1:6" ht="20.25">
      <c r="A2488" s="41"/>
      <c r="B2488" s="280"/>
      <c r="C2488" s="280"/>
      <c r="D2488" s="38"/>
      <c r="E2488" s="89"/>
      <c r="F2488" s="296"/>
    </row>
    <row r="2489" spans="1:6" ht="20.25">
      <c r="A2489" s="41"/>
      <c r="B2489" s="280"/>
      <c r="C2489" s="280"/>
      <c r="D2489" s="38"/>
      <c r="E2489" s="89"/>
      <c r="F2489" s="296"/>
    </row>
    <row r="2490" spans="1:6" ht="20.25">
      <c r="A2490" s="41"/>
      <c r="B2490" s="280"/>
      <c r="C2490" s="280"/>
      <c r="D2490" s="38"/>
      <c r="E2490" s="89"/>
      <c r="F2490" s="296"/>
    </row>
    <row r="2491" spans="1:6" ht="20.25">
      <c r="A2491" s="41"/>
      <c r="B2491" s="280"/>
      <c r="C2491" s="280"/>
      <c r="D2491" s="38"/>
      <c r="E2491" s="89"/>
      <c r="F2491" s="296"/>
    </row>
    <row r="2492" spans="1:6" ht="20.25">
      <c r="A2492" s="41"/>
      <c r="B2492" s="280"/>
      <c r="C2492" s="280"/>
      <c r="D2492" s="38"/>
      <c r="E2492" s="89"/>
      <c r="F2492" s="296"/>
    </row>
    <row r="2493" spans="1:6" ht="20.25">
      <c r="A2493" s="41"/>
      <c r="B2493" s="280"/>
      <c r="C2493" s="280"/>
      <c r="D2493" s="38"/>
      <c r="E2493" s="89"/>
      <c r="F2493" s="296"/>
    </row>
    <row r="2494" spans="1:6" ht="20.25">
      <c r="A2494" s="41"/>
      <c r="B2494" s="280"/>
      <c r="C2494" s="280"/>
      <c r="D2494" s="38"/>
      <c r="E2494" s="89"/>
      <c r="F2494" s="296"/>
    </row>
    <row r="2495" spans="1:6" ht="20.25">
      <c r="A2495" s="280"/>
      <c r="B2495" s="281"/>
      <c r="C2495" s="280"/>
      <c r="D2495" s="45"/>
      <c r="E2495" s="89"/>
      <c r="F2495" s="296"/>
    </row>
    <row r="2496" spans="1:6" ht="20.25">
      <c r="A2496" s="280"/>
      <c r="B2496" s="281"/>
      <c r="C2496" s="280"/>
      <c r="D2496" s="45"/>
      <c r="E2496" s="89"/>
      <c r="F2496" s="296"/>
    </row>
    <row r="2497" spans="1:6" ht="20.25">
      <c r="A2497" s="280"/>
      <c r="B2497" s="281"/>
      <c r="C2497" s="280"/>
      <c r="D2497" s="45"/>
      <c r="E2497" s="89"/>
      <c r="F2497" s="296"/>
    </row>
    <row r="2498" spans="1:6" ht="20.25">
      <c r="A2498" s="47"/>
      <c r="B2498" s="48"/>
      <c r="C2498" s="47"/>
      <c r="D2498" s="49"/>
      <c r="E2498" s="89"/>
      <c r="F2498" s="296"/>
    </row>
    <row r="2499" spans="1:6" ht="20.25">
      <c r="A2499" s="30"/>
      <c r="B2499" s="51"/>
      <c r="C2499" s="30"/>
      <c r="D2499" s="49"/>
      <c r="E2499" s="50"/>
      <c r="F2499" s="296"/>
    </row>
    <row r="2500" spans="1:6" ht="20.25">
      <c r="A2500" s="52"/>
      <c r="B2500" s="53"/>
      <c r="C2500" s="1238" t="s">
        <v>772</v>
      </c>
      <c r="D2500" s="1239"/>
      <c r="E2500" s="62">
        <f>SUM(E2473:E2499)</f>
        <v>10851439.48</v>
      </c>
      <c r="F2500" s="296"/>
    </row>
    <row r="2501" spans="1:6" ht="20.25">
      <c r="A2501" s="55" t="s">
        <v>23</v>
      </c>
      <c r="B2501" s="92"/>
      <c r="C2501" s="92"/>
      <c r="D2501" s="92"/>
      <c r="E2501" s="92"/>
      <c r="F2501" s="296"/>
    </row>
    <row r="2502" spans="1:6" ht="20.25">
      <c r="A2502" s="19" t="s">
        <v>0</v>
      </c>
      <c r="B2502" s="92"/>
      <c r="C2502" s="92"/>
      <c r="D2502" s="92"/>
      <c r="E2502" s="291"/>
      <c r="F2502" s="296"/>
    </row>
    <row r="2503" spans="1:6" ht="20.25">
      <c r="A2503" s="19" t="s">
        <v>1</v>
      </c>
      <c r="B2503" s="53"/>
      <c r="C2503" s="53"/>
      <c r="D2503" s="53"/>
      <c r="E2503" s="146"/>
      <c r="F2503" s="296"/>
    </row>
    <row r="2504" spans="1:6" ht="20.25">
      <c r="A2504" s="19"/>
      <c r="B2504" s="20"/>
      <c r="C2504" s="20"/>
      <c r="D2504" s="21"/>
      <c r="E2504" s="22"/>
      <c r="F2504" s="296"/>
    </row>
    <row r="2505" spans="1:6" ht="20.25">
      <c r="A2505" s="19" t="s">
        <v>3</v>
      </c>
      <c r="B2505" s="20"/>
      <c r="C2505" s="19" t="s">
        <v>2</v>
      </c>
      <c r="D2505" s="21"/>
      <c r="E2505" s="21"/>
    </row>
    <row r="2506" spans="1:6" ht="20.25">
      <c r="A2506" s="21"/>
      <c r="B2506" s="23"/>
      <c r="C2506" s="20"/>
      <c r="D2506" s="22"/>
      <c r="E2506" s="22"/>
    </row>
    <row r="2507" spans="1:6" ht="20.25">
      <c r="A2507" s="21" t="s">
        <v>267</v>
      </c>
      <c r="B2507" s="23"/>
      <c r="C2507" s="20"/>
      <c r="D2507" s="22"/>
      <c r="E2507" s="22"/>
    </row>
    <row r="2508" spans="1:6" ht="20.25">
      <c r="A2508" s="21" t="s">
        <v>5</v>
      </c>
      <c r="B2508" s="24"/>
      <c r="C2508" s="21"/>
      <c r="D2508" s="22"/>
      <c r="E2508" s="22"/>
    </row>
    <row r="2509" spans="1:6" ht="20.25">
      <c r="A2509" s="21" t="s">
        <v>6</v>
      </c>
      <c r="B2509" s="24"/>
      <c r="C2509" s="21"/>
      <c r="D2509" s="22"/>
      <c r="E2509" s="22"/>
    </row>
    <row r="2510" spans="1:6" ht="20.25">
      <c r="A2510" s="688" t="s">
        <v>7</v>
      </c>
      <c r="B2510" s="26" t="s">
        <v>8</v>
      </c>
      <c r="C2510" s="1238" t="s">
        <v>9</v>
      </c>
      <c r="D2510" s="1240"/>
      <c r="E2510" s="688" t="s">
        <v>10</v>
      </c>
    </row>
    <row r="2511" spans="1:6" ht="20.25">
      <c r="A2511" s="27"/>
      <c r="B2511" s="28" t="s">
        <v>11</v>
      </c>
      <c r="C2511" s="688"/>
      <c r="D2511" s="29"/>
      <c r="E2511" s="27" t="s">
        <v>12</v>
      </c>
    </row>
    <row r="2512" spans="1:6" ht="20.25">
      <c r="A2512" s="30"/>
      <c r="B2512" s="31"/>
      <c r="C2512" s="689" t="s">
        <v>13</v>
      </c>
      <c r="D2512" s="690" t="s">
        <v>14</v>
      </c>
      <c r="E2512" s="689"/>
    </row>
    <row r="2513" spans="1:5" ht="20.25">
      <c r="A2513" s="34" t="s">
        <v>268</v>
      </c>
      <c r="B2513" s="34" t="s">
        <v>26</v>
      </c>
      <c r="C2513" s="280" t="s">
        <v>19</v>
      </c>
      <c r="D2513" s="35">
        <v>39416</v>
      </c>
      <c r="E2513" s="94">
        <v>-1531</v>
      </c>
    </row>
    <row r="2514" spans="1:5" ht="20.25">
      <c r="A2514" s="280"/>
      <c r="B2514" s="280" t="s">
        <v>26</v>
      </c>
      <c r="C2514" s="282" t="s">
        <v>17</v>
      </c>
      <c r="D2514" s="38">
        <v>39431</v>
      </c>
      <c r="E2514" s="88">
        <v>-3622.1</v>
      </c>
    </row>
    <row r="2515" spans="1:5" ht="20.25">
      <c r="A2515" s="280"/>
      <c r="B2515" s="280" t="s">
        <v>26</v>
      </c>
      <c r="C2515" s="280" t="s">
        <v>19</v>
      </c>
      <c r="D2515" s="38">
        <v>39447</v>
      </c>
      <c r="E2515" s="88">
        <v>-427.5</v>
      </c>
    </row>
    <row r="2516" spans="1:5" ht="20.25">
      <c r="A2516" s="280"/>
      <c r="B2516" s="280" t="s">
        <v>26</v>
      </c>
      <c r="C2516" s="280" t="s">
        <v>19</v>
      </c>
      <c r="D2516" s="38">
        <v>39478</v>
      </c>
      <c r="E2516" s="88">
        <v>-1253</v>
      </c>
    </row>
    <row r="2517" spans="1:5" ht="20.25">
      <c r="A2517" s="280"/>
      <c r="B2517" s="280" t="s">
        <v>26</v>
      </c>
      <c r="C2517" s="282" t="s">
        <v>17</v>
      </c>
      <c r="D2517" s="38">
        <v>39553</v>
      </c>
      <c r="E2517" s="88">
        <v>-9819.6</v>
      </c>
    </row>
    <row r="2518" spans="1:5" ht="20.25">
      <c r="A2518" s="280"/>
      <c r="B2518" s="280" t="s">
        <v>26</v>
      </c>
      <c r="C2518" s="280" t="s">
        <v>19</v>
      </c>
      <c r="D2518" s="38">
        <v>39660</v>
      </c>
      <c r="E2518" s="88">
        <v>-114848</v>
      </c>
    </row>
    <row r="2519" spans="1:5" ht="20.25">
      <c r="A2519" s="280"/>
      <c r="B2519" s="280" t="s">
        <v>16</v>
      </c>
      <c r="C2519" s="280" t="s">
        <v>19</v>
      </c>
      <c r="D2519" s="38">
        <v>39629</v>
      </c>
      <c r="E2519" s="89">
        <v>2011</v>
      </c>
    </row>
    <row r="2520" spans="1:5" ht="20.25">
      <c r="A2520" s="280"/>
      <c r="B2520" s="280" t="s">
        <v>16</v>
      </c>
      <c r="C2520" s="282" t="s">
        <v>17</v>
      </c>
      <c r="D2520" s="38">
        <v>39614</v>
      </c>
      <c r="E2520" s="89">
        <v>451.6</v>
      </c>
    </row>
    <row r="2521" spans="1:5" ht="20.25">
      <c r="A2521" s="280"/>
      <c r="B2521" s="280" t="s">
        <v>16</v>
      </c>
      <c r="C2521" s="280" t="s">
        <v>19</v>
      </c>
      <c r="D2521" s="38">
        <v>39660</v>
      </c>
      <c r="E2521" s="89">
        <v>4286.6000000000004</v>
      </c>
    </row>
    <row r="2522" spans="1:5" ht="20.25">
      <c r="A2522" s="280"/>
      <c r="B2522" s="280" t="s">
        <v>26</v>
      </c>
      <c r="C2522" s="282" t="s">
        <v>17</v>
      </c>
      <c r="D2522" s="38">
        <v>39675</v>
      </c>
      <c r="E2522" s="88">
        <v>-16075</v>
      </c>
    </row>
    <row r="2523" spans="1:5" ht="20.25">
      <c r="A2523" s="280"/>
      <c r="B2523" s="280" t="s">
        <v>16</v>
      </c>
      <c r="C2523" s="282" t="s">
        <v>17</v>
      </c>
      <c r="D2523" s="38">
        <v>39675</v>
      </c>
      <c r="E2523" s="89">
        <v>9709.4</v>
      </c>
    </row>
    <row r="2524" spans="1:5" ht="20.25">
      <c r="A2524" s="280"/>
      <c r="B2524" s="280" t="s">
        <v>26</v>
      </c>
      <c r="C2524" s="280" t="s">
        <v>19</v>
      </c>
      <c r="D2524" s="38">
        <v>39660</v>
      </c>
      <c r="E2524" s="88">
        <v>-300</v>
      </c>
    </row>
    <row r="2525" spans="1:5" ht="20.25">
      <c r="A2525" s="280"/>
      <c r="B2525" s="280" t="s">
        <v>16</v>
      </c>
      <c r="C2525" s="280" t="s">
        <v>19</v>
      </c>
      <c r="D2525" s="38">
        <v>39721</v>
      </c>
      <c r="E2525" s="89">
        <v>363</v>
      </c>
    </row>
    <row r="2526" spans="1:5" ht="20.25">
      <c r="A2526" s="280"/>
      <c r="B2526" s="280" t="s">
        <v>26</v>
      </c>
      <c r="C2526" s="282" t="s">
        <v>17</v>
      </c>
      <c r="D2526" s="38">
        <v>39736</v>
      </c>
      <c r="E2526" s="88">
        <v>-15797</v>
      </c>
    </row>
    <row r="2527" spans="1:5" ht="20.25">
      <c r="A2527" s="280"/>
      <c r="B2527" s="280" t="s">
        <v>18</v>
      </c>
      <c r="C2527" s="282" t="s">
        <v>17</v>
      </c>
      <c r="D2527" s="38">
        <v>39767</v>
      </c>
      <c r="E2527" s="88">
        <v>-2955</v>
      </c>
    </row>
    <row r="2528" spans="1:5" ht="20.25">
      <c r="A2528" s="280"/>
      <c r="B2528" s="280" t="s">
        <v>18</v>
      </c>
      <c r="C2528" s="280" t="s">
        <v>19</v>
      </c>
      <c r="D2528" s="38">
        <v>39782</v>
      </c>
      <c r="E2528" s="88">
        <v>-4895</v>
      </c>
    </row>
    <row r="2529" spans="1:5" ht="20.25">
      <c r="A2529" s="280"/>
      <c r="B2529" s="280" t="s">
        <v>18</v>
      </c>
      <c r="C2529" s="282" t="s">
        <v>17</v>
      </c>
      <c r="D2529" s="38">
        <v>39797</v>
      </c>
      <c r="E2529" s="89">
        <v>3055.5</v>
      </c>
    </row>
    <row r="2530" spans="1:5" ht="20.25">
      <c r="A2530" s="280"/>
      <c r="B2530" s="280" t="s">
        <v>18</v>
      </c>
      <c r="C2530" s="280" t="s">
        <v>19</v>
      </c>
      <c r="D2530" s="38">
        <v>39813</v>
      </c>
      <c r="E2530" s="89">
        <v>40</v>
      </c>
    </row>
    <row r="2531" spans="1:5" ht="20.25">
      <c r="A2531" s="280"/>
      <c r="B2531" s="280" t="s">
        <v>26</v>
      </c>
      <c r="C2531" s="280" t="s">
        <v>19</v>
      </c>
      <c r="D2531" s="38">
        <v>39844</v>
      </c>
      <c r="E2531" s="88">
        <v>-720</v>
      </c>
    </row>
    <row r="2532" spans="1:5" ht="20.25">
      <c r="A2532" s="280"/>
      <c r="B2532" s="280" t="s">
        <v>16</v>
      </c>
      <c r="C2532" s="280" t="s">
        <v>19</v>
      </c>
      <c r="D2532" s="38">
        <v>39844</v>
      </c>
      <c r="E2532" s="89">
        <v>13309.13</v>
      </c>
    </row>
    <row r="2533" spans="1:5" ht="20.25">
      <c r="A2533" s="280"/>
      <c r="B2533" s="280" t="s">
        <v>26</v>
      </c>
      <c r="C2533" s="282" t="s">
        <v>17</v>
      </c>
      <c r="D2533" s="38">
        <v>39887</v>
      </c>
      <c r="E2533" s="88">
        <v>-100</v>
      </c>
    </row>
    <row r="2534" spans="1:5" ht="20.25">
      <c r="A2534" s="280"/>
      <c r="B2534" s="280" t="s">
        <v>16</v>
      </c>
      <c r="C2534" s="280" t="s">
        <v>19</v>
      </c>
      <c r="D2534" s="38">
        <v>39903</v>
      </c>
      <c r="E2534" s="89">
        <v>28986.799999999999</v>
      </c>
    </row>
    <row r="2535" spans="1:5" ht="20.25">
      <c r="A2535" s="280"/>
      <c r="B2535" s="280" t="s">
        <v>26</v>
      </c>
      <c r="C2535" s="282" t="s">
        <v>17</v>
      </c>
      <c r="D2535" s="38">
        <v>39918</v>
      </c>
      <c r="E2535" s="88">
        <v>-516.5</v>
      </c>
    </row>
    <row r="2536" spans="1:5" ht="20.25">
      <c r="A2536" s="67"/>
      <c r="B2536" s="67" t="s">
        <v>16</v>
      </c>
      <c r="C2536" s="67" t="s">
        <v>19</v>
      </c>
      <c r="D2536" s="68">
        <v>39933</v>
      </c>
      <c r="E2536" s="155">
        <v>2119.6</v>
      </c>
    </row>
    <row r="2537" spans="1:5" ht="20.25">
      <c r="A2537" s="52"/>
      <c r="B2537" s="53"/>
      <c r="C2537" s="1238" t="s">
        <v>165</v>
      </c>
      <c r="D2537" s="1239"/>
      <c r="E2537" s="70">
        <f>SUM(E2513:E2536)</f>
        <v>-108527.06999999999</v>
      </c>
    </row>
    <row r="2538" spans="1:5" ht="20.25">
      <c r="A2538" s="52"/>
      <c r="B2538" s="53"/>
      <c r="C2538" s="28"/>
      <c r="D2538" s="28"/>
      <c r="E2538" s="64"/>
    </row>
    <row r="2539" spans="1:5" ht="20.25">
      <c r="A2539" s="52"/>
      <c r="B2539" s="53"/>
      <c r="C2539" s="28"/>
      <c r="D2539" s="28"/>
      <c r="E2539" s="64"/>
    </row>
    <row r="2540" spans="1:5" ht="20.25">
      <c r="A2540" s="52"/>
      <c r="B2540" s="53"/>
      <c r="C2540" s="28"/>
      <c r="D2540" s="28"/>
      <c r="E2540" s="64"/>
    </row>
    <row r="2541" spans="1:5" ht="20.25">
      <c r="A2541" s="52"/>
      <c r="B2541" s="53"/>
      <c r="C2541" s="28"/>
      <c r="D2541" s="28"/>
      <c r="E2541" s="64"/>
    </row>
    <row r="2542" spans="1:5" ht="20.25">
      <c r="A2542" s="55"/>
      <c r="B2542" s="92"/>
      <c r="C2542" s="92"/>
      <c r="D2542" s="92"/>
      <c r="E2542" s="92"/>
    </row>
    <row r="2543" spans="1:5" ht="20.25">
      <c r="A2543" s="19" t="s">
        <v>0</v>
      </c>
      <c r="B2543" s="92"/>
      <c r="C2543" s="92"/>
      <c r="D2543" s="92"/>
      <c r="E2543" s="92"/>
    </row>
    <row r="2544" spans="1:5" ht="20.25">
      <c r="A2544" s="19" t="s">
        <v>1</v>
      </c>
      <c r="B2544" s="53"/>
      <c r="C2544" s="53"/>
      <c r="D2544" s="53"/>
      <c r="E2544" s="53"/>
    </row>
    <row r="2545" spans="1:6" ht="20.25">
      <c r="A2545" s="19"/>
      <c r="B2545" s="20"/>
      <c r="C2545" s="20"/>
      <c r="D2545" s="21"/>
      <c r="E2545" s="22"/>
    </row>
    <row r="2546" spans="1:6" ht="20.25">
      <c r="A2546" s="19" t="s">
        <v>3</v>
      </c>
      <c r="B2546" s="20"/>
      <c r="C2546" s="19" t="s">
        <v>2</v>
      </c>
      <c r="D2546" s="21"/>
      <c r="E2546" s="21"/>
    </row>
    <row r="2547" spans="1:6" ht="20.25">
      <c r="A2547" s="21"/>
      <c r="B2547" s="23"/>
      <c r="C2547" s="20"/>
      <c r="D2547" s="22"/>
      <c r="E2547" s="22"/>
    </row>
    <row r="2548" spans="1:6" ht="20.25">
      <c r="A2548" s="21"/>
      <c r="B2548" s="23"/>
      <c r="C2548" s="20"/>
      <c r="D2548" s="22"/>
      <c r="E2548" s="22"/>
    </row>
    <row r="2549" spans="1:6" ht="20.25">
      <c r="A2549" s="21" t="s">
        <v>267</v>
      </c>
      <c r="B2549" s="24"/>
      <c r="C2549" s="21"/>
      <c r="D2549" s="22"/>
      <c r="E2549" s="22"/>
    </row>
    <row r="2550" spans="1:6" ht="20.25">
      <c r="A2550" s="21" t="s">
        <v>5</v>
      </c>
      <c r="B2550" s="24"/>
      <c r="C2550" s="21"/>
      <c r="D2550" s="22"/>
      <c r="E2550" s="22"/>
    </row>
    <row r="2551" spans="1:6" ht="20.25">
      <c r="A2551" s="21" t="s">
        <v>6</v>
      </c>
      <c r="B2551" s="24"/>
      <c r="C2551" s="21"/>
      <c r="D2551" s="22"/>
      <c r="E2551" s="22"/>
    </row>
    <row r="2552" spans="1:6" ht="20.25">
      <c r="A2552" s="688" t="s">
        <v>7</v>
      </c>
      <c r="B2552" s="26" t="s">
        <v>8</v>
      </c>
      <c r="C2552" s="1238" t="s">
        <v>9</v>
      </c>
      <c r="D2552" s="1240"/>
      <c r="E2552" s="688" t="s">
        <v>10</v>
      </c>
    </row>
    <row r="2553" spans="1:6" ht="20.25">
      <c r="A2553" s="27"/>
      <c r="B2553" s="28" t="s">
        <v>11</v>
      </c>
      <c r="C2553" s="688"/>
      <c r="D2553" s="29"/>
      <c r="E2553" s="27" t="s">
        <v>12</v>
      </c>
    </row>
    <row r="2554" spans="1:6" ht="20.25">
      <c r="A2554" s="30"/>
      <c r="B2554" s="31"/>
      <c r="C2554" s="689" t="s">
        <v>13</v>
      </c>
      <c r="D2554" s="690" t="s">
        <v>14</v>
      </c>
      <c r="E2554" s="689"/>
    </row>
    <row r="2555" spans="1:6" ht="20.25">
      <c r="A2555" s="34" t="s">
        <v>268</v>
      </c>
      <c r="B2555" s="683" t="s">
        <v>264</v>
      </c>
      <c r="C2555" s="691"/>
      <c r="D2555" s="684"/>
      <c r="E2555" s="156">
        <f>E2537</f>
        <v>-108527.06999999999</v>
      </c>
    </row>
    <row r="2556" spans="1:6" ht="20.25">
      <c r="A2556" s="41"/>
      <c r="B2556" s="280" t="s">
        <v>34</v>
      </c>
      <c r="C2556" s="280" t="s">
        <v>19</v>
      </c>
      <c r="D2556" s="38">
        <v>43115</v>
      </c>
      <c r="E2556" s="89">
        <v>1553474</v>
      </c>
      <c r="F2556" s="296">
        <v>43101</v>
      </c>
    </row>
    <row r="2557" spans="1:6" ht="20.25">
      <c r="A2557" s="47"/>
      <c r="B2557" s="280" t="s">
        <v>34</v>
      </c>
      <c r="C2557" s="280" t="s">
        <v>17</v>
      </c>
      <c r="D2557" s="38">
        <v>43131</v>
      </c>
      <c r="E2557" s="89">
        <v>1858326</v>
      </c>
      <c r="F2557" s="296">
        <v>43101</v>
      </c>
    </row>
    <row r="2558" spans="1:6" ht="20.25">
      <c r="A2558" s="41"/>
      <c r="B2558" s="281" t="s">
        <v>18</v>
      </c>
      <c r="C2558" s="280" t="s">
        <v>17</v>
      </c>
      <c r="D2558" s="38">
        <v>43146</v>
      </c>
      <c r="E2558" s="89">
        <v>2836358</v>
      </c>
      <c r="F2558" s="296">
        <v>43101</v>
      </c>
    </row>
    <row r="2559" spans="1:6" ht="20.25">
      <c r="A2559" s="41"/>
      <c r="B2559" s="281" t="s">
        <v>18</v>
      </c>
      <c r="C2559" s="280" t="s">
        <v>19</v>
      </c>
      <c r="D2559" s="42">
        <v>43159</v>
      </c>
      <c r="E2559" s="89">
        <v>3551248</v>
      </c>
      <c r="F2559" s="296">
        <v>43101</v>
      </c>
    </row>
    <row r="2560" spans="1:6" s="704" customFormat="1" ht="20.25">
      <c r="A2560" s="702"/>
      <c r="B2560" s="705"/>
      <c r="C2560" s="705"/>
      <c r="D2560" s="706"/>
      <c r="E2560" s="126"/>
      <c r="F2560" s="703"/>
    </row>
    <row r="2561" spans="1:6" s="704" customFormat="1" ht="20.25">
      <c r="A2561" s="702"/>
      <c r="B2561" s="705"/>
      <c r="C2561" s="705"/>
      <c r="D2561" s="706"/>
      <c r="E2561" s="126"/>
      <c r="F2561" s="703"/>
    </row>
    <row r="2562" spans="1:6" s="704" customFormat="1" ht="20.25">
      <c r="A2562" s="702"/>
      <c r="B2562" s="705"/>
      <c r="C2562" s="705"/>
      <c r="D2562" s="706"/>
      <c r="E2562" s="126"/>
      <c r="F2562" s="703"/>
    </row>
    <row r="2563" spans="1:6" s="704" customFormat="1" ht="20.25">
      <c r="A2563" s="702"/>
      <c r="B2563" s="705"/>
      <c r="C2563" s="705"/>
      <c r="D2563" s="706"/>
      <c r="E2563" s="126"/>
      <c r="F2563" s="703"/>
    </row>
    <row r="2564" spans="1:6" s="704" customFormat="1" ht="20.25">
      <c r="A2564" s="702"/>
      <c r="B2564" s="705"/>
      <c r="C2564" s="705"/>
      <c r="D2564" s="706"/>
      <c r="E2564" s="126"/>
      <c r="F2564" s="703"/>
    </row>
    <row r="2565" spans="1:6" s="704" customFormat="1" ht="20.25">
      <c r="A2565" s="702"/>
      <c r="B2565" s="705"/>
      <c r="C2565" s="705"/>
      <c r="D2565" s="706"/>
      <c r="E2565" s="126"/>
      <c r="F2565" s="703"/>
    </row>
    <row r="2566" spans="1:6" ht="20.25">
      <c r="A2566" s="41"/>
      <c r="B2566" s="280"/>
      <c r="C2566" s="280"/>
      <c r="D2566" s="38"/>
      <c r="E2566" s="89"/>
      <c r="F2566" s="296"/>
    </row>
    <row r="2567" spans="1:6" ht="20.25">
      <c r="A2567" s="41"/>
      <c r="B2567" s="280"/>
      <c r="C2567" s="280"/>
      <c r="D2567" s="38"/>
      <c r="E2567" s="89"/>
      <c r="F2567" s="296"/>
    </row>
    <row r="2568" spans="1:6" ht="20.25">
      <c r="A2568" s="41"/>
      <c r="B2568" s="280"/>
      <c r="C2568" s="280"/>
      <c r="D2568" s="38"/>
      <c r="E2568" s="89"/>
      <c r="F2568" s="296"/>
    </row>
    <row r="2569" spans="1:6" ht="20.25">
      <c r="A2569" s="41"/>
      <c r="B2569" s="280"/>
      <c r="C2569" s="280"/>
      <c r="D2569" s="38"/>
      <c r="E2569" s="88"/>
      <c r="F2569" s="296"/>
    </row>
    <row r="2570" spans="1:6" ht="20.25">
      <c r="A2570" s="41"/>
      <c r="B2570" s="280"/>
      <c r="C2570" s="280"/>
      <c r="D2570" s="38"/>
      <c r="E2570" s="88"/>
      <c r="F2570" s="296"/>
    </row>
    <row r="2571" spans="1:6" ht="20.25">
      <c r="A2571" s="41"/>
      <c r="B2571" s="280"/>
      <c r="C2571" s="280"/>
      <c r="D2571" s="38"/>
      <c r="E2571" s="88"/>
    </row>
    <row r="2572" spans="1:6" ht="20.25">
      <c r="A2572" s="41"/>
      <c r="B2572" s="280"/>
      <c r="C2572" s="280"/>
      <c r="D2572" s="38"/>
      <c r="E2572" s="89"/>
    </row>
    <row r="2573" spans="1:6" ht="20.25">
      <c r="A2573" s="41"/>
      <c r="B2573" s="281"/>
      <c r="C2573" s="280"/>
      <c r="D2573" s="42"/>
      <c r="E2573" s="89"/>
    </row>
    <row r="2574" spans="1:6" ht="20.25">
      <c r="A2574" s="41"/>
      <c r="B2574" s="281"/>
      <c r="C2574" s="280"/>
      <c r="D2574" s="42"/>
      <c r="E2574" s="89"/>
    </row>
    <row r="2575" spans="1:6" ht="20.25">
      <c r="A2575" s="41"/>
      <c r="B2575" s="281"/>
      <c r="C2575" s="280"/>
      <c r="D2575" s="42"/>
      <c r="E2575" s="89"/>
    </row>
    <row r="2576" spans="1:6" ht="20.25">
      <c r="A2576" s="41"/>
      <c r="B2576" s="281"/>
      <c r="C2576" s="280"/>
      <c r="D2576" s="42"/>
      <c r="E2576" s="89"/>
    </row>
    <row r="2577" spans="1:5" ht="20.25">
      <c r="A2577" s="280"/>
      <c r="B2577" s="281"/>
      <c r="C2577" s="280"/>
      <c r="D2577" s="45"/>
      <c r="E2577" s="153"/>
    </row>
    <row r="2578" spans="1:5" ht="20.25">
      <c r="A2578" s="280"/>
      <c r="B2578" s="281"/>
      <c r="C2578" s="280"/>
      <c r="D2578" s="45"/>
      <c r="E2578" s="153"/>
    </row>
    <row r="2579" spans="1:5" ht="20.25">
      <c r="A2579" s="280"/>
      <c r="B2579" s="281"/>
      <c r="C2579" s="280"/>
      <c r="D2579" s="45"/>
      <c r="E2579" s="153"/>
    </row>
    <row r="2580" spans="1:5" ht="20.25">
      <c r="A2580" s="47"/>
      <c r="B2580" s="48"/>
      <c r="C2580" s="47"/>
      <c r="D2580" s="49"/>
      <c r="E2580" s="154"/>
    </row>
    <row r="2581" spans="1:5" ht="20.25">
      <c r="A2581" s="30"/>
      <c r="B2581" s="51"/>
      <c r="C2581" s="30"/>
      <c r="D2581" s="49"/>
      <c r="E2581" s="154"/>
    </row>
    <row r="2582" spans="1:5" ht="20.25">
      <c r="A2582" s="52"/>
      <c r="B2582" s="53"/>
      <c r="C2582" s="1238" t="s">
        <v>772</v>
      </c>
      <c r="D2582" s="1239"/>
      <c r="E2582" s="62">
        <f>SUM(E2555:E2581)</f>
        <v>9690878.9299999997</v>
      </c>
    </row>
    <row r="2583" spans="1:5" ht="20.25">
      <c r="A2583" s="55" t="s">
        <v>23</v>
      </c>
      <c r="B2583" s="92"/>
      <c r="C2583" s="92"/>
      <c r="D2583" s="92"/>
      <c r="E2583" s="92"/>
    </row>
    <row r="2584" spans="1:5" ht="20.25">
      <c r="A2584" s="19" t="s">
        <v>0</v>
      </c>
      <c r="B2584" s="92"/>
      <c r="C2584" s="92"/>
      <c r="D2584" s="92"/>
      <c r="E2584" s="92"/>
    </row>
    <row r="2585" spans="1:5" ht="20.25">
      <c r="A2585" s="19" t="s">
        <v>1</v>
      </c>
      <c r="B2585" s="53"/>
      <c r="C2585" s="53"/>
      <c r="D2585" s="53"/>
      <c r="E2585" s="146"/>
    </row>
    <row r="2586" spans="1:5" ht="20.25">
      <c r="A2586" s="19"/>
      <c r="B2586" s="20"/>
      <c r="C2586" s="20"/>
      <c r="D2586" s="21"/>
      <c r="E2586" s="22"/>
    </row>
    <row r="2587" spans="1:5" ht="20.25">
      <c r="A2587" s="19"/>
      <c r="B2587" s="20"/>
      <c r="C2587" s="19" t="s">
        <v>2</v>
      </c>
      <c r="D2587" s="21"/>
      <c r="E2587" s="21"/>
    </row>
    <row r="2588" spans="1:5" ht="20.25">
      <c r="A2588" s="19" t="s">
        <v>3</v>
      </c>
      <c r="B2588" s="23"/>
      <c r="C2588" s="20"/>
      <c r="D2588" s="22"/>
      <c r="E2588" s="22"/>
    </row>
    <row r="2589" spans="1:5" ht="20.25">
      <c r="A2589" s="21"/>
      <c r="B2589" s="23"/>
      <c r="C2589" s="20"/>
      <c r="D2589" s="22"/>
      <c r="E2589" s="22"/>
    </row>
    <row r="2590" spans="1:5" ht="20.25">
      <c r="A2590" s="21" t="s">
        <v>269</v>
      </c>
      <c r="B2590" s="23"/>
      <c r="C2590" s="20"/>
      <c r="D2590" s="22"/>
      <c r="E2590" s="22"/>
    </row>
    <row r="2591" spans="1:5" ht="20.25">
      <c r="A2591" s="21" t="s">
        <v>5</v>
      </c>
      <c r="B2591" s="24"/>
      <c r="C2591" s="21"/>
      <c r="D2591" s="22"/>
      <c r="E2591" s="22"/>
    </row>
    <row r="2592" spans="1:5" ht="20.25">
      <c r="A2592" s="21" t="s">
        <v>6</v>
      </c>
      <c r="B2592" s="24"/>
      <c r="C2592" s="21"/>
      <c r="D2592" s="22"/>
      <c r="E2592" s="22"/>
    </row>
    <row r="2593" spans="1:5" ht="20.25">
      <c r="A2593" s="688" t="s">
        <v>7</v>
      </c>
      <c r="B2593" s="26" t="s">
        <v>8</v>
      </c>
      <c r="C2593" s="1238" t="s">
        <v>9</v>
      </c>
      <c r="D2593" s="1240"/>
      <c r="E2593" s="688" t="s">
        <v>10</v>
      </c>
    </row>
    <row r="2594" spans="1:5" ht="20.25">
      <c r="A2594" s="27"/>
      <c r="B2594" s="28" t="s">
        <v>11</v>
      </c>
      <c r="C2594" s="688"/>
      <c r="D2594" s="29"/>
      <c r="E2594" s="27" t="s">
        <v>12</v>
      </c>
    </row>
    <row r="2595" spans="1:5" ht="20.25">
      <c r="A2595" s="30"/>
      <c r="B2595" s="31"/>
      <c r="C2595" s="689" t="s">
        <v>13</v>
      </c>
      <c r="D2595" s="690" t="s">
        <v>14</v>
      </c>
      <c r="E2595" s="689"/>
    </row>
    <row r="2596" spans="1:5" ht="20.25">
      <c r="A2596" s="34" t="s">
        <v>270</v>
      </c>
      <c r="B2596" s="34" t="s">
        <v>26</v>
      </c>
      <c r="C2596" s="280" t="s">
        <v>17</v>
      </c>
      <c r="D2596" s="35">
        <v>38398</v>
      </c>
      <c r="E2596" s="158">
        <v>-7044.69</v>
      </c>
    </row>
    <row r="2597" spans="1:5" ht="20.25">
      <c r="A2597" s="280"/>
      <c r="B2597" s="280" t="s">
        <v>26</v>
      </c>
      <c r="C2597" s="280" t="s">
        <v>19</v>
      </c>
      <c r="D2597" s="38">
        <v>38625</v>
      </c>
      <c r="E2597" s="159">
        <v>-6843.1</v>
      </c>
    </row>
    <row r="2598" spans="1:5" ht="20.25">
      <c r="A2598" s="41"/>
      <c r="B2598" s="280" t="s">
        <v>26</v>
      </c>
      <c r="C2598" s="280" t="s">
        <v>19</v>
      </c>
      <c r="D2598" s="38">
        <v>39294</v>
      </c>
      <c r="E2598" s="159">
        <v>-420</v>
      </c>
    </row>
    <row r="2599" spans="1:5" ht="20.25">
      <c r="A2599" s="41"/>
      <c r="B2599" s="280" t="s">
        <v>26</v>
      </c>
      <c r="C2599" s="280" t="s">
        <v>19</v>
      </c>
      <c r="D2599" s="38">
        <v>39355</v>
      </c>
      <c r="E2599" s="159">
        <v>-1000</v>
      </c>
    </row>
    <row r="2600" spans="1:5" ht="20.25">
      <c r="A2600" s="41"/>
      <c r="B2600" s="280" t="s">
        <v>26</v>
      </c>
      <c r="C2600" s="280" t="s">
        <v>19</v>
      </c>
      <c r="D2600" s="38">
        <v>39538</v>
      </c>
      <c r="E2600" s="159">
        <v>-1080</v>
      </c>
    </row>
    <row r="2601" spans="1:5" ht="20.25">
      <c r="A2601" s="41"/>
      <c r="B2601" s="280" t="s">
        <v>26</v>
      </c>
      <c r="C2601" s="280" t="s">
        <v>19</v>
      </c>
      <c r="D2601" s="38">
        <v>39568</v>
      </c>
      <c r="E2601" s="159">
        <v>-494</v>
      </c>
    </row>
    <row r="2602" spans="1:5" ht="20.25">
      <c r="A2602" s="41"/>
      <c r="B2602" s="280" t="s">
        <v>26</v>
      </c>
      <c r="C2602" s="280" t="s">
        <v>17</v>
      </c>
      <c r="D2602" s="38">
        <v>39644</v>
      </c>
      <c r="E2602" s="159">
        <v>-1300</v>
      </c>
    </row>
    <row r="2603" spans="1:5" ht="20.25">
      <c r="A2603" s="41"/>
      <c r="B2603" s="280" t="s">
        <v>16</v>
      </c>
      <c r="C2603" s="280" t="s">
        <v>19</v>
      </c>
      <c r="D2603" s="38">
        <v>39660</v>
      </c>
      <c r="E2603" s="160">
        <v>158.19999999999999</v>
      </c>
    </row>
    <row r="2604" spans="1:5" ht="20.25">
      <c r="A2604" s="41"/>
      <c r="B2604" s="280" t="s">
        <v>26</v>
      </c>
      <c r="C2604" s="280" t="s">
        <v>17</v>
      </c>
      <c r="D2604" s="38">
        <v>39675</v>
      </c>
      <c r="E2604" s="159">
        <v>-1979</v>
      </c>
    </row>
    <row r="2605" spans="1:5" ht="20.25">
      <c r="A2605" s="41"/>
      <c r="B2605" s="280" t="s">
        <v>26</v>
      </c>
      <c r="C2605" s="280" t="s">
        <v>17</v>
      </c>
      <c r="D2605" s="38">
        <v>39736</v>
      </c>
      <c r="E2605" s="159">
        <v>-12436</v>
      </c>
    </row>
    <row r="2606" spans="1:5" ht="20.25">
      <c r="A2606" s="41"/>
      <c r="B2606" s="280" t="s">
        <v>16</v>
      </c>
      <c r="C2606" s="280" t="s">
        <v>17</v>
      </c>
      <c r="D2606" s="38">
        <v>39767</v>
      </c>
      <c r="E2606" s="160">
        <v>100</v>
      </c>
    </row>
    <row r="2607" spans="1:5" ht="20.25">
      <c r="A2607" s="41"/>
      <c r="B2607" s="280" t="s">
        <v>16</v>
      </c>
      <c r="C2607" s="280" t="s">
        <v>19</v>
      </c>
      <c r="D2607" s="38">
        <v>39844</v>
      </c>
      <c r="E2607" s="150">
        <v>180</v>
      </c>
    </row>
    <row r="2608" spans="1:5" ht="20.25">
      <c r="A2608" s="41"/>
      <c r="B2608" s="280" t="s">
        <v>16</v>
      </c>
      <c r="C2608" s="280" t="s">
        <v>17</v>
      </c>
      <c r="D2608" s="38">
        <v>39918</v>
      </c>
      <c r="E2608" s="160">
        <v>80</v>
      </c>
    </row>
    <row r="2609" spans="1:5" ht="20.25">
      <c r="A2609" s="41"/>
      <c r="B2609" s="280" t="s">
        <v>16</v>
      </c>
      <c r="C2609" s="280" t="s">
        <v>19</v>
      </c>
      <c r="D2609" s="38">
        <v>39994</v>
      </c>
      <c r="E2609" s="160">
        <v>5670</v>
      </c>
    </row>
    <row r="2610" spans="1:5" ht="20.25">
      <c r="A2610" s="41"/>
      <c r="B2610" s="280" t="s">
        <v>16</v>
      </c>
      <c r="C2610" s="280" t="s">
        <v>19</v>
      </c>
      <c r="D2610" s="38">
        <v>40086</v>
      </c>
      <c r="E2610" s="160">
        <v>2211</v>
      </c>
    </row>
    <row r="2611" spans="1:5" ht="20.25">
      <c r="A2611" s="41"/>
      <c r="B2611" s="280" t="s">
        <v>200</v>
      </c>
      <c r="C2611" s="280"/>
      <c r="D2611" s="38">
        <v>42735</v>
      </c>
      <c r="E2611" s="161">
        <v>4690.9799999999996</v>
      </c>
    </row>
    <row r="2612" spans="1:5" ht="20.25">
      <c r="A2612" s="280"/>
      <c r="B2612" s="280" t="s">
        <v>271</v>
      </c>
      <c r="C2612" s="280" t="s">
        <v>19</v>
      </c>
      <c r="D2612" s="38">
        <v>42794</v>
      </c>
      <c r="E2612" s="161">
        <v>18000</v>
      </c>
    </row>
    <row r="2613" spans="1:5" ht="20.25">
      <c r="A2613" s="280"/>
      <c r="B2613" s="281"/>
      <c r="C2613" s="280"/>
      <c r="D2613" s="38"/>
      <c r="E2613" s="161"/>
    </row>
    <row r="2614" spans="1:5" ht="20.25">
      <c r="A2614" s="280"/>
      <c r="B2614" s="281"/>
      <c r="C2614" s="280"/>
      <c r="D2614" s="38"/>
      <c r="E2614" s="161"/>
    </row>
    <row r="2615" spans="1:5" ht="20.25">
      <c r="A2615" s="280"/>
      <c r="B2615" s="281"/>
      <c r="C2615" s="280"/>
      <c r="D2615" s="38"/>
      <c r="E2615" s="161"/>
    </row>
    <row r="2616" spans="1:5" ht="20.25">
      <c r="A2616" s="280"/>
      <c r="B2616" s="281"/>
      <c r="C2616" s="280"/>
      <c r="D2616" s="38"/>
      <c r="E2616" s="161"/>
    </row>
    <row r="2617" spans="1:5" ht="20.25">
      <c r="A2617" s="280"/>
      <c r="B2617" s="281"/>
      <c r="C2617" s="280"/>
      <c r="D2617" s="38"/>
      <c r="E2617" s="161"/>
    </row>
    <row r="2618" spans="1:5" ht="20.25">
      <c r="A2618" s="280"/>
      <c r="B2618" s="281"/>
      <c r="C2618" s="47"/>
      <c r="D2618" s="38"/>
      <c r="E2618" s="161"/>
    </row>
    <row r="2619" spans="1:5" ht="20.25">
      <c r="A2619" s="280"/>
      <c r="B2619" s="281"/>
      <c r="C2619" s="280"/>
      <c r="D2619" s="38"/>
      <c r="E2619" s="161"/>
    </row>
    <row r="2620" spans="1:5" ht="20.25">
      <c r="A2620" s="280"/>
      <c r="B2620" s="281"/>
      <c r="C2620" s="280"/>
      <c r="D2620" s="38"/>
      <c r="E2620" s="161"/>
    </row>
    <row r="2621" spans="1:5" ht="20.25">
      <c r="A2621" s="47"/>
      <c r="B2621" s="281"/>
      <c r="C2621" s="47"/>
      <c r="D2621" s="38"/>
      <c r="E2621" s="161"/>
    </row>
    <row r="2622" spans="1:5" ht="20.25">
      <c r="A2622" s="30"/>
      <c r="B2622" s="51"/>
      <c r="C2622" s="30"/>
      <c r="D2622" s="49"/>
      <c r="E2622" s="161"/>
    </row>
    <row r="2623" spans="1:5" ht="20.25">
      <c r="A2623" s="52"/>
      <c r="B2623" s="53"/>
      <c r="C2623" s="1238" t="s">
        <v>772</v>
      </c>
      <c r="D2623" s="1239"/>
      <c r="E2623" s="62">
        <f>SUM(E2596:E2622)</f>
        <v>-1506.6100000000006</v>
      </c>
    </row>
    <row r="2624" spans="1:5" ht="20.25">
      <c r="A2624" s="55" t="s">
        <v>23</v>
      </c>
      <c r="B2624" s="92"/>
      <c r="C2624" s="92"/>
      <c r="D2624" s="92"/>
      <c r="E2624" s="92"/>
    </row>
    <row r="2625" spans="1:6" ht="20.25">
      <c r="A2625" s="19" t="s">
        <v>0</v>
      </c>
      <c r="B2625" s="92"/>
      <c r="C2625" s="92"/>
      <c r="D2625" s="92"/>
      <c r="E2625" s="92"/>
    </row>
    <row r="2626" spans="1:6" ht="20.25">
      <c r="A2626" s="19" t="s">
        <v>1</v>
      </c>
      <c r="B2626" s="53"/>
      <c r="C2626" s="53"/>
      <c r="D2626" s="53"/>
      <c r="E2626" s="53"/>
    </row>
    <row r="2627" spans="1:6" ht="20.25">
      <c r="A2627" s="19"/>
      <c r="B2627" s="20"/>
      <c r="C2627" s="20"/>
      <c r="D2627" s="21"/>
      <c r="E2627" s="22"/>
    </row>
    <row r="2628" spans="1:6" ht="20.25">
      <c r="A2628" s="19"/>
      <c r="B2628" s="20"/>
      <c r="C2628" s="19" t="s">
        <v>2</v>
      </c>
      <c r="D2628" s="21"/>
      <c r="E2628" s="21"/>
    </row>
    <row r="2629" spans="1:6" ht="20.25">
      <c r="A2629" s="19" t="s">
        <v>3</v>
      </c>
      <c r="B2629" s="23"/>
      <c r="C2629" s="20"/>
      <c r="D2629" s="22"/>
      <c r="E2629" s="22"/>
    </row>
    <row r="2630" spans="1:6" ht="20.25">
      <c r="A2630" s="21"/>
      <c r="B2630" s="23"/>
      <c r="C2630" s="20"/>
      <c r="D2630" s="22"/>
      <c r="E2630" s="22"/>
    </row>
    <row r="2631" spans="1:6" ht="20.25">
      <c r="A2631" s="21" t="s">
        <v>272</v>
      </c>
      <c r="B2631" s="23"/>
      <c r="C2631" s="20"/>
      <c r="D2631" s="22"/>
      <c r="E2631" s="22"/>
    </row>
    <row r="2632" spans="1:6" ht="20.25">
      <c r="A2632" s="21" t="s">
        <v>5</v>
      </c>
      <c r="B2632" s="24"/>
      <c r="C2632" s="21"/>
      <c r="D2632" s="22"/>
      <c r="E2632" s="22"/>
    </row>
    <row r="2633" spans="1:6" ht="20.25">
      <c r="A2633" s="21" t="s">
        <v>6</v>
      </c>
      <c r="B2633" s="24"/>
      <c r="C2633" s="21"/>
      <c r="D2633" s="22"/>
      <c r="E2633" s="22"/>
    </row>
    <row r="2634" spans="1:6" ht="20.25">
      <c r="A2634" s="688" t="s">
        <v>7</v>
      </c>
      <c r="B2634" s="26" t="s">
        <v>8</v>
      </c>
      <c r="C2634" s="1238" t="s">
        <v>9</v>
      </c>
      <c r="D2634" s="1240"/>
      <c r="E2634" s="688" t="s">
        <v>10</v>
      </c>
    </row>
    <row r="2635" spans="1:6" ht="20.25">
      <c r="A2635" s="27"/>
      <c r="B2635" s="28" t="s">
        <v>11</v>
      </c>
      <c r="C2635" s="688"/>
      <c r="D2635" s="29"/>
      <c r="E2635" s="27" t="s">
        <v>12</v>
      </c>
    </row>
    <row r="2636" spans="1:6" ht="20.25">
      <c r="A2636" s="30"/>
      <c r="B2636" s="31"/>
      <c r="C2636" s="689" t="s">
        <v>13</v>
      </c>
      <c r="D2636" s="690" t="s">
        <v>14</v>
      </c>
      <c r="E2636" s="689"/>
    </row>
    <row r="2637" spans="1:6" ht="20.25">
      <c r="A2637" s="34" t="s">
        <v>273</v>
      </c>
      <c r="B2637" s="34" t="s">
        <v>26</v>
      </c>
      <c r="C2637" s="280" t="s">
        <v>19</v>
      </c>
      <c r="D2637" s="35">
        <v>38717</v>
      </c>
      <c r="E2637" s="158">
        <v>-1233.4000000000001</v>
      </c>
      <c r="F2637" s="296"/>
    </row>
    <row r="2638" spans="1:6" ht="20.25">
      <c r="A2638" s="280"/>
      <c r="B2638" s="280"/>
      <c r="C2638" s="280" t="s">
        <v>274</v>
      </c>
      <c r="D2638" s="38">
        <v>39078</v>
      </c>
      <c r="E2638" s="159">
        <v>-201658</v>
      </c>
      <c r="F2638" s="296"/>
    </row>
    <row r="2639" spans="1:6" ht="20.25">
      <c r="A2639" s="41"/>
      <c r="B2639" s="280" t="s">
        <v>26</v>
      </c>
      <c r="C2639" s="280" t="s">
        <v>19</v>
      </c>
      <c r="D2639" s="38">
        <v>39478</v>
      </c>
      <c r="E2639" s="159">
        <v>-5322</v>
      </c>
      <c r="F2639" s="296"/>
    </row>
    <row r="2640" spans="1:6" ht="20.25">
      <c r="A2640" s="41"/>
      <c r="B2640" s="280" t="s">
        <v>26</v>
      </c>
      <c r="C2640" s="280" t="s">
        <v>19</v>
      </c>
      <c r="D2640" s="38">
        <v>39629</v>
      </c>
      <c r="E2640" s="159">
        <v>-120</v>
      </c>
      <c r="F2640" s="296"/>
    </row>
    <row r="2641" spans="1:6" ht="20.25">
      <c r="A2641" s="41"/>
      <c r="B2641" s="280" t="s">
        <v>16</v>
      </c>
      <c r="C2641" s="280" t="s">
        <v>19</v>
      </c>
      <c r="D2641" s="38">
        <v>40025</v>
      </c>
      <c r="E2641" s="160">
        <v>3000</v>
      </c>
      <c r="F2641" s="296"/>
    </row>
    <row r="2642" spans="1:6" ht="20.25">
      <c r="A2642" s="41"/>
      <c r="B2642" s="280" t="s">
        <v>26</v>
      </c>
      <c r="C2642" s="280" t="s">
        <v>19</v>
      </c>
      <c r="D2642" s="38">
        <v>40086</v>
      </c>
      <c r="E2642" s="159">
        <v>-1921</v>
      </c>
      <c r="F2642" s="296"/>
    </row>
    <row r="2643" spans="1:6" ht="20.25">
      <c r="A2643" s="41"/>
      <c r="B2643" s="280" t="s">
        <v>26</v>
      </c>
      <c r="C2643" s="280" t="s">
        <v>19</v>
      </c>
      <c r="D2643" s="38">
        <v>40147</v>
      </c>
      <c r="E2643" s="159">
        <v>-572.15</v>
      </c>
      <c r="F2643" s="296"/>
    </row>
    <row r="2644" spans="1:6" ht="20.25">
      <c r="A2644" s="41"/>
      <c r="B2644" s="280" t="s">
        <v>34</v>
      </c>
      <c r="C2644" s="280" t="s">
        <v>19</v>
      </c>
      <c r="D2644" s="38">
        <v>40268</v>
      </c>
      <c r="E2644" s="160">
        <v>15845</v>
      </c>
      <c r="F2644" s="296"/>
    </row>
    <row r="2645" spans="1:6" ht="20.25">
      <c r="A2645" s="280"/>
      <c r="B2645" s="280" t="s">
        <v>177</v>
      </c>
      <c r="C2645" s="280" t="s">
        <v>17</v>
      </c>
      <c r="D2645" s="38">
        <v>40344</v>
      </c>
      <c r="E2645" s="159">
        <v>-359</v>
      </c>
      <c r="F2645" s="296"/>
    </row>
    <row r="2646" spans="1:6" ht="20.25">
      <c r="A2646" s="41"/>
      <c r="B2646" s="280" t="s">
        <v>16</v>
      </c>
      <c r="C2646" s="280" t="s">
        <v>19</v>
      </c>
      <c r="D2646" s="38">
        <v>40421</v>
      </c>
      <c r="E2646" s="160">
        <v>34482</v>
      </c>
      <c r="F2646" s="296"/>
    </row>
    <row r="2647" spans="1:6" ht="20.25">
      <c r="A2647" s="280"/>
      <c r="B2647" s="280" t="s">
        <v>177</v>
      </c>
      <c r="C2647" s="280" t="s">
        <v>107</v>
      </c>
      <c r="D2647" s="38">
        <v>41284</v>
      </c>
      <c r="E2647" s="159">
        <v>-5130</v>
      </c>
      <c r="F2647" s="296"/>
    </row>
    <row r="2648" spans="1:6" ht="20.25">
      <c r="A2648" s="280"/>
      <c r="B2648" s="280" t="s">
        <v>59</v>
      </c>
      <c r="C2648" s="280" t="s">
        <v>17</v>
      </c>
      <c r="D2648" s="38">
        <v>41379</v>
      </c>
      <c r="E2648" s="160">
        <v>1000</v>
      </c>
      <c r="F2648" s="296"/>
    </row>
    <row r="2649" spans="1:6" ht="20.25">
      <c r="A2649" s="280"/>
      <c r="B2649" s="281" t="s">
        <v>18</v>
      </c>
      <c r="C2649" s="280" t="s">
        <v>17</v>
      </c>
      <c r="D2649" s="38">
        <v>43146</v>
      </c>
      <c r="E2649" s="89">
        <v>6708091</v>
      </c>
      <c r="F2649" s="296">
        <v>43101</v>
      </c>
    </row>
    <row r="2650" spans="1:6" ht="20.25">
      <c r="A2650" s="41"/>
      <c r="B2650" s="281" t="s">
        <v>18</v>
      </c>
      <c r="C2650" s="280" t="s">
        <v>19</v>
      </c>
      <c r="D2650" s="42">
        <v>43159</v>
      </c>
      <c r="E2650" s="89">
        <v>7044356</v>
      </c>
      <c r="F2650" s="296">
        <v>43101</v>
      </c>
    </row>
    <row r="2651" spans="1:6" ht="20.25">
      <c r="A2651" s="280"/>
      <c r="B2651" s="280"/>
      <c r="C2651" s="280"/>
      <c r="D2651" s="38"/>
      <c r="E2651" s="89"/>
      <c r="F2651" s="295"/>
    </row>
    <row r="2652" spans="1:6" ht="20.25">
      <c r="A2652" s="280"/>
      <c r="B2652" s="281"/>
      <c r="C2652" s="280"/>
      <c r="D2652" s="45"/>
      <c r="E2652" s="46"/>
    </row>
    <row r="2653" spans="1:6" ht="20.25">
      <c r="A2653" s="280"/>
      <c r="B2653" s="281"/>
      <c r="C2653" s="280"/>
      <c r="D2653" s="45"/>
      <c r="E2653" s="46"/>
    </row>
    <row r="2654" spans="1:6" ht="20.25">
      <c r="A2654" s="280"/>
      <c r="B2654" s="281"/>
      <c r="C2654" s="280"/>
      <c r="D2654" s="45"/>
      <c r="E2654" s="46"/>
    </row>
    <row r="2655" spans="1:6" ht="20.25">
      <c r="A2655" s="280"/>
      <c r="B2655" s="281"/>
      <c r="C2655" s="280"/>
      <c r="D2655" s="45"/>
      <c r="E2655" s="46"/>
    </row>
    <row r="2656" spans="1:6" ht="20.25">
      <c r="A2656" s="280"/>
      <c r="B2656" s="281"/>
      <c r="C2656" s="280"/>
      <c r="D2656" s="45"/>
      <c r="E2656" s="46"/>
    </row>
    <row r="2657" spans="1:5" ht="20.25">
      <c r="A2657" s="280"/>
      <c r="B2657" s="281"/>
      <c r="C2657" s="280"/>
      <c r="D2657" s="45"/>
      <c r="E2657" s="46"/>
    </row>
    <row r="2658" spans="1:5" ht="20.25">
      <c r="A2658" s="280"/>
      <c r="B2658" s="281"/>
      <c r="C2658" s="280"/>
      <c r="D2658" s="45"/>
      <c r="E2658" s="46"/>
    </row>
    <row r="2659" spans="1:5" ht="20.25">
      <c r="A2659" s="280"/>
      <c r="B2659" s="281"/>
      <c r="C2659" s="280"/>
      <c r="D2659" s="45"/>
      <c r="E2659" s="46"/>
    </row>
    <row r="2660" spans="1:5" ht="20.25">
      <c r="A2660" s="280"/>
      <c r="B2660" s="281"/>
      <c r="C2660" s="280"/>
      <c r="D2660" s="45"/>
      <c r="E2660" s="46"/>
    </row>
    <row r="2661" spans="1:5" ht="20.25">
      <c r="A2661" s="280"/>
      <c r="B2661" s="281"/>
      <c r="C2661" s="280"/>
      <c r="D2661" s="45"/>
      <c r="E2661" s="46"/>
    </row>
    <row r="2662" spans="1:5" ht="20.25">
      <c r="A2662" s="47"/>
      <c r="B2662" s="48"/>
      <c r="C2662" s="47"/>
      <c r="D2662" s="49"/>
      <c r="E2662" s="50"/>
    </row>
    <row r="2663" spans="1:5" ht="20.25">
      <c r="A2663" s="30"/>
      <c r="B2663" s="51"/>
      <c r="C2663" s="30"/>
      <c r="D2663" s="49"/>
      <c r="E2663" s="50"/>
    </row>
    <row r="2664" spans="1:5" ht="20.25">
      <c r="A2664" s="52"/>
      <c r="B2664" s="53"/>
      <c r="C2664" s="1238" t="s">
        <v>772</v>
      </c>
      <c r="D2664" s="1239"/>
      <c r="E2664" s="140">
        <f>SUM(E2637:E2663)</f>
        <v>13590458.449999999</v>
      </c>
    </row>
    <row r="2665" spans="1:5" ht="20.25">
      <c r="A2665" s="55" t="s">
        <v>23</v>
      </c>
      <c r="B2665" s="92"/>
      <c r="C2665" s="92"/>
      <c r="D2665" s="92"/>
      <c r="E2665" s="92"/>
    </row>
    <row r="2666" spans="1:5" ht="20.25">
      <c r="A2666" s="19" t="s">
        <v>0</v>
      </c>
      <c r="B2666" s="92"/>
      <c r="C2666" s="92"/>
      <c r="D2666" s="92"/>
      <c r="E2666" s="92"/>
    </row>
    <row r="2667" spans="1:5" ht="20.25">
      <c r="A2667" s="19" t="s">
        <v>1</v>
      </c>
      <c r="B2667" s="22"/>
      <c r="C2667" s="22"/>
      <c r="D2667" s="22"/>
      <c r="E2667" s="22"/>
    </row>
    <row r="2668" spans="1:5" ht="20.25">
      <c r="A2668" s="19"/>
      <c r="B2668" s="20"/>
      <c r="C2668" s="20"/>
      <c r="D2668" s="21"/>
      <c r="E2668" s="22"/>
    </row>
    <row r="2669" spans="1:5" ht="20.25">
      <c r="A2669" s="19"/>
      <c r="B2669" s="20"/>
      <c r="C2669" s="19" t="s">
        <v>2</v>
      </c>
      <c r="D2669" s="21"/>
      <c r="E2669" s="21"/>
    </row>
    <row r="2670" spans="1:5" ht="20.25">
      <c r="A2670" s="19" t="s">
        <v>3</v>
      </c>
      <c r="B2670" s="23"/>
      <c r="C2670" s="20"/>
      <c r="D2670" s="22"/>
      <c r="E2670" s="22"/>
    </row>
    <row r="2671" spans="1:5" ht="20.25">
      <c r="A2671" s="21"/>
      <c r="B2671" s="23"/>
      <c r="C2671" s="20"/>
      <c r="D2671" s="22"/>
      <c r="E2671" s="22"/>
    </row>
    <row r="2672" spans="1:5" ht="20.25">
      <c r="A2672" s="21" t="s">
        <v>275</v>
      </c>
      <c r="B2672" s="23"/>
      <c r="C2672" s="20"/>
      <c r="D2672" s="22"/>
      <c r="E2672" s="22"/>
    </row>
    <row r="2673" spans="1:6" ht="20.25">
      <c r="A2673" s="21" t="s">
        <v>5</v>
      </c>
      <c r="B2673" s="24"/>
      <c r="C2673" s="21"/>
      <c r="D2673" s="22"/>
      <c r="E2673" s="22"/>
    </row>
    <row r="2674" spans="1:6" ht="20.25">
      <c r="A2674" s="21" t="s">
        <v>6</v>
      </c>
      <c r="B2674" s="24"/>
      <c r="C2674" s="21"/>
      <c r="D2674" s="22"/>
      <c r="E2674" s="22"/>
    </row>
    <row r="2675" spans="1:6" ht="20.25">
      <c r="A2675" s="688" t="s">
        <v>7</v>
      </c>
      <c r="B2675" s="26" t="s">
        <v>8</v>
      </c>
      <c r="C2675" s="1238" t="s">
        <v>9</v>
      </c>
      <c r="D2675" s="1240"/>
      <c r="E2675" s="688" t="s">
        <v>10</v>
      </c>
    </row>
    <row r="2676" spans="1:6" ht="20.25">
      <c r="A2676" s="27"/>
      <c r="B2676" s="28" t="s">
        <v>11</v>
      </c>
      <c r="C2676" s="688"/>
      <c r="D2676" s="29"/>
      <c r="E2676" s="27" t="s">
        <v>12</v>
      </c>
    </row>
    <row r="2677" spans="1:6" ht="20.25">
      <c r="A2677" s="30"/>
      <c r="B2677" s="31"/>
      <c r="C2677" s="689" t="s">
        <v>13</v>
      </c>
      <c r="D2677" s="690" t="s">
        <v>14</v>
      </c>
      <c r="E2677" s="689"/>
    </row>
    <row r="2678" spans="1:6" ht="20.25">
      <c r="A2678" s="34" t="s">
        <v>276</v>
      </c>
      <c r="B2678" s="34" t="s">
        <v>26</v>
      </c>
      <c r="C2678" s="280" t="s">
        <v>19</v>
      </c>
      <c r="D2678" s="35">
        <v>39263</v>
      </c>
      <c r="E2678" s="94">
        <v>-2120.9499999999998</v>
      </c>
    </row>
    <row r="2679" spans="1:6" ht="20.25">
      <c r="A2679" s="280"/>
      <c r="B2679" s="280" t="s">
        <v>26</v>
      </c>
      <c r="C2679" s="280" t="s">
        <v>17</v>
      </c>
      <c r="D2679" s="38">
        <v>39553</v>
      </c>
      <c r="E2679" s="88">
        <v>-210</v>
      </c>
    </row>
    <row r="2680" spans="1:6" ht="20.25">
      <c r="A2680" s="41"/>
      <c r="B2680" s="280" t="s">
        <v>26</v>
      </c>
      <c r="C2680" s="280" t="s">
        <v>17</v>
      </c>
      <c r="D2680" s="38">
        <v>39614</v>
      </c>
      <c r="E2680" s="88">
        <v>-3156</v>
      </c>
    </row>
    <row r="2681" spans="1:6" ht="20.25">
      <c r="A2681" s="41"/>
      <c r="B2681" s="280" t="s">
        <v>26</v>
      </c>
      <c r="C2681" s="280" t="s">
        <v>19</v>
      </c>
      <c r="D2681" s="38">
        <v>39660</v>
      </c>
      <c r="E2681" s="88">
        <v>-120</v>
      </c>
    </row>
    <row r="2682" spans="1:6" ht="20.25">
      <c r="A2682" s="41"/>
      <c r="B2682" s="280" t="s">
        <v>26</v>
      </c>
      <c r="C2682" s="280" t="s">
        <v>19</v>
      </c>
      <c r="D2682" s="38">
        <v>39691</v>
      </c>
      <c r="E2682" s="88">
        <v>-240</v>
      </c>
    </row>
    <row r="2683" spans="1:6" ht="20.25">
      <c r="A2683" s="41"/>
      <c r="B2683" s="280" t="s">
        <v>26</v>
      </c>
      <c r="C2683" s="280" t="s">
        <v>17</v>
      </c>
      <c r="D2683" s="38">
        <v>39706</v>
      </c>
      <c r="E2683" s="88">
        <v>-360</v>
      </c>
    </row>
    <row r="2684" spans="1:6" ht="20.25">
      <c r="A2684" s="41"/>
      <c r="B2684" s="280" t="s">
        <v>16</v>
      </c>
      <c r="C2684" s="280" t="s">
        <v>17</v>
      </c>
      <c r="D2684" s="38">
        <v>39736</v>
      </c>
      <c r="E2684" s="89">
        <v>100</v>
      </c>
    </row>
    <row r="2685" spans="1:6" ht="20.25">
      <c r="A2685" s="41"/>
      <c r="B2685" s="280" t="s">
        <v>16</v>
      </c>
      <c r="C2685" s="280" t="s">
        <v>17</v>
      </c>
      <c r="D2685" s="38">
        <v>39797</v>
      </c>
      <c r="E2685" s="88">
        <v>-719.65</v>
      </c>
    </row>
    <row r="2686" spans="1:6" ht="20.25">
      <c r="A2686" s="280"/>
      <c r="B2686" s="280" t="s">
        <v>16</v>
      </c>
      <c r="C2686" s="280" t="s">
        <v>17</v>
      </c>
      <c r="D2686" s="38">
        <v>40162</v>
      </c>
      <c r="E2686" s="89">
        <v>3682</v>
      </c>
    </row>
    <row r="2687" spans="1:6" ht="20.25">
      <c r="A2687" s="41"/>
      <c r="B2687" s="280" t="s">
        <v>28</v>
      </c>
      <c r="C2687" s="280" t="s">
        <v>17</v>
      </c>
      <c r="D2687" s="38">
        <v>40313</v>
      </c>
      <c r="E2687" s="89">
        <v>560</v>
      </c>
    </row>
    <row r="2688" spans="1:6" ht="20.25">
      <c r="A2688" s="41"/>
      <c r="B2688" s="280" t="s">
        <v>28</v>
      </c>
      <c r="C2688" s="280" t="s">
        <v>19</v>
      </c>
      <c r="D2688" s="38">
        <v>40359</v>
      </c>
      <c r="E2688" s="89">
        <v>3580</v>
      </c>
      <c r="F2688" s="296"/>
    </row>
    <row r="2689" spans="1:6" ht="20.25">
      <c r="A2689" s="280"/>
      <c r="B2689" s="280" t="s">
        <v>28</v>
      </c>
      <c r="C2689" s="280" t="s">
        <v>19</v>
      </c>
      <c r="D2689" s="38">
        <v>40908</v>
      </c>
      <c r="E2689" s="89">
        <v>4256</v>
      </c>
      <c r="F2689" s="296"/>
    </row>
    <row r="2690" spans="1:6" ht="20.25">
      <c r="A2690" s="47"/>
      <c r="B2690" s="280" t="s">
        <v>28</v>
      </c>
      <c r="C2690" s="280" t="s">
        <v>17</v>
      </c>
      <c r="D2690" s="38">
        <v>41044</v>
      </c>
      <c r="E2690" s="89">
        <v>1700</v>
      </c>
      <c r="F2690" s="296"/>
    </row>
    <row r="2691" spans="1:6" ht="20.25">
      <c r="A2691" s="280"/>
      <c r="B2691" s="280" t="s">
        <v>36</v>
      </c>
      <c r="C2691" s="280" t="s">
        <v>19</v>
      </c>
      <c r="D2691" s="38">
        <v>42490</v>
      </c>
      <c r="E2691" s="95">
        <v>-81000</v>
      </c>
      <c r="F2691" s="295"/>
    </row>
    <row r="2692" spans="1:6" ht="20.25">
      <c r="A2692" s="41"/>
      <c r="B2692" s="280" t="s">
        <v>28</v>
      </c>
      <c r="C2692" s="280" t="s">
        <v>19</v>
      </c>
      <c r="D2692" s="38">
        <v>43131</v>
      </c>
      <c r="E2692" s="89">
        <v>700000</v>
      </c>
      <c r="F2692" s="296">
        <v>43101</v>
      </c>
    </row>
    <row r="2693" spans="1:6" ht="20.25">
      <c r="A2693" s="280"/>
      <c r="B2693" s="281" t="s">
        <v>18</v>
      </c>
      <c r="C2693" s="280" t="s">
        <v>19</v>
      </c>
      <c r="D2693" s="42">
        <v>43159</v>
      </c>
      <c r="E2693" s="126">
        <v>1734690</v>
      </c>
      <c r="F2693" s="296"/>
    </row>
    <row r="2694" spans="1:6" ht="20.25">
      <c r="A2694" s="280"/>
      <c r="B2694" s="280"/>
      <c r="C2694" s="280"/>
      <c r="D2694" s="38"/>
      <c r="E2694" s="95"/>
      <c r="F2694" s="295"/>
    </row>
    <row r="2695" spans="1:6" ht="20.25">
      <c r="A2695" s="41"/>
      <c r="B2695" s="280"/>
      <c r="C2695" s="280"/>
      <c r="D2695" s="38"/>
      <c r="E2695" s="89"/>
      <c r="F2695" s="296"/>
    </row>
    <row r="2696" spans="1:6" ht="20.25">
      <c r="A2696" s="41"/>
      <c r="B2696" s="281"/>
      <c r="C2696" s="280"/>
      <c r="D2696" s="42"/>
      <c r="E2696" s="89"/>
      <c r="F2696" s="296"/>
    </row>
    <row r="2697" spans="1:6" ht="20.25">
      <c r="A2697" s="280"/>
      <c r="B2697" s="281"/>
      <c r="C2697" s="280"/>
      <c r="D2697" s="45"/>
      <c r="E2697" s="46"/>
      <c r="F2697" s="296"/>
    </row>
    <row r="2698" spans="1:6" ht="20.25">
      <c r="A2698" s="280"/>
      <c r="B2698" s="281"/>
      <c r="C2698" s="280"/>
      <c r="D2698" s="45"/>
      <c r="E2698" s="46"/>
      <c r="F2698" s="296"/>
    </row>
    <row r="2699" spans="1:6" ht="20.25">
      <c r="A2699" s="280"/>
      <c r="B2699" s="281"/>
      <c r="C2699" s="280"/>
      <c r="D2699" s="45"/>
      <c r="E2699" s="46"/>
      <c r="F2699" s="296"/>
    </row>
    <row r="2700" spans="1:6" ht="20.25">
      <c r="A2700" s="280"/>
      <c r="B2700" s="281"/>
      <c r="C2700" s="280"/>
      <c r="D2700" s="45"/>
      <c r="E2700" s="46"/>
      <c r="F2700" s="296"/>
    </row>
    <row r="2701" spans="1:6" ht="20.25">
      <c r="A2701" s="280"/>
      <c r="B2701" s="281"/>
      <c r="C2701" s="280"/>
      <c r="D2701" s="45"/>
      <c r="E2701" s="46"/>
      <c r="F2701" s="296"/>
    </row>
    <row r="2702" spans="1:6" ht="20.25">
      <c r="A2702" s="280"/>
      <c r="B2702" s="281"/>
      <c r="C2702" s="280"/>
      <c r="D2702" s="45"/>
      <c r="E2702" s="46"/>
      <c r="F2702" s="296"/>
    </row>
    <row r="2703" spans="1:6" ht="20.25">
      <c r="A2703" s="47"/>
      <c r="B2703" s="48"/>
      <c r="C2703" s="47"/>
      <c r="D2703" s="49"/>
      <c r="E2703" s="50"/>
      <c r="F2703" s="296"/>
    </row>
    <row r="2704" spans="1:6" ht="20.25">
      <c r="A2704" s="30"/>
      <c r="B2704" s="51"/>
      <c r="C2704" s="30"/>
      <c r="D2704" s="49"/>
      <c r="E2704" s="50"/>
      <c r="F2704" s="296"/>
    </row>
    <row r="2705" spans="1:6" ht="20.25">
      <c r="A2705" s="52"/>
      <c r="B2705" s="53"/>
      <c r="C2705" s="1238" t="s">
        <v>772</v>
      </c>
      <c r="D2705" s="1239"/>
      <c r="E2705" s="62">
        <f>SUM(E2678:E2704)</f>
        <v>2360641.4</v>
      </c>
      <c r="F2705" s="296"/>
    </row>
    <row r="2706" spans="1:6" ht="20.25">
      <c r="A2706" s="55" t="s">
        <v>23</v>
      </c>
      <c r="B2706" s="92"/>
      <c r="C2706" s="92"/>
      <c r="D2706" s="92"/>
      <c r="E2706" s="92"/>
      <c r="F2706" s="296"/>
    </row>
    <row r="2707" spans="1:6" ht="20.25">
      <c r="A2707" s="19" t="s">
        <v>0</v>
      </c>
      <c r="B2707" s="92"/>
      <c r="C2707" s="92"/>
      <c r="D2707" s="92"/>
      <c r="E2707" s="92"/>
    </row>
    <row r="2708" spans="1:6" ht="20.25">
      <c r="A2708" s="19" t="s">
        <v>1</v>
      </c>
      <c r="B2708" s="53"/>
      <c r="C2708" s="53"/>
      <c r="D2708" s="53"/>
      <c r="E2708" s="146"/>
    </row>
    <row r="2709" spans="1:6" ht="20.25">
      <c r="A2709" s="19"/>
      <c r="B2709" s="20"/>
      <c r="C2709" s="20"/>
      <c r="D2709" s="21"/>
      <c r="E2709" s="22"/>
    </row>
    <row r="2710" spans="1:6" ht="20.25">
      <c r="A2710" s="19"/>
      <c r="B2710" s="20"/>
      <c r="C2710" s="19" t="s">
        <v>2</v>
      </c>
      <c r="D2710" s="21"/>
      <c r="E2710" s="21"/>
    </row>
    <row r="2711" spans="1:6" ht="20.25">
      <c r="A2711" s="19" t="s">
        <v>3</v>
      </c>
      <c r="B2711" s="23"/>
      <c r="C2711" s="20"/>
      <c r="D2711" s="22"/>
      <c r="E2711" s="22"/>
    </row>
    <row r="2712" spans="1:6" ht="20.25">
      <c r="A2712" s="21"/>
      <c r="B2712" s="23"/>
      <c r="C2712" s="20"/>
      <c r="D2712" s="22"/>
      <c r="E2712" s="22"/>
    </row>
    <row r="2713" spans="1:6" ht="20.25">
      <c r="A2713" s="21" t="s">
        <v>277</v>
      </c>
      <c r="B2713" s="23"/>
      <c r="C2713" s="20"/>
      <c r="D2713" s="22"/>
      <c r="E2713" s="22"/>
    </row>
    <row r="2714" spans="1:6" ht="20.25">
      <c r="A2714" s="21" t="s">
        <v>5</v>
      </c>
      <c r="B2714" s="24"/>
      <c r="C2714" s="21"/>
      <c r="D2714" s="22"/>
      <c r="E2714" s="22"/>
    </row>
    <row r="2715" spans="1:6" ht="20.25">
      <c r="A2715" s="21" t="s">
        <v>6</v>
      </c>
      <c r="B2715" s="24"/>
      <c r="C2715" s="21"/>
      <c r="D2715" s="22"/>
      <c r="E2715" s="22"/>
    </row>
    <row r="2716" spans="1:6" ht="20.25">
      <c r="A2716" s="688" t="s">
        <v>7</v>
      </c>
      <c r="B2716" s="685" t="s">
        <v>8</v>
      </c>
      <c r="C2716" s="1238" t="s">
        <v>9</v>
      </c>
      <c r="D2716" s="1240"/>
      <c r="E2716" s="688" t="s">
        <v>10</v>
      </c>
    </row>
    <row r="2717" spans="1:6" ht="20.25">
      <c r="A2717" s="27"/>
      <c r="B2717" s="28" t="s">
        <v>11</v>
      </c>
      <c r="C2717" s="27"/>
      <c r="D2717" s="29"/>
      <c r="E2717" s="27" t="s">
        <v>12</v>
      </c>
    </row>
    <row r="2718" spans="1:6" ht="20.25">
      <c r="A2718" s="30"/>
      <c r="B2718" s="31"/>
      <c r="C2718" s="689" t="s">
        <v>13</v>
      </c>
      <c r="D2718" s="690" t="s">
        <v>14</v>
      </c>
      <c r="E2718" s="689"/>
    </row>
    <row r="2719" spans="1:6" ht="20.25">
      <c r="A2719" s="34" t="s">
        <v>278</v>
      </c>
      <c r="B2719" s="34" t="s">
        <v>26</v>
      </c>
      <c r="C2719" s="34" t="s">
        <v>169</v>
      </c>
      <c r="D2719" s="35">
        <v>38717</v>
      </c>
      <c r="E2719" s="198">
        <v>-3343.7</v>
      </c>
    </row>
    <row r="2720" spans="1:6" ht="20.25">
      <c r="A2720" s="280"/>
      <c r="B2720" s="280" t="s">
        <v>26</v>
      </c>
      <c r="C2720" s="280" t="s">
        <v>169</v>
      </c>
      <c r="D2720" s="38">
        <v>38960</v>
      </c>
      <c r="E2720" s="200">
        <v>-4250.8999999999996</v>
      </c>
    </row>
    <row r="2721" spans="1:5" ht="20.25">
      <c r="A2721" s="280"/>
      <c r="B2721" s="280" t="s">
        <v>26</v>
      </c>
      <c r="C2721" s="280" t="s">
        <v>169</v>
      </c>
      <c r="D2721" s="38">
        <v>39021</v>
      </c>
      <c r="E2721" s="200">
        <v>-2160</v>
      </c>
    </row>
    <row r="2722" spans="1:5" ht="20.25">
      <c r="A2722" s="280"/>
      <c r="B2722" s="280" t="s">
        <v>26</v>
      </c>
      <c r="C2722" s="280" t="s">
        <v>170</v>
      </c>
      <c r="D2722" s="38">
        <v>39066</v>
      </c>
      <c r="E2722" s="200">
        <v>-799.64</v>
      </c>
    </row>
    <row r="2723" spans="1:5" ht="20.25">
      <c r="A2723" s="280"/>
      <c r="B2723" s="280" t="s">
        <v>26</v>
      </c>
      <c r="C2723" s="280" t="s">
        <v>169</v>
      </c>
      <c r="D2723" s="38">
        <v>39082</v>
      </c>
      <c r="E2723" s="200">
        <v>-243.5</v>
      </c>
    </row>
    <row r="2724" spans="1:5" ht="20.25">
      <c r="A2724" s="280"/>
      <c r="B2724" s="280" t="s">
        <v>26</v>
      </c>
      <c r="C2724" s="280" t="s">
        <v>170</v>
      </c>
      <c r="D2724" s="38">
        <v>39309</v>
      </c>
      <c r="E2724" s="200">
        <v>-400</v>
      </c>
    </row>
    <row r="2725" spans="1:5" ht="20.25">
      <c r="A2725" s="280"/>
      <c r="B2725" s="280" t="s">
        <v>26</v>
      </c>
      <c r="C2725" s="280" t="s">
        <v>169</v>
      </c>
      <c r="D2725" s="38">
        <v>39386</v>
      </c>
      <c r="E2725" s="200">
        <v>-1434</v>
      </c>
    </row>
    <row r="2726" spans="1:5" ht="20.25">
      <c r="A2726" s="280"/>
      <c r="B2726" s="280" t="s">
        <v>16</v>
      </c>
      <c r="C2726" s="280" t="s">
        <v>169</v>
      </c>
      <c r="D2726" s="38">
        <v>39416</v>
      </c>
      <c r="E2726" s="284">
        <v>8000</v>
      </c>
    </row>
    <row r="2727" spans="1:5" ht="20.25">
      <c r="A2727" s="280"/>
      <c r="B2727" s="280" t="s">
        <v>16</v>
      </c>
      <c r="C2727" s="280" t="s">
        <v>169</v>
      </c>
      <c r="D2727" s="38">
        <v>39538</v>
      </c>
      <c r="E2727" s="284">
        <v>270</v>
      </c>
    </row>
    <row r="2728" spans="1:5" ht="20.25">
      <c r="A2728" s="280"/>
      <c r="B2728" s="280" t="s">
        <v>16</v>
      </c>
      <c r="C2728" s="280" t="s">
        <v>169</v>
      </c>
      <c r="D2728" s="38">
        <v>39599</v>
      </c>
      <c r="E2728" s="284">
        <v>197.08</v>
      </c>
    </row>
    <row r="2729" spans="1:5" ht="20.25">
      <c r="A2729" s="280"/>
      <c r="B2729" s="280" t="s">
        <v>279</v>
      </c>
      <c r="C2729" s="103"/>
      <c r="D2729" s="38">
        <v>39823</v>
      </c>
      <c r="E2729" s="200">
        <v>-54101</v>
      </c>
    </row>
    <row r="2730" spans="1:5" ht="20.25">
      <c r="A2730" s="280"/>
      <c r="B2730" s="280" t="s">
        <v>16</v>
      </c>
      <c r="C2730" s="280" t="s">
        <v>170</v>
      </c>
      <c r="D2730" s="38">
        <v>39859</v>
      </c>
      <c r="E2730" s="284">
        <v>3566</v>
      </c>
    </row>
    <row r="2731" spans="1:5" ht="20.25">
      <c r="A2731" s="280"/>
      <c r="B2731" s="280" t="s">
        <v>34</v>
      </c>
      <c r="C2731" s="280" t="s">
        <v>170</v>
      </c>
      <c r="D2731" s="38">
        <v>39918</v>
      </c>
      <c r="E2731" s="201">
        <v>528</v>
      </c>
    </row>
    <row r="2732" spans="1:5" ht="20.25">
      <c r="A2732" s="280"/>
      <c r="B2732" s="280" t="s">
        <v>16</v>
      </c>
      <c r="C2732" s="280" t="s">
        <v>170</v>
      </c>
      <c r="D2732" s="38">
        <v>39948</v>
      </c>
      <c r="E2732" s="284">
        <v>13900</v>
      </c>
    </row>
    <row r="2733" spans="1:5" ht="20.25">
      <c r="A2733" s="280"/>
      <c r="B2733" s="280" t="s">
        <v>26</v>
      </c>
      <c r="C2733" s="280" t="s">
        <v>170</v>
      </c>
      <c r="D2733" s="38">
        <v>39948</v>
      </c>
      <c r="E2733" s="200">
        <v>-1446.2</v>
      </c>
    </row>
    <row r="2734" spans="1:5" ht="20.25">
      <c r="A2734" s="41"/>
      <c r="B2734" s="280" t="s">
        <v>280</v>
      </c>
      <c r="C2734" s="280" t="s">
        <v>169</v>
      </c>
      <c r="D2734" s="38">
        <v>39963</v>
      </c>
      <c r="E2734" s="200">
        <v>267.2</v>
      </c>
    </row>
    <row r="2735" spans="1:5" ht="20.25">
      <c r="A2735" s="41"/>
      <c r="B2735" s="280" t="s">
        <v>26</v>
      </c>
      <c r="C2735" s="280" t="s">
        <v>17</v>
      </c>
      <c r="D2735" s="38">
        <v>39979</v>
      </c>
      <c r="E2735" s="200">
        <v>-3640.1</v>
      </c>
    </row>
    <row r="2736" spans="1:5" ht="20.25">
      <c r="A2736" s="41"/>
      <c r="B2736" s="280" t="s">
        <v>281</v>
      </c>
      <c r="C2736" s="282" t="s">
        <v>17</v>
      </c>
      <c r="D2736" s="86">
        <v>40040</v>
      </c>
      <c r="E2736" s="200">
        <v>-946</v>
      </c>
    </row>
    <row r="2737" spans="1:6" ht="20.25">
      <c r="A2737" s="41"/>
      <c r="B2737" s="280" t="s">
        <v>16</v>
      </c>
      <c r="C2737" s="280" t="s">
        <v>19</v>
      </c>
      <c r="D2737" s="38">
        <v>40056</v>
      </c>
      <c r="E2737" s="284">
        <v>2939.7</v>
      </c>
    </row>
    <row r="2738" spans="1:6" ht="20.25">
      <c r="A2738" s="41"/>
      <c r="B2738" s="280" t="s">
        <v>16</v>
      </c>
      <c r="C2738" s="280" t="s">
        <v>17</v>
      </c>
      <c r="D2738" s="38">
        <v>40071</v>
      </c>
      <c r="E2738" s="284">
        <v>100</v>
      </c>
    </row>
    <row r="2739" spans="1:6" ht="20.25">
      <c r="A2739" s="41"/>
      <c r="B2739" s="280" t="s">
        <v>16</v>
      </c>
      <c r="C2739" s="280" t="s">
        <v>19</v>
      </c>
      <c r="D2739" s="38">
        <v>40237</v>
      </c>
      <c r="E2739" s="284">
        <v>236</v>
      </c>
      <c r="F2739" s="296"/>
    </row>
    <row r="2740" spans="1:6" ht="20.25">
      <c r="A2740" s="280"/>
      <c r="B2740" s="280" t="s">
        <v>26</v>
      </c>
      <c r="C2740" s="280" t="s">
        <v>19</v>
      </c>
      <c r="D2740" s="38">
        <v>40663</v>
      </c>
      <c r="E2740" s="707">
        <v>-199</v>
      </c>
      <c r="F2740" s="296"/>
    </row>
    <row r="2741" spans="1:6" ht="20.25">
      <c r="A2741" s="280"/>
      <c r="B2741" s="280" t="s">
        <v>28</v>
      </c>
      <c r="C2741" s="280" t="s">
        <v>282</v>
      </c>
      <c r="D2741" s="38">
        <v>41105</v>
      </c>
      <c r="E2741" s="708">
        <v>200</v>
      </c>
      <c r="F2741" s="296"/>
    </row>
    <row r="2742" spans="1:6" ht="20.25">
      <c r="A2742" s="280"/>
      <c r="B2742" s="280" t="s">
        <v>28</v>
      </c>
      <c r="C2742" s="280" t="s">
        <v>19</v>
      </c>
      <c r="D2742" s="38">
        <v>41455</v>
      </c>
      <c r="E2742" s="708">
        <v>2000</v>
      </c>
      <c r="F2742" s="303"/>
    </row>
    <row r="2743" spans="1:6" ht="20.25">
      <c r="A2743" s="67"/>
      <c r="B2743" s="67" t="s">
        <v>200</v>
      </c>
      <c r="C2743" s="614"/>
      <c r="D2743" s="68">
        <v>42735</v>
      </c>
      <c r="E2743" s="709">
        <v>1973.76</v>
      </c>
      <c r="F2743" s="303"/>
    </row>
    <row r="2744" spans="1:6" ht="20.25">
      <c r="A2744" s="52"/>
      <c r="B2744" s="49"/>
      <c r="C2744" s="1238" t="s">
        <v>165</v>
      </c>
      <c r="D2744" s="1239"/>
      <c r="E2744" s="191">
        <f>SUM(E2719:E2743)</f>
        <v>-38786.299999999996</v>
      </c>
      <c r="F2744" s="296"/>
    </row>
    <row r="2745" spans="1:6" ht="20.25">
      <c r="A2745" s="52"/>
      <c r="B2745" s="53"/>
      <c r="C2745" s="28"/>
      <c r="D2745" s="28"/>
      <c r="E2745" s="618"/>
      <c r="F2745" s="296"/>
    </row>
    <row r="2746" spans="1:6" ht="20.25">
      <c r="A2746" s="52"/>
      <c r="B2746" s="53"/>
      <c r="C2746" s="28"/>
      <c r="D2746" s="28"/>
      <c r="E2746" s="618"/>
      <c r="F2746" s="296"/>
    </row>
    <row r="2747" spans="1:6" ht="20.25">
      <c r="A2747" s="52"/>
      <c r="B2747" s="53"/>
      <c r="C2747" s="28"/>
      <c r="D2747" s="28"/>
      <c r="E2747" s="618"/>
      <c r="F2747" s="296"/>
    </row>
    <row r="2748" spans="1:6" ht="20.25">
      <c r="A2748" s="19" t="s">
        <v>0</v>
      </c>
      <c r="B2748" s="92"/>
      <c r="C2748" s="92"/>
      <c r="D2748" s="92"/>
      <c r="E2748" s="92"/>
    </row>
    <row r="2749" spans="1:6" ht="20.25">
      <c r="A2749" s="19" t="s">
        <v>1</v>
      </c>
      <c r="B2749" s="53"/>
      <c r="C2749" s="53"/>
      <c r="D2749" s="53"/>
      <c r="E2749" s="146"/>
    </row>
    <row r="2750" spans="1:6" ht="20.25">
      <c r="A2750" s="19"/>
      <c r="B2750" s="20"/>
      <c r="C2750" s="20"/>
      <c r="D2750" s="21"/>
      <c r="E2750" s="22"/>
    </row>
    <row r="2751" spans="1:6" ht="20.25">
      <c r="A2751" s="19"/>
      <c r="B2751" s="20"/>
      <c r="C2751" s="19" t="s">
        <v>2</v>
      </c>
      <c r="D2751" s="21"/>
      <c r="E2751" s="21"/>
    </row>
    <row r="2752" spans="1:6" ht="20.25">
      <c r="A2752" s="19" t="s">
        <v>3</v>
      </c>
      <c r="B2752" s="23"/>
      <c r="C2752" s="20"/>
      <c r="D2752" s="22"/>
      <c r="E2752" s="22"/>
    </row>
    <row r="2753" spans="1:6" ht="20.25">
      <c r="A2753" s="21"/>
      <c r="B2753" s="23"/>
      <c r="C2753" s="20"/>
      <c r="D2753" s="22"/>
      <c r="E2753" s="22"/>
    </row>
    <row r="2754" spans="1:6" ht="20.25">
      <c r="A2754" s="21" t="s">
        <v>277</v>
      </c>
      <c r="B2754" s="23"/>
      <c r="C2754" s="20"/>
      <c r="D2754" s="22"/>
      <c r="E2754" s="22"/>
    </row>
    <row r="2755" spans="1:6" ht="20.25">
      <c r="A2755" s="21" t="s">
        <v>5</v>
      </c>
      <c r="B2755" s="24"/>
      <c r="C2755" s="21"/>
      <c r="D2755" s="22"/>
      <c r="E2755" s="22"/>
    </row>
    <row r="2756" spans="1:6" ht="20.25">
      <c r="A2756" s="21" t="s">
        <v>6</v>
      </c>
      <c r="B2756" s="24"/>
      <c r="C2756" s="21"/>
      <c r="D2756" s="22"/>
      <c r="E2756" s="22"/>
    </row>
    <row r="2757" spans="1:6" ht="20.25">
      <c r="A2757" s="688" t="s">
        <v>7</v>
      </c>
      <c r="B2757" s="685" t="s">
        <v>8</v>
      </c>
      <c r="C2757" s="1238" t="s">
        <v>9</v>
      </c>
      <c r="D2757" s="1240"/>
      <c r="E2757" s="688" t="s">
        <v>10</v>
      </c>
    </row>
    <row r="2758" spans="1:6" ht="20.25">
      <c r="A2758" s="27"/>
      <c r="B2758" s="28" t="s">
        <v>11</v>
      </c>
      <c r="C2758" s="27"/>
      <c r="D2758" s="29"/>
      <c r="E2758" s="27" t="s">
        <v>12</v>
      </c>
    </row>
    <row r="2759" spans="1:6" ht="20.25">
      <c r="A2759" s="30"/>
      <c r="B2759" s="31"/>
      <c r="C2759" s="689" t="s">
        <v>13</v>
      </c>
      <c r="D2759" s="690" t="s">
        <v>14</v>
      </c>
      <c r="E2759" s="689"/>
    </row>
    <row r="2760" spans="1:6" ht="20.25">
      <c r="A2760" s="34" t="s">
        <v>278</v>
      </c>
      <c r="B2760" s="1258" t="s">
        <v>734</v>
      </c>
      <c r="C2760" s="1259"/>
      <c r="D2760" s="1260"/>
      <c r="E2760" s="617">
        <f>+E2744</f>
        <v>-38786.299999999996</v>
      </c>
      <c r="F2760" s="295">
        <v>43101</v>
      </c>
    </row>
    <row r="2761" spans="1:6" ht="20.25">
      <c r="A2761" s="280"/>
      <c r="B2761" s="280" t="s">
        <v>34</v>
      </c>
      <c r="C2761" s="282" t="s">
        <v>19</v>
      </c>
      <c r="D2761" s="38">
        <v>43069</v>
      </c>
      <c r="E2761" s="616">
        <v>746778</v>
      </c>
      <c r="F2761" s="295" t="s">
        <v>539</v>
      </c>
    </row>
    <row r="2762" spans="1:6" ht="20.25">
      <c r="A2762" s="280"/>
      <c r="B2762" s="280" t="s">
        <v>34</v>
      </c>
      <c r="C2762" s="282" t="s">
        <v>19</v>
      </c>
      <c r="D2762" s="38">
        <v>43100</v>
      </c>
      <c r="E2762" s="616">
        <v>533961</v>
      </c>
    </row>
    <row r="2763" spans="1:6" ht="20.25">
      <c r="A2763" s="280"/>
      <c r="B2763" s="280" t="s">
        <v>73</v>
      </c>
      <c r="C2763" s="282" t="s">
        <v>757</v>
      </c>
      <c r="D2763" s="38">
        <v>43131</v>
      </c>
      <c r="E2763" s="615">
        <v>-21927</v>
      </c>
      <c r="F2763" s="295" t="s">
        <v>539</v>
      </c>
    </row>
    <row r="2764" spans="1:6" ht="20.25">
      <c r="A2764" s="280"/>
      <c r="B2764" s="280" t="s">
        <v>34</v>
      </c>
      <c r="C2764" s="282" t="s">
        <v>19</v>
      </c>
      <c r="D2764" s="38">
        <v>43131</v>
      </c>
      <c r="E2764" s="615">
        <v>488638</v>
      </c>
      <c r="F2764" s="296"/>
    </row>
    <row r="2765" spans="1:6" ht="20.25">
      <c r="A2765" s="280"/>
      <c r="B2765" s="280"/>
      <c r="C2765" s="280"/>
      <c r="D2765" s="38"/>
      <c r="E2765" s="88"/>
    </row>
    <row r="2766" spans="1:6" ht="20.25">
      <c r="A2766" s="280"/>
      <c r="B2766" s="280"/>
      <c r="C2766" s="280"/>
      <c r="D2766" s="38"/>
      <c r="E2766" s="88"/>
    </row>
    <row r="2767" spans="1:6" ht="20.25">
      <c r="A2767" s="280"/>
      <c r="B2767" s="280"/>
      <c r="C2767" s="280"/>
      <c r="D2767" s="38"/>
      <c r="E2767" s="89"/>
    </row>
    <row r="2768" spans="1:6" ht="20.25">
      <c r="A2768" s="41"/>
      <c r="B2768" s="280"/>
      <c r="C2768" s="282"/>
      <c r="D2768" s="86"/>
      <c r="E2768" s="88"/>
    </row>
    <row r="2769" spans="1:6" ht="20.25">
      <c r="A2769" s="41"/>
      <c r="B2769" s="280"/>
      <c r="C2769" s="280"/>
      <c r="D2769" s="38"/>
      <c r="E2769" s="89"/>
    </row>
    <row r="2770" spans="1:6" ht="20.25">
      <c r="A2770" s="41"/>
      <c r="B2770" s="280"/>
      <c r="C2770" s="280"/>
      <c r="D2770" s="38"/>
      <c r="E2770" s="89"/>
    </row>
    <row r="2771" spans="1:6" ht="20.25">
      <c r="A2771" s="41"/>
      <c r="B2771" s="280"/>
      <c r="C2771" s="280"/>
      <c r="D2771" s="38"/>
      <c r="E2771" s="89"/>
      <c r="F2771" s="296"/>
    </row>
    <row r="2772" spans="1:6" ht="20.25">
      <c r="A2772" s="280"/>
      <c r="B2772" s="280"/>
      <c r="C2772" s="280"/>
      <c r="D2772" s="38"/>
      <c r="E2772" s="110"/>
      <c r="F2772" s="296"/>
    </row>
    <row r="2773" spans="1:6" ht="20.25">
      <c r="A2773" s="280"/>
      <c r="B2773" s="280"/>
      <c r="C2773" s="280"/>
      <c r="D2773" s="38"/>
      <c r="E2773" s="50"/>
      <c r="F2773" s="296"/>
    </row>
    <row r="2774" spans="1:6" ht="20.25">
      <c r="A2774" s="280"/>
      <c r="B2774" s="280"/>
      <c r="C2774" s="280"/>
      <c r="D2774" s="38"/>
      <c r="E2774" s="50"/>
      <c r="F2774" s="303"/>
    </row>
    <row r="2775" spans="1:6" ht="20.25">
      <c r="A2775" s="280"/>
      <c r="B2775" s="280"/>
      <c r="C2775" s="282"/>
      <c r="D2775" s="38"/>
      <c r="E2775" s="126"/>
      <c r="F2775" s="303"/>
    </row>
    <row r="2776" spans="1:6" ht="20.25">
      <c r="A2776" s="280"/>
      <c r="B2776" s="280"/>
      <c r="C2776" s="282"/>
      <c r="D2776" s="38"/>
      <c r="E2776" s="126"/>
      <c r="F2776" s="295"/>
    </row>
    <row r="2777" spans="1:6" ht="20.25">
      <c r="A2777" s="280"/>
      <c r="B2777" s="280"/>
      <c r="C2777" s="282"/>
      <c r="D2777" s="38"/>
      <c r="E2777" s="126"/>
      <c r="F2777" s="295"/>
    </row>
    <row r="2778" spans="1:6" ht="20.25">
      <c r="A2778" s="280"/>
      <c r="B2778" s="280"/>
      <c r="C2778" s="282"/>
      <c r="D2778" s="38"/>
      <c r="E2778" s="126"/>
      <c r="F2778" s="295"/>
    </row>
    <row r="2779" spans="1:6" ht="20.25">
      <c r="A2779" s="280"/>
      <c r="B2779" s="280"/>
      <c r="C2779" s="282"/>
      <c r="D2779" s="38"/>
      <c r="E2779" s="126"/>
      <c r="F2779" s="295"/>
    </row>
    <row r="2780" spans="1:6" ht="20.25">
      <c r="A2780" s="280"/>
      <c r="B2780" s="280"/>
      <c r="C2780" s="282"/>
      <c r="D2780" s="38"/>
      <c r="E2780" s="126"/>
      <c r="F2780" s="295"/>
    </row>
    <row r="2781" spans="1:6" ht="20.25">
      <c r="A2781" s="280"/>
      <c r="B2781" s="280"/>
      <c r="C2781" s="282"/>
      <c r="D2781" s="38"/>
      <c r="E2781" s="126"/>
      <c r="F2781" s="295"/>
    </row>
    <row r="2782" spans="1:6" ht="20.25">
      <c r="A2782" s="280"/>
      <c r="B2782" s="280"/>
      <c r="C2782" s="282"/>
      <c r="D2782" s="38"/>
      <c r="E2782" s="126"/>
      <c r="F2782" s="295"/>
    </row>
    <row r="2783" spans="1:6" ht="20.25">
      <c r="A2783" s="280"/>
      <c r="B2783" s="280"/>
      <c r="C2783" s="282"/>
      <c r="D2783" s="38"/>
      <c r="E2783" s="194"/>
      <c r="F2783" s="295"/>
    </row>
    <row r="2784" spans="1:6" ht="20.25">
      <c r="A2784" s="280"/>
      <c r="B2784" s="280"/>
      <c r="C2784" s="282"/>
      <c r="D2784" s="38"/>
      <c r="E2784" s="126"/>
      <c r="F2784" s="295"/>
    </row>
    <row r="2785" spans="1:6" ht="20.25">
      <c r="A2785" s="67"/>
      <c r="B2785" s="280"/>
      <c r="C2785" s="282"/>
      <c r="D2785" s="38"/>
      <c r="E2785" s="163"/>
      <c r="F2785" s="296"/>
    </row>
    <row r="2786" spans="1:6" ht="20.25">
      <c r="A2786" s="52"/>
      <c r="B2786" s="164"/>
      <c r="C2786" s="1238" t="s">
        <v>772</v>
      </c>
      <c r="D2786" s="1239"/>
      <c r="E2786" s="70">
        <f>SUM(E2760:E2785)</f>
        <v>1708663.7</v>
      </c>
      <c r="F2786" s="296"/>
    </row>
    <row r="2787" spans="1:6" ht="20.25">
      <c r="A2787" s="55" t="s">
        <v>23</v>
      </c>
      <c r="B2787" s="40"/>
      <c r="C2787" s="40"/>
      <c r="D2787" s="40"/>
      <c r="E2787" s="40"/>
      <c r="F2787" s="296"/>
    </row>
    <row r="2788" spans="1:6" ht="20.25">
      <c r="A2788" s="55"/>
      <c r="B2788" s="40"/>
      <c r="C2788" s="40"/>
      <c r="D2788" s="40"/>
      <c r="E2788" s="40"/>
      <c r="F2788" s="296"/>
    </row>
    <row r="2789" spans="1:6" ht="20.25">
      <c r="A2789" s="19" t="s">
        <v>0</v>
      </c>
      <c r="B2789" s="22"/>
      <c r="C2789" s="22"/>
      <c r="D2789" s="22"/>
      <c r="E2789" s="22"/>
      <c r="F2789" s="296"/>
    </row>
    <row r="2790" spans="1:6" ht="20.25">
      <c r="A2790" s="19" t="s">
        <v>1</v>
      </c>
      <c r="B2790" s="22"/>
      <c r="C2790" s="22"/>
      <c r="D2790" s="22"/>
      <c r="E2790" s="22"/>
      <c r="F2790" s="296"/>
    </row>
    <row r="2791" spans="1:6" ht="20.25">
      <c r="A2791" s="19"/>
      <c r="B2791" s="20"/>
      <c r="C2791" s="20"/>
      <c r="D2791" s="21"/>
      <c r="E2791" s="22"/>
      <c r="F2791" s="296"/>
    </row>
    <row r="2792" spans="1:6" ht="20.25">
      <c r="A2792" s="19"/>
      <c r="B2792" s="20"/>
      <c r="C2792" s="19" t="s">
        <v>2</v>
      </c>
      <c r="D2792" s="21"/>
      <c r="E2792" s="21"/>
      <c r="F2792" s="296"/>
    </row>
    <row r="2793" spans="1:6" ht="20.25">
      <c r="A2793" s="19" t="s">
        <v>3</v>
      </c>
      <c r="B2793" s="23"/>
      <c r="C2793" s="20"/>
      <c r="D2793" s="22"/>
      <c r="E2793" s="22"/>
      <c r="F2793" s="296"/>
    </row>
    <row r="2794" spans="1:6" ht="20.25">
      <c r="A2794" s="21"/>
      <c r="B2794" s="23"/>
      <c r="C2794" s="20"/>
      <c r="D2794" s="22"/>
      <c r="E2794" s="22"/>
      <c r="F2794" s="296"/>
    </row>
    <row r="2795" spans="1:6" ht="20.25">
      <c r="A2795" s="21" t="s">
        <v>283</v>
      </c>
      <c r="B2795" s="23"/>
      <c r="C2795" s="20"/>
      <c r="D2795" s="22"/>
      <c r="E2795" s="22"/>
      <c r="F2795" s="296"/>
    </row>
    <row r="2796" spans="1:6" ht="20.25">
      <c r="A2796" s="21" t="s">
        <v>5</v>
      </c>
      <c r="B2796" s="24"/>
      <c r="C2796" s="21"/>
      <c r="D2796" s="22"/>
      <c r="E2796" s="22"/>
      <c r="F2796" s="296"/>
    </row>
    <row r="2797" spans="1:6" ht="20.25">
      <c r="A2797" s="21" t="s">
        <v>6</v>
      </c>
      <c r="B2797" s="24"/>
      <c r="C2797" s="21"/>
      <c r="D2797" s="22"/>
      <c r="E2797" s="22"/>
      <c r="F2797" s="296"/>
    </row>
    <row r="2798" spans="1:6" ht="20.25">
      <c r="A2798" s="688" t="s">
        <v>7</v>
      </c>
      <c r="B2798" s="26" t="s">
        <v>8</v>
      </c>
      <c r="C2798" s="1238" t="s">
        <v>9</v>
      </c>
      <c r="D2798" s="1240"/>
      <c r="E2798" s="688" t="s">
        <v>10</v>
      </c>
      <c r="F2798" s="296"/>
    </row>
    <row r="2799" spans="1:6" ht="20.25">
      <c r="A2799" s="27"/>
      <c r="B2799" s="28" t="s">
        <v>11</v>
      </c>
      <c r="C2799" s="688"/>
      <c r="D2799" s="29"/>
      <c r="E2799" s="27" t="s">
        <v>12</v>
      </c>
      <c r="F2799" s="296"/>
    </row>
    <row r="2800" spans="1:6" ht="20.25">
      <c r="A2800" s="30"/>
      <c r="B2800" s="31"/>
      <c r="C2800" s="689" t="s">
        <v>13</v>
      </c>
      <c r="D2800" s="690" t="s">
        <v>14</v>
      </c>
      <c r="E2800" s="689"/>
      <c r="F2800" s="296"/>
    </row>
    <row r="2801" spans="1:6" ht="20.25">
      <c r="A2801" s="34" t="s">
        <v>284</v>
      </c>
      <c r="B2801" s="34" t="s">
        <v>26</v>
      </c>
      <c r="C2801" s="280" t="s">
        <v>19</v>
      </c>
      <c r="D2801" s="35">
        <v>39263</v>
      </c>
      <c r="E2801" s="94">
        <v>-2768</v>
      </c>
      <c r="F2801" s="296"/>
    </row>
    <row r="2802" spans="1:6" ht="20.25">
      <c r="A2802" s="280"/>
      <c r="B2802" s="280" t="s">
        <v>26</v>
      </c>
      <c r="C2802" s="280" t="s">
        <v>19</v>
      </c>
      <c r="D2802" s="38">
        <v>39325</v>
      </c>
      <c r="E2802" s="88">
        <v>-2833</v>
      </c>
      <c r="F2802" s="296"/>
    </row>
    <row r="2803" spans="1:6" ht="20.25">
      <c r="A2803" s="41"/>
      <c r="B2803" s="280" t="s">
        <v>26</v>
      </c>
      <c r="C2803" s="280" t="s">
        <v>17</v>
      </c>
      <c r="D2803" s="38">
        <v>39797</v>
      </c>
      <c r="E2803" s="88">
        <v>-2833</v>
      </c>
      <c r="F2803" s="296"/>
    </row>
    <row r="2804" spans="1:6" ht="20.25">
      <c r="A2804" s="41"/>
      <c r="B2804" s="280" t="s">
        <v>16</v>
      </c>
      <c r="C2804" s="280" t="s">
        <v>19</v>
      </c>
      <c r="D2804" s="38">
        <v>39813</v>
      </c>
      <c r="E2804" s="89">
        <v>47840</v>
      </c>
      <c r="F2804" s="296"/>
    </row>
    <row r="2805" spans="1:6" ht="20.25">
      <c r="A2805" s="41"/>
      <c r="B2805" s="280" t="s">
        <v>26</v>
      </c>
      <c r="C2805" s="280" t="s">
        <v>19</v>
      </c>
      <c r="D2805" s="38">
        <v>39660</v>
      </c>
      <c r="E2805" s="88">
        <v>-3000</v>
      </c>
      <c r="F2805" s="296"/>
    </row>
    <row r="2806" spans="1:6" ht="20.25">
      <c r="A2806" s="47"/>
      <c r="B2806" s="280" t="s">
        <v>27</v>
      </c>
      <c r="C2806" s="280" t="s">
        <v>17</v>
      </c>
      <c r="D2806" s="38">
        <v>42962</v>
      </c>
      <c r="E2806" s="89">
        <v>37842</v>
      </c>
      <c r="F2806" s="296"/>
    </row>
    <row r="2807" spans="1:6" ht="20.25">
      <c r="A2807" s="47"/>
      <c r="B2807" s="280"/>
      <c r="C2807" s="280" t="s">
        <v>285</v>
      </c>
      <c r="D2807" s="38">
        <v>43039</v>
      </c>
      <c r="E2807" s="90">
        <v>-137380.20000000001</v>
      </c>
      <c r="F2807" s="296"/>
    </row>
    <row r="2808" spans="1:6" ht="20.25">
      <c r="A2808" s="47"/>
      <c r="B2808" s="280" t="s">
        <v>16</v>
      </c>
      <c r="C2808" s="280" t="s">
        <v>19</v>
      </c>
      <c r="D2808" s="38">
        <v>43008</v>
      </c>
      <c r="E2808" s="89">
        <v>25870</v>
      </c>
      <c r="F2808" s="296"/>
    </row>
    <row r="2809" spans="1:6" ht="20.25">
      <c r="A2809" s="41"/>
      <c r="B2809" s="280" t="s">
        <v>27</v>
      </c>
      <c r="C2809" s="280" t="s">
        <v>17</v>
      </c>
      <c r="D2809" s="38">
        <v>43100</v>
      </c>
      <c r="E2809" s="90">
        <v>-41120</v>
      </c>
      <c r="F2809" s="296"/>
    </row>
    <row r="2810" spans="1:6" ht="20.25">
      <c r="A2810" s="47"/>
      <c r="B2810" s="280" t="s">
        <v>34</v>
      </c>
      <c r="C2810" s="280" t="s">
        <v>19</v>
      </c>
      <c r="D2810" s="147">
        <v>43159</v>
      </c>
      <c r="E2810" s="126">
        <v>10530674</v>
      </c>
    </row>
    <row r="2811" spans="1:6" ht="20.25">
      <c r="A2811" s="41"/>
      <c r="B2811" s="280"/>
      <c r="C2811" s="280"/>
      <c r="D2811" s="42"/>
      <c r="E2811" s="89"/>
      <c r="F2811" s="302">
        <v>43101</v>
      </c>
    </row>
    <row r="2812" spans="1:6" s="279" customFormat="1" ht="20.25">
      <c r="A2812" s="41"/>
      <c r="B2812" s="280"/>
      <c r="C2812" s="280"/>
      <c r="D2812" s="42"/>
      <c r="E2812" s="89"/>
      <c r="F2812" s="302"/>
    </row>
    <row r="2813" spans="1:6" ht="20.25">
      <c r="A2813" s="280"/>
      <c r="B2813" s="280"/>
      <c r="C2813" s="280"/>
      <c r="D2813" s="38"/>
      <c r="E2813" s="89"/>
    </row>
    <row r="2814" spans="1:6" ht="20.25">
      <c r="A2814" s="41"/>
      <c r="B2814" s="281"/>
      <c r="C2814" s="280"/>
      <c r="D2814" s="42"/>
      <c r="E2814" s="89"/>
    </row>
    <row r="2815" spans="1:6" ht="20.25">
      <c r="A2815" s="41"/>
      <c r="B2815" s="281"/>
      <c r="C2815" s="280"/>
      <c r="D2815" s="42"/>
      <c r="E2815" s="89"/>
    </row>
    <row r="2816" spans="1:6" ht="20.25">
      <c r="A2816" s="41"/>
      <c r="B2816" s="281"/>
      <c r="C2816" s="280"/>
      <c r="D2816" s="42"/>
      <c r="E2816" s="89"/>
    </row>
    <row r="2817" spans="1:5" ht="20.25">
      <c r="A2817" s="280"/>
      <c r="B2817" s="281"/>
      <c r="C2817" s="280"/>
      <c r="D2817" s="45"/>
      <c r="E2817" s="46"/>
    </row>
    <row r="2818" spans="1:5" ht="20.25">
      <c r="A2818" s="280"/>
      <c r="B2818" s="281"/>
      <c r="C2818" s="280"/>
      <c r="D2818" s="45"/>
      <c r="E2818" s="46"/>
    </row>
    <row r="2819" spans="1:5" ht="20.25">
      <c r="A2819" s="280"/>
      <c r="B2819" s="281"/>
      <c r="C2819" s="280"/>
      <c r="D2819" s="45"/>
      <c r="E2819" s="46"/>
    </row>
    <row r="2820" spans="1:5" ht="20.25">
      <c r="A2820" s="280"/>
      <c r="B2820" s="281"/>
      <c r="C2820" s="280"/>
      <c r="D2820" s="45"/>
      <c r="E2820" s="46"/>
    </row>
    <row r="2821" spans="1:5" ht="20.25">
      <c r="A2821" s="280"/>
      <c r="B2821" s="281"/>
      <c r="C2821" s="280"/>
      <c r="D2821" s="45"/>
      <c r="E2821" s="46"/>
    </row>
    <row r="2822" spans="1:5" ht="20.25">
      <c r="A2822" s="280"/>
      <c r="B2822" s="281"/>
      <c r="C2822" s="280"/>
      <c r="D2822" s="45"/>
      <c r="E2822" s="46"/>
    </row>
    <row r="2823" spans="1:5" ht="20.25">
      <c r="A2823" s="280"/>
      <c r="B2823" s="281"/>
      <c r="C2823" s="280"/>
      <c r="D2823" s="45"/>
      <c r="E2823" s="46"/>
    </row>
    <row r="2824" spans="1:5" ht="20.25">
      <c r="A2824" s="280"/>
      <c r="B2824" s="281"/>
      <c r="C2824" s="280"/>
      <c r="D2824" s="45"/>
      <c r="E2824" s="46"/>
    </row>
    <row r="2825" spans="1:5" ht="20.25">
      <c r="A2825" s="280"/>
      <c r="B2825" s="281"/>
      <c r="C2825" s="280"/>
      <c r="D2825" s="45"/>
      <c r="E2825" s="46"/>
    </row>
    <row r="2826" spans="1:5" ht="20.25">
      <c r="A2826" s="47"/>
      <c r="B2826" s="48"/>
      <c r="C2826" s="47"/>
      <c r="D2826" s="49"/>
      <c r="E2826" s="50"/>
    </row>
    <row r="2827" spans="1:5" ht="20.25">
      <c r="A2827" s="30"/>
      <c r="B2827" s="51"/>
      <c r="C2827" s="30"/>
      <c r="D2827" s="49"/>
      <c r="E2827" s="50"/>
    </row>
    <row r="2828" spans="1:5" ht="20.25">
      <c r="A2828" s="52"/>
      <c r="B2828" s="53"/>
      <c r="C2828" s="1238" t="s">
        <v>772</v>
      </c>
      <c r="D2828" s="1239"/>
      <c r="E2828" s="140">
        <f>SUM(E2801:E2827)</f>
        <v>10452291.800000001</v>
      </c>
    </row>
    <row r="2829" spans="1:5" ht="20.25">
      <c r="A2829" s="55" t="s">
        <v>23</v>
      </c>
      <c r="B2829" s="40"/>
      <c r="C2829" s="40"/>
      <c r="D2829" s="40"/>
      <c r="E2829" s="40"/>
    </row>
    <row r="2830" spans="1:5" ht="20.25">
      <c r="A2830" s="19" t="s">
        <v>0</v>
      </c>
      <c r="B2830" s="40"/>
      <c r="C2830" s="40"/>
      <c r="D2830" s="40"/>
      <c r="E2830" s="40"/>
    </row>
    <row r="2831" spans="1:5" ht="20.25">
      <c r="A2831" s="19" t="s">
        <v>1</v>
      </c>
      <c r="B2831" s="22"/>
      <c r="C2831" s="22"/>
      <c r="D2831" s="22"/>
      <c r="E2831" s="22"/>
    </row>
    <row r="2832" spans="1:5" ht="20.25">
      <c r="A2832" s="19"/>
      <c r="B2832" s="20"/>
      <c r="C2832" s="20"/>
      <c r="D2832" s="21"/>
      <c r="E2832" s="22"/>
    </row>
    <row r="2833" spans="1:6" ht="20.25">
      <c r="A2833" s="19"/>
      <c r="B2833" s="20"/>
      <c r="C2833" s="19" t="s">
        <v>2</v>
      </c>
      <c r="D2833" s="21"/>
      <c r="E2833" s="21"/>
    </row>
    <row r="2834" spans="1:6" ht="20.25">
      <c r="A2834" s="19" t="s">
        <v>3</v>
      </c>
      <c r="B2834" s="23"/>
      <c r="C2834" s="20"/>
      <c r="D2834" s="22"/>
      <c r="E2834" s="22"/>
    </row>
    <row r="2835" spans="1:6" ht="20.25">
      <c r="A2835" s="21"/>
      <c r="B2835" s="23"/>
      <c r="C2835" s="20"/>
      <c r="D2835" s="22"/>
      <c r="E2835" s="22"/>
    </row>
    <row r="2836" spans="1:6" ht="20.25">
      <c r="A2836" s="21" t="s">
        <v>286</v>
      </c>
      <c r="B2836" s="23"/>
      <c r="C2836" s="20"/>
      <c r="D2836" s="22"/>
      <c r="E2836" s="22"/>
    </row>
    <row r="2837" spans="1:6" ht="20.25">
      <c r="A2837" s="21" t="s">
        <v>5</v>
      </c>
      <c r="B2837" s="24"/>
      <c r="C2837" s="21"/>
      <c r="D2837" s="22"/>
      <c r="E2837" s="22"/>
    </row>
    <row r="2838" spans="1:6" ht="20.25">
      <c r="A2838" s="21" t="s">
        <v>6</v>
      </c>
      <c r="B2838" s="24"/>
      <c r="C2838" s="21"/>
      <c r="D2838" s="22"/>
      <c r="E2838" s="22"/>
    </row>
    <row r="2839" spans="1:6" ht="20.25">
      <c r="A2839" s="688" t="s">
        <v>7</v>
      </c>
      <c r="B2839" s="26" t="s">
        <v>8</v>
      </c>
      <c r="C2839" s="1238" t="s">
        <v>9</v>
      </c>
      <c r="D2839" s="1240"/>
      <c r="E2839" s="688" t="s">
        <v>10</v>
      </c>
    </row>
    <row r="2840" spans="1:6" ht="20.25">
      <c r="A2840" s="27"/>
      <c r="B2840" s="28" t="s">
        <v>11</v>
      </c>
      <c r="C2840" s="688"/>
      <c r="D2840" s="29"/>
      <c r="E2840" s="27" t="s">
        <v>12</v>
      </c>
    </row>
    <row r="2841" spans="1:6" ht="20.25">
      <c r="A2841" s="30"/>
      <c r="B2841" s="31"/>
      <c r="C2841" s="689" t="s">
        <v>13</v>
      </c>
      <c r="D2841" s="690" t="s">
        <v>14</v>
      </c>
      <c r="E2841" s="689"/>
    </row>
    <row r="2842" spans="1:6" ht="20.25">
      <c r="A2842" s="34" t="s">
        <v>287</v>
      </c>
      <c r="B2842" s="34" t="s">
        <v>16</v>
      </c>
      <c r="C2842" s="280" t="s">
        <v>17</v>
      </c>
      <c r="D2842" s="35">
        <v>39217</v>
      </c>
      <c r="E2842" s="87">
        <v>19084</v>
      </c>
    </row>
    <row r="2843" spans="1:6" ht="20.25">
      <c r="A2843" s="280"/>
      <c r="B2843" s="280" t="s">
        <v>16</v>
      </c>
      <c r="C2843" s="282" t="s">
        <v>19</v>
      </c>
      <c r="D2843" s="38">
        <v>39355</v>
      </c>
      <c r="E2843" s="663">
        <v>100</v>
      </c>
    </row>
    <row r="2844" spans="1:6" ht="20.25">
      <c r="A2844" s="280"/>
      <c r="B2844" s="280" t="s">
        <v>26</v>
      </c>
      <c r="C2844" s="282" t="s">
        <v>19</v>
      </c>
      <c r="D2844" s="38">
        <v>39386</v>
      </c>
      <c r="E2844" s="88">
        <v>-4421.5</v>
      </c>
    </row>
    <row r="2845" spans="1:6" ht="20.25">
      <c r="A2845" s="280"/>
      <c r="B2845" s="280" t="s">
        <v>26</v>
      </c>
      <c r="C2845" s="282" t="s">
        <v>19</v>
      </c>
      <c r="D2845" s="38">
        <v>39447</v>
      </c>
      <c r="E2845" s="88">
        <v>-57092</v>
      </c>
    </row>
    <row r="2846" spans="1:6" ht="20.25">
      <c r="A2846" s="280"/>
      <c r="B2846" s="280" t="s">
        <v>16</v>
      </c>
      <c r="C2846" s="280" t="s">
        <v>17</v>
      </c>
      <c r="D2846" s="38">
        <v>39583</v>
      </c>
      <c r="E2846" s="663">
        <v>500</v>
      </c>
    </row>
    <row r="2847" spans="1:6" ht="20.25">
      <c r="A2847" s="280"/>
      <c r="B2847" s="280" t="s">
        <v>16</v>
      </c>
      <c r="C2847" s="280" t="s">
        <v>17</v>
      </c>
      <c r="D2847" s="38">
        <v>39614</v>
      </c>
      <c r="E2847" s="663">
        <v>500</v>
      </c>
      <c r="F2847" s="296"/>
    </row>
    <row r="2848" spans="1:6" ht="20.25">
      <c r="A2848" s="280"/>
      <c r="B2848" s="280" t="s">
        <v>26</v>
      </c>
      <c r="C2848" s="280" t="s">
        <v>17</v>
      </c>
      <c r="D2848" s="38">
        <v>39706</v>
      </c>
      <c r="E2848" s="88">
        <v>-100</v>
      </c>
      <c r="F2848" s="296"/>
    </row>
    <row r="2849" spans="1:10" ht="20.25">
      <c r="A2849" s="280"/>
      <c r="B2849" s="280" t="s">
        <v>18</v>
      </c>
      <c r="C2849" s="282" t="s">
        <v>19</v>
      </c>
      <c r="D2849" s="86">
        <v>40056</v>
      </c>
      <c r="E2849" s="664">
        <v>-9028.5499999999993</v>
      </c>
      <c r="F2849" s="296"/>
    </row>
    <row r="2850" spans="1:10" ht="20.25">
      <c r="A2850" s="280"/>
      <c r="B2850" s="280" t="s">
        <v>16</v>
      </c>
      <c r="C2850" s="280" t="s">
        <v>19</v>
      </c>
      <c r="D2850" s="38">
        <v>40086</v>
      </c>
      <c r="E2850" s="663">
        <v>46040</v>
      </c>
      <c r="F2850" s="296"/>
    </row>
    <row r="2851" spans="1:10" ht="20.25">
      <c r="A2851" s="280"/>
      <c r="B2851" s="280" t="s">
        <v>16</v>
      </c>
      <c r="C2851" s="280" t="s">
        <v>19</v>
      </c>
      <c r="D2851" s="38">
        <v>40117</v>
      </c>
      <c r="E2851" s="663">
        <v>137.6</v>
      </c>
      <c r="F2851" s="296"/>
    </row>
    <row r="2852" spans="1:10" ht="20.25">
      <c r="A2852" s="280"/>
      <c r="B2852" s="280" t="s">
        <v>16</v>
      </c>
      <c r="C2852" s="280" t="s">
        <v>17</v>
      </c>
      <c r="D2852" s="38">
        <v>40162</v>
      </c>
      <c r="E2852" s="663">
        <v>62755</v>
      </c>
      <c r="F2852" s="296"/>
    </row>
    <row r="2853" spans="1:10" ht="20.25">
      <c r="A2853" s="280"/>
      <c r="B2853" s="280" t="s">
        <v>20</v>
      </c>
      <c r="C2853" s="280" t="s">
        <v>17</v>
      </c>
      <c r="D2853" s="38">
        <v>40344</v>
      </c>
      <c r="E2853" s="88">
        <v>-909.45</v>
      </c>
      <c r="F2853" s="296"/>
    </row>
    <row r="2854" spans="1:10" ht="20.25">
      <c r="A2854" s="280"/>
      <c r="B2854" s="280" t="s">
        <v>28</v>
      </c>
      <c r="C2854" s="280" t="s">
        <v>17</v>
      </c>
      <c r="D2854" s="42">
        <v>40709</v>
      </c>
      <c r="E2854" s="663">
        <v>200</v>
      </c>
      <c r="F2854" s="296"/>
    </row>
    <row r="2855" spans="1:10" ht="20.25">
      <c r="A2855" s="280"/>
      <c r="B2855" s="280" t="s">
        <v>20</v>
      </c>
      <c r="C2855" s="280" t="s">
        <v>19</v>
      </c>
      <c r="D2855" s="38">
        <v>40786</v>
      </c>
      <c r="E2855" s="88">
        <v>-100</v>
      </c>
      <c r="F2855" s="296"/>
    </row>
    <row r="2856" spans="1:10" ht="20.25">
      <c r="A2856" s="280"/>
      <c r="B2856" s="280" t="s">
        <v>20</v>
      </c>
      <c r="C2856" s="280" t="s">
        <v>17</v>
      </c>
      <c r="D2856" s="38">
        <v>40862</v>
      </c>
      <c r="E2856" s="664">
        <v>-101446</v>
      </c>
      <c r="F2856" s="296"/>
    </row>
    <row r="2857" spans="1:10" ht="20.25">
      <c r="A2857" s="41"/>
      <c r="B2857" s="280" t="s">
        <v>20</v>
      </c>
      <c r="C2857" s="282" t="s">
        <v>17</v>
      </c>
      <c r="D2857" s="38">
        <v>40954</v>
      </c>
      <c r="E2857" s="663">
        <v>120</v>
      </c>
      <c r="F2857" s="296"/>
    </row>
    <row r="2858" spans="1:10" ht="20.25">
      <c r="A2858" s="41"/>
      <c r="B2858" s="280" t="s">
        <v>27</v>
      </c>
      <c r="C2858" s="280" t="s">
        <v>19</v>
      </c>
      <c r="D2858" s="38">
        <v>40967</v>
      </c>
      <c r="E2858" s="88">
        <v>-4536</v>
      </c>
      <c r="F2858" s="296"/>
    </row>
    <row r="2859" spans="1:10" ht="20.25">
      <c r="A2859" s="41"/>
      <c r="B2859" s="165" t="s">
        <v>60</v>
      </c>
      <c r="C2859" s="282" t="s">
        <v>107</v>
      </c>
      <c r="D2859" s="38">
        <v>41009</v>
      </c>
      <c r="E2859" s="88">
        <v>-90834</v>
      </c>
      <c r="F2859" s="296"/>
    </row>
    <row r="2860" spans="1:10" ht="20.25">
      <c r="A2860" s="37"/>
      <c r="B2860" s="124" t="s">
        <v>18</v>
      </c>
      <c r="C2860" s="280" t="s">
        <v>17</v>
      </c>
      <c r="D2860" s="125">
        <v>43146</v>
      </c>
      <c r="E2860" s="210">
        <v>1698837</v>
      </c>
      <c r="F2860" s="296"/>
      <c r="G2860"/>
      <c r="H2860"/>
      <c r="I2860"/>
      <c r="J2860"/>
    </row>
    <row r="2861" spans="1:10" ht="20.25">
      <c r="A2861" s="37"/>
      <c r="B2861" s="124" t="s">
        <v>18</v>
      </c>
      <c r="C2861" s="280" t="s">
        <v>19</v>
      </c>
      <c r="D2861" s="125">
        <v>43159</v>
      </c>
      <c r="E2861" s="243">
        <v>1351554</v>
      </c>
      <c r="F2861" s="308"/>
      <c r="G2861"/>
      <c r="H2861"/>
      <c r="I2861"/>
      <c r="J2861"/>
    </row>
    <row r="2862" spans="1:10" s="279" customFormat="1" ht="20.25">
      <c r="A2862" s="280"/>
      <c r="B2862" s="124"/>
      <c r="C2862" s="280"/>
      <c r="D2862" s="125"/>
      <c r="E2862" s="243"/>
      <c r="F2862" s="310"/>
    </row>
    <row r="2863" spans="1:10" ht="20.25">
      <c r="A2863" s="280"/>
      <c r="B2863" s="280"/>
      <c r="C2863" s="282"/>
      <c r="D2863" s="38"/>
      <c r="E2863" s="243"/>
      <c r="F2863" s="296"/>
    </row>
    <row r="2864" spans="1:10" ht="20.25">
      <c r="A2864" s="280"/>
      <c r="B2864" s="280"/>
      <c r="C2864" s="280"/>
      <c r="D2864" s="38"/>
      <c r="E2864" s="46"/>
      <c r="F2864" s="308"/>
    </row>
    <row r="2865" spans="1:6" ht="20.25">
      <c r="A2865" s="280"/>
      <c r="B2865" s="280"/>
      <c r="C2865" s="280"/>
      <c r="D2865" s="38"/>
      <c r="E2865" s="46"/>
      <c r="F2865" s="308"/>
    </row>
    <row r="2866" spans="1:6" ht="20.25">
      <c r="A2866" s="280"/>
      <c r="B2866" s="280"/>
      <c r="C2866" s="280"/>
      <c r="D2866" s="38"/>
      <c r="E2866" s="46"/>
      <c r="F2866" s="308"/>
    </row>
    <row r="2867" spans="1:6" ht="20.25">
      <c r="A2867" s="280"/>
      <c r="B2867" s="280"/>
      <c r="C2867" s="280"/>
      <c r="D2867" s="38"/>
      <c r="E2867" s="46"/>
      <c r="F2867" s="308"/>
    </row>
    <row r="2868" spans="1:6" ht="20.25">
      <c r="A2868" s="280"/>
      <c r="B2868" s="280"/>
      <c r="C2868" s="280"/>
      <c r="D2868" s="38"/>
      <c r="E2868" s="46"/>
      <c r="F2868" s="308"/>
    </row>
    <row r="2869" spans="1:6" ht="20.25">
      <c r="A2869" s="47"/>
      <c r="B2869" s="280"/>
      <c r="C2869" s="280"/>
      <c r="D2869" s="38"/>
      <c r="E2869" s="46"/>
      <c r="F2869" s="296"/>
    </row>
    <row r="2870" spans="1:6" ht="20.25">
      <c r="A2870" s="30"/>
      <c r="B2870" s="51"/>
      <c r="C2870" s="30"/>
      <c r="D2870" s="49"/>
      <c r="E2870" s="50"/>
      <c r="F2870" s="296"/>
    </row>
    <row r="2871" spans="1:6" ht="20.25">
      <c r="A2871" s="52"/>
      <c r="B2871" s="53"/>
      <c r="C2871" s="1238" t="s">
        <v>772</v>
      </c>
      <c r="D2871" s="1239"/>
      <c r="E2871" s="62">
        <f>SUM(E2842:E2870)</f>
        <v>2911360.1</v>
      </c>
      <c r="F2871" s="296"/>
    </row>
    <row r="2872" spans="1:6" ht="20.25">
      <c r="A2872" s="55" t="s">
        <v>23</v>
      </c>
      <c r="B2872" s="40"/>
      <c r="C2872" s="40"/>
      <c r="D2872" s="40"/>
      <c r="E2872" s="40"/>
      <c r="F2872" s="296"/>
    </row>
    <row r="2873" spans="1:6" ht="20.25">
      <c r="A2873" s="19" t="s">
        <v>0</v>
      </c>
      <c r="B2873" s="40"/>
      <c r="C2873" s="40"/>
      <c r="D2873" s="40"/>
      <c r="E2873" s="40"/>
      <c r="F2873" s="296"/>
    </row>
    <row r="2874" spans="1:6" ht="20.25">
      <c r="A2874" s="19" t="s">
        <v>1</v>
      </c>
      <c r="B2874" s="53"/>
      <c r="C2874" s="53"/>
      <c r="D2874" s="53"/>
      <c r="E2874" s="146"/>
      <c r="F2874" s="296"/>
    </row>
    <row r="2875" spans="1:6" ht="20.25">
      <c r="A2875" s="19"/>
      <c r="B2875" s="20"/>
      <c r="C2875" s="19" t="s">
        <v>2</v>
      </c>
      <c r="D2875" s="21"/>
      <c r="E2875" s="21"/>
      <c r="F2875" s="296"/>
    </row>
    <row r="2876" spans="1:6" ht="20.25">
      <c r="A2876" s="19" t="s">
        <v>3</v>
      </c>
      <c r="B2876" s="23"/>
      <c r="C2876" s="20"/>
      <c r="D2876" s="22"/>
      <c r="E2876" s="22"/>
      <c r="F2876" s="296"/>
    </row>
    <row r="2877" spans="1:6" ht="20.25">
      <c r="A2877" s="21" t="s">
        <v>288</v>
      </c>
      <c r="B2877" s="23"/>
      <c r="C2877" s="20"/>
      <c r="D2877" s="22"/>
      <c r="E2877" s="22"/>
      <c r="F2877" s="296"/>
    </row>
    <row r="2878" spans="1:6" ht="20.25">
      <c r="A2878" s="21" t="s">
        <v>5</v>
      </c>
      <c r="B2878" s="24"/>
      <c r="C2878" s="21"/>
      <c r="D2878" s="22"/>
      <c r="E2878" s="22"/>
      <c r="F2878" s="296"/>
    </row>
    <row r="2879" spans="1:6" ht="20.25">
      <c r="A2879" s="21" t="s">
        <v>6</v>
      </c>
      <c r="B2879" s="24"/>
      <c r="C2879" s="21"/>
      <c r="D2879" s="22"/>
      <c r="E2879" s="22"/>
      <c r="F2879" s="296"/>
    </row>
    <row r="2880" spans="1:6" ht="20.25">
      <c r="A2880" s="688" t="s">
        <v>7</v>
      </c>
      <c r="B2880" s="26" t="s">
        <v>8</v>
      </c>
      <c r="C2880" s="1238" t="s">
        <v>9</v>
      </c>
      <c r="D2880" s="1240"/>
      <c r="E2880" s="688" t="s">
        <v>10</v>
      </c>
      <c r="F2880" s="296"/>
    </row>
    <row r="2881" spans="1:6" ht="20.25">
      <c r="A2881" s="27"/>
      <c r="B2881" s="28" t="s">
        <v>11</v>
      </c>
      <c r="C2881" s="688"/>
      <c r="D2881" s="29"/>
      <c r="E2881" s="27" t="s">
        <v>12</v>
      </c>
      <c r="F2881" s="296"/>
    </row>
    <row r="2882" spans="1:6" ht="20.25">
      <c r="A2882" s="30"/>
      <c r="B2882" s="31"/>
      <c r="C2882" s="689" t="s">
        <v>13</v>
      </c>
      <c r="D2882" s="690" t="s">
        <v>14</v>
      </c>
      <c r="E2882" s="689"/>
    </row>
    <row r="2883" spans="1:6" ht="20.25">
      <c r="A2883" s="34" t="s">
        <v>289</v>
      </c>
      <c r="B2883" s="34" t="s">
        <v>26</v>
      </c>
      <c r="C2883" s="280" t="s">
        <v>19</v>
      </c>
      <c r="D2883" s="35">
        <v>39294</v>
      </c>
      <c r="E2883" s="94">
        <v>-4073.26</v>
      </c>
    </row>
    <row r="2884" spans="1:6" ht="20.25">
      <c r="A2884" s="280"/>
      <c r="B2884" s="280" t="s">
        <v>26</v>
      </c>
      <c r="C2884" s="280" t="s">
        <v>19</v>
      </c>
      <c r="D2884" s="38">
        <v>39325</v>
      </c>
      <c r="E2884" s="88">
        <v>-3688</v>
      </c>
    </row>
    <row r="2885" spans="1:6" ht="20.25">
      <c r="A2885" s="280"/>
      <c r="B2885" s="280" t="s">
        <v>26</v>
      </c>
      <c r="C2885" s="280" t="s">
        <v>17</v>
      </c>
      <c r="D2885" s="38">
        <v>39340</v>
      </c>
      <c r="E2885" s="89">
        <v>1966.5</v>
      </c>
    </row>
    <row r="2886" spans="1:6" ht="20.25">
      <c r="A2886" s="280"/>
      <c r="B2886" s="280" t="s">
        <v>26</v>
      </c>
      <c r="C2886" s="280" t="s">
        <v>19</v>
      </c>
      <c r="D2886" s="38">
        <v>39416</v>
      </c>
      <c r="E2886" s="88">
        <v>-1083.5</v>
      </c>
    </row>
    <row r="2887" spans="1:6" ht="20.25">
      <c r="A2887" s="280"/>
      <c r="B2887" s="280" t="s">
        <v>26</v>
      </c>
      <c r="C2887" s="280" t="s">
        <v>17</v>
      </c>
      <c r="D2887" s="38">
        <v>39431</v>
      </c>
      <c r="E2887" s="88">
        <v>-8018.2</v>
      </c>
    </row>
    <row r="2888" spans="1:6" ht="20.25">
      <c r="A2888" s="280"/>
      <c r="B2888" s="280" t="s">
        <v>16</v>
      </c>
      <c r="C2888" s="280" t="s">
        <v>17</v>
      </c>
      <c r="D2888" s="38">
        <v>39462</v>
      </c>
      <c r="E2888" s="89">
        <v>3000</v>
      </c>
    </row>
    <row r="2889" spans="1:6" ht="20.25">
      <c r="A2889" s="280"/>
      <c r="B2889" s="280" t="s">
        <v>16</v>
      </c>
      <c r="C2889" s="280" t="s">
        <v>19</v>
      </c>
      <c r="D2889" s="38">
        <v>39538</v>
      </c>
      <c r="E2889" s="89">
        <v>60</v>
      </c>
    </row>
    <row r="2890" spans="1:6" ht="20.25">
      <c r="A2890" s="280"/>
      <c r="B2890" s="280" t="s">
        <v>16</v>
      </c>
      <c r="C2890" s="280" t="s">
        <v>19</v>
      </c>
      <c r="D2890" s="38">
        <v>39568</v>
      </c>
      <c r="E2890" s="89">
        <v>45</v>
      </c>
    </row>
    <row r="2891" spans="1:6" ht="20.25">
      <c r="A2891" s="280"/>
      <c r="B2891" s="280" t="s">
        <v>16</v>
      </c>
      <c r="C2891" s="280" t="s">
        <v>17</v>
      </c>
      <c r="D2891" s="38">
        <v>39583</v>
      </c>
      <c r="E2891" s="89">
        <v>1060</v>
      </c>
    </row>
    <row r="2892" spans="1:6" ht="20.25">
      <c r="A2892" s="280"/>
      <c r="B2892" s="280" t="s">
        <v>26</v>
      </c>
      <c r="C2892" s="280" t="s">
        <v>19</v>
      </c>
      <c r="D2892" s="38">
        <v>39629</v>
      </c>
      <c r="E2892" s="88">
        <v>-312</v>
      </c>
    </row>
    <row r="2893" spans="1:6" ht="20.25">
      <c r="A2893" s="280"/>
      <c r="B2893" s="280" t="s">
        <v>26</v>
      </c>
      <c r="C2893" s="280" t="s">
        <v>19</v>
      </c>
      <c r="D2893" s="38">
        <v>39660</v>
      </c>
      <c r="E2893" s="88">
        <v>-13339</v>
      </c>
    </row>
    <row r="2894" spans="1:6" ht="20.25">
      <c r="A2894" s="280"/>
      <c r="B2894" s="280" t="s">
        <v>26</v>
      </c>
      <c r="C2894" s="280" t="s">
        <v>17</v>
      </c>
      <c r="D2894" s="38">
        <v>39675</v>
      </c>
      <c r="E2894" s="88">
        <v>-400</v>
      </c>
    </row>
    <row r="2895" spans="1:6" ht="20.25">
      <c r="A2895" s="280"/>
      <c r="B2895" s="280" t="s">
        <v>16</v>
      </c>
      <c r="C2895" s="280" t="s">
        <v>19</v>
      </c>
      <c r="D2895" s="38">
        <v>39691</v>
      </c>
      <c r="E2895" s="89">
        <v>7492</v>
      </c>
    </row>
    <row r="2896" spans="1:6" ht="20.25">
      <c r="A2896" s="280"/>
      <c r="B2896" s="280" t="s">
        <v>26</v>
      </c>
      <c r="C2896" s="280" t="s">
        <v>17</v>
      </c>
      <c r="D2896" s="38">
        <v>39706</v>
      </c>
      <c r="E2896" s="88">
        <v>-100</v>
      </c>
    </row>
    <row r="2897" spans="1:5" ht="20.25">
      <c r="A2897" s="280"/>
      <c r="B2897" s="280" t="s">
        <v>16</v>
      </c>
      <c r="C2897" s="280" t="s">
        <v>17</v>
      </c>
      <c r="D2897" s="38">
        <v>39736</v>
      </c>
      <c r="E2897" s="89">
        <v>156.5</v>
      </c>
    </row>
    <row r="2898" spans="1:5" ht="20.25">
      <c r="A2898" s="280"/>
      <c r="B2898" s="280" t="s">
        <v>26</v>
      </c>
      <c r="C2898" s="280" t="s">
        <v>19</v>
      </c>
      <c r="D2898" s="38">
        <v>39752</v>
      </c>
      <c r="E2898" s="88">
        <v>-2565.5</v>
      </c>
    </row>
    <row r="2899" spans="1:5" ht="20.25">
      <c r="A2899" s="280"/>
      <c r="B2899" s="280" t="s">
        <v>16</v>
      </c>
      <c r="C2899" s="280" t="s">
        <v>17</v>
      </c>
      <c r="D2899" s="38">
        <v>39767</v>
      </c>
      <c r="E2899" s="89">
        <v>6773.4</v>
      </c>
    </row>
    <row r="2900" spans="1:5" ht="20.25">
      <c r="A2900" s="280"/>
      <c r="B2900" s="280" t="s">
        <v>34</v>
      </c>
      <c r="C2900" s="280" t="s">
        <v>19</v>
      </c>
      <c r="D2900" s="38">
        <v>39782</v>
      </c>
      <c r="E2900" s="89">
        <v>10402.200000000001</v>
      </c>
    </row>
    <row r="2901" spans="1:5" ht="20.25">
      <c r="A2901" s="280"/>
      <c r="B2901" s="280" t="s">
        <v>18</v>
      </c>
      <c r="C2901" s="280" t="s">
        <v>17</v>
      </c>
      <c r="D2901" s="38">
        <v>39828</v>
      </c>
      <c r="E2901" s="88">
        <v>-300</v>
      </c>
    </row>
    <row r="2902" spans="1:5" ht="20.25">
      <c r="A2902" s="280"/>
      <c r="B2902" s="280" t="s">
        <v>18</v>
      </c>
      <c r="C2902" s="280" t="s">
        <v>19</v>
      </c>
      <c r="D2902" s="38">
        <v>39844</v>
      </c>
      <c r="E2902" s="114">
        <v>3571.7</v>
      </c>
    </row>
    <row r="2903" spans="1:5" ht="20.25">
      <c r="A2903" s="280"/>
      <c r="B2903" s="280" t="s">
        <v>16</v>
      </c>
      <c r="C2903" s="280" t="s">
        <v>17</v>
      </c>
      <c r="D2903" s="38">
        <v>39887</v>
      </c>
      <c r="E2903" s="114">
        <v>5281.4</v>
      </c>
    </row>
    <row r="2904" spans="1:5" ht="20.25">
      <c r="A2904" s="280"/>
      <c r="B2904" s="280" t="s">
        <v>16</v>
      </c>
      <c r="C2904" s="280" t="s">
        <v>17</v>
      </c>
      <c r="D2904" s="38">
        <v>39918</v>
      </c>
      <c r="E2904" s="114">
        <v>18988</v>
      </c>
    </row>
    <row r="2905" spans="1:5" ht="20.25">
      <c r="A2905" s="280"/>
      <c r="B2905" s="280" t="s">
        <v>26</v>
      </c>
      <c r="C2905" s="280" t="s">
        <v>19</v>
      </c>
      <c r="D2905" s="38">
        <v>39933</v>
      </c>
      <c r="E2905" s="88">
        <v>-858</v>
      </c>
    </row>
    <row r="2906" spans="1:5" ht="20.25">
      <c r="A2906" s="67"/>
      <c r="B2906" s="67" t="s">
        <v>34</v>
      </c>
      <c r="C2906" s="67" t="s">
        <v>17</v>
      </c>
      <c r="D2906" s="68">
        <v>39948</v>
      </c>
      <c r="E2906" s="128">
        <v>-226.1</v>
      </c>
    </row>
    <row r="2907" spans="1:5" ht="20.25">
      <c r="A2907" s="52"/>
      <c r="B2907" s="53"/>
      <c r="C2907" s="1238" t="s">
        <v>165</v>
      </c>
      <c r="D2907" s="1239"/>
      <c r="E2907" s="70">
        <f>SUM(E2883:E2906)</f>
        <v>23833.140000000003</v>
      </c>
    </row>
    <row r="2908" spans="1:5" ht="20.25">
      <c r="A2908" s="52"/>
      <c r="B2908" s="53"/>
      <c r="C2908" s="28"/>
      <c r="D2908" s="28"/>
      <c r="E2908" s="64"/>
    </row>
    <row r="2909" spans="1:5" ht="20.25">
      <c r="A2909" s="52"/>
      <c r="B2909" s="53"/>
      <c r="C2909" s="28"/>
      <c r="D2909" s="28"/>
      <c r="E2909" s="64"/>
    </row>
    <row r="2910" spans="1:5" ht="20.25">
      <c r="A2910" s="52"/>
      <c r="B2910" s="53"/>
      <c r="C2910" s="28"/>
      <c r="D2910" s="28"/>
      <c r="E2910" s="64"/>
    </row>
    <row r="2911" spans="1:5" ht="20.25">
      <c r="A2911" s="52"/>
      <c r="B2911" s="53"/>
      <c r="C2911" s="28"/>
      <c r="D2911" s="28"/>
      <c r="E2911" s="64"/>
    </row>
    <row r="2912" spans="1:5" ht="20.25">
      <c r="A2912" s="52"/>
      <c r="B2912" s="53"/>
      <c r="C2912" s="28"/>
      <c r="D2912" s="28"/>
      <c r="E2912" s="64"/>
    </row>
    <row r="2913" spans="1:5" ht="20.25">
      <c r="A2913" s="52"/>
      <c r="B2913" s="53"/>
      <c r="C2913" s="28"/>
      <c r="D2913" s="28"/>
      <c r="E2913" s="64"/>
    </row>
    <row r="2914" spans="1:5" ht="20.25">
      <c r="A2914" s="19" t="s">
        <v>0</v>
      </c>
      <c r="B2914" s="40"/>
      <c r="C2914" s="40"/>
      <c r="D2914" s="40"/>
      <c r="E2914" s="40"/>
    </row>
    <row r="2915" spans="1:5" ht="20.25">
      <c r="A2915" s="19" t="s">
        <v>1</v>
      </c>
      <c r="B2915" s="40"/>
      <c r="C2915" s="40"/>
      <c r="D2915" s="40"/>
      <c r="E2915" s="40"/>
    </row>
    <row r="2916" spans="1:5" ht="20.25">
      <c r="A2916" s="19"/>
      <c r="B2916" s="20"/>
      <c r="C2916" s="20"/>
      <c r="D2916" s="21"/>
      <c r="E2916" s="22"/>
    </row>
    <row r="2917" spans="1:5" ht="20.25">
      <c r="A2917" s="19" t="s">
        <v>3</v>
      </c>
      <c r="B2917" s="20"/>
      <c r="C2917" s="19" t="s">
        <v>2</v>
      </c>
      <c r="D2917" s="21"/>
      <c r="E2917" s="21"/>
    </row>
    <row r="2918" spans="1:5" ht="20.25">
      <c r="A2918" s="21"/>
      <c r="B2918" s="23"/>
      <c r="C2918" s="20"/>
      <c r="D2918" s="22"/>
      <c r="E2918" s="22"/>
    </row>
    <row r="2919" spans="1:5" ht="20.25">
      <c r="A2919" s="21" t="s">
        <v>288</v>
      </c>
      <c r="B2919" s="23"/>
      <c r="C2919" s="20"/>
      <c r="D2919" s="22"/>
      <c r="E2919" s="22"/>
    </row>
    <row r="2920" spans="1:5" ht="20.25">
      <c r="A2920" s="21" t="s">
        <v>5</v>
      </c>
      <c r="B2920" s="24"/>
      <c r="C2920" s="21"/>
      <c r="D2920" s="22"/>
      <c r="E2920" s="22"/>
    </row>
    <row r="2921" spans="1:5" ht="20.25">
      <c r="A2921" s="21" t="s">
        <v>6</v>
      </c>
      <c r="B2921" s="24"/>
      <c r="C2921" s="21"/>
      <c r="D2921" s="22"/>
      <c r="E2921" s="22"/>
    </row>
    <row r="2922" spans="1:5" ht="20.25">
      <c r="A2922" s="688" t="s">
        <v>7</v>
      </c>
      <c r="B2922" s="26" t="s">
        <v>8</v>
      </c>
      <c r="C2922" s="1238" t="s">
        <v>9</v>
      </c>
      <c r="D2922" s="1239"/>
      <c r="E2922" s="688" t="s">
        <v>10</v>
      </c>
    </row>
    <row r="2923" spans="1:5" ht="20.25">
      <c r="A2923" s="27"/>
      <c r="B2923" s="28" t="s">
        <v>11</v>
      </c>
      <c r="C2923" s="688"/>
      <c r="D2923" s="29"/>
      <c r="E2923" s="27" t="s">
        <v>12</v>
      </c>
    </row>
    <row r="2924" spans="1:5" ht="20.25">
      <c r="A2924" s="30"/>
      <c r="B2924" s="31"/>
      <c r="C2924" s="689" t="s">
        <v>13</v>
      </c>
      <c r="D2924" s="690" t="s">
        <v>14</v>
      </c>
      <c r="E2924" s="689"/>
    </row>
    <row r="2925" spans="1:5" ht="20.25">
      <c r="A2925" s="34" t="s">
        <v>289</v>
      </c>
      <c r="B2925" s="1238" t="s">
        <v>264</v>
      </c>
      <c r="C2925" s="1257"/>
      <c r="D2925" s="1240"/>
      <c r="E2925" s="156">
        <f>E2907</f>
        <v>23833.140000000003</v>
      </c>
    </row>
    <row r="2926" spans="1:5" ht="20.25">
      <c r="A2926" s="47"/>
      <c r="B2926" s="34" t="s">
        <v>34</v>
      </c>
      <c r="C2926" s="34" t="s">
        <v>19</v>
      </c>
      <c r="D2926" s="35">
        <v>39964</v>
      </c>
      <c r="E2926" s="167">
        <v>8031.1</v>
      </c>
    </row>
    <row r="2927" spans="1:5" ht="20.25">
      <c r="A2927" s="47"/>
      <c r="B2927" s="280" t="s">
        <v>16</v>
      </c>
      <c r="C2927" s="280" t="s">
        <v>19</v>
      </c>
      <c r="D2927" s="38">
        <v>39994</v>
      </c>
      <c r="E2927" s="114">
        <v>42115.3</v>
      </c>
    </row>
    <row r="2928" spans="1:5" ht="20.25">
      <c r="A2928" s="47"/>
      <c r="B2928" s="280" t="s">
        <v>27</v>
      </c>
      <c r="C2928" s="280" t="s">
        <v>17</v>
      </c>
      <c r="D2928" s="86">
        <v>40132</v>
      </c>
      <c r="E2928" s="88">
        <v>-96521</v>
      </c>
    </row>
    <row r="2929" spans="1:6" ht="20.25">
      <c r="A2929" s="47"/>
      <c r="B2929" s="280" t="s">
        <v>20</v>
      </c>
      <c r="C2929" s="280" t="s">
        <v>19</v>
      </c>
      <c r="D2929" s="38">
        <v>40147</v>
      </c>
      <c r="E2929" s="88">
        <v>-43060</v>
      </c>
    </row>
    <row r="2930" spans="1:6" ht="20.25">
      <c r="A2930" s="47"/>
      <c r="B2930" s="280" t="s">
        <v>28</v>
      </c>
      <c r="C2930" s="280" t="s">
        <v>17</v>
      </c>
      <c r="D2930" s="86">
        <v>40224</v>
      </c>
      <c r="E2930" s="89">
        <v>1800</v>
      </c>
    </row>
    <row r="2931" spans="1:6" s="279" customFormat="1" ht="20.25">
      <c r="A2931" s="47"/>
      <c r="B2931" s="116"/>
      <c r="C2931" s="280"/>
      <c r="D2931" s="710"/>
      <c r="E2931" s="89"/>
      <c r="F2931" s="302"/>
    </row>
    <row r="2932" spans="1:6" ht="20.25">
      <c r="A2932" s="47"/>
      <c r="B2932" s="28"/>
      <c r="C2932" s="27"/>
      <c r="D2932" s="148"/>
      <c r="E2932" s="27"/>
    </row>
    <row r="2933" spans="1:6" ht="20.25">
      <c r="A2933" s="47"/>
      <c r="B2933" s="28"/>
      <c r="C2933" s="27"/>
      <c r="D2933" s="148"/>
      <c r="E2933" s="27"/>
    </row>
    <row r="2934" spans="1:6" ht="20.25">
      <c r="A2934" s="47"/>
      <c r="B2934" s="28"/>
      <c r="C2934" s="27"/>
      <c r="D2934" s="148"/>
      <c r="E2934" s="27"/>
    </row>
    <row r="2935" spans="1:6" ht="20.25">
      <c r="A2935" s="47"/>
      <c r="B2935" s="28"/>
      <c r="C2935" s="27"/>
      <c r="D2935" s="148"/>
      <c r="E2935" s="27"/>
    </row>
    <row r="2936" spans="1:6" ht="20.25">
      <c r="A2936" s="280"/>
      <c r="B2936" s="280"/>
      <c r="C2936" s="280"/>
      <c r="D2936" s="38"/>
      <c r="E2936" s="88"/>
    </row>
    <row r="2937" spans="1:6" ht="20.25">
      <c r="A2937" s="41"/>
      <c r="B2937" s="280"/>
      <c r="C2937" s="280"/>
      <c r="D2937" s="38"/>
      <c r="E2937" s="88"/>
    </row>
    <row r="2938" spans="1:6" ht="20.25">
      <c r="A2938" s="41"/>
      <c r="B2938" s="280"/>
      <c r="C2938" s="280"/>
      <c r="D2938" s="38"/>
      <c r="E2938" s="89"/>
    </row>
    <row r="2939" spans="1:6" ht="20.25">
      <c r="A2939" s="41"/>
      <c r="B2939" s="281"/>
      <c r="C2939" s="280"/>
      <c r="D2939" s="42"/>
      <c r="E2939" s="89"/>
    </row>
    <row r="2940" spans="1:6" ht="20.25">
      <c r="A2940" s="41"/>
      <c r="B2940" s="281"/>
      <c r="C2940" s="280"/>
      <c r="D2940" s="42"/>
      <c r="E2940" s="89"/>
    </row>
    <row r="2941" spans="1:6" ht="20.25">
      <c r="A2941" s="41"/>
      <c r="B2941" s="281"/>
      <c r="C2941" s="280"/>
      <c r="D2941" s="42"/>
      <c r="E2941" s="89"/>
    </row>
    <row r="2942" spans="1:6" ht="20.25">
      <c r="A2942" s="41"/>
      <c r="B2942" s="281"/>
      <c r="C2942" s="280"/>
      <c r="D2942" s="42"/>
      <c r="E2942" s="89"/>
    </row>
    <row r="2943" spans="1:6" ht="20.25">
      <c r="A2943" s="41"/>
      <c r="B2943" s="281"/>
      <c r="C2943" s="280"/>
      <c r="D2943" s="42"/>
      <c r="E2943" s="89"/>
    </row>
    <row r="2944" spans="1:6" ht="20.25">
      <c r="A2944" s="41"/>
      <c r="B2944" s="281"/>
      <c r="C2944" s="280"/>
      <c r="D2944" s="42"/>
      <c r="E2944" s="89"/>
    </row>
    <row r="2945" spans="1:5" ht="20.25">
      <c r="A2945" s="41"/>
      <c r="B2945" s="281"/>
      <c r="C2945" s="280"/>
      <c r="D2945" s="42"/>
      <c r="E2945" s="89"/>
    </row>
    <row r="2946" spans="1:5" ht="20.25">
      <c r="A2946" s="41"/>
      <c r="B2946" s="281"/>
      <c r="C2946" s="280"/>
      <c r="D2946" s="42"/>
      <c r="E2946" s="89"/>
    </row>
    <row r="2947" spans="1:5" ht="20.25">
      <c r="A2947" s="280"/>
      <c r="B2947" s="281"/>
      <c r="C2947" s="280"/>
      <c r="D2947" s="45"/>
      <c r="E2947" s="46"/>
    </row>
    <row r="2948" spans="1:5" ht="20.25">
      <c r="A2948" s="280"/>
      <c r="B2948" s="281"/>
      <c r="C2948" s="280"/>
      <c r="D2948" s="45"/>
      <c r="E2948" s="46"/>
    </row>
    <row r="2949" spans="1:5" ht="20.25">
      <c r="A2949" s="280"/>
      <c r="B2949" s="281"/>
      <c r="C2949" s="280"/>
      <c r="D2949" s="45"/>
      <c r="E2949" s="46"/>
    </row>
    <row r="2950" spans="1:5" ht="20.25">
      <c r="A2950" s="280"/>
      <c r="B2950" s="281"/>
      <c r="C2950" s="280"/>
      <c r="D2950" s="45"/>
      <c r="E2950" s="46"/>
    </row>
    <row r="2951" spans="1:5" ht="20.25">
      <c r="A2951" s="47"/>
      <c r="B2951" s="48"/>
      <c r="C2951" s="47"/>
      <c r="D2951" s="49"/>
      <c r="E2951" s="50"/>
    </row>
    <row r="2952" spans="1:5" ht="20.25">
      <c r="A2952" s="30"/>
      <c r="B2952" s="51"/>
      <c r="C2952" s="30"/>
      <c r="D2952" s="49"/>
      <c r="E2952" s="50"/>
    </row>
    <row r="2953" spans="1:5" ht="20.25">
      <c r="A2953" s="52"/>
      <c r="B2953" s="53"/>
      <c r="C2953" s="1238" t="s">
        <v>774</v>
      </c>
      <c r="D2953" s="1239"/>
      <c r="E2953" s="74">
        <f>SUM(E2925:E2952)</f>
        <v>-63801.459999999992</v>
      </c>
    </row>
    <row r="2954" spans="1:5" ht="20.25">
      <c r="A2954" s="55" t="s">
        <v>23</v>
      </c>
      <c r="B2954" s="40"/>
      <c r="C2954" s="40"/>
      <c r="D2954" s="40"/>
      <c r="E2954" s="40"/>
    </row>
    <row r="2955" spans="1:5" ht="20.25">
      <c r="A2955" s="19" t="s">
        <v>0</v>
      </c>
      <c r="B2955" s="40"/>
      <c r="C2955" s="40"/>
      <c r="D2955" s="40"/>
      <c r="E2955" s="40"/>
    </row>
    <row r="2956" spans="1:5" ht="20.25">
      <c r="A2956" s="19" t="s">
        <v>1</v>
      </c>
      <c r="B2956" s="22"/>
      <c r="C2956" s="22"/>
      <c r="D2956" s="22"/>
      <c r="E2956" s="22"/>
    </row>
    <row r="2957" spans="1:5" ht="20.25">
      <c r="A2957" s="19"/>
      <c r="B2957" s="20"/>
      <c r="C2957" s="20"/>
      <c r="D2957" s="21"/>
      <c r="E2957" s="22"/>
    </row>
    <row r="2958" spans="1:5" ht="20.25">
      <c r="A2958" s="19"/>
      <c r="B2958" s="20"/>
      <c r="C2958" s="19" t="s">
        <v>2</v>
      </c>
      <c r="D2958" s="21"/>
      <c r="E2958" s="21"/>
    </row>
    <row r="2959" spans="1:5" ht="20.25">
      <c r="A2959" s="19" t="s">
        <v>3</v>
      </c>
      <c r="B2959" s="23"/>
      <c r="C2959" s="20"/>
      <c r="D2959" s="22"/>
      <c r="E2959" s="22"/>
    </row>
    <row r="2960" spans="1:5" ht="20.25">
      <c r="A2960" s="21"/>
      <c r="B2960" s="23"/>
      <c r="C2960" s="20"/>
      <c r="D2960" s="22"/>
      <c r="E2960" s="22"/>
    </row>
    <row r="2961" spans="1:5" ht="20.25">
      <c r="A2961" s="21" t="s">
        <v>290</v>
      </c>
      <c r="B2961" s="23"/>
      <c r="C2961" s="20"/>
      <c r="D2961" s="22"/>
      <c r="E2961" s="22"/>
    </row>
    <row r="2962" spans="1:5" ht="20.25">
      <c r="A2962" s="21" t="s">
        <v>5</v>
      </c>
      <c r="B2962" s="24"/>
      <c r="C2962" s="21"/>
      <c r="D2962" s="22"/>
      <c r="E2962" s="22"/>
    </row>
    <row r="2963" spans="1:5" ht="20.25">
      <c r="A2963" s="21" t="s">
        <v>6</v>
      </c>
      <c r="B2963" s="24"/>
      <c r="C2963" s="21"/>
      <c r="D2963" s="22"/>
      <c r="E2963" s="22"/>
    </row>
    <row r="2964" spans="1:5" ht="20.25">
      <c r="A2964" s="688" t="s">
        <v>7</v>
      </c>
      <c r="B2964" s="26" t="s">
        <v>8</v>
      </c>
      <c r="C2964" s="1238" t="s">
        <v>9</v>
      </c>
      <c r="D2964" s="1239"/>
      <c r="E2964" s="688" t="s">
        <v>10</v>
      </c>
    </row>
    <row r="2965" spans="1:5" ht="20.25">
      <c r="A2965" s="27"/>
      <c r="B2965" s="28" t="s">
        <v>11</v>
      </c>
      <c r="C2965" s="688"/>
      <c r="D2965" s="29"/>
      <c r="E2965" s="27" t="s">
        <v>12</v>
      </c>
    </row>
    <row r="2966" spans="1:5" ht="20.25">
      <c r="A2966" s="30"/>
      <c r="B2966" s="31"/>
      <c r="C2966" s="689" t="s">
        <v>13</v>
      </c>
      <c r="D2966" s="690" t="s">
        <v>14</v>
      </c>
      <c r="E2966" s="689"/>
    </row>
    <row r="2967" spans="1:5" ht="20.25">
      <c r="A2967" s="34" t="s">
        <v>291</v>
      </c>
      <c r="B2967" s="34" t="s">
        <v>26</v>
      </c>
      <c r="C2967" s="280" t="s">
        <v>19</v>
      </c>
      <c r="D2967" s="35">
        <v>38929</v>
      </c>
      <c r="E2967" s="198">
        <v>-950.9</v>
      </c>
    </row>
    <row r="2968" spans="1:5" ht="20.25">
      <c r="A2968" s="280"/>
      <c r="B2968" s="280" t="s">
        <v>26</v>
      </c>
      <c r="C2968" s="280" t="s">
        <v>19</v>
      </c>
      <c r="D2968" s="38">
        <v>39538</v>
      </c>
      <c r="E2968" s="200">
        <v>-218.9</v>
      </c>
    </row>
    <row r="2969" spans="1:5" ht="20.25">
      <c r="A2969" s="280"/>
      <c r="B2969" s="280" t="s">
        <v>26</v>
      </c>
      <c r="C2969" s="280" t="s">
        <v>17</v>
      </c>
      <c r="D2969" s="38">
        <v>39553</v>
      </c>
      <c r="E2969" s="200">
        <v>-132</v>
      </c>
    </row>
    <row r="2970" spans="1:5" ht="20.25">
      <c r="A2970" s="280"/>
      <c r="B2970" s="280" t="s">
        <v>26</v>
      </c>
      <c r="C2970" s="280" t="s">
        <v>17</v>
      </c>
      <c r="D2970" s="38">
        <v>39614</v>
      </c>
      <c r="E2970" s="200">
        <v>-930</v>
      </c>
    </row>
    <row r="2971" spans="1:5" ht="20.25">
      <c r="A2971" s="280"/>
      <c r="B2971" s="280" t="s">
        <v>26</v>
      </c>
      <c r="C2971" s="280" t="s">
        <v>19</v>
      </c>
      <c r="D2971" s="38">
        <v>39629</v>
      </c>
      <c r="E2971" s="200">
        <v>-18756</v>
      </c>
    </row>
    <row r="2972" spans="1:5" ht="20.25">
      <c r="A2972" s="280"/>
      <c r="B2972" s="280" t="s">
        <v>34</v>
      </c>
      <c r="C2972" s="280" t="s">
        <v>19</v>
      </c>
      <c r="D2972" s="38">
        <v>39813</v>
      </c>
      <c r="E2972" s="200">
        <v>-1302</v>
      </c>
    </row>
    <row r="2973" spans="1:5" ht="20.25">
      <c r="A2973" s="280"/>
      <c r="B2973" s="280" t="s">
        <v>16</v>
      </c>
      <c r="C2973" s="280" t="s">
        <v>19</v>
      </c>
      <c r="D2973" s="38">
        <v>39903</v>
      </c>
      <c r="E2973" s="284">
        <v>31220</v>
      </c>
    </row>
    <row r="2974" spans="1:5" ht="20.25">
      <c r="A2974" s="280"/>
      <c r="B2974" s="280" t="s">
        <v>106</v>
      </c>
      <c r="C2974" s="280" t="s">
        <v>292</v>
      </c>
      <c r="D2974" s="38">
        <v>40004</v>
      </c>
      <c r="E2974" s="200">
        <v>-39240</v>
      </c>
    </row>
    <row r="2975" spans="1:5" ht="20.25">
      <c r="A2975" s="280"/>
      <c r="B2975" s="280" t="s">
        <v>34</v>
      </c>
      <c r="C2975" s="280" t="s">
        <v>19</v>
      </c>
      <c r="D2975" s="38">
        <v>40025</v>
      </c>
      <c r="E2975" s="284">
        <v>2429</v>
      </c>
    </row>
    <row r="2976" spans="1:5" ht="20.25">
      <c r="A2976" s="280"/>
      <c r="B2976" s="280" t="s">
        <v>16</v>
      </c>
      <c r="C2976" s="280" t="s">
        <v>19</v>
      </c>
      <c r="D2976" s="38">
        <v>40086</v>
      </c>
      <c r="E2976" s="284">
        <v>1263</v>
      </c>
    </row>
    <row r="2977" spans="1:10" ht="20.25">
      <c r="A2977" s="280"/>
      <c r="B2977" s="280" t="s">
        <v>293</v>
      </c>
      <c r="C2977" s="280" t="s">
        <v>17</v>
      </c>
      <c r="D2977" s="38">
        <v>40132</v>
      </c>
      <c r="E2977" s="284">
        <v>240</v>
      </c>
    </row>
    <row r="2978" spans="1:10" ht="20.25">
      <c r="A2978" s="280"/>
      <c r="B2978" s="280" t="s">
        <v>20</v>
      </c>
      <c r="C2978" s="280" t="s">
        <v>19</v>
      </c>
      <c r="D2978" s="38">
        <v>40178</v>
      </c>
      <c r="E2978" s="200">
        <v>-17900</v>
      </c>
    </row>
    <row r="2979" spans="1:10" ht="20.25">
      <c r="A2979" s="280"/>
      <c r="B2979" s="280" t="s">
        <v>20</v>
      </c>
      <c r="C2979" s="280" t="s">
        <v>17</v>
      </c>
      <c r="D2979" s="38">
        <v>40436</v>
      </c>
      <c r="E2979" s="200">
        <v>-100.2</v>
      </c>
    </row>
    <row r="2980" spans="1:10" ht="20.25">
      <c r="A2980" s="41"/>
      <c r="B2980" s="280" t="s">
        <v>20</v>
      </c>
      <c r="C2980" s="280" t="s">
        <v>17</v>
      </c>
      <c r="D2980" s="42">
        <v>41274</v>
      </c>
      <c r="E2980" s="200">
        <v>-147</v>
      </c>
    </row>
    <row r="2981" spans="1:10" ht="20.25">
      <c r="A2981" s="41"/>
      <c r="B2981" s="280" t="s">
        <v>16</v>
      </c>
      <c r="C2981" s="280" t="s">
        <v>17</v>
      </c>
      <c r="D2981" s="38">
        <v>42901</v>
      </c>
      <c r="E2981" s="203">
        <v>7200</v>
      </c>
      <c r="F2981" s="306"/>
    </row>
    <row r="2982" spans="1:10" ht="20.25">
      <c r="A2982" s="41"/>
      <c r="B2982" s="280" t="s">
        <v>34</v>
      </c>
      <c r="C2982" s="280" t="s">
        <v>19</v>
      </c>
      <c r="D2982" s="42">
        <v>43159</v>
      </c>
      <c r="E2982" s="202">
        <v>5565636</v>
      </c>
      <c r="G2982"/>
      <c r="H2982"/>
      <c r="I2982"/>
      <c r="J2982"/>
    </row>
    <row r="2983" spans="1:10" s="279" customFormat="1" ht="20.25">
      <c r="A2983" s="41"/>
      <c r="B2983" s="280"/>
      <c r="C2983" s="280"/>
      <c r="D2983" s="42"/>
      <c r="E2983" s="202"/>
      <c r="F2983" s="302"/>
    </row>
    <row r="2984" spans="1:10" ht="20.25">
      <c r="A2984" s="41"/>
      <c r="B2984" s="280"/>
      <c r="C2984" s="280"/>
      <c r="D2984" s="38"/>
      <c r="E2984" s="284"/>
    </row>
    <row r="2985" spans="1:10" ht="20.25">
      <c r="A2985" s="280"/>
      <c r="B2985" s="280"/>
      <c r="C2985" s="280"/>
      <c r="D2985" s="42"/>
      <c r="E2985" s="202"/>
    </row>
    <row r="2986" spans="1:10" ht="20.25">
      <c r="A2986" s="280"/>
      <c r="B2986" s="281"/>
      <c r="C2986" s="280"/>
      <c r="D2986" s="42"/>
      <c r="E2986" s="202"/>
    </row>
    <row r="2987" spans="1:10" ht="20.25">
      <c r="A2987" s="280"/>
      <c r="B2987" s="281"/>
      <c r="C2987" s="280"/>
      <c r="D2987" s="45"/>
      <c r="E2987" s="46"/>
    </row>
    <row r="2988" spans="1:10" ht="20.25">
      <c r="A2988" s="280"/>
      <c r="B2988" s="281"/>
      <c r="C2988" s="280"/>
      <c r="D2988" s="45"/>
      <c r="E2988" s="46"/>
    </row>
    <row r="2989" spans="1:10" ht="20.25">
      <c r="A2989" s="280"/>
      <c r="B2989" s="281"/>
      <c r="C2989" s="280"/>
      <c r="D2989" s="45"/>
      <c r="E2989" s="46"/>
    </row>
    <row r="2990" spans="1:10" ht="20.25">
      <c r="A2990" s="280"/>
      <c r="B2990" s="281"/>
      <c r="C2990" s="280"/>
      <c r="D2990" s="45"/>
      <c r="E2990" s="46"/>
    </row>
    <row r="2991" spans="1:10" ht="20.25">
      <c r="A2991" s="280"/>
      <c r="B2991" s="281"/>
      <c r="C2991" s="280"/>
      <c r="D2991" s="45"/>
      <c r="E2991" s="46"/>
    </row>
    <row r="2992" spans="1:10" ht="20.25">
      <c r="A2992" s="280"/>
      <c r="B2992" s="281"/>
      <c r="C2992" s="280"/>
      <c r="D2992" s="45"/>
      <c r="E2992" s="46"/>
    </row>
    <row r="2993" spans="1:5" ht="20.25">
      <c r="A2993" s="47"/>
      <c r="B2993" s="48"/>
      <c r="C2993" s="47"/>
      <c r="D2993" s="49"/>
      <c r="E2993" s="50"/>
    </row>
    <row r="2994" spans="1:5" ht="20.25">
      <c r="A2994" s="30"/>
      <c r="B2994" s="51"/>
      <c r="C2994" s="30"/>
      <c r="D2994" s="49"/>
      <c r="E2994" s="50"/>
    </row>
    <row r="2995" spans="1:5" ht="20.25">
      <c r="A2995" s="52"/>
      <c r="B2995" s="53"/>
      <c r="C2995" s="1238" t="s">
        <v>772</v>
      </c>
      <c r="D2995" s="1239"/>
      <c r="E2995" s="62">
        <f>SUM(E2967:E2994)</f>
        <v>5528311</v>
      </c>
    </row>
    <row r="2996" spans="1:5" ht="20.25">
      <c r="A2996" s="55" t="s">
        <v>23</v>
      </c>
      <c r="B2996" s="40"/>
      <c r="C2996" s="40"/>
      <c r="D2996" s="40"/>
      <c r="E2996" s="40"/>
    </row>
    <row r="2997" spans="1:5" ht="20.25">
      <c r="A2997" s="19" t="s">
        <v>0</v>
      </c>
      <c r="B2997" s="40"/>
      <c r="C2997" s="40"/>
      <c r="D2997" s="40"/>
      <c r="E2997" s="40"/>
    </row>
    <row r="2998" spans="1:5" ht="20.25">
      <c r="A2998" s="19" t="s">
        <v>1</v>
      </c>
      <c r="B2998" s="53"/>
      <c r="C2998" s="53"/>
      <c r="D2998" s="53"/>
      <c r="E2998" s="53"/>
    </row>
    <row r="2999" spans="1:5" ht="20.25">
      <c r="A2999" s="19"/>
      <c r="B2999" s="20"/>
      <c r="C2999" s="20"/>
      <c r="D2999" s="21"/>
      <c r="E2999" s="22"/>
    </row>
    <row r="3000" spans="1:5" ht="20.25">
      <c r="A3000" s="19"/>
      <c r="B3000" s="20"/>
      <c r="C3000" s="19" t="s">
        <v>2</v>
      </c>
      <c r="D3000" s="21"/>
      <c r="E3000" s="21"/>
    </row>
    <row r="3001" spans="1:5" ht="20.25">
      <c r="A3001" s="19" t="s">
        <v>3</v>
      </c>
      <c r="B3001" s="23"/>
      <c r="C3001" s="20"/>
      <c r="D3001" s="22"/>
      <c r="E3001" s="22"/>
    </row>
    <row r="3002" spans="1:5" ht="20.25">
      <c r="A3002" s="21"/>
      <c r="B3002" s="23"/>
      <c r="C3002" s="20"/>
      <c r="D3002" s="22"/>
      <c r="E3002" s="22"/>
    </row>
    <row r="3003" spans="1:5" ht="20.25">
      <c r="A3003" s="21" t="s">
        <v>294</v>
      </c>
      <c r="B3003" s="23"/>
      <c r="C3003" s="20"/>
      <c r="D3003" s="22"/>
      <c r="E3003" s="22"/>
    </row>
    <row r="3004" spans="1:5" ht="20.25">
      <c r="A3004" s="21" t="s">
        <v>5</v>
      </c>
      <c r="B3004" s="24"/>
      <c r="C3004" s="21"/>
      <c r="D3004" s="22"/>
      <c r="E3004" s="22"/>
    </row>
    <row r="3005" spans="1:5" ht="20.25">
      <c r="A3005" s="21" t="s">
        <v>6</v>
      </c>
      <c r="B3005" s="24"/>
      <c r="C3005" s="21"/>
      <c r="D3005" s="22"/>
      <c r="E3005" s="22"/>
    </row>
    <row r="3006" spans="1:5" ht="20.25">
      <c r="A3006" s="688" t="s">
        <v>7</v>
      </c>
      <c r="B3006" s="26" t="s">
        <v>8</v>
      </c>
      <c r="C3006" s="1238" t="s">
        <v>9</v>
      </c>
      <c r="D3006" s="1239"/>
      <c r="E3006" s="688" t="s">
        <v>10</v>
      </c>
    </row>
    <row r="3007" spans="1:5" ht="20.25">
      <c r="A3007" s="27"/>
      <c r="B3007" s="28" t="s">
        <v>11</v>
      </c>
      <c r="C3007" s="688"/>
      <c r="D3007" s="29"/>
      <c r="E3007" s="27" t="s">
        <v>12</v>
      </c>
    </row>
    <row r="3008" spans="1:5" ht="20.25">
      <c r="A3008" s="30"/>
      <c r="B3008" s="31"/>
      <c r="C3008" s="689" t="s">
        <v>13</v>
      </c>
      <c r="D3008" s="690" t="s">
        <v>14</v>
      </c>
      <c r="E3008" s="689"/>
    </row>
    <row r="3009" spans="1:6" ht="20.25">
      <c r="A3009" s="34" t="s">
        <v>295</v>
      </c>
      <c r="B3009" s="34" t="s">
        <v>26</v>
      </c>
      <c r="C3009" s="280" t="s">
        <v>19</v>
      </c>
      <c r="D3009" s="35">
        <v>38807</v>
      </c>
      <c r="E3009" s="94">
        <v>-1410.8</v>
      </c>
    </row>
    <row r="3010" spans="1:6" ht="20.25">
      <c r="A3010" s="280"/>
      <c r="B3010" s="280" t="s">
        <v>26</v>
      </c>
      <c r="C3010" s="280" t="s">
        <v>17</v>
      </c>
      <c r="D3010" s="38">
        <v>38822</v>
      </c>
      <c r="E3010" s="88">
        <v>-1422</v>
      </c>
    </row>
    <row r="3011" spans="1:6" ht="20.25">
      <c r="A3011" s="41"/>
      <c r="B3011" s="280" t="s">
        <v>26</v>
      </c>
      <c r="C3011" s="280" t="s">
        <v>19</v>
      </c>
      <c r="D3011" s="38">
        <v>38898</v>
      </c>
      <c r="E3011" s="88">
        <v>-1948</v>
      </c>
    </row>
    <row r="3012" spans="1:6" ht="20.25">
      <c r="A3012" s="41"/>
      <c r="B3012" s="280" t="s">
        <v>26</v>
      </c>
      <c r="C3012" s="280" t="s">
        <v>19</v>
      </c>
      <c r="D3012" s="38">
        <v>38913</v>
      </c>
      <c r="E3012" s="88">
        <v>-2216.6</v>
      </c>
    </row>
    <row r="3013" spans="1:6" ht="20.25">
      <c r="A3013" s="41"/>
      <c r="B3013" s="280" t="s">
        <v>26</v>
      </c>
      <c r="C3013" s="280" t="s">
        <v>17</v>
      </c>
      <c r="D3013" s="38">
        <v>38975</v>
      </c>
      <c r="E3013" s="88">
        <v>-199.95</v>
      </c>
    </row>
    <row r="3014" spans="1:6" ht="20.25">
      <c r="A3014" s="41"/>
      <c r="B3014" s="280" t="s">
        <v>26</v>
      </c>
      <c r="C3014" s="280" t="s">
        <v>17</v>
      </c>
      <c r="D3014" s="38">
        <v>39036</v>
      </c>
      <c r="E3014" s="88">
        <v>-100</v>
      </c>
    </row>
    <row r="3015" spans="1:6" ht="20.25">
      <c r="A3015" s="41"/>
      <c r="B3015" s="280" t="s">
        <v>26</v>
      </c>
      <c r="C3015" s="280" t="s">
        <v>19</v>
      </c>
      <c r="D3015" s="38">
        <v>39141</v>
      </c>
      <c r="E3015" s="88">
        <v>-28822</v>
      </c>
    </row>
    <row r="3016" spans="1:6" ht="20.25">
      <c r="A3016" s="41"/>
      <c r="B3016" s="280" t="s">
        <v>26</v>
      </c>
      <c r="C3016" s="280" t="s">
        <v>19</v>
      </c>
      <c r="D3016" s="38">
        <v>39141</v>
      </c>
      <c r="E3016" s="88">
        <v>-14444.4</v>
      </c>
    </row>
    <row r="3017" spans="1:6" ht="20.25">
      <c r="A3017" s="280"/>
      <c r="B3017" s="280" t="s">
        <v>26</v>
      </c>
      <c r="C3017" s="280" t="s">
        <v>19</v>
      </c>
      <c r="D3017" s="38">
        <v>39141</v>
      </c>
      <c r="E3017" s="88">
        <v>-100</v>
      </c>
    </row>
    <row r="3018" spans="1:6" ht="20.25">
      <c r="A3018" s="41"/>
      <c r="B3018" s="280" t="s">
        <v>26</v>
      </c>
      <c r="C3018" s="280" t="s">
        <v>19</v>
      </c>
      <c r="D3018" s="38">
        <v>39660</v>
      </c>
      <c r="E3018" s="88">
        <v>-200</v>
      </c>
    </row>
    <row r="3019" spans="1:6" ht="20.25">
      <c r="A3019" s="47"/>
      <c r="B3019" s="280" t="s">
        <v>40</v>
      </c>
      <c r="C3019" s="280" t="s">
        <v>19</v>
      </c>
      <c r="D3019" s="38">
        <v>43100</v>
      </c>
      <c r="E3019" s="89">
        <v>1953580</v>
      </c>
      <c r="F3019" s="302">
        <v>43101</v>
      </c>
    </row>
    <row r="3020" spans="1:6" ht="20.25">
      <c r="A3020" s="41"/>
      <c r="B3020" s="280" t="s">
        <v>73</v>
      </c>
      <c r="C3020" s="280" t="s">
        <v>752</v>
      </c>
      <c r="D3020" s="38">
        <v>43131</v>
      </c>
      <c r="E3020" s="89">
        <v>-3658</v>
      </c>
    </row>
    <row r="3021" spans="1:6" ht="20.25">
      <c r="A3021" s="41"/>
      <c r="B3021" s="124" t="s">
        <v>18</v>
      </c>
      <c r="C3021" s="280" t="s">
        <v>17</v>
      </c>
      <c r="D3021" s="125">
        <v>43146</v>
      </c>
      <c r="E3021" s="89">
        <v>1468039</v>
      </c>
    </row>
    <row r="3022" spans="1:6" ht="20.25">
      <c r="A3022" s="41"/>
      <c r="B3022" s="124" t="s">
        <v>18</v>
      </c>
      <c r="C3022" s="280" t="s">
        <v>19</v>
      </c>
      <c r="D3022" s="125">
        <v>43159</v>
      </c>
      <c r="E3022" s="126">
        <v>1460463</v>
      </c>
    </row>
    <row r="3023" spans="1:6" ht="20.25">
      <c r="A3023" s="41"/>
      <c r="B3023" s="280"/>
      <c r="C3023" s="280"/>
      <c r="D3023" s="38"/>
      <c r="E3023" s="126"/>
    </row>
    <row r="3024" spans="1:6" ht="20.25">
      <c r="A3024" s="41"/>
      <c r="B3024" s="280"/>
      <c r="C3024" s="280"/>
      <c r="D3024" s="38"/>
      <c r="E3024" s="89"/>
    </row>
    <row r="3025" spans="1:5" ht="20.25">
      <c r="A3025" s="280"/>
      <c r="B3025" s="281"/>
      <c r="C3025" s="280"/>
      <c r="D3025" s="45"/>
      <c r="E3025" s="46"/>
    </row>
    <row r="3026" spans="1:5" ht="20.25">
      <c r="A3026" s="280"/>
      <c r="B3026" s="281"/>
      <c r="C3026" s="280"/>
      <c r="D3026" s="45"/>
      <c r="E3026" s="46"/>
    </row>
    <row r="3027" spans="1:5" ht="20.25">
      <c r="A3027" s="280"/>
      <c r="B3027" s="281"/>
      <c r="C3027" s="280"/>
      <c r="D3027" s="45"/>
      <c r="E3027" s="46"/>
    </row>
    <row r="3028" spans="1:5" ht="20.25">
      <c r="A3028" s="280"/>
      <c r="B3028" s="281"/>
      <c r="C3028" s="280"/>
      <c r="D3028" s="45"/>
      <c r="E3028" s="46"/>
    </row>
    <row r="3029" spans="1:5" ht="20.25">
      <c r="A3029" s="280"/>
      <c r="B3029" s="281"/>
      <c r="C3029" s="280"/>
      <c r="D3029" s="45"/>
      <c r="E3029" s="46"/>
    </row>
    <row r="3030" spans="1:5" ht="20.25">
      <c r="A3030" s="280"/>
      <c r="B3030" s="281"/>
      <c r="C3030" s="280"/>
      <c r="D3030" s="45"/>
      <c r="E3030" s="46"/>
    </row>
    <row r="3031" spans="1:5" ht="20.25">
      <c r="A3031" s="280"/>
      <c r="B3031" s="281"/>
      <c r="C3031" s="280"/>
      <c r="D3031" s="45"/>
      <c r="E3031" s="46"/>
    </row>
    <row r="3032" spans="1:5" ht="20.25">
      <c r="A3032" s="280"/>
      <c r="B3032" s="281"/>
      <c r="C3032" s="280"/>
      <c r="D3032" s="45"/>
      <c r="E3032" s="46"/>
    </row>
    <row r="3033" spans="1:5" ht="20.25">
      <c r="A3033" s="280"/>
      <c r="B3033" s="281"/>
      <c r="C3033" s="280"/>
      <c r="D3033" s="45"/>
      <c r="E3033" s="46"/>
    </row>
    <row r="3034" spans="1:5" ht="20.25">
      <c r="A3034" s="47"/>
      <c r="B3034" s="48"/>
      <c r="C3034" s="47"/>
      <c r="D3034" s="49"/>
      <c r="E3034" s="50"/>
    </row>
    <row r="3035" spans="1:5" ht="20.25">
      <c r="A3035" s="30"/>
      <c r="B3035" s="51"/>
      <c r="C3035" s="30"/>
      <c r="D3035" s="49"/>
      <c r="E3035" s="50"/>
    </row>
    <row r="3036" spans="1:5" ht="20.25">
      <c r="A3036" s="52"/>
      <c r="B3036" s="53"/>
      <c r="C3036" s="1238" t="s">
        <v>772</v>
      </c>
      <c r="D3036" s="1239"/>
      <c r="E3036" s="62">
        <f>SUM(E3009:E3035)</f>
        <v>4827560.25</v>
      </c>
    </row>
    <row r="3037" spans="1:5" ht="20.25">
      <c r="A3037" s="55" t="s">
        <v>23</v>
      </c>
      <c r="B3037" s="40"/>
      <c r="C3037" s="40"/>
      <c r="D3037" s="40"/>
      <c r="E3037" s="40"/>
    </row>
    <row r="3038" spans="1:5" ht="20.25">
      <c r="A3038" s="19" t="s">
        <v>0</v>
      </c>
      <c r="B3038" s="40"/>
      <c r="C3038" s="40"/>
      <c r="D3038" s="40"/>
      <c r="E3038" s="40"/>
    </row>
    <row r="3039" spans="1:5" ht="20.25">
      <c r="A3039" s="19" t="s">
        <v>1</v>
      </c>
      <c r="B3039" s="53"/>
      <c r="C3039" s="53"/>
      <c r="D3039" s="53"/>
      <c r="E3039" s="53"/>
    </row>
    <row r="3040" spans="1:5" ht="20.25">
      <c r="A3040" s="19"/>
      <c r="B3040" s="20"/>
      <c r="C3040" s="20"/>
      <c r="D3040" s="21"/>
      <c r="E3040" s="22"/>
    </row>
    <row r="3041" spans="1:5" ht="20.25">
      <c r="A3041" s="19"/>
      <c r="B3041" s="20"/>
      <c r="C3041" s="19" t="s">
        <v>2</v>
      </c>
      <c r="D3041" s="21"/>
      <c r="E3041" s="21"/>
    </row>
    <row r="3042" spans="1:5" ht="20.25">
      <c r="A3042" s="19" t="s">
        <v>3</v>
      </c>
      <c r="B3042" s="23"/>
      <c r="C3042" s="20"/>
      <c r="D3042" s="22"/>
      <c r="E3042" s="22"/>
    </row>
    <row r="3043" spans="1:5" ht="20.25">
      <c r="A3043" s="21"/>
      <c r="B3043" s="23"/>
      <c r="C3043" s="20"/>
      <c r="D3043" s="22"/>
      <c r="E3043" s="22"/>
    </row>
    <row r="3044" spans="1:5" ht="20.25">
      <c r="A3044" s="21" t="s">
        <v>296</v>
      </c>
      <c r="B3044" s="23"/>
      <c r="C3044" s="20"/>
      <c r="D3044" s="22"/>
      <c r="E3044" s="22"/>
    </row>
    <row r="3045" spans="1:5" ht="20.25">
      <c r="A3045" s="21" t="s">
        <v>5</v>
      </c>
      <c r="B3045" s="24"/>
      <c r="C3045" s="21"/>
      <c r="D3045" s="22" t="s">
        <v>204</v>
      </c>
      <c r="E3045" s="22"/>
    </row>
    <row r="3046" spans="1:5" ht="20.25">
      <c r="A3046" s="21" t="s">
        <v>6</v>
      </c>
      <c r="B3046" s="24"/>
      <c r="C3046" s="21"/>
      <c r="D3046" s="22"/>
      <c r="E3046" s="22"/>
    </row>
    <row r="3047" spans="1:5" ht="20.25">
      <c r="A3047" s="688" t="s">
        <v>7</v>
      </c>
      <c r="B3047" s="26" t="s">
        <v>8</v>
      </c>
      <c r="C3047" s="1238" t="s">
        <v>9</v>
      </c>
      <c r="D3047" s="1240"/>
      <c r="E3047" s="688" t="s">
        <v>10</v>
      </c>
    </row>
    <row r="3048" spans="1:5" ht="20.25">
      <c r="A3048" s="27"/>
      <c r="B3048" s="28" t="s">
        <v>11</v>
      </c>
      <c r="C3048" s="688"/>
      <c r="D3048" s="29"/>
      <c r="E3048" s="27" t="s">
        <v>12</v>
      </c>
    </row>
    <row r="3049" spans="1:5" ht="20.25">
      <c r="A3049" s="30"/>
      <c r="B3049" s="31"/>
      <c r="C3049" s="689" t="s">
        <v>13</v>
      </c>
      <c r="D3049" s="690" t="s">
        <v>14</v>
      </c>
      <c r="E3049" s="689"/>
    </row>
    <row r="3050" spans="1:5" ht="20.25">
      <c r="A3050" s="34" t="s">
        <v>297</v>
      </c>
      <c r="B3050" s="280" t="s">
        <v>18</v>
      </c>
      <c r="C3050" s="280" t="s">
        <v>298</v>
      </c>
      <c r="D3050" s="38">
        <v>39813</v>
      </c>
      <c r="E3050" s="170">
        <v>-3083</v>
      </c>
    </row>
    <row r="3051" spans="1:5" ht="20.25">
      <c r="A3051" s="280"/>
      <c r="B3051" s="280" t="s">
        <v>26</v>
      </c>
      <c r="C3051" s="282" t="s">
        <v>17</v>
      </c>
      <c r="D3051" s="86">
        <v>40009</v>
      </c>
      <c r="E3051" s="170">
        <v>-478.4</v>
      </c>
    </row>
    <row r="3052" spans="1:5" ht="20.25">
      <c r="A3052" s="41"/>
      <c r="B3052" s="280" t="s">
        <v>18</v>
      </c>
      <c r="C3052" s="280" t="s">
        <v>17</v>
      </c>
      <c r="D3052" s="38">
        <v>40101</v>
      </c>
      <c r="E3052" s="91">
        <v>845.2</v>
      </c>
    </row>
    <row r="3053" spans="1:5" ht="20.25">
      <c r="A3053" s="41"/>
      <c r="B3053" s="280" t="s">
        <v>20</v>
      </c>
      <c r="C3053" s="280" t="s">
        <v>17</v>
      </c>
      <c r="D3053" s="38">
        <v>40224</v>
      </c>
      <c r="E3053" s="170">
        <v>-853</v>
      </c>
    </row>
    <row r="3054" spans="1:5" ht="20.25">
      <c r="A3054" s="41"/>
      <c r="B3054" s="280" t="s">
        <v>299</v>
      </c>
      <c r="C3054" s="280" t="s">
        <v>19</v>
      </c>
      <c r="D3054" s="42">
        <v>42338</v>
      </c>
      <c r="E3054" s="95">
        <v>-900</v>
      </c>
    </row>
    <row r="3055" spans="1:5" ht="20.25">
      <c r="A3055" s="41"/>
      <c r="B3055" s="280" t="s">
        <v>18</v>
      </c>
      <c r="C3055" s="280" t="s">
        <v>17</v>
      </c>
      <c r="D3055" s="38">
        <v>43146</v>
      </c>
      <c r="E3055" s="91">
        <v>1144097</v>
      </c>
    </row>
    <row r="3056" spans="1:5" ht="20.25">
      <c r="A3056" s="41"/>
      <c r="B3056" s="280" t="s">
        <v>18</v>
      </c>
      <c r="C3056" s="280" t="s">
        <v>19</v>
      </c>
      <c r="D3056" s="86">
        <v>43159</v>
      </c>
      <c r="E3056" s="132">
        <v>452172</v>
      </c>
    </row>
    <row r="3057" spans="1:6" ht="20.25">
      <c r="A3057" s="41"/>
      <c r="B3057" s="280"/>
      <c r="C3057" s="280"/>
      <c r="D3057" s="38"/>
      <c r="E3057" s="91"/>
    </row>
    <row r="3058" spans="1:6" ht="20.25">
      <c r="A3058" s="280"/>
      <c r="B3058" s="280"/>
      <c r="C3058" s="280"/>
      <c r="D3058" s="38"/>
      <c r="E3058" s="170"/>
    </row>
    <row r="3059" spans="1:6" ht="20.25">
      <c r="A3059" s="41"/>
      <c r="B3059" s="280"/>
      <c r="C3059" s="280"/>
      <c r="D3059" s="38"/>
      <c r="E3059" s="170"/>
      <c r="F3059" s="296"/>
    </row>
    <row r="3060" spans="1:6" ht="20.25">
      <c r="A3060" s="41"/>
      <c r="B3060" s="280"/>
      <c r="C3060" s="280"/>
      <c r="D3060" s="42"/>
      <c r="E3060" s="95"/>
      <c r="F3060" s="295"/>
    </row>
    <row r="3061" spans="1:6" ht="20.25">
      <c r="A3061" s="47"/>
      <c r="B3061" s="280"/>
      <c r="C3061" s="280"/>
      <c r="D3061" s="38"/>
      <c r="E3061" s="91"/>
      <c r="F3061" s="296">
        <v>43101</v>
      </c>
    </row>
    <row r="3062" spans="1:6" ht="20.25">
      <c r="A3062" s="280"/>
      <c r="B3062" s="280"/>
      <c r="C3062" s="280"/>
      <c r="D3062" s="38"/>
      <c r="E3062" s="89"/>
      <c r="F3062" s="296">
        <v>43101</v>
      </c>
    </row>
    <row r="3063" spans="1:6" ht="20.25">
      <c r="A3063" s="280"/>
      <c r="B3063" s="280"/>
      <c r="C3063" s="280"/>
      <c r="D3063" s="38"/>
      <c r="E3063" s="89"/>
      <c r="F3063" s="296"/>
    </row>
    <row r="3064" spans="1:6" ht="20.25">
      <c r="A3064" s="280"/>
      <c r="B3064" s="280"/>
      <c r="C3064" s="280"/>
      <c r="D3064" s="38"/>
      <c r="E3064" s="89"/>
      <c r="F3064" s="296"/>
    </row>
    <row r="3065" spans="1:6" ht="20.25">
      <c r="A3065" s="41"/>
      <c r="B3065" s="280"/>
      <c r="C3065" s="280"/>
      <c r="D3065" s="38"/>
      <c r="E3065" s="88"/>
      <c r="F3065" s="296"/>
    </row>
    <row r="3066" spans="1:6" ht="20.25">
      <c r="A3066" s="41"/>
      <c r="B3066" s="280"/>
      <c r="C3066" s="280"/>
      <c r="D3066" s="38"/>
      <c r="E3066" s="88"/>
      <c r="F3066" s="296"/>
    </row>
    <row r="3067" spans="1:6" ht="20.25">
      <c r="A3067" s="41"/>
      <c r="B3067" s="280"/>
      <c r="C3067" s="280"/>
      <c r="D3067" s="38"/>
      <c r="E3067" s="89"/>
      <c r="F3067" s="296"/>
    </row>
    <row r="3068" spans="1:6" ht="20.25">
      <c r="A3068" s="280"/>
      <c r="B3068" s="281"/>
      <c r="C3068" s="280"/>
      <c r="D3068" s="45"/>
      <c r="E3068" s="46"/>
      <c r="F3068" s="296"/>
    </row>
    <row r="3069" spans="1:6" ht="20.25">
      <c r="A3069" s="280"/>
      <c r="B3069" s="281"/>
      <c r="C3069" s="280"/>
      <c r="D3069" s="45"/>
      <c r="E3069" s="46"/>
      <c r="F3069" s="296"/>
    </row>
    <row r="3070" spans="1:6" ht="20.25">
      <c r="A3070" s="280"/>
      <c r="B3070" s="281"/>
      <c r="C3070" s="280"/>
      <c r="D3070" s="45"/>
      <c r="E3070" s="46"/>
      <c r="F3070" s="296"/>
    </row>
    <row r="3071" spans="1:6" ht="20.25">
      <c r="A3071" s="280"/>
      <c r="B3071" s="281"/>
      <c r="C3071" s="280"/>
      <c r="D3071" s="45"/>
      <c r="E3071" s="46"/>
      <c r="F3071" s="296"/>
    </row>
    <row r="3072" spans="1:6" ht="20.25">
      <c r="A3072" s="280"/>
      <c r="B3072" s="281"/>
      <c r="C3072" s="280"/>
      <c r="D3072" s="45"/>
      <c r="E3072" s="46"/>
      <c r="F3072" s="296"/>
    </row>
    <row r="3073" spans="1:6" ht="20.25">
      <c r="A3073" s="280"/>
      <c r="B3073" s="281"/>
      <c r="C3073" s="280"/>
      <c r="D3073" s="45"/>
      <c r="E3073" s="46"/>
      <c r="F3073" s="296"/>
    </row>
    <row r="3074" spans="1:6" ht="20.25">
      <c r="A3074" s="280"/>
      <c r="B3074" s="281"/>
      <c r="C3074" s="280"/>
      <c r="D3074" s="45"/>
      <c r="E3074" s="46"/>
      <c r="F3074" s="296"/>
    </row>
    <row r="3075" spans="1:6" ht="20.25">
      <c r="A3075" s="47"/>
      <c r="B3075" s="48"/>
      <c r="C3075" s="47"/>
      <c r="D3075" s="49"/>
      <c r="E3075" s="50"/>
      <c r="F3075" s="296"/>
    </row>
    <row r="3076" spans="1:6" ht="20.25">
      <c r="A3076" s="30"/>
      <c r="B3076" s="51"/>
      <c r="C3076" s="30"/>
      <c r="D3076" s="49"/>
      <c r="E3076" s="50"/>
      <c r="F3076" s="296"/>
    </row>
    <row r="3077" spans="1:6" ht="20.25">
      <c r="A3077" s="52"/>
      <c r="B3077" s="53"/>
      <c r="C3077" s="1238" t="s">
        <v>772</v>
      </c>
      <c r="D3077" s="1239"/>
      <c r="E3077" s="140">
        <f>SUM(E3050:E3076)</f>
        <v>1591799.8</v>
      </c>
      <c r="F3077" s="296"/>
    </row>
    <row r="3078" spans="1:6" ht="20.25">
      <c r="A3078" s="55" t="s">
        <v>23</v>
      </c>
      <c r="B3078" s="40"/>
      <c r="C3078" s="40"/>
      <c r="D3078" s="40"/>
      <c r="E3078" s="40"/>
    </row>
    <row r="3079" spans="1:6" ht="20.25">
      <c r="A3079" s="19" t="s">
        <v>0</v>
      </c>
      <c r="B3079" s="40"/>
      <c r="C3079" s="40"/>
      <c r="D3079" s="40"/>
      <c r="E3079" s="40"/>
    </row>
    <row r="3080" spans="1:6" ht="20.25">
      <c r="A3080" s="19" t="s">
        <v>1</v>
      </c>
      <c r="B3080" s="22"/>
      <c r="C3080" s="22"/>
      <c r="D3080" s="22"/>
      <c r="E3080" s="22"/>
    </row>
    <row r="3081" spans="1:6" ht="20.25">
      <c r="A3081" s="19"/>
      <c r="B3081" s="20"/>
      <c r="C3081" s="20"/>
      <c r="D3081" s="21"/>
      <c r="E3081" s="22"/>
    </row>
    <row r="3082" spans="1:6" ht="20.25">
      <c r="A3082" s="19"/>
      <c r="B3082" s="20"/>
      <c r="C3082" s="19" t="s">
        <v>2</v>
      </c>
      <c r="D3082" s="21"/>
      <c r="E3082" s="21"/>
    </row>
    <row r="3083" spans="1:6" ht="20.25">
      <c r="A3083" s="19" t="s">
        <v>3</v>
      </c>
      <c r="B3083" s="23"/>
      <c r="C3083" s="20"/>
      <c r="D3083" s="22"/>
      <c r="E3083" s="22"/>
    </row>
    <row r="3084" spans="1:6" ht="20.25">
      <c r="A3084" s="21"/>
      <c r="B3084" s="23"/>
      <c r="C3084" s="20"/>
      <c r="D3084" s="22"/>
      <c r="E3084" s="22"/>
    </row>
    <row r="3085" spans="1:6" ht="20.25">
      <c r="A3085" s="21" t="s">
        <v>300</v>
      </c>
      <c r="B3085" s="23"/>
      <c r="C3085" s="20"/>
      <c r="D3085" s="22"/>
      <c r="E3085" s="22"/>
    </row>
    <row r="3086" spans="1:6" ht="20.25">
      <c r="A3086" s="21" t="s">
        <v>5</v>
      </c>
      <c r="B3086" s="24"/>
      <c r="C3086" s="21"/>
      <c r="D3086" s="22"/>
      <c r="E3086" s="22"/>
    </row>
    <row r="3087" spans="1:6" ht="20.25">
      <c r="A3087" s="21" t="s">
        <v>6</v>
      </c>
      <c r="B3087" s="24"/>
      <c r="C3087" s="21"/>
      <c r="D3087" s="22"/>
      <c r="E3087" s="22"/>
    </row>
    <row r="3088" spans="1:6" ht="20.25">
      <c r="A3088" s="688" t="s">
        <v>7</v>
      </c>
      <c r="B3088" s="26" t="s">
        <v>8</v>
      </c>
      <c r="C3088" s="1238" t="s">
        <v>9</v>
      </c>
      <c r="D3088" s="1240"/>
      <c r="E3088" s="688" t="s">
        <v>10</v>
      </c>
    </row>
    <row r="3089" spans="1:5" ht="20.25">
      <c r="A3089" s="27"/>
      <c r="B3089" s="28" t="s">
        <v>11</v>
      </c>
      <c r="C3089" s="688"/>
      <c r="D3089" s="29"/>
      <c r="E3089" s="27" t="s">
        <v>12</v>
      </c>
    </row>
    <row r="3090" spans="1:5" ht="20.25">
      <c r="A3090" s="30"/>
      <c r="B3090" s="31"/>
      <c r="C3090" s="689" t="s">
        <v>13</v>
      </c>
      <c r="D3090" s="690" t="s">
        <v>14</v>
      </c>
      <c r="E3090" s="689"/>
    </row>
    <row r="3091" spans="1:5" ht="20.25">
      <c r="A3091" s="34" t="s">
        <v>301</v>
      </c>
      <c r="B3091" s="34" t="s">
        <v>16</v>
      </c>
      <c r="C3091" s="282" t="s">
        <v>17</v>
      </c>
      <c r="D3091" s="35">
        <v>39797</v>
      </c>
      <c r="E3091" s="87">
        <v>364.52</v>
      </c>
    </row>
    <row r="3092" spans="1:5" ht="20.25">
      <c r="A3092" s="280"/>
      <c r="B3092" s="280" t="s">
        <v>26</v>
      </c>
      <c r="C3092" s="282" t="s">
        <v>19</v>
      </c>
      <c r="D3092" s="38">
        <v>39813</v>
      </c>
      <c r="E3092" s="88">
        <v>-20250</v>
      </c>
    </row>
    <row r="3093" spans="1:5" ht="20.25">
      <c r="A3093" s="41"/>
      <c r="B3093" s="280" t="s">
        <v>16</v>
      </c>
      <c r="C3093" s="282" t="s">
        <v>19</v>
      </c>
      <c r="D3093" s="38">
        <v>39903</v>
      </c>
      <c r="E3093" s="89">
        <v>140</v>
      </c>
    </row>
    <row r="3094" spans="1:5" ht="20.25">
      <c r="A3094" s="41"/>
      <c r="B3094" s="280" t="s">
        <v>302</v>
      </c>
      <c r="C3094" s="282" t="s">
        <v>19</v>
      </c>
      <c r="D3094" s="86">
        <v>40056</v>
      </c>
      <c r="E3094" s="89">
        <v>614</v>
      </c>
    </row>
    <row r="3095" spans="1:5" ht="20.25">
      <c r="A3095" s="41"/>
      <c r="B3095" s="280" t="s">
        <v>302</v>
      </c>
      <c r="C3095" s="282">
        <v>204</v>
      </c>
      <c r="D3095" s="86">
        <v>40147</v>
      </c>
      <c r="E3095" s="88">
        <v>-1716</v>
      </c>
    </row>
    <row r="3096" spans="1:5" ht="20.25">
      <c r="A3096" s="41"/>
      <c r="B3096" s="280" t="s">
        <v>302</v>
      </c>
      <c r="C3096" s="282" t="s">
        <v>17</v>
      </c>
      <c r="D3096" s="38">
        <v>40313</v>
      </c>
      <c r="E3096" s="89">
        <v>229</v>
      </c>
    </row>
    <row r="3097" spans="1:5" ht="20.25">
      <c r="A3097" s="280"/>
      <c r="B3097" s="280"/>
      <c r="C3097" s="280"/>
      <c r="D3097" s="42"/>
      <c r="E3097" s="89"/>
    </row>
    <row r="3098" spans="1:5" ht="20.25">
      <c r="A3098" s="41"/>
      <c r="B3098" s="280"/>
      <c r="C3098" s="282"/>
      <c r="D3098" s="42"/>
      <c r="E3098" s="89"/>
    </row>
    <row r="3099" spans="1:5" ht="20.25">
      <c r="A3099" s="41"/>
      <c r="B3099" s="280"/>
      <c r="C3099" s="280"/>
      <c r="D3099" s="168"/>
      <c r="E3099" s="89"/>
    </row>
    <row r="3100" spans="1:5" ht="20.25">
      <c r="A3100" s="47"/>
      <c r="B3100" s="28"/>
      <c r="C3100" s="27"/>
      <c r="D3100" s="148"/>
      <c r="E3100" s="27"/>
    </row>
    <row r="3101" spans="1:5" ht="20.25">
      <c r="A3101" s="47"/>
      <c r="B3101" s="28"/>
      <c r="C3101" s="27"/>
      <c r="D3101" s="148"/>
      <c r="E3101" s="27"/>
    </row>
    <row r="3102" spans="1:5" ht="20.25">
      <c r="A3102" s="47"/>
      <c r="B3102" s="28"/>
      <c r="C3102" s="27"/>
      <c r="D3102" s="148"/>
      <c r="E3102" s="27"/>
    </row>
    <row r="3103" spans="1:5" ht="20.25">
      <c r="A3103" s="47"/>
      <c r="B3103" s="27"/>
      <c r="C3103" s="27"/>
      <c r="D3103" s="27"/>
      <c r="E3103" s="27"/>
    </row>
    <row r="3104" spans="1:5" ht="20.25">
      <c r="A3104" s="280"/>
      <c r="B3104" s="280"/>
      <c r="C3104" s="280"/>
      <c r="D3104" s="38"/>
      <c r="E3104" s="88"/>
    </row>
    <row r="3105" spans="1:6" ht="20.25">
      <c r="A3105" s="280"/>
      <c r="B3105" s="280"/>
      <c r="C3105" s="280"/>
      <c r="D3105" s="38"/>
      <c r="E3105" s="88"/>
    </row>
    <row r="3106" spans="1:6" ht="20.25">
      <c r="A3106" s="41"/>
      <c r="B3106" s="280"/>
      <c r="C3106" s="280"/>
      <c r="D3106" s="38"/>
      <c r="E3106" s="88"/>
    </row>
    <row r="3107" spans="1:6" ht="20.25">
      <c r="A3107" s="41"/>
      <c r="B3107" s="280"/>
      <c r="C3107" s="280"/>
      <c r="D3107" s="38"/>
      <c r="E3107" s="88"/>
    </row>
    <row r="3108" spans="1:6" ht="20.25">
      <c r="A3108" s="41"/>
      <c r="B3108" s="280"/>
      <c r="C3108" s="280"/>
      <c r="D3108" s="38"/>
      <c r="E3108" s="89"/>
    </row>
    <row r="3109" spans="1:6" ht="20.25">
      <c r="A3109" s="280"/>
      <c r="B3109" s="281"/>
      <c r="C3109" s="280"/>
      <c r="D3109" s="45"/>
      <c r="E3109" s="46"/>
    </row>
    <row r="3110" spans="1:6" ht="20.25">
      <c r="A3110" s="280"/>
      <c r="B3110" s="281"/>
      <c r="C3110" s="280"/>
      <c r="D3110" s="45"/>
      <c r="E3110" s="46"/>
    </row>
    <row r="3111" spans="1:6" ht="20.25">
      <c r="A3111" s="280"/>
      <c r="B3111" s="281"/>
      <c r="C3111" s="280"/>
      <c r="D3111" s="45"/>
      <c r="E3111" s="46"/>
    </row>
    <row r="3112" spans="1:6" ht="20.25">
      <c r="A3112" s="280"/>
      <c r="B3112" s="281"/>
      <c r="C3112" s="280"/>
      <c r="D3112" s="45"/>
      <c r="E3112" s="46"/>
    </row>
    <row r="3113" spans="1:6" ht="20.25">
      <c r="A3113" s="280"/>
      <c r="B3113" s="281"/>
      <c r="C3113" s="280"/>
      <c r="D3113" s="45"/>
      <c r="E3113" s="46"/>
    </row>
    <row r="3114" spans="1:6" ht="20.25">
      <c r="A3114" s="280"/>
      <c r="B3114" s="281"/>
      <c r="C3114" s="280"/>
      <c r="D3114" s="45"/>
      <c r="E3114" s="46"/>
    </row>
    <row r="3115" spans="1:6" ht="20.25">
      <c r="A3115" s="280"/>
      <c r="B3115" s="281"/>
      <c r="C3115" s="280"/>
      <c r="D3115" s="45"/>
      <c r="E3115" s="46"/>
    </row>
    <row r="3116" spans="1:6" ht="20.25">
      <c r="A3116" s="47"/>
      <c r="B3116" s="48"/>
      <c r="C3116" s="47"/>
      <c r="D3116" s="49"/>
      <c r="E3116" s="50"/>
    </row>
    <row r="3117" spans="1:6" ht="20.25">
      <c r="A3117" s="30"/>
      <c r="B3117" s="51"/>
      <c r="C3117" s="30"/>
      <c r="D3117" s="49"/>
      <c r="E3117" s="50"/>
    </row>
    <row r="3118" spans="1:6" ht="20.25">
      <c r="A3118" s="52"/>
      <c r="B3118" s="53"/>
      <c r="C3118" s="1238" t="s">
        <v>774</v>
      </c>
      <c r="D3118" s="1239"/>
      <c r="E3118" s="169">
        <v>-20618.48</v>
      </c>
    </row>
    <row r="3119" spans="1:6" ht="20.25">
      <c r="A3119" s="55" t="s">
        <v>23</v>
      </c>
      <c r="B3119" s="40"/>
      <c r="C3119" s="40"/>
      <c r="D3119" s="40"/>
      <c r="E3119" s="40"/>
    </row>
    <row r="3120" spans="1:6" ht="20.25">
      <c r="A3120" s="19" t="s">
        <v>0</v>
      </c>
      <c r="B3120" s="40"/>
      <c r="C3120" s="40"/>
      <c r="D3120" s="40"/>
      <c r="E3120" s="40"/>
      <c r="F3120" s="309"/>
    </row>
    <row r="3121" spans="1:6" ht="20.25">
      <c r="A3121" s="19" t="s">
        <v>1</v>
      </c>
      <c r="B3121" s="22"/>
      <c r="C3121" s="22"/>
      <c r="D3121" s="22"/>
      <c r="E3121" s="22"/>
      <c r="F3121" s="309"/>
    </row>
    <row r="3122" spans="1:6" ht="20.25">
      <c r="A3122" s="19"/>
      <c r="B3122" s="20"/>
      <c r="C3122" s="20"/>
      <c r="D3122" s="21"/>
      <c r="E3122" s="22"/>
      <c r="F3122" s="309"/>
    </row>
    <row r="3123" spans="1:6" ht="20.25">
      <c r="A3123" s="19"/>
      <c r="B3123" s="20"/>
      <c r="C3123" s="19" t="s">
        <v>2</v>
      </c>
      <c r="D3123" s="21"/>
      <c r="E3123" s="21"/>
      <c r="F3123" s="309"/>
    </row>
    <row r="3124" spans="1:6" ht="20.25">
      <c r="A3124" s="19" t="s">
        <v>3</v>
      </c>
      <c r="B3124" s="23"/>
      <c r="C3124" s="20"/>
      <c r="D3124" s="22"/>
      <c r="E3124" s="22"/>
      <c r="F3124" s="309"/>
    </row>
    <row r="3125" spans="1:6" ht="20.25">
      <c r="A3125" s="21"/>
      <c r="B3125" s="23"/>
      <c r="C3125" s="20"/>
      <c r="D3125" s="22"/>
      <c r="E3125" s="22"/>
      <c r="F3125" s="309"/>
    </row>
    <row r="3126" spans="1:6" ht="20.25">
      <c r="A3126" s="21" t="s">
        <v>304</v>
      </c>
      <c r="B3126" s="23"/>
      <c r="C3126" s="20"/>
      <c r="D3126" s="22"/>
      <c r="E3126" s="22"/>
      <c r="F3126" s="309"/>
    </row>
    <row r="3127" spans="1:6" ht="20.25">
      <c r="A3127" s="21" t="s">
        <v>5</v>
      </c>
      <c r="B3127" s="24"/>
      <c r="C3127" s="21"/>
      <c r="D3127" s="22"/>
      <c r="E3127" s="22"/>
      <c r="F3127" s="309"/>
    </row>
    <row r="3128" spans="1:6" ht="20.25">
      <c r="A3128" s="21" t="s">
        <v>6</v>
      </c>
      <c r="B3128" s="24"/>
      <c r="C3128" s="21"/>
      <c r="D3128" s="22"/>
      <c r="E3128" s="22"/>
      <c r="F3128" s="309"/>
    </row>
    <row r="3129" spans="1:6" ht="20.25">
      <c r="A3129" s="688" t="s">
        <v>7</v>
      </c>
      <c r="B3129" s="26" t="s">
        <v>8</v>
      </c>
      <c r="C3129" s="1238" t="s">
        <v>9</v>
      </c>
      <c r="D3129" s="1240"/>
      <c r="E3129" s="688" t="s">
        <v>10</v>
      </c>
      <c r="F3129" s="309"/>
    </row>
    <row r="3130" spans="1:6" ht="20.25">
      <c r="A3130" s="27"/>
      <c r="B3130" s="28" t="s">
        <v>11</v>
      </c>
      <c r="C3130" s="688"/>
      <c r="D3130" s="29"/>
      <c r="E3130" s="27" t="s">
        <v>12</v>
      </c>
      <c r="F3130" s="309"/>
    </row>
    <row r="3131" spans="1:6" ht="20.25">
      <c r="A3131" s="30"/>
      <c r="B3131" s="31"/>
      <c r="C3131" s="689" t="s">
        <v>13</v>
      </c>
      <c r="D3131" s="690" t="s">
        <v>14</v>
      </c>
      <c r="E3131" s="689"/>
      <c r="F3131" s="309"/>
    </row>
    <row r="3132" spans="1:6" ht="20.25">
      <c r="A3132" s="34" t="s">
        <v>305</v>
      </c>
      <c r="B3132" s="34" t="s">
        <v>26</v>
      </c>
      <c r="C3132" s="282" t="s">
        <v>19</v>
      </c>
      <c r="D3132" s="35">
        <v>39478</v>
      </c>
      <c r="E3132" s="94">
        <v>-651</v>
      </c>
      <c r="F3132" s="309"/>
    </row>
    <row r="3133" spans="1:6" ht="20.25">
      <c r="A3133" s="280"/>
      <c r="B3133" s="280" t="s">
        <v>26</v>
      </c>
      <c r="C3133" s="282" t="s">
        <v>17</v>
      </c>
      <c r="D3133" s="38">
        <v>39522</v>
      </c>
      <c r="E3133" s="88">
        <v>-8920</v>
      </c>
      <c r="F3133" s="309"/>
    </row>
    <row r="3134" spans="1:6" ht="20.25">
      <c r="A3134" s="41"/>
      <c r="B3134" s="280" t="s">
        <v>16</v>
      </c>
      <c r="C3134" s="282" t="s">
        <v>19</v>
      </c>
      <c r="D3134" s="38">
        <v>39844</v>
      </c>
      <c r="E3134" s="89">
        <v>100</v>
      </c>
      <c r="F3134" s="309"/>
    </row>
    <row r="3135" spans="1:6" ht="20.25">
      <c r="A3135" s="41"/>
      <c r="B3135" s="280" t="s">
        <v>16</v>
      </c>
      <c r="C3135" s="282" t="s">
        <v>17</v>
      </c>
      <c r="D3135" s="38">
        <v>39887</v>
      </c>
      <c r="E3135" s="89">
        <v>504.4</v>
      </c>
      <c r="F3135" s="309"/>
    </row>
    <row r="3136" spans="1:6" ht="20.25">
      <c r="A3136" s="41"/>
      <c r="B3136" s="280" t="s">
        <v>26</v>
      </c>
      <c r="C3136" s="282" t="s">
        <v>17</v>
      </c>
      <c r="D3136" s="38">
        <v>39918</v>
      </c>
      <c r="E3136" s="88">
        <v>-4024</v>
      </c>
      <c r="F3136" s="309"/>
    </row>
    <row r="3137" spans="1:6" ht="20.25">
      <c r="A3137" s="41"/>
      <c r="B3137" s="280" t="s">
        <v>16</v>
      </c>
      <c r="C3137" s="282" t="s">
        <v>17</v>
      </c>
      <c r="D3137" s="38">
        <v>40040</v>
      </c>
      <c r="E3137" s="114">
        <v>3718</v>
      </c>
      <c r="F3137" s="309"/>
    </row>
    <row r="3138" spans="1:6" ht="20.25">
      <c r="A3138" s="41"/>
      <c r="B3138" s="280" t="s">
        <v>231</v>
      </c>
      <c r="C3138" s="282" t="s">
        <v>19</v>
      </c>
      <c r="D3138" s="38">
        <v>40390</v>
      </c>
      <c r="E3138" s="114">
        <v>4301</v>
      </c>
      <c r="F3138" s="309"/>
    </row>
    <row r="3139" spans="1:6" ht="20.25">
      <c r="A3139" s="41"/>
      <c r="B3139" s="280" t="s">
        <v>161</v>
      </c>
      <c r="C3139" s="280" t="s">
        <v>61</v>
      </c>
      <c r="D3139" s="38">
        <v>41685</v>
      </c>
      <c r="E3139" s="170">
        <v>-39181</v>
      </c>
      <c r="F3139" s="309"/>
    </row>
    <row r="3140" spans="1:6" ht="20.25">
      <c r="A3140" s="41"/>
      <c r="B3140" s="172" t="s">
        <v>306</v>
      </c>
      <c r="C3140" s="280" t="s">
        <v>19</v>
      </c>
      <c r="D3140" s="38">
        <v>41790</v>
      </c>
      <c r="E3140" s="88">
        <v>-620</v>
      </c>
      <c r="F3140" s="309"/>
    </row>
    <row r="3141" spans="1:6" ht="20.25">
      <c r="A3141" s="41"/>
      <c r="B3141" s="116" t="s">
        <v>36</v>
      </c>
      <c r="C3141" s="280" t="s">
        <v>17</v>
      </c>
      <c r="D3141" s="38">
        <v>42536</v>
      </c>
      <c r="E3141" s="89">
        <v>-300</v>
      </c>
      <c r="F3141" s="309"/>
    </row>
    <row r="3142" spans="1:6" ht="20.25">
      <c r="A3142" s="41"/>
      <c r="B3142" s="124" t="s">
        <v>307</v>
      </c>
      <c r="C3142" s="124"/>
      <c r="D3142" s="38">
        <v>42735</v>
      </c>
      <c r="E3142" s="132">
        <v>1233.5999999999999</v>
      </c>
      <c r="F3142" s="309"/>
    </row>
    <row r="3143" spans="1:6" ht="20.25">
      <c r="A3143" s="47"/>
      <c r="B3143" s="124" t="s">
        <v>308</v>
      </c>
      <c r="C3143" s="280"/>
      <c r="D3143" s="38">
        <v>42735</v>
      </c>
      <c r="E3143" s="126">
        <v>1234.57</v>
      </c>
      <c r="F3143" s="309"/>
    </row>
    <row r="3144" spans="1:6" ht="20.25">
      <c r="A3144" s="280"/>
      <c r="B3144" s="281" t="s">
        <v>309</v>
      </c>
      <c r="C3144" s="280"/>
      <c r="D3144" s="38">
        <v>42735</v>
      </c>
      <c r="E3144" s="126">
        <v>3686.45</v>
      </c>
      <c r="F3144" s="309"/>
    </row>
    <row r="3145" spans="1:6" ht="20.25">
      <c r="A3145" s="41"/>
      <c r="B3145" s="280" t="s">
        <v>34</v>
      </c>
      <c r="C3145" s="280" t="s">
        <v>17</v>
      </c>
      <c r="D3145" s="38">
        <v>43054</v>
      </c>
      <c r="E3145" s="89">
        <v>533641</v>
      </c>
      <c r="F3145" s="309" t="s">
        <v>542</v>
      </c>
    </row>
    <row r="3146" spans="1:6" ht="20.25">
      <c r="A3146" s="41"/>
      <c r="B3146" s="280" t="s">
        <v>73</v>
      </c>
      <c r="C3146" s="280"/>
      <c r="D3146" s="38">
        <v>43131</v>
      </c>
      <c r="E3146" s="88">
        <v>-70343</v>
      </c>
      <c r="F3146" s="309"/>
    </row>
    <row r="3147" spans="1:6" ht="20.25">
      <c r="A3147" s="41"/>
      <c r="B3147" s="280" t="s">
        <v>34</v>
      </c>
      <c r="C3147" s="280" t="s">
        <v>19</v>
      </c>
      <c r="D3147" s="38">
        <v>43159</v>
      </c>
      <c r="E3147" s="89">
        <v>436930</v>
      </c>
      <c r="F3147" s="309">
        <v>43101</v>
      </c>
    </row>
    <row r="3148" spans="1:6" ht="20.25">
      <c r="A3148" s="41"/>
      <c r="B3148" s="280"/>
      <c r="C3148" s="280"/>
      <c r="D3148" s="38"/>
      <c r="E3148" s="88"/>
      <c r="F3148" s="309"/>
    </row>
    <row r="3149" spans="1:6" ht="20.25">
      <c r="A3149" s="41"/>
      <c r="B3149" s="280"/>
      <c r="C3149" s="280"/>
      <c r="D3149" s="38"/>
      <c r="E3149" s="89"/>
      <c r="F3149" s="309"/>
    </row>
    <row r="3150" spans="1:6" ht="20.25">
      <c r="A3150" s="280"/>
      <c r="B3150" s="281"/>
      <c r="C3150" s="280"/>
      <c r="D3150" s="38"/>
      <c r="E3150" s="46"/>
      <c r="F3150" s="309"/>
    </row>
    <row r="3151" spans="1:6" ht="20.25">
      <c r="A3151" s="280"/>
      <c r="B3151" s="281"/>
      <c r="C3151" s="280"/>
      <c r="D3151" s="38"/>
      <c r="E3151" s="46"/>
      <c r="F3151" s="309"/>
    </row>
    <row r="3152" spans="1:6" ht="20.25">
      <c r="A3152" s="280"/>
      <c r="B3152" s="281"/>
      <c r="C3152" s="280"/>
      <c r="D3152" s="38"/>
      <c r="E3152" s="46"/>
      <c r="F3152" s="309"/>
    </row>
    <row r="3153" spans="1:6" ht="20.25">
      <c r="A3153" s="280"/>
      <c r="B3153" s="281"/>
      <c r="C3153" s="280"/>
      <c r="D3153" s="38"/>
      <c r="E3153" s="46"/>
      <c r="F3153" s="309"/>
    </row>
    <row r="3154" spans="1:6" ht="20.25">
      <c r="A3154" s="280"/>
      <c r="B3154" s="281"/>
      <c r="C3154" s="280"/>
      <c r="D3154" s="38"/>
      <c r="E3154" s="46"/>
      <c r="F3154" s="309"/>
    </row>
    <row r="3155" spans="1:6" ht="20.25">
      <c r="A3155" s="280"/>
      <c r="B3155" s="281"/>
      <c r="C3155" s="280"/>
      <c r="D3155" s="38"/>
      <c r="E3155" s="46"/>
      <c r="F3155" s="309"/>
    </row>
    <row r="3156" spans="1:6" ht="20.25">
      <c r="A3156" s="280"/>
      <c r="B3156" s="281"/>
      <c r="C3156" s="280"/>
      <c r="D3156" s="38"/>
      <c r="E3156" s="46"/>
      <c r="F3156" s="309"/>
    </row>
    <row r="3157" spans="1:6" ht="20.25">
      <c r="A3157" s="47"/>
      <c r="B3157" s="48"/>
      <c r="C3157" s="47"/>
      <c r="D3157" s="38"/>
      <c r="E3157" s="50"/>
      <c r="F3157" s="309"/>
    </row>
    <row r="3158" spans="1:6" ht="20.25">
      <c r="A3158" s="30"/>
      <c r="B3158" s="51"/>
      <c r="C3158" s="30"/>
      <c r="D3158" s="38"/>
      <c r="E3158" s="50"/>
      <c r="F3158" s="309"/>
    </row>
    <row r="3159" spans="1:6" ht="20.25">
      <c r="A3159" s="52"/>
      <c r="B3159" s="53"/>
      <c r="C3159" s="1238" t="s">
        <v>772</v>
      </c>
      <c r="D3159" s="1239"/>
      <c r="E3159" s="140">
        <f>SUM(E3132:E3158)</f>
        <v>861310.02</v>
      </c>
      <c r="F3159" s="309"/>
    </row>
    <row r="3160" spans="1:6" ht="20.25">
      <c r="A3160" s="55" t="s">
        <v>23</v>
      </c>
      <c r="B3160" s="40"/>
      <c r="C3160" s="40"/>
      <c r="D3160" s="40"/>
      <c r="E3160" s="40"/>
      <c r="F3160" s="309"/>
    </row>
    <row r="3161" spans="1:6" ht="20.25">
      <c r="A3161" s="19" t="s">
        <v>0</v>
      </c>
      <c r="B3161" s="40"/>
      <c r="C3161" s="40"/>
      <c r="D3161" s="40"/>
      <c r="E3161" s="40"/>
      <c r="F3161" s="296"/>
    </row>
    <row r="3162" spans="1:6" ht="20.25">
      <c r="A3162" s="19" t="s">
        <v>1</v>
      </c>
      <c r="B3162" s="22"/>
      <c r="C3162" s="22"/>
      <c r="D3162" s="22"/>
      <c r="E3162" s="22"/>
      <c r="F3162" s="296"/>
    </row>
    <row r="3163" spans="1:6" ht="20.25">
      <c r="A3163" s="19"/>
      <c r="B3163" s="20"/>
      <c r="C3163" s="20"/>
      <c r="D3163" s="21"/>
      <c r="E3163" s="22"/>
      <c r="F3163" s="296"/>
    </row>
    <row r="3164" spans="1:6" ht="20.25">
      <c r="A3164" s="19"/>
      <c r="B3164" s="20"/>
      <c r="C3164" s="19" t="s">
        <v>2</v>
      </c>
      <c r="D3164" s="21"/>
      <c r="E3164" s="21"/>
      <c r="F3164" s="296"/>
    </row>
    <row r="3165" spans="1:6" ht="20.25">
      <c r="A3165" s="19" t="s">
        <v>3</v>
      </c>
      <c r="B3165" s="23"/>
      <c r="C3165" s="20"/>
      <c r="D3165" s="22"/>
      <c r="E3165" s="22"/>
      <c r="F3165" s="296"/>
    </row>
    <row r="3166" spans="1:6" ht="20.25">
      <c r="A3166" s="21"/>
      <c r="B3166" s="23"/>
      <c r="C3166" s="20"/>
      <c r="D3166" s="22"/>
      <c r="E3166" s="22"/>
      <c r="F3166" s="296"/>
    </row>
    <row r="3167" spans="1:6" ht="20.25">
      <c r="A3167" s="21" t="s">
        <v>310</v>
      </c>
      <c r="B3167" s="23"/>
      <c r="C3167" s="20"/>
      <c r="D3167" s="22"/>
      <c r="E3167" s="22"/>
      <c r="F3167" s="296"/>
    </row>
    <row r="3168" spans="1:6" ht="20.25">
      <c r="A3168" s="21" t="s">
        <v>5</v>
      </c>
      <c r="B3168" s="24"/>
      <c r="C3168" s="21"/>
      <c r="D3168" s="22"/>
      <c r="E3168" s="22"/>
      <c r="F3168" s="296"/>
    </row>
    <row r="3169" spans="1:6" ht="20.25">
      <c r="A3169" s="21" t="s">
        <v>6</v>
      </c>
      <c r="B3169" s="24"/>
      <c r="C3169" s="21"/>
      <c r="D3169" s="22"/>
      <c r="E3169" s="22"/>
      <c r="F3169" s="296"/>
    </row>
    <row r="3170" spans="1:6" ht="20.25">
      <c r="A3170" s="688" t="s">
        <v>7</v>
      </c>
      <c r="B3170" s="26" t="s">
        <v>8</v>
      </c>
      <c r="C3170" s="1238" t="s">
        <v>9</v>
      </c>
      <c r="D3170" s="1240"/>
      <c r="E3170" s="688" t="s">
        <v>10</v>
      </c>
      <c r="F3170" s="296"/>
    </row>
    <row r="3171" spans="1:6" ht="20.25">
      <c r="A3171" s="27"/>
      <c r="B3171" s="28" t="s">
        <v>11</v>
      </c>
      <c r="C3171" s="688"/>
      <c r="D3171" s="29"/>
      <c r="E3171" s="27" t="s">
        <v>12</v>
      </c>
      <c r="F3171" s="296"/>
    </row>
    <row r="3172" spans="1:6" ht="20.25">
      <c r="A3172" s="30"/>
      <c r="B3172" s="31"/>
      <c r="C3172" s="689" t="s">
        <v>13</v>
      </c>
      <c r="D3172" s="690" t="s">
        <v>14</v>
      </c>
      <c r="E3172" s="689"/>
      <c r="F3172" s="296"/>
    </row>
    <row r="3173" spans="1:6" ht="20.25">
      <c r="A3173" s="34" t="s">
        <v>311</v>
      </c>
      <c r="B3173" s="34" t="s">
        <v>26</v>
      </c>
      <c r="C3173" s="34" t="s">
        <v>17</v>
      </c>
      <c r="D3173" s="35">
        <v>39217</v>
      </c>
      <c r="E3173" s="94">
        <v>-3110</v>
      </c>
      <c r="F3173" s="296"/>
    </row>
    <row r="3174" spans="1:6" ht="20.25">
      <c r="A3174" s="280"/>
      <c r="B3174" s="280" t="s">
        <v>16</v>
      </c>
      <c r="C3174" s="280" t="s">
        <v>19</v>
      </c>
      <c r="D3174" s="38">
        <v>39386</v>
      </c>
      <c r="E3174" s="89">
        <v>124</v>
      </c>
      <c r="F3174" s="296"/>
    </row>
    <row r="3175" spans="1:6" ht="20.25">
      <c r="A3175" s="41"/>
      <c r="B3175" s="280" t="s">
        <v>16</v>
      </c>
      <c r="C3175" s="280" t="s">
        <v>19</v>
      </c>
      <c r="D3175" s="38">
        <v>40298</v>
      </c>
      <c r="E3175" s="89">
        <v>6071</v>
      </c>
      <c r="F3175" s="296"/>
    </row>
    <row r="3176" spans="1:6" ht="20.25">
      <c r="A3176" s="280"/>
      <c r="B3176" s="280" t="s">
        <v>27</v>
      </c>
      <c r="C3176" s="280" t="s">
        <v>17</v>
      </c>
      <c r="D3176" s="38">
        <v>40558</v>
      </c>
      <c r="E3176" s="88">
        <v>-23996</v>
      </c>
      <c r="F3176" s="296"/>
    </row>
    <row r="3177" spans="1:6" ht="20.25">
      <c r="A3177" s="280"/>
      <c r="B3177" s="280" t="s">
        <v>34</v>
      </c>
      <c r="C3177" s="280" t="s">
        <v>19</v>
      </c>
      <c r="D3177" s="38">
        <v>40574</v>
      </c>
      <c r="E3177" s="89">
        <v>18839</v>
      </c>
      <c r="F3177" s="296"/>
    </row>
    <row r="3178" spans="1:6" ht="20.25">
      <c r="A3178" s="41"/>
      <c r="B3178" s="280" t="s">
        <v>106</v>
      </c>
      <c r="C3178" s="280" t="s">
        <v>312</v>
      </c>
      <c r="D3178" s="38">
        <v>40574</v>
      </c>
      <c r="E3178" s="88">
        <v>-74040</v>
      </c>
      <c r="F3178" s="296"/>
    </row>
    <row r="3179" spans="1:6" ht="20.25">
      <c r="A3179" s="41"/>
      <c r="B3179" s="280" t="s">
        <v>34</v>
      </c>
      <c r="C3179" s="280" t="s">
        <v>19</v>
      </c>
      <c r="D3179" s="168">
        <v>41882</v>
      </c>
      <c r="E3179" s="143">
        <v>4490</v>
      </c>
      <c r="F3179" s="296"/>
    </row>
    <row r="3180" spans="1:6" ht="20.25">
      <c r="A3180" s="280"/>
      <c r="B3180" s="280" t="s">
        <v>34</v>
      </c>
      <c r="C3180" s="280" t="s">
        <v>19</v>
      </c>
      <c r="D3180" s="38">
        <v>43159</v>
      </c>
      <c r="E3180" s="89">
        <v>72684</v>
      </c>
      <c r="F3180" s="296"/>
    </row>
    <row r="3181" spans="1:6" s="279" customFormat="1" ht="20.25">
      <c r="A3181" s="280"/>
      <c r="B3181" s="280"/>
      <c r="C3181" s="280"/>
      <c r="D3181" s="38"/>
      <c r="E3181" s="89"/>
      <c r="F3181" s="296"/>
    </row>
    <row r="3182" spans="1:6" s="279" customFormat="1" ht="20.25">
      <c r="A3182" s="280"/>
      <c r="B3182" s="280"/>
      <c r="C3182" s="280"/>
      <c r="D3182" s="38"/>
      <c r="E3182" s="89"/>
      <c r="F3182" s="296"/>
    </row>
    <row r="3183" spans="1:6" s="279" customFormat="1" ht="20.25">
      <c r="A3183" s="280"/>
      <c r="B3183" s="280"/>
      <c r="C3183" s="280"/>
      <c r="D3183" s="38"/>
      <c r="E3183" s="89"/>
      <c r="F3183" s="296"/>
    </row>
    <row r="3184" spans="1:6" s="279" customFormat="1" ht="20.25">
      <c r="A3184" s="280"/>
      <c r="B3184" s="280"/>
      <c r="C3184" s="280"/>
      <c r="D3184" s="38"/>
      <c r="E3184" s="89"/>
      <c r="F3184" s="296"/>
    </row>
    <row r="3185" spans="1:6" s="279" customFormat="1" ht="20.25">
      <c r="A3185" s="280"/>
      <c r="B3185" s="280"/>
      <c r="C3185" s="280"/>
      <c r="D3185" s="38"/>
      <c r="E3185" s="89"/>
      <c r="F3185" s="296"/>
    </row>
    <row r="3186" spans="1:6" ht="20.25">
      <c r="A3186" s="41"/>
      <c r="B3186" s="280"/>
      <c r="C3186" s="280"/>
      <c r="D3186" s="38"/>
      <c r="E3186" s="89"/>
      <c r="F3186" s="295" t="s">
        <v>541</v>
      </c>
    </row>
    <row r="3187" spans="1:6" ht="20.25">
      <c r="A3187" s="41"/>
      <c r="B3187" s="280"/>
      <c r="C3187" s="280"/>
      <c r="D3187" s="38"/>
      <c r="E3187" s="89"/>
      <c r="F3187" s="296"/>
    </row>
    <row r="3188" spans="1:6" ht="20.25">
      <c r="A3188" s="41"/>
      <c r="B3188" s="280"/>
      <c r="C3188" s="280"/>
      <c r="D3188" s="38"/>
      <c r="E3188" s="88"/>
      <c r="F3188" s="296"/>
    </row>
    <row r="3189" spans="1:6" ht="20.25">
      <c r="A3189" s="41"/>
      <c r="B3189" s="280"/>
      <c r="C3189" s="280"/>
      <c r="D3189" s="38"/>
      <c r="E3189" s="89"/>
    </row>
    <row r="3190" spans="1:6" ht="20.25">
      <c r="A3190" s="280"/>
      <c r="B3190" s="281"/>
      <c r="C3190" s="280"/>
      <c r="D3190" s="45"/>
      <c r="E3190" s="46"/>
    </row>
    <row r="3191" spans="1:6" ht="20.25">
      <c r="A3191" s="280"/>
      <c r="B3191" s="281"/>
      <c r="C3191" s="280"/>
      <c r="D3191" s="45"/>
      <c r="E3191" s="46"/>
    </row>
    <row r="3192" spans="1:6" ht="20.25">
      <c r="A3192" s="280"/>
      <c r="B3192" s="281"/>
      <c r="C3192" s="280"/>
      <c r="D3192" s="45"/>
      <c r="E3192" s="46"/>
    </row>
    <row r="3193" spans="1:6" ht="20.25">
      <c r="A3193" s="280"/>
      <c r="B3193" s="281"/>
      <c r="C3193" s="280"/>
      <c r="D3193" s="45"/>
      <c r="E3193" s="46"/>
    </row>
    <row r="3194" spans="1:6" ht="20.25">
      <c r="A3194" s="280"/>
      <c r="B3194" s="281"/>
      <c r="C3194" s="280"/>
      <c r="D3194" s="45"/>
      <c r="E3194" s="46"/>
    </row>
    <row r="3195" spans="1:6" ht="20.25">
      <c r="A3195" s="280"/>
      <c r="B3195" s="281"/>
      <c r="C3195" s="280"/>
      <c r="D3195" s="45"/>
      <c r="E3195" s="46"/>
    </row>
    <row r="3196" spans="1:6" ht="20.25">
      <c r="A3196" s="280"/>
      <c r="B3196" s="281"/>
      <c r="C3196" s="280"/>
      <c r="D3196" s="45"/>
      <c r="E3196" s="46"/>
    </row>
    <row r="3197" spans="1:6" ht="20.25">
      <c r="A3197" s="280"/>
      <c r="B3197" s="281"/>
      <c r="C3197" s="280"/>
      <c r="D3197" s="45"/>
      <c r="E3197" s="46"/>
    </row>
    <row r="3198" spans="1:6" ht="20.25">
      <c r="A3198" s="47"/>
      <c r="B3198" s="48"/>
      <c r="C3198" s="47"/>
      <c r="D3198" s="49"/>
      <c r="E3198" s="50"/>
    </row>
    <row r="3199" spans="1:6" ht="20.25">
      <c r="A3199" s="30"/>
      <c r="B3199" s="51"/>
      <c r="C3199" s="30"/>
      <c r="D3199" s="49"/>
      <c r="E3199" s="50"/>
    </row>
    <row r="3200" spans="1:6" ht="20.25">
      <c r="A3200" s="52"/>
      <c r="B3200" s="53"/>
      <c r="C3200" s="1238" t="s">
        <v>772</v>
      </c>
      <c r="D3200" s="1239"/>
      <c r="E3200" s="62">
        <f>SUM(E3173:E3199)</f>
        <v>1062</v>
      </c>
    </row>
    <row r="3201" spans="1:6" ht="20.25">
      <c r="A3201" s="55" t="s">
        <v>23</v>
      </c>
      <c r="B3201" s="40"/>
      <c r="C3201" s="40"/>
      <c r="D3201" s="40"/>
      <c r="E3201" s="40"/>
    </row>
    <row r="3202" spans="1:6" ht="20.25">
      <c r="A3202" s="19" t="s">
        <v>0</v>
      </c>
      <c r="B3202" s="40"/>
      <c r="C3202" s="40"/>
      <c r="D3202" s="40"/>
      <c r="E3202" s="40"/>
    </row>
    <row r="3203" spans="1:6" ht="20.25">
      <c r="A3203" s="19" t="s">
        <v>1</v>
      </c>
      <c r="B3203" s="53"/>
      <c r="C3203" s="53"/>
      <c r="D3203" s="53"/>
      <c r="E3203" s="53"/>
    </row>
    <row r="3204" spans="1:6" ht="20.25">
      <c r="A3204" s="19"/>
      <c r="B3204" s="20"/>
      <c r="C3204" s="20"/>
      <c r="D3204" s="21"/>
      <c r="E3204" s="22"/>
    </row>
    <row r="3205" spans="1:6" ht="20.25">
      <c r="A3205" s="19"/>
      <c r="B3205" s="20"/>
      <c r="C3205" s="19" t="s">
        <v>2</v>
      </c>
      <c r="D3205" s="21"/>
      <c r="E3205" s="21"/>
    </row>
    <row r="3206" spans="1:6" ht="20.25">
      <c r="A3206" s="19" t="s">
        <v>3</v>
      </c>
      <c r="B3206" s="23"/>
      <c r="C3206" s="20"/>
      <c r="D3206" s="22"/>
      <c r="E3206" s="22"/>
    </row>
    <row r="3207" spans="1:6" ht="20.25">
      <c r="A3207" s="21"/>
      <c r="B3207" s="23"/>
      <c r="C3207" s="20"/>
      <c r="D3207" s="22"/>
      <c r="E3207" s="22"/>
    </row>
    <row r="3208" spans="1:6" ht="20.25">
      <c r="A3208" s="21" t="s">
        <v>313</v>
      </c>
      <c r="B3208" s="23"/>
      <c r="C3208" s="20"/>
      <c r="D3208" s="22"/>
      <c r="E3208" s="22"/>
    </row>
    <row r="3209" spans="1:6" ht="20.25">
      <c r="A3209" s="21" t="s">
        <v>5</v>
      </c>
      <c r="B3209" s="24"/>
      <c r="C3209" s="21"/>
      <c r="D3209" s="22"/>
      <c r="E3209" s="22"/>
      <c r="F3209" s="296"/>
    </row>
    <row r="3210" spans="1:6" ht="20.25">
      <c r="A3210" s="21" t="s">
        <v>6</v>
      </c>
      <c r="B3210" s="24"/>
      <c r="C3210" s="21"/>
      <c r="D3210" s="22"/>
      <c r="E3210" s="22"/>
      <c r="F3210" s="296"/>
    </row>
    <row r="3211" spans="1:6" ht="20.25">
      <c r="A3211" s="688" t="s">
        <v>7</v>
      </c>
      <c r="B3211" s="26" t="s">
        <v>8</v>
      </c>
      <c r="C3211" s="1238" t="s">
        <v>9</v>
      </c>
      <c r="D3211" s="1240"/>
      <c r="E3211" s="688" t="s">
        <v>10</v>
      </c>
      <c r="F3211" s="296"/>
    </row>
    <row r="3212" spans="1:6" ht="20.25">
      <c r="A3212" s="27"/>
      <c r="B3212" s="28" t="s">
        <v>11</v>
      </c>
      <c r="C3212" s="688"/>
      <c r="D3212" s="29"/>
      <c r="E3212" s="27" t="s">
        <v>12</v>
      </c>
      <c r="F3212" s="296"/>
    </row>
    <row r="3213" spans="1:6" ht="20.25">
      <c r="A3213" s="30"/>
      <c r="B3213" s="31"/>
      <c r="C3213" s="689" t="s">
        <v>13</v>
      </c>
      <c r="D3213" s="690" t="s">
        <v>14</v>
      </c>
      <c r="E3213" s="689"/>
      <c r="F3213" s="296"/>
    </row>
    <row r="3214" spans="1:6" ht="20.25">
      <c r="A3214" s="34" t="s">
        <v>314</v>
      </c>
      <c r="B3214" s="34" t="s">
        <v>26</v>
      </c>
      <c r="C3214" s="157" t="s">
        <v>19</v>
      </c>
      <c r="D3214" s="173">
        <v>40025</v>
      </c>
      <c r="E3214" s="198">
        <v>-18799</v>
      </c>
      <c r="F3214" s="296"/>
    </row>
    <row r="3215" spans="1:6" ht="20.25">
      <c r="A3215" s="280"/>
      <c r="B3215" s="280" t="s">
        <v>16</v>
      </c>
      <c r="C3215" s="282" t="s">
        <v>17</v>
      </c>
      <c r="D3215" s="38">
        <v>40040</v>
      </c>
      <c r="E3215" s="284">
        <v>400.2</v>
      </c>
      <c r="F3215" s="296"/>
    </row>
    <row r="3216" spans="1:6" ht="20.25">
      <c r="A3216" s="41"/>
      <c r="B3216" s="280" t="s">
        <v>26</v>
      </c>
      <c r="C3216" s="282" t="s">
        <v>19</v>
      </c>
      <c r="D3216" s="38">
        <v>40056</v>
      </c>
      <c r="E3216" s="200">
        <v>-13501.2</v>
      </c>
      <c r="F3216" s="296"/>
    </row>
    <row r="3217" spans="1:6" ht="20.25">
      <c r="A3217" s="41"/>
      <c r="B3217" s="280" t="s">
        <v>26</v>
      </c>
      <c r="C3217" s="280" t="s">
        <v>19</v>
      </c>
      <c r="D3217" s="38">
        <v>40117</v>
      </c>
      <c r="E3217" s="200">
        <v>-18100</v>
      </c>
      <c r="F3217" s="296"/>
    </row>
    <row r="3218" spans="1:6" ht="20.25">
      <c r="A3218" s="41"/>
      <c r="B3218" s="280" t="s">
        <v>26</v>
      </c>
      <c r="C3218" s="280" t="s">
        <v>19</v>
      </c>
      <c r="D3218" s="38">
        <v>40147</v>
      </c>
      <c r="E3218" s="200">
        <v>-4401.5</v>
      </c>
      <c r="F3218" s="296"/>
    </row>
    <row r="3219" spans="1:6" ht="20.25">
      <c r="A3219" s="41"/>
      <c r="B3219" s="280" t="s">
        <v>16</v>
      </c>
      <c r="C3219" s="280" t="s">
        <v>19</v>
      </c>
      <c r="D3219" s="38">
        <v>40178</v>
      </c>
      <c r="E3219" s="284">
        <v>3563</v>
      </c>
      <c r="F3219" s="296"/>
    </row>
    <row r="3220" spans="1:6" ht="20.25">
      <c r="A3220" s="41"/>
      <c r="B3220" s="280" t="s">
        <v>26</v>
      </c>
      <c r="C3220" s="280" t="s">
        <v>19</v>
      </c>
      <c r="D3220" s="86">
        <v>40421</v>
      </c>
      <c r="E3220" s="200">
        <v>-540</v>
      </c>
      <c r="F3220" s="296"/>
    </row>
    <row r="3221" spans="1:6" ht="20.25">
      <c r="A3221" s="41"/>
      <c r="B3221" s="280" t="s">
        <v>16</v>
      </c>
      <c r="C3221" s="280" t="s">
        <v>17</v>
      </c>
      <c r="D3221" s="38">
        <v>40405</v>
      </c>
      <c r="E3221" s="284">
        <v>300</v>
      </c>
      <c r="F3221" s="296"/>
    </row>
    <row r="3222" spans="1:6" ht="20.25">
      <c r="A3222" s="41"/>
      <c r="B3222" s="280" t="s">
        <v>18</v>
      </c>
      <c r="C3222" s="280" t="s">
        <v>17</v>
      </c>
      <c r="D3222" s="38">
        <v>43146</v>
      </c>
      <c r="E3222" s="284">
        <v>4184540</v>
      </c>
      <c r="F3222" s="296">
        <v>43101</v>
      </c>
    </row>
    <row r="3223" spans="1:6" ht="20.25">
      <c r="A3223" s="41"/>
      <c r="B3223" s="280" t="s">
        <v>18</v>
      </c>
      <c r="C3223" s="280" t="s">
        <v>19</v>
      </c>
      <c r="D3223" s="86">
        <v>43159</v>
      </c>
      <c r="E3223" s="202">
        <v>4976439</v>
      </c>
      <c r="F3223" s="296">
        <v>43101</v>
      </c>
    </row>
    <row r="3224" spans="1:6" ht="20.25">
      <c r="A3224" s="41"/>
      <c r="B3224" s="280"/>
      <c r="C3224" s="280"/>
      <c r="D3224" s="38"/>
      <c r="E3224" s="89"/>
      <c r="F3224" s="309"/>
    </row>
    <row r="3225" spans="1:6" ht="20.25">
      <c r="A3225" s="47"/>
      <c r="B3225" s="27"/>
      <c r="C3225" s="27"/>
      <c r="D3225" s="27"/>
      <c r="E3225" s="27"/>
    </row>
    <row r="3226" spans="1:6" ht="20.25">
      <c r="A3226" s="280"/>
      <c r="B3226" s="280"/>
      <c r="C3226" s="280"/>
      <c r="D3226" s="38"/>
      <c r="E3226" s="88"/>
    </row>
    <row r="3227" spans="1:6" ht="20.25">
      <c r="A3227" s="280"/>
      <c r="B3227" s="280"/>
      <c r="C3227" s="280"/>
      <c r="D3227" s="38"/>
      <c r="E3227" s="88"/>
    </row>
    <row r="3228" spans="1:6" ht="20.25">
      <c r="A3228" s="41"/>
      <c r="B3228" s="280"/>
      <c r="C3228" s="280"/>
      <c r="D3228" s="38"/>
      <c r="E3228" s="88"/>
    </row>
    <row r="3229" spans="1:6" ht="20.25">
      <c r="A3229" s="41"/>
      <c r="B3229" s="280"/>
      <c r="C3229" s="280"/>
      <c r="D3229" s="38"/>
      <c r="E3229" s="88"/>
    </row>
    <row r="3230" spans="1:6" ht="20.25">
      <c r="A3230" s="41"/>
      <c r="B3230" s="280"/>
      <c r="C3230" s="280"/>
      <c r="D3230" s="38"/>
      <c r="E3230" s="88"/>
    </row>
    <row r="3231" spans="1:6" ht="20.25">
      <c r="A3231" s="41"/>
      <c r="B3231" s="281"/>
      <c r="C3231" s="280"/>
      <c r="D3231" s="42"/>
      <c r="E3231" s="88"/>
    </row>
    <row r="3232" spans="1:6" ht="20.25">
      <c r="A3232" s="41"/>
      <c r="B3232" s="281"/>
      <c r="C3232" s="280"/>
      <c r="D3232" s="42"/>
      <c r="E3232" s="88"/>
    </row>
    <row r="3233" spans="1:5" ht="20.25">
      <c r="A3233" s="41"/>
      <c r="B3233" s="281"/>
      <c r="C3233" s="280"/>
      <c r="D3233" s="42"/>
      <c r="E3233" s="88"/>
    </row>
    <row r="3234" spans="1:5" ht="20.25">
      <c r="A3234" s="41"/>
      <c r="B3234" s="281"/>
      <c r="C3234" s="280"/>
      <c r="D3234" s="42"/>
      <c r="E3234" s="88"/>
    </row>
    <row r="3235" spans="1:5" ht="20.25">
      <c r="A3235" s="280"/>
      <c r="B3235" s="281"/>
      <c r="C3235" s="280"/>
      <c r="D3235" s="45"/>
      <c r="E3235" s="46"/>
    </row>
    <row r="3236" spans="1:5" ht="20.25">
      <c r="A3236" s="280"/>
      <c r="B3236" s="281"/>
      <c r="C3236" s="280"/>
      <c r="D3236" s="45"/>
      <c r="E3236" s="46"/>
    </row>
    <row r="3237" spans="1:5" ht="20.25">
      <c r="A3237" s="280"/>
      <c r="B3237" s="281"/>
      <c r="C3237" s="280"/>
      <c r="D3237" s="45"/>
      <c r="E3237" s="46"/>
    </row>
    <row r="3238" spans="1:5" ht="20.25">
      <c r="A3238" s="280"/>
      <c r="B3238" s="281"/>
      <c r="C3238" s="280"/>
      <c r="D3238" s="45"/>
      <c r="E3238" s="46"/>
    </row>
    <row r="3239" spans="1:5" ht="20.25">
      <c r="A3239" s="47"/>
      <c r="B3239" s="48"/>
      <c r="C3239" s="47"/>
      <c r="D3239" s="49"/>
      <c r="E3239" s="50"/>
    </row>
    <row r="3240" spans="1:5" ht="20.25">
      <c r="A3240" s="30"/>
      <c r="B3240" s="51"/>
      <c r="C3240" s="30"/>
      <c r="D3240" s="49"/>
      <c r="E3240" s="50"/>
    </row>
    <row r="3241" spans="1:5" ht="20.25">
      <c r="A3241" s="52"/>
      <c r="B3241" s="53"/>
      <c r="C3241" s="1238" t="s">
        <v>772</v>
      </c>
      <c r="D3241" s="1239"/>
      <c r="E3241" s="140">
        <f>SUM(E3214:E3240)</f>
        <v>9109900.5</v>
      </c>
    </row>
    <row r="3242" spans="1:5" ht="20.25">
      <c r="A3242" s="55" t="s">
        <v>23</v>
      </c>
      <c r="B3242" s="40"/>
      <c r="C3242" s="40"/>
      <c r="D3242" s="40"/>
      <c r="E3242" s="40"/>
    </row>
    <row r="3243" spans="1:5" ht="20.25">
      <c r="A3243" s="19" t="s">
        <v>0</v>
      </c>
      <c r="B3243" s="40"/>
      <c r="C3243" s="40"/>
      <c r="D3243" s="40"/>
      <c r="E3243" s="40"/>
    </row>
    <row r="3244" spans="1:5" ht="20.25">
      <c r="A3244" s="19" t="s">
        <v>1</v>
      </c>
      <c r="B3244" s="22"/>
      <c r="C3244" s="22"/>
      <c r="D3244" s="22"/>
      <c r="E3244" s="22"/>
    </row>
    <row r="3245" spans="1:5" ht="20.25">
      <c r="A3245" s="19"/>
      <c r="B3245" s="20"/>
      <c r="C3245" s="20"/>
      <c r="D3245" s="21"/>
      <c r="E3245" s="22"/>
    </row>
    <row r="3246" spans="1:5" ht="20.25">
      <c r="A3246" s="19"/>
      <c r="B3246" s="20"/>
      <c r="C3246" s="19" t="s">
        <v>2</v>
      </c>
      <c r="D3246" s="21"/>
      <c r="E3246" s="21"/>
    </row>
    <row r="3247" spans="1:5" ht="20.25">
      <c r="A3247" s="19" t="s">
        <v>3</v>
      </c>
      <c r="B3247" s="23"/>
      <c r="C3247" s="20"/>
      <c r="D3247" s="22"/>
      <c r="E3247" s="22"/>
    </row>
    <row r="3248" spans="1:5" ht="20.25">
      <c r="A3248" s="21"/>
      <c r="B3248" s="23"/>
      <c r="C3248" s="20"/>
      <c r="D3248" s="22"/>
      <c r="E3248" s="22"/>
    </row>
    <row r="3249" spans="1:5" ht="20.25">
      <c r="A3249" s="21" t="s">
        <v>315</v>
      </c>
      <c r="B3249" s="23"/>
      <c r="C3249" s="20"/>
      <c r="D3249" s="22"/>
      <c r="E3249" s="22"/>
    </row>
    <row r="3250" spans="1:5" ht="20.25">
      <c r="A3250" s="21" t="s">
        <v>5</v>
      </c>
      <c r="B3250" s="24"/>
      <c r="C3250" s="21"/>
      <c r="D3250" s="22"/>
      <c r="E3250" s="22"/>
    </row>
    <row r="3251" spans="1:5" ht="20.25">
      <c r="A3251" s="21" t="s">
        <v>6</v>
      </c>
      <c r="B3251" s="24"/>
      <c r="C3251" s="21"/>
      <c r="D3251" s="22"/>
      <c r="E3251" s="22"/>
    </row>
    <row r="3252" spans="1:5" ht="20.25">
      <c r="A3252" s="688" t="s">
        <v>7</v>
      </c>
      <c r="B3252" s="26" t="s">
        <v>8</v>
      </c>
      <c r="C3252" s="683" t="s">
        <v>9</v>
      </c>
      <c r="D3252" s="684"/>
      <c r="E3252" s="688" t="s">
        <v>10</v>
      </c>
    </row>
    <row r="3253" spans="1:5" ht="20.25">
      <c r="A3253" s="27"/>
      <c r="B3253" s="28" t="s">
        <v>11</v>
      </c>
      <c r="C3253" s="688"/>
      <c r="D3253" s="29"/>
      <c r="E3253" s="27" t="s">
        <v>12</v>
      </c>
    </row>
    <row r="3254" spans="1:5" ht="20.25">
      <c r="A3254" s="30"/>
      <c r="B3254" s="31"/>
      <c r="C3254" s="689" t="s">
        <v>13</v>
      </c>
      <c r="D3254" s="690" t="s">
        <v>14</v>
      </c>
      <c r="E3254" s="689"/>
    </row>
    <row r="3255" spans="1:5" ht="20.25">
      <c r="A3255" s="34" t="s">
        <v>316</v>
      </c>
      <c r="B3255" s="34" t="s">
        <v>26</v>
      </c>
      <c r="C3255" s="280" t="s">
        <v>19</v>
      </c>
      <c r="D3255" s="35">
        <v>39113</v>
      </c>
      <c r="E3255" s="94">
        <v>-7119.6</v>
      </c>
    </row>
    <row r="3256" spans="1:5" ht="20.25">
      <c r="A3256" s="280"/>
      <c r="B3256" s="280" t="s">
        <v>26</v>
      </c>
      <c r="C3256" s="280" t="s">
        <v>19</v>
      </c>
      <c r="D3256" s="38">
        <v>39416</v>
      </c>
      <c r="E3256" s="88">
        <v>-199.9</v>
      </c>
    </row>
    <row r="3257" spans="1:5" ht="20.25">
      <c r="A3257" s="280"/>
      <c r="B3257" s="280" t="s">
        <v>26</v>
      </c>
      <c r="C3257" s="280" t="s">
        <v>17</v>
      </c>
      <c r="D3257" s="38">
        <v>39553</v>
      </c>
      <c r="E3257" s="88">
        <v>-800</v>
      </c>
    </row>
    <row r="3258" spans="1:5" ht="20.25">
      <c r="A3258" s="280"/>
      <c r="B3258" s="280" t="s">
        <v>16</v>
      </c>
      <c r="C3258" s="280" t="s">
        <v>19</v>
      </c>
      <c r="D3258" s="38">
        <v>39599</v>
      </c>
      <c r="E3258" s="89">
        <v>850</v>
      </c>
    </row>
    <row r="3259" spans="1:5" ht="20.25">
      <c r="A3259" s="280"/>
      <c r="B3259" s="280" t="s">
        <v>16</v>
      </c>
      <c r="C3259" s="280" t="s">
        <v>19</v>
      </c>
      <c r="D3259" s="38">
        <v>39629</v>
      </c>
      <c r="E3259" s="89">
        <v>12531.27</v>
      </c>
    </row>
    <row r="3260" spans="1:5" ht="20.25">
      <c r="A3260" s="280"/>
      <c r="B3260" s="280" t="s">
        <v>16</v>
      </c>
      <c r="C3260" s="280" t="s">
        <v>17</v>
      </c>
      <c r="D3260" s="38">
        <v>39675</v>
      </c>
      <c r="E3260" s="89">
        <v>9294</v>
      </c>
    </row>
    <row r="3261" spans="1:5" ht="20.25">
      <c r="A3261" s="280"/>
      <c r="B3261" s="280" t="s">
        <v>16</v>
      </c>
      <c r="C3261" s="280" t="s">
        <v>19</v>
      </c>
      <c r="D3261" s="38">
        <v>39721</v>
      </c>
      <c r="E3261" s="89">
        <v>69.430000000000007</v>
      </c>
    </row>
    <row r="3262" spans="1:5" ht="20.25">
      <c r="A3262" s="280"/>
      <c r="B3262" s="280" t="s">
        <v>16</v>
      </c>
      <c r="C3262" s="280" t="s">
        <v>19</v>
      </c>
      <c r="D3262" s="38">
        <v>39752</v>
      </c>
      <c r="E3262" s="89">
        <v>140</v>
      </c>
    </row>
    <row r="3263" spans="1:5" ht="20.25">
      <c r="A3263" s="280"/>
      <c r="B3263" s="280" t="s">
        <v>16</v>
      </c>
      <c r="C3263" s="280" t="s">
        <v>17</v>
      </c>
      <c r="D3263" s="38">
        <v>39797</v>
      </c>
      <c r="E3263" s="89">
        <v>1123.92</v>
      </c>
    </row>
    <row r="3264" spans="1:5" ht="20.25">
      <c r="A3264" s="280"/>
      <c r="B3264" s="280" t="s">
        <v>26</v>
      </c>
      <c r="C3264" s="280" t="s">
        <v>19</v>
      </c>
      <c r="D3264" s="38">
        <v>39813</v>
      </c>
      <c r="E3264" s="88">
        <v>-2027.7</v>
      </c>
    </row>
    <row r="3265" spans="1:8" ht="20.25">
      <c r="A3265" s="280"/>
      <c r="B3265" s="280" t="s">
        <v>16</v>
      </c>
      <c r="C3265" s="280" t="s">
        <v>19</v>
      </c>
      <c r="D3265" s="38">
        <v>39903</v>
      </c>
      <c r="E3265" s="89">
        <v>36.5</v>
      </c>
    </row>
    <row r="3266" spans="1:8" ht="20.25">
      <c r="A3266" s="280"/>
      <c r="B3266" s="280" t="s">
        <v>34</v>
      </c>
      <c r="C3266" s="280" t="s">
        <v>19</v>
      </c>
      <c r="D3266" s="38">
        <v>39964</v>
      </c>
      <c r="E3266" s="88">
        <v>-999.4</v>
      </c>
    </row>
    <row r="3267" spans="1:8" ht="20.25">
      <c r="A3267" s="280"/>
      <c r="B3267" s="280" t="s">
        <v>34</v>
      </c>
      <c r="C3267" s="280" t="s">
        <v>17</v>
      </c>
      <c r="D3267" s="38">
        <v>39979</v>
      </c>
      <c r="E3267" s="89">
        <v>3008</v>
      </c>
    </row>
    <row r="3268" spans="1:8" ht="20.25">
      <c r="A3268" s="280"/>
      <c r="B3268" s="280" t="s">
        <v>16</v>
      </c>
      <c r="C3268" s="280" t="s">
        <v>19</v>
      </c>
      <c r="D3268" s="38">
        <v>40025</v>
      </c>
      <c r="E3268" s="89">
        <v>4030</v>
      </c>
    </row>
    <row r="3269" spans="1:8" ht="20.25">
      <c r="A3269" s="41"/>
      <c r="B3269" s="280" t="s">
        <v>106</v>
      </c>
      <c r="C3269" s="280" t="s">
        <v>317</v>
      </c>
      <c r="D3269" s="38">
        <v>40004</v>
      </c>
      <c r="E3269" s="88">
        <v>-83440</v>
      </c>
    </row>
    <row r="3270" spans="1:8" ht="20.25">
      <c r="A3270" s="41"/>
      <c r="B3270" s="280" t="s">
        <v>118</v>
      </c>
      <c r="C3270" s="280" t="s">
        <v>318</v>
      </c>
      <c r="D3270" s="38">
        <v>40004</v>
      </c>
      <c r="E3270" s="88">
        <v>-29260</v>
      </c>
    </row>
    <row r="3271" spans="1:8" ht="20.25">
      <c r="A3271" s="41"/>
      <c r="B3271" s="280" t="s">
        <v>26</v>
      </c>
      <c r="C3271" s="280" t="s">
        <v>17</v>
      </c>
      <c r="D3271" s="38">
        <v>40071</v>
      </c>
      <c r="E3271" s="88">
        <v>-812</v>
      </c>
    </row>
    <row r="3272" spans="1:8" ht="20.25">
      <c r="A3272" s="41"/>
      <c r="B3272" s="280" t="s">
        <v>26</v>
      </c>
      <c r="C3272" s="280" t="s">
        <v>19</v>
      </c>
      <c r="D3272" s="38">
        <v>40117</v>
      </c>
      <c r="E3272" s="88">
        <v>-9000</v>
      </c>
    </row>
    <row r="3273" spans="1:8" ht="20.25">
      <c r="A3273" s="41"/>
      <c r="B3273" s="280" t="s">
        <v>16</v>
      </c>
      <c r="C3273" s="280" t="s">
        <v>19</v>
      </c>
      <c r="D3273" s="38">
        <v>40268</v>
      </c>
      <c r="E3273" s="88">
        <v>-763.7</v>
      </c>
    </row>
    <row r="3274" spans="1:8" ht="20.25">
      <c r="A3274" s="280"/>
      <c r="B3274" s="280" t="s">
        <v>28</v>
      </c>
      <c r="C3274" s="280" t="s">
        <v>19</v>
      </c>
      <c r="D3274" s="38">
        <v>40908</v>
      </c>
      <c r="E3274" s="137">
        <v>2280</v>
      </c>
    </row>
    <row r="3275" spans="1:8" ht="20.25">
      <c r="A3275" s="280"/>
      <c r="B3275" s="280" t="s">
        <v>28</v>
      </c>
      <c r="C3275" s="280" t="s">
        <v>17</v>
      </c>
      <c r="D3275" s="38">
        <v>43131</v>
      </c>
      <c r="E3275" s="50">
        <v>240161</v>
      </c>
      <c r="F3275" s="302">
        <v>43101</v>
      </c>
    </row>
    <row r="3276" spans="1:8" ht="20.25">
      <c r="A3276" s="280"/>
      <c r="B3276" s="280" t="s">
        <v>18</v>
      </c>
      <c r="C3276" s="280" t="s">
        <v>17</v>
      </c>
      <c r="D3276" s="38">
        <v>43146</v>
      </c>
      <c r="E3276" s="50">
        <v>3193818</v>
      </c>
      <c r="F3276" s="302">
        <v>43101</v>
      </c>
      <c r="H3276" s="692">
        <v>43160</v>
      </c>
    </row>
    <row r="3277" spans="1:8" ht="20.25">
      <c r="A3277" s="280"/>
      <c r="B3277" s="280" t="s">
        <v>18</v>
      </c>
      <c r="C3277" s="280" t="s">
        <v>19</v>
      </c>
      <c r="D3277" s="86">
        <v>43159</v>
      </c>
      <c r="E3277" s="50">
        <v>3078966</v>
      </c>
      <c r="F3277" s="302" t="s">
        <v>541</v>
      </c>
      <c r="H3277" s="692">
        <v>43160</v>
      </c>
    </row>
    <row r="3278" spans="1:8" ht="20.25">
      <c r="A3278" s="280"/>
      <c r="B3278" s="280"/>
      <c r="C3278" s="280"/>
      <c r="D3278" s="38"/>
      <c r="E3278" s="50"/>
    </row>
    <row r="3279" spans="1:8" ht="20.25">
      <c r="A3279" s="47"/>
      <c r="B3279" s="280"/>
      <c r="C3279" s="280"/>
      <c r="D3279" s="38"/>
      <c r="E3279" s="50"/>
    </row>
    <row r="3280" spans="1:8" ht="20.25">
      <c r="A3280" s="280"/>
      <c r="B3280" s="280"/>
      <c r="C3280" s="280"/>
      <c r="D3280" s="38"/>
      <c r="E3280" s="50"/>
    </row>
    <row r="3281" spans="1:5" ht="20.25">
      <c r="A3281" s="30"/>
      <c r="B3281" s="67"/>
      <c r="C3281" s="280"/>
      <c r="D3281" s="38"/>
      <c r="E3281" s="50"/>
    </row>
    <row r="3282" spans="1:5" ht="20.25">
      <c r="A3282" s="52"/>
      <c r="B3282" s="53"/>
      <c r="C3282" s="1238" t="s">
        <v>772</v>
      </c>
      <c r="D3282" s="1239"/>
      <c r="E3282" s="140">
        <f>SUM(E3255:E3281)</f>
        <v>6411885.8200000003</v>
      </c>
    </row>
    <row r="3283" spans="1:5" ht="20.25">
      <c r="A3283" s="55" t="s">
        <v>23</v>
      </c>
      <c r="B3283" s="40"/>
      <c r="C3283" s="40"/>
      <c r="D3283" s="40"/>
      <c r="E3283" s="40"/>
    </row>
    <row r="3284" spans="1:5" ht="20.25">
      <c r="A3284" s="19" t="s">
        <v>0</v>
      </c>
      <c r="B3284" s="40"/>
      <c r="C3284" s="40"/>
      <c r="D3284" s="40"/>
      <c r="E3284" s="40"/>
    </row>
    <row r="3285" spans="1:5" ht="20.25">
      <c r="A3285" s="19" t="s">
        <v>1</v>
      </c>
      <c r="B3285" s="22"/>
      <c r="C3285" s="22"/>
      <c r="D3285" s="22"/>
      <c r="E3285" s="22"/>
    </row>
    <row r="3286" spans="1:5" ht="20.25">
      <c r="A3286" s="19"/>
      <c r="B3286" s="20"/>
      <c r="C3286" s="20"/>
      <c r="D3286" s="21"/>
      <c r="E3286" s="22"/>
    </row>
    <row r="3287" spans="1:5" ht="20.25">
      <c r="A3287" s="19"/>
      <c r="B3287" s="20"/>
      <c r="C3287" s="19" t="s">
        <v>2</v>
      </c>
      <c r="D3287" s="21"/>
      <c r="E3287" s="21"/>
    </row>
    <row r="3288" spans="1:5" ht="20.25">
      <c r="A3288" s="19" t="s">
        <v>3</v>
      </c>
      <c r="B3288" s="23"/>
      <c r="C3288" s="20"/>
      <c r="D3288" s="22"/>
      <c r="E3288" s="22"/>
    </row>
    <row r="3289" spans="1:5" ht="20.25">
      <c r="A3289" s="21"/>
      <c r="B3289" s="23"/>
      <c r="C3289" s="20"/>
      <c r="D3289" s="22"/>
      <c r="E3289" s="22"/>
    </row>
    <row r="3290" spans="1:5" ht="20.25">
      <c r="A3290" s="21" t="s">
        <v>319</v>
      </c>
      <c r="B3290" s="23"/>
      <c r="C3290" s="20"/>
      <c r="D3290" s="22"/>
      <c r="E3290" s="22"/>
    </row>
    <row r="3291" spans="1:5" ht="20.25">
      <c r="A3291" s="21" t="s">
        <v>5</v>
      </c>
      <c r="B3291" s="24"/>
      <c r="C3291" s="21"/>
      <c r="D3291" s="22"/>
      <c r="E3291" s="22"/>
    </row>
    <row r="3292" spans="1:5" ht="20.25">
      <c r="A3292" s="21" t="s">
        <v>6</v>
      </c>
      <c r="B3292" s="24"/>
      <c r="C3292" s="21"/>
      <c r="D3292" s="22"/>
      <c r="E3292" s="22"/>
    </row>
    <row r="3293" spans="1:5" ht="20.25">
      <c r="A3293" s="688" t="s">
        <v>7</v>
      </c>
      <c r="B3293" s="26" t="s">
        <v>8</v>
      </c>
      <c r="C3293" s="683" t="s">
        <v>9</v>
      </c>
      <c r="D3293" s="684"/>
      <c r="E3293" s="688" t="s">
        <v>10</v>
      </c>
    </row>
    <row r="3294" spans="1:5" ht="20.25">
      <c r="A3294" s="27"/>
      <c r="B3294" s="28" t="s">
        <v>11</v>
      </c>
      <c r="C3294" s="688"/>
      <c r="D3294" s="29"/>
      <c r="E3294" s="27" t="s">
        <v>12</v>
      </c>
    </row>
    <row r="3295" spans="1:5" ht="20.25">
      <c r="A3295" s="30"/>
      <c r="B3295" s="31"/>
      <c r="C3295" s="689" t="s">
        <v>13</v>
      </c>
      <c r="D3295" s="690" t="s">
        <v>14</v>
      </c>
      <c r="E3295" s="689"/>
    </row>
    <row r="3296" spans="1:5" ht="20.25">
      <c r="A3296" s="34" t="s">
        <v>320</v>
      </c>
      <c r="B3296" s="34" t="s">
        <v>26</v>
      </c>
      <c r="C3296" s="282" t="s">
        <v>17</v>
      </c>
      <c r="D3296" s="35">
        <v>39128</v>
      </c>
      <c r="E3296" s="198">
        <v>-386.1</v>
      </c>
    </row>
    <row r="3297" spans="1:5" ht="20.25">
      <c r="A3297" s="280"/>
      <c r="B3297" s="280" t="s">
        <v>26</v>
      </c>
      <c r="C3297" s="282" t="s">
        <v>17</v>
      </c>
      <c r="D3297" s="38">
        <v>39325</v>
      </c>
      <c r="E3297" s="200">
        <v>-2154.64</v>
      </c>
    </row>
    <row r="3298" spans="1:5" ht="20.25">
      <c r="A3298" s="280"/>
      <c r="B3298" s="280" t="s">
        <v>16</v>
      </c>
      <c r="C3298" s="280" t="s">
        <v>19</v>
      </c>
      <c r="D3298" s="38">
        <v>39506</v>
      </c>
      <c r="E3298" s="284">
        <v>60</v>
      </c>
    </row>
    <row r="3299" spans="1:5" ht="20.25">
      <c r="A3299" s="280"/>
      <c r="B3299" s="280" t="s">
        <v>26</v>
      </c>
      <c r="C3299" s="282" t="s">
        <v>17</v>
      </c>
      <c r="D3299" s="38">
        <v>39675</v>
      </c>
      <c r="E3299" s="200">
        <v>-27507</v>
      </c>
    </row>
    <row r="3300" spans="1:5" ht="20.25">
      <c r="A3300" s="280"/>
      <c r="B3300" s="280" t="s">
        <v>26</v>
      </c>
      <c r="C3300" s="280" t="s">
        <v>19</v>
      </c>
      <c r="D3300" s="38">
        <v>39691</v>
      </c>
      <c r="E3300" s="200">
        <v>-2398</v>
      </c>
    </row>
    <row r="3301" spans="1:5" ht="20.25">
      <c r="A3301" s="280"/>
      <c r="B3301" s="280" t="s">
        <v>16</v>
      </c>
      <c r="C3301" s="280" t="s">
        <v>19</v>
      </c>
      <c r="D3301" s="38">
        <v>39752</v>
      </c>
      <c r="E3301" s="201">
        <v>341</v>
      </c>
    </row>
    <row r="3302" spans="1:5" ht="20.25">
      <c r="A3302" s="280"/>
      <c r="B3302" s="280" t="s">
        <v>26</v>
      </c>
      <c r="C3302" s="280" t="s">
        <v>19</v>
      </c>
      <c r="D3302" s="38">
        <v>39752</v>
      </c>
      <c r="E3302" s="200">
        <v>-634.85</v>
      </c>
    </row>
    <row r="3303" spans="1:5" ht="20.25">
      <c r="A3303" s="280"/>
      <c r="B3303" s="280" t="s">
        <v>26</v>
      </c>
      <c r="C3303" s="282" t="s">
        <v>17</v>
      </c>
      <c r="D3303" s="38">
        <v>39767</v>
      </c>
      <c r="E3303" s="200">
        <v>-7236.2</v>
      </c>
    </row>
    <row r="3304" spans="1:5" ht="20.25">
      <c r="A3304" s="280"/>
      <c r="B3304" s="280" t="s">
        <v>26</v>
      </c>
      <c r="C3304" s="280" t="s">
        <v>19</v>
      </c>
      <c r="D3304" s="38">
        <v>39782</v>
      </c>
      <c r="E3304" s="200">
        <v>-300</v>
      </c>
    </row>
    <row r="3305" spans="1:5" ht="20.25">
      <c r="A3305" s="280"/>
      <c r="B3305" s="280" t="s">
        <v>16</v>
      </c>
      <c r="C3305" s="282" t="s">
        <v>17</v>
      </c>
      <c r="D3305" s="38">
        <v>39797</v>
      </c>
      <c r="E3305" s="284">
        <v>5096</v>
      </c>
    </row>
    <row r="3306" spans="1:5" ht="20.25">
      <c r="A3306" s="280"/>
      <c r="B3306" s="280" t="s">
        <v>16</v>
      </c>
      <c r="C3306" s="282" t="s">
        <v>17</v>
      </c>
      <c r="D3306" s="38">
        <v>39887</v>
      </c>
      <c r="E3306" s="284">
        <v>20600</v>
      </c>
    </row>
    <row r="3307" spans="1:5" ht="20.25">
      <c r="A3307" s="41"/>
      <c r="B3307" s="280" t="s">
        <v>16</v>
      </c>
      <c r="C3307" s="280" t="s">
        <v>19</v>
      </c>
      <c r="D3307" s="38">
        <v>39903</v>
      </c>
      <c r="E3307" s="284">
        <v>540.54999999999995</v>
      </c>
    </row>
    <row r="3308" spans="1:5" ht="20.25">
      <c r="A3308" s="41"/>
      <c r="B3308" s="280" t="s">
        <v>16</v>
      </c>
      <c r="C3308" s="282" t="s">
        <v>17</v>
      </c>
      <c r="D3308" s="38">
        <v>39948</v>
      </c>
      <c r="E3308" s="284">
        <v>6498</v>
      </c>
    </row>
    <row r="3309" spans="1:5" ht="20.25">
      <c r="A3309" s="41"/>
      <c r="B3309" s="280" t="s">
        <v>16</v>
      </c>
      <c r="C3309" s="280" t="s">
        <v>19</v>
      </c>
      <c r="D3309" s="38">
        <v>39964</v>
      </c>
      <c r="E3309" s="284">
        <v>859.12</v>
      </c>
    </row>
    <row r="3310" spans="1:5" ht="20.25">
      <c r="A3310" s="41"/>
      <c r="B3310" s="280" t="s">
        <v>16</v>
      </c>
      <c r="C3310" s="280" t="s">
        <v>19</v>
      </c>
      <c r="D3310" s="38">
        <v>39994</v>
      </c>
      <c r="E3310" s="201">
        <v>4964</v>
      </c>
    </row>
    <row r="3311" spans="1:5" ht="20.25">
      <c r="A3311" s="41"/>
      <c r="B3311" s="280" t="s">
        <v>16</v>
      </c>
      <c r="C3311" s="282" t="s">
        <v>17</v>
      </c>
      <c r="D3311" s="86">
        <v>40009</v>
      </c>
      <c r="E3311" s="284">
        <v>601</v>
      </c>
    </row>
    <row r="3312" spans="1:5" ht="20.25">
      <c r="A3312" s="41"/>
      <c r="B3312" s="280" t="s">
        <v>16</v>
      </c>
      <c r="C3312" s="280" t="s">
        <v>19</v>
      </c>
      <c r="D3312" s="38">
        <v>40025</v>
      </c>
      <c r="E3312" s="284">
        <v>128.5</v>
      </c>
    </row>
    <row r="3313" spans="1:6" ht="20.25">
      <c r="A3313" s="280"/>
      <c r="B3313" s="280" t="s">
        <v>16</v>
      </c>
      <c r="C3313" s="282" t="s">
        <v>17</v>
      </c>
      <c r="D3313" s="38">
        <v>40040</v>
      </c>
      <c r="E3313" s="284">
        <v>9403</v>
      </c>
    </row>
    <row r="3314" spans="1:6" ht="20.25">
      <c r="A3314" s="41"/>
      <c r="B3314" s="280" t="s">
        <v>16</v>
      </c>
      <c r="C3314" s="280" t="s">
        <v>17</v>
      </c>
      <c r="D3314" s="38">
        <v>40071</v>
      </c>
      <c r="E3314" s="284">
        <v>1100</v>
      </c>
    </row>
    <row r="3315" spans="1:6" ht="20.25">
      <c r="A3315" s="41"/>
      <c r="B3315" s="280" t="s">
        <v>16</v>
      </c>
      <c r="C3315" s="280" t="s">
        <v>19</v>
      </c>
      <c r="D3315" s="38">
        <v>40178</v>
      </c>
      <c r="E3315" s="284">
        <v>410</v>
      </c>
    </row>
    <row r="3316" spans="1:6" ht="20.25">
      <c r="A3316" s="47"/>
      <c r="B3316" s="280" t="s">
        <v>18</v>
      </c>
      <c r="C3316" s="280" t="s">
        <v>17</v>
      </c>
      <c r="D3316" s="38">
        <v>43146</v>
      </c>
      <c r="E3316" s="213">
        <v>3079463</v>
      </c>
    </row>
    <row r="3317" spans="1:6" ht="20.25">
      <c r="A3317" s="47"/>
      <c r="B3317" s="280" t="s">
        <v>18</v>
      </c>
      <c r="C3317" s="280" t="s">
        <v>19</v>
      </c>
      <c r="D3317" s="86">
        <v>43159</v>
      </c>
      <c r="E3317" s="213">
        <v>2959874</v>
      </c>
    </row>
    <row r="3318" spans="1:6" ht="20.25">
      <c r="A3318" s="47"/>
      <c r="B3318" s="280"/>
      <c r="C3318" s="280"/>
      <c r="D3318" s="42"/>
      <c r="E3318" s="213"/>
    </row>
    <row r="3319" spans="1:6" ht="20.25">
      <c r="A3319" s="47"/>
      <c r="B3319" s="280"/>
      <c r="C3319" s="280"/>
      <c r="D3319" s="42"/>
      <c r="E3319" s="213"/>
    </row>
    <row r="3320" spans="1:6" ht="20.25">
      <c r="A3320" s="47"/>
      <c r="B3320" s="280"/>
      <c r="C3320" s="280"/>
      <c r="D3320" s="42"/>
      <c r="E3320" s="213"/>
    </row>
    <row r="3321" spans="1:6" ht="20.25">
      <c r="A3321" s="47"/>
      <c r="B3321" s="280"/>
      <c r="C3321" s="280"/>
      <c r="D3321" s="38"/>
      <c r="E3321" s="133"/>
      <c r="F3321" s="1261"/>
    </row>
    <row r="3322" spans="1:6" ht="20.25">
      <c r="A3322" s="30"/>
      <c r="B3322" s="67"/>
      <c r="C3322" s="280"/>
      <c r="D3322" s="38"/>
      <c r="E3322" s="133"/>
      <c r="F3322" s="1261"/>
    </row>
    <row r="3323" spans="1:6" ht="20.25">
      <c r="A3323" s="52"/>
      <c r="B3323" s="53"/>
      <c r="C3323" s="1238" t="s">
        <v>772</v>
      </c>
      <c r="D3323" s="1239"/>
      <c r="E3323" s="174">
        <f>SUM(E3296:E3322)</f>
        <v>6049321.3799999999</v>
      </c>
    </row>
    <row r="3324" spans="1:6" ht="20.25">
      <c r="A3324" s="55" t="s">
        <v>23</v>
      </c>
      <c r="B3324" s="40"/>
      <c r="C3324" s="40"/>
      <c r="D3324" s="40"/>
      <c r="E3324" s="40"/>
    </row>
    <row r="3325" spans="1:6" ht="20.25">
      <c r="A3325" s="19" t="s">
        <v>0</v>
      </c>
      <c r="B3325" s="40"/>
      <c r="C3325" s="40"/>
      <c r="D3325" s="40"/>
      <c r="E3325" s="40"/>
    </row>
    <row r="3326" spans="1:6" ht="20.25">
      <c r="A3326" s="19" t="s">
        <v>1</v>
      </c>
      <c r="B3326" s="53"/>
      <c r="C3326" s="53"/>
      <c r="D3326" s="53"/>
      <c r="E3326" s="53"/>
    </row>
    <row r="3327" spans="1:6" ht="20.25">
      <c r="A3327" s="19"/>
      <c r="B3327" s="20"/>
      <c r="C3327" s="20"/>
      <c r="D3327" s="21"/>
      <c r="E3327" s="22"/>
    </row>
    <row r="3328" spans="1:6" ht="20.25">
      <c r="A3328" s="19"/>
      <c r="B3328" s="20"/>
      <c r="C3328" s="19" t="s">
        <v>2</v>
      </c>
      <c r="D3328" s="21"/>
      <c r="E3328" s="21"/>
    </row>
    <row r="3329" spans="1:6" ht="20.25">
      <c r="A3329" s="19" t="s">
        <v>3</v>
      </c>
      <c r="B3329" s="23"/>
      <c r="C3329" s="20"/>
      <c r="D3329" s="22"/>
      <c r="E3329" s="22"/>
    </row>
    <row r="3330" spans="1:6" ht="20.25">
      <c r="A3330" s="21"/>
      <c r="B3330" s="23"/>
      <c r="C3330" s="20"/>
      <c r="D3330" s="22"/>
      <c r="E3330" s="22"/>
    </row>
    <row r="3331" spans="1:6" ht="20.25">
      <c r="A3331" s="21" t="s">
        <v>321</v>
      </c>
      <c r="B3331" s="23"/>
      <c r="C3331" s="20"/>
      <c r="D3331" s="22"/>
      <c r="E3331" s="22"/>
    </row>
    <row r="3332" spans="1:6" ht="20.25">
      <c r="A3332" s="21" t="s">
        <v>5</v>
      </c>
      <c r="B3332" s="24"/>
      <c r="C3332" s="21"/>
      <c r="D3332" s="22"/>
      <c r="E3332" s="22"/>
    </row>
    <row r="3333" spans="1:6" ht="20.25">
      <c r="A3333" s="21" t="s">
        <v>6</v>
      </c>
      <c r="B3333" s="24"/>
      <c r="C3333" s="21"/>
      <c r="D3333" s="22"/>
      <c r="E3333" s="22"/>
    </row>
    <row r="3334" spans="1:6" ht="20.25">
      <c r="A3334" s="688" t="s">
        <v>7</v>
      </c>
      <c r="B3334" s="26" t="s">
        <v>8</v>
      </c>
      <c r="C3334" s="683" t="s">
        <v>9</v>
      </c>
      <c r="D3334" s="684"/>
      <c r="E3334" s="688" t="s">
        <v>10</v>
      </c>
    </row>
    <row r="3335" spans="1:6" ht="20.25">
      <c r="A3335" s="27"/>
      <c r="B3335" s="28" t="s">
        <v>11</v>
      </c>
      <c r="C3335" s="688"/>
      <c r="D3335" s="29"/>
      <c r="E3335" s="27" t="s">
        <v>12</v>
      </c>
    </row>
    <row r="3336" spans="1:6" ht="20.25">
      <c r="A3336" s="30"/>
      <c r="B3336" s="31"/>
      <c r="C3336" s="689" t="s">
        <v>13</v>
      </c>
      <c r="D3336" s="690" t="s">
        <v>14</v>
      </c>
      <c r="E3336" s="689"/>
    </row>
    <row r="3337" spans="1:6" ht="20.25">
      <c r="A3337" s="34" t="s">
        <v>322</v>
      </c>
      <c r="B3337" s="34" t="s">
        <v>16</v>
      </c>
      <c r="C3337" s="34" t="s">
        <v>169</v>
      </c>
      <c r="D3337" s="35">
        <v>39113</v>
      </c>
      <c r="E3337" s="87">
        <v>394.58</v>
      </c>
    </row>
    <row r="3338" spans="1:6" ht="20.25">
      <c r="A3338" s="280"/>
      <c r="B3338" s="280" t="s">
        <v>26</v>
      </c>
      <c r="C3338" s="280" t="s">
        <v>170</v>
      </c>
      <c r="D3338" s="38">
        <v>40101</v>
      </c>
      <c r="E3338" s="88">
        <v>-43663</v>
      </c>
    </row>
    <row r="3339" spans="1:6" ht="20.25">
      <c r="A3339" s="41"/>
      <c r="B3339" s="280" t="s">
        <v>16</v>
      </c>
      <c r="C3339" s="280" t="s">
        <v>19</v>
      </c>
      <c r="D3339" s="38">
        <v>40147</v>
      </c>
      <c r="E3339" s="89">
        <v>279.5</v>
      </c>
    </row>
    <row r="3340" spans="1:6" ht="20.25">
      <c r="A3340" s="41"/>
      <c r="B3340" s="280" t="s">
        <v>16</v>
      </c>
      <c r="C3340" s="280" t="s">
        <v>19</v>
      </c>
      <c r="D3340" s="38">
        <v>40209</v>
      </c>
      <c r="E3340" s="89">
        <v>1200</v>
      </c>
      <c r="F3340" s="296"/>
    </row>
    <row r="3341" spans="1:6" ht="20.25">
      <c r="A3341" s="41"/>
      <c r="B3341" s="280" t="s">
        <v>303</v>
      </c>
      <c r="C3341" s="40"/>
      <c r="D3341" s="38">
        <v>40268</v>
      </c>
      <c r="E3341" s="88">
        <v>-30.9</v>
      </c>
      <c r="F3341" s="296"/>
    </row>
    <row r="3342" spans="1:6" ht="20.25">
      <c r="A3342" s="41"/>
      <c r="B3342" s="280" t="s">
        <v>18</v>
      </c>
      <c r="C3342" s="280" t="s">
        <v>17</v>
      </c>
      <c r="D3342" s="38">
        <v>40313</v>
      </c>
      <c r="E3342" s="88">
        <v>-582.70000000000005</v>
      </c>
      <c r="F3342" s="296"/>
    </row>
    <row r="3343" spans="1:6" ht="20.25">
      <c r="A3343" s="41"/>
      <c r="B3343" s="280" t="s">
        <v>303</v>
      </c>
      <c r="C3343" s="280" t="s">
        <v>17</v>
      </c>
      <c r="D3343" s="38">
        <v>40344</v>
      </c>
      <c r="E3343" s="88">
        <v>-266.89999999999998</v>
      </c>
      <c r="F3343" s="296"/>
    </row>
    <row r="3344" spans="1:6" ht="20.25">
      <c r="A3344" s="41"/>
      <c r="B3344" s="280" t="s">
        <v>106</v>
      </c>
      <c r="C3344" s="280" t="s">
        <v>323</v>
      </c>
      <c r="D3344" s="38">
        <v>40405</v>
      </c>
      <c r="E3344" s="88">
        <v>-8022</v>
      </c>
      <c r="F3344" s="296"/>
    </row>
    <row r="3345" spans="1:6" ht="20.25">
      <c r="A3345" s="280"/>
      <c r="B3345" s="280" t="s">
        <v>106</v>
      </c>
      <c r="C3345" s="280" t="s">
        <v>324</v>
      </c>
      <c r="D3345" s="38">
        <v>40633</v>
      </c>
      <c r="E3345" s="88">
        <v>-38734</v>
      </c>
      <c r="F3345" s="296"/>
    </row>
    <row r="3346" spans="1:6" ht="20.25">
      <c r="A3346" s="47"/>
      <c r="B3346" s="280" t="s">
        <v>73</v>
      </c>
      <c r="C3346" s="280" t="s">
        <v>292</v>
      </c>
      <c r="D3346" s="38">
        <v>43159</v>
      </c>
      <c r="E3346" s="89">
        <v>-303989</v>
      </c>
      <c r="F3346" s="296">
        <v>43101</v>
      </c>
    </row>
    <row r="3347" spans="1:6" ht="20.25">
      <c r="A3347" s="41"/>
      <c r="B3347" s="280" t="s">
        <v>18</v>
      </c>
      <c r="C3347" s="280" t="s">
        <v>19</v>
      </c>
      <c r="D3347" s="42">
        <v>43159</v>
      </c>
      <c r="E3347" s="46">
        <v>106564</v>
      </c>
      <c r="F3347" s="296">
        <v>43101</v>
      </c>
    </row>
    <row r="3348" spans="1:6" ht="20.25">
      <c r="A3348" s="47"/>
      <c r="B3348" s="280"/>
      <c r="C3348" s="280"/>
      <c r="D3348" s="42"/>
      <c r="E3348" s="90"/>
      <c r="F3348" s="296"/>
    </row>
    <row r="3349" spans="1:6" ht="20.25">
      <c r="A3349" s="41"/>
      <c r="B3349" s="281"/>
      <c r="C3349" s="280"/>
      <c r="D3349" s="42"/>
      <c r="E3349" s="46"/>
      <c r="F3349" s="296"/>
    </row>
    <row r="3350" spans="1:6" ht="20.25">
      <c r="A3350" s="41"/>
      <c r="B3350" s="281"/>
      <c r="C3350" s="280"/>
      <c r="D3350" s="42"/>
      <c r="E3350" s="46"/>
      <c r="F3350" s="296"/>
    </row>
    <row r="3351" spans="1:6" ht="20.25">
      <c r="A3351" s="47"/>
      <c r="B3351" s="281"/>
      <c r="C3351" s="280"/>
      <c r="D3351" s="42"/>
      <c r="E3351" s="89"/>
      <c r="F3351" s="296"/>
    </row>
    <row r="3352" spans="1:6" ht="20.25">
      <c r="A3352" s="41"/>
      <c r="B3352" s="281"/>
      <c r="C3352" s="280"/>
      <c r="D3352" s="42"/>
      <c r="E3352" s="46"/>
      <c r="F3352" s="296"/>
    </row>
    <row r="3353" spans="1:6" ht="20.25">
      <c r="A3353" s="280"/>
      <c r="B3353" s="281"/>
      <c r="C3353" s="280"/>
      <c r="D3353" s="45"/>
      <c r="E3353" s="46"/>
      <c r="F3353" s="296"/>
    </row>
    <row r="3354" spans="1:6" ht="20.25">
      <c r="A3354" s="280"/>
      <c r="B3354" s="281"/>
      <c r="C3354" s="280"/>
      <c r="D3354" s="45"/>
      <c r="E3354" s="46"/>
      <c r="F3354" s="296"/>
    </row>
    <row r="3355" spans="1:6" ht="20.25">
      <c r="A3355" s="280"/>
      <c r="B3355" s="281"/>
      <c r="C3355" s="280"/>
      <c r="D3355" s="45"/>
      <c r="E3355" s="46"/>
      <c r="F3355" s="296"/>
    </row>
    <row r="3356" spans="1:6" ht="20.25">
      <c r="A3356" s="280"/>
      <c r="B3356" s="281"/>
      <c r="C3356" s="280"/>
      <c r="D3356" s="45"/>
      <c r="E3356" s="46"/>
      <c r="F3356" s="296"/>
    </row>
    <row r="3357" spans="1:6" ht="20.25">
      <c r="A3357" s="280"/>
      <c r="B3357" s="281"/>
      <c r="C3357" s="280"/>
      <c r="D3357" s="45"/>
      <c r="E3357" s="46"/>
      <c r="F3357" s="296"/>
    </row>
    <row r="3358" spans="1:6" ht="20.25">
      <c r="A3358" s="280"/>
      <c r="B3358" s="281"/>
      <c r="C3358" s="280"/>
      <c r="D3358" s="45"/>
      <c r="E3358" s="46"/>
      <c r="F3358" s="296"/>
    </row>
    <row r="3359" spans="1:6" ht="20.25">
      <c r="A3359" s="280"/>
      <c r="B3359" s="281"/>
      <c r="C3359" s="280"/>
      <c r="D3359" s="45"/>
      <c r="E3359" s="46"/>
      <c r="F3359" s="296"/>
    </row>
    <row r="3360" spans="1:6" ht="20.25">
      <c r="A3360" s="280"/>
      <c r="B3360" s="281"/>
      <c r="C3360" s="280"/>
      <c r="D3360" s="45"/>
      <c r="E3360" s="46"/>
    </row>
    <row r="3361" spans="1:5" ht="20.25">
      <c r="A3361" s="280"/>
      <c r="B3361" s="281"/>
      <c r="C3361" s="280"/>
      <c r="D3361" s="45"/>
      <c r="E3361" s="46"/>
    </row>
    <row r="3362" spans="1:5" ht="20.25">
      <c r="A3362" s="47"/>
      <c r="B3362" s="48"/>
      <c r="C3362" s="47"/>
      <c r="D3362" s="49"/>
      <c r="E3362" s="50"/>
    </row>
    <row r="3363" spans="1:5" ht="20.25">
      <c r="A3363" s="30"/>
      <c r="B3363" s="51"/>
      <c r="C3363" s="30"/>
      <c r="D3363" s="49"/>
      <c r="E3363" s="50"/>
    </row>
    <row r="3364" spans="1:5" ht="20.25">
      <c r="A3364" s="52"/>
      <c r="B3364" s="53"/>
      <c r="C3364" s="1238" t="s">
        <v>772</v>
      </c>
      <c r="D3364" s="1239"/>
      <c r="E3364" s="62">
        <f>SUM(E3337:E3363)</f>
        <v>-286850.42</v>
      </c>
    </row>
    <row r="3365" spans="1:5" ht="20.25">
      <c r="A3365" s="55" t="s">
        <v>23</v>
      </c>
      <c r="B3365" s="40"/>
      <c r="C3365" s="40"/>
      <c r="D3365" s="40"/>
      <c r="E3365" s="40"/>
    </row>
    <row r="3366" spans="1:5" ht="20.25">
      <c r="A3366" s="19" t="s">
        <v>0</v>
      </c>
      <c r="B3366" s="40"/>
      <c r="C3366" s="40"/>
      <c r="D3366" s="40"/>
      <c r="E3366" s="40"/>
    </row>
    <row r="3367" spans="1:5" ht="20.25">
      <c r="A3367" s="19" t="s">
        <v>1</v>
      </c>
      <c r="B3367" s="22"/>
      <c r="C3367" s="22"/>
      <c r="D3367" s="22"/>
      <c r="E3367" s="22"/>
    </row>
    <row r="3368" spans="1:5" ht="20.25">
      <c r="A3368" s="19"/>
      <c r="B3368" s="20"/>
      <c r="C3368" s="20"/>
      <c r="D3368" s="21"/>
      <c r="E3368" s="22"/>
    </row>
    <row r="3369" spans="1:5" ht="20.25">
      <c r="A3369" s="19"/>
      <c r="B3369" s="20"/>
      <c r="C3369" s="19" t="s">
        <v>2</v>
      </c>
      <c r="D3369" s="21"/>
      <c r="E3369" s="21"/>
    </row>
    <row r="3370" spans="1:5" ht="20.25">
      <c r="A3370" s="19" t="s">
        <v>3</v>
      </c>
      <c r="B3370" s="23"/>
      <c r="C3370" s="20"/>
      <c r="D3370" s="22"/>
      <c r="E3370" s="22"/>
    </row>
    <row r="3371" spans="1:5" ht="20.25">
      <c r="A3371" s="21" t="s">
        <v>325</v>
      </c>
      <c r="B3371" s="23"/>
      <c r="C3371" s="20"/>
      <c r="D3371" s="22"/>
      <c r="E3371" s="22"/>
    </row>
    <row r="3372" spans="1:5" ht="20.25">
      <c r="A3372" s="21" t="s">
        <v>6</v>
      </c>
      <c r="B3372" s="23"/>
      <c r="C3372" s="20"/>
      <c r="D3372" s="22"/>
      <c r="E3372" s="22"/>
    </row>
    <row r="3373" spans="1:5" ht="20.25">
      <c r="A3373" s="688" t="s">
        <v>7</v>
      </c>
      <c r="B3373" s="26" t="s">
        <v>8</v>
      </c>
      <c r="C3373" s="683" t="s">
        <v>9</v>
      </c>
      <c r="D3373" s="684"/>
      <c r="E3373" s="688" t="s">
        <v>10</v>
      </c>
    </row>
    <row r="3374" spans="1:5" ht="20.25">
      <c r="A3374" s="27"/>
      <c r="B3374" s="28" t="s">
        <v>11</v>
      </c>
      <c r="C3374" s="688"/>
      <c r="D3374" s="29"/>
      <c r="E3374" s="27" t="s">
        <v>12</v>
      </c>
    </row>
    <row r="3375" spans="1:5" ht="20.25">
      <c r="A3375" s="30"/>
      <c r="B3375" s="31"/>
      <c r="C3375" s="689" t="s">
        <v>13</v>
      </c>
      <c r="D3375" s="690" t="s">
        <v>14</v>
      </c>
      <c r="E3375" s="689"/>
    </row>
    <row r="3376" spans="1:5" ht="20.25">
      <c r="A3376" s="34" t="s">
        <v>326</v>
      </c>
      <c r="B3376" s="34" t="s">
        <v>26</v>
      </c>
      <c r="C3376" s="34" t="s">
        <v>19</v>
      </c>
      <c r="D3376" s="35">
        <v>39294</v>
      </c>
      <c r="E3376" s="94">
        <v>-1150</v>
      </c>
    </row>
    <row r="3377" spans="1:6" ht="20.25">
      <c r="A3377" s="280"/>
      <c r="B3377" s="280" t="s">
        <v>16</v>
      </c>
      <c r="C3377" s="280" t="s">
        <v>19</v>
      </c>
      <c r="D3377" s="38">
        <v>39386</v>
      </c>
      <c r="E3377" s="89">
        <v>2000</v>
      </c>
    </row>
    <row r="3378" spans="1:6" ht="20.25">
      <c r="A3378" s="41"/>
      <c r="B3378" s="280" t="s">
        <v>26</v>
      </c>
      <c r="C3378" s="280" t="s">
        <v>19</v>
      </c>
      <c r="D3378" s="38">
        <v>39416</v>
      </c>
      <c r="E3378" s="88">
        <v>-11151.1</v>
      </c>
    </row>
    <row r="3379" spans="1:6" ht="20.25">
      <c r="A3379" s="41"/>
      <c r="B3379" s="280" t="s">
        <v>26</v>
      </c>
      <c r="C3379" s="280" t="s">
        <v>19</v>
      </c>
      <c r="D3379" s="38">
        <v>39478</v>
      </c>
      <c r="E3379" s="88">
        <v>-1850</v>
      </c>
    </row>
    <row r="3380" spans="1:6" ht="20.25">
      <c r="A3380" s="41"/>
      <c r="B3380" s="280" t="s">
        <v>26</v>
      </c>
      <c r="C3380" s="280" t="s">
        <v>19</v>
      </c>
      <c r="D3380" s="38">
        <v>39506</v>
      </c>
      <c r="E3380" s="88">
        <v>-3700</v>
      </c>
    </row>
    <row r="3381" spans="1:6" ht="20.25">
      <c r="A3381" s="41"/>
      <c r="B3381" s="280" t="s">
        <v>26</v>
      </c>
      <c r="C3381" s="280" t="s">
        <v>19</v>
      </c>
      <c r="D3381" s="38">
        <v>39538</v>
      </c>
      <c r="E3381" s="88">
        <v>-16827.099999999999</v>
      </c>
    </row>
    <row r="3382" spans="1:6" ht="20.25">
      <c r="A3382" s="41"/>
      <c r="B3382" s="280" t="s">
        <v>26</v>
      </c>
      <c r="C3382" s="280" t="s">
        <v>17</v>
      </c>
      <c r="D3382" s="38">
        <v>39583</v>
      </c>
      <c r="E3382" s="88">
        <v>-122</v>
      </c>
    </row>
    <row r="3383" spans="1:6" ht="20.25">
      <c r="A3383" s="41"/>
      <c r="B3383" s="280" t="s">
        <v>26</v>
      </c>
      <c r="C3383" s="280" t="s">
        <v>19</v>
      </c>
      <c r="D3383" s="38">
        <v>39629</v>
      </c>
      <c r="E3383" s="88">
        <v>-234</v>
      </c>
    </row>
    <row r="3384" spans="1:6" ht="20.25">
      <c r="A3384" s="41"/>
      <c r="B3384" s="280" t="s">
        <v>26</v>
      </c>
      <c r="C3384" s="280" t="s">
        <v>17</v>
      </c>
      <c r="D3384" s="38">
        <v>39644</v>
      </c>
      <c r="E3384" s="88">
        <v>-90</v>
      </c>
    </row>
    <row r="3385" spans="1:6" ht="20.25">
      <c r="A3385" s="41"/>
      <c r="B3385" s="280" t="s">
        <v>26</v>
      </c>
      <c r="C3385" s="280" t="s">
        <v>19</v>
      </c>
      <c r="D3385" s="38">
        <v>39660</v>
      </c>
      <c r="E3385" s="88">
        <v>-88</v>
      </c>
    </row>
    <row r="3386" spans="1:6" ht="20.25">
      <c r="A3386" s="41"/>
      <c r="B3386" s="280" t="s">
        <v>16</v>
      </c>
      <c r="C3386" s="280" t="s">
        <v>17</v>
      </c>
      <c r="D3386" s="38">
        <v>39675</v>
      </c>
      <c r="E3386" s="89">
        <v>13199</v>
      </c>
    </row>
    <row r="3387" spans="1:6" ht="20.25">
      <c r="A3387" s="41"/>
      <c r="B3387" s="280" t="s">
        <v>26</v>
      </c>
      <c r="C3387" s="280" t="s">
        <v>19</v>
      </c>
      <c r="D3387" s="38">
        <v>39691</v>
      </c>
      <c r="E3387" s="88">
        <v>-47748</v>
      </c>
    </row>
    <row r="3388" spans="1:6" ht="20.25">
      <c r="A3388" s="41"/>
      <c r="B3388" s="280" t="s">
        <v>16</v>
      </c>
      <c r="C3388" s="280" t="s">
        <v>19</v>
      </c>
      <c r="D3388" s="38">
        <v>39721</v>
      </c>
      <c r="E3388" s="89">
        <v>6621.1</v>
      </c>
    </row>
    <row r="3389" spans="1:6" ht="20.25">
      <c r="A3389" s="41"/>
      <c r="B3389" s="280" t="s">
        <v>26</v>
      </c>
      <c r="C3389" s="280" t="s">
        <v>19</v>
      </c>
      <c r="D3389" s="38">
        <v>39751</v>
      </c>
      <c r="E3389" s="88">
        <v>-3720</v>
      </c>
    </row>
    <row r="3390" spans="1:6" ht="20.25">
      <c r="A3390" s="41"/>
      <c r="B3390" s="280" t="s">
        <v>26</v>
      </c>
      <c r="C3390" s="280" t="s">
        <v>17</v>
      </c>
      <c r="D3390" s="38">
        <v>39767</v>
      </c>
      <c r="E3390" s="88">
        <v>-1850</v>
      </c>
    </row>
    <row r="3391" spans="1:6" ht="20.25">
      <c r="A3391" s="41"/>
      <c r="B3391" s="280" t="s">
        <v>34</v>
      </c>
      <c r="C3391" s="280" t="s">
        <v>17</v>
      </c>
      <c r="D3391" s="38">
        <v>39828</v>
      </c>
      <c r="E3391" s="88">
        <v>-200</v>
      </c>
    </row>
    <row r="3392" spans="1:6" ht="20.25">
      <c r="A3392" s="41"/>
      <c r="B3392" s="280" t="s">
        <v>16</v>
      </c>
      <c r="C3392" s="280" t="s">
        <v>17</v>
      </c>
      <c r="D3392" s="38">
        <v>39887</v>
      </c>
      <c r="E3392" s="89">
        <v>27423</v>
      </c>
      <c r="F3392" s="296"/>
    </row>
    <row r="3393" spans="1:6" ht="20.25">
      <c r="A3393" s="41"/>
      <c r="B3393" s="280" t="s">
        <v>26</v>
      </c>
      <c r="C3393" s="280" t="s">
        <v>17</v>
      </c>
      <c r="D3393" s="38">
        <v>39918</v>
      </c>
      <c r="E3393" s="88">
        <v>-899</v>
      </c>
      <c r="F3393" s="296"/>
    </row>
    <row r="3394" spans="1:6" ht="20.25">
      <c r="A3394" s="41"/>
      <c r="B3394" s="280" t="s">
        <v>26</v>
      </c>
      <c r="C3394" s="280" t="s">
        <v>17</v>
      </c>
      <c r="D3394" s="38">
        <v>39948</v>
      </c>
      <c r="E3394" s="88">
        <v>-9717</v>
      </c>
      <c r="F3394" s="296"/>
    </row>
    <row r="3395" spans="1:6" ht="20.25">
      <c r="A3395" s="41"/>
      <c r="B3395" s="280" t="s">
        <v>26</v>
      </c>
      <c r="C3395" s="280" t="s">
        <v>17</v>
      </c>
      <c r="D3395" s="38">
        <v>40101</v>
      </c>
      <c r="E3395" s="88">
        <v>-72439.8</v>
      </c>
      <c r="F3395" s="296"/>
    </row>
    <row r="3396" spans="1:6" ht="20.25">
      <c r="A3396" s="41"/>
      <c r="B3396" s="280" t="s">
        <v>26</v>
      </c>
      <c r="C3396" s="280" t="s">
        <v>19</v>
      </c>
      <c r="D3396" s="38">
        <v>40117</v>
      </c>
      <c r="E3396" s="88">
        <v>-85160</v>
      </c>
      <c r="F3396" s="296"/>
    </row>
    <row r="3397" spans="1:6" ht="20.25">
      <c r="A3397" s="41"/>
      <c r="B3397" s="280" t="s">
        <v>26</v>
      </c>
      <c r="C3397" s="280" t="s">
        <v>17</v>
      </c>
      <c r="D3397" s="38">
        <v>40132</v>
      </c>
      <c r="E3397" s="88">
        <v>-65976</v>
      </c>
      <c r="F3397" s="296"/>
    </row>
    <row r="3398" spans="1:6" ht="20.25">
      <c r="A3398" s="41"/>
      <c r="B3398" s="280" t="s">
        <v>28</v>
      </c>
      <c r="C3398" s="280" t="s">
        <v>19</v>
      </c>
      <c r="D3398" s="38">
        <v>40147</v>
      </c>
      <c r="E3398" s="89">
        <v>100</v>
      </c>
      <c r="F3398" s="296"/>
    </row>
    <row r="3399" spans="1:6" ht="20.25">
      <c r="A3399" s="41"/>
      <c r="B3399" s="280" t="s">
        <v>16</v>
      </c>
      <c r="C3399" s="280" t="s">
        <v>19</v>
      </c>
      <c r="D3399" s="38">
        <v>40178</v>
      </c>
      <c r="E3399" s="89">
        <v>1546.6</v>
      </c>
      <c r="F3399" s="296"/>
    </row>
    <row r="3400" spans="1:6" ht="20.25">
      <c r="A3400" s="41"/>
      <c r="B3400" s="280" t="s">
        <v>18</v>
      </c>
      <c r="C3400" s="280" t="s">
        <v>17</v>
      </c>
      <c r="D3400" s="168">
        <v>40862</v>
      </c>
      <c r="E3400" s="88">
        <v>-210</v>
      </c>
      <c r="F3400" s="296"/>
    </row>
    <row r="3401" spans="1:6" ht="20.25">
      <c r="A3401" s="41"/>
      <c r="B3401" s="280" t="s">
        <v>26</v>
      </c>
      <c r="C3401" s="280" t="s">
        <v>17</v>
      </c>
      <c r="D3401" s="38">
        <v>40892</v>
      </c>
      <c r="E3401" s="88">
        <v>-3239</v>
      </c>
      <c r="F3401" s="296"/>
    </row>
    <row r="3402" spans="1:6" ht="20.25">
      <c r="A3402" s="93"/>
      <c r="B3402" s="67" t="s">
        <v>58</v>
      </c>
      <c r="C3402" s="67" t="s">
        <v>17</v>
      </c>
      <c r="D3402" s="68">
        <v>41379</v>
      </c>
      <c r="E3402" s="128">
        <v>-3739</v>
      </c>
      <c r="F3402" s="296"/>
    </row>
    <row r="3403" spans="1:6" ht="20.25">
      <c r="A3403" s="52"/>
      <c r="B3403" s="53"/>
      <c r="C3403" s="1253" t="s">
        <v>735</v>
      </c>
      <c r="D3403" s="1254"/>
      <c r="E3403" s="620">
        <f>SUM(E3376:E3402)</f>
        <v>-279220.30000000005</v>
      </c>
      <c r="F3403" s="310"/>
    </row>
    <row r="3404" spans="1:6" ht="20.25">
      <c r="A3404" s="52"/>
      <c r="B3404" s="53"/>
      <c r="C3404" s="28"/>
      <c r="D3404" s="28"/>
      <c r="E3404" s="619"/>
      <c r="F3404" s="310"/>
    </row>
    <row r="3405" spans="1:6" ht="20.25">
      <c r="A3405" s="52"/>
      <c r="B3405" s="53"/>
      <c r="C3405" s="28"/>
      <c r="D3405" s="28"/>
      <c r="E3405" s="619"/>
      <c r="F3405" s="310"/>
    </row>
    <row r="3406" spans="1:6" ht="20.25">
      <c r="A3406" s="52"/>
      <c r="B3406" s="53"/>
      <c r="C3406" s="28"/>
      <c r="D3406" s="28"/>
      <c r="E3406" s="619"/>
      <c r="F3406" s="310"/>
    </row>
    <row r="3407" spans="1:6" ht="20.25">
      <c r="A3407" s="19" t="s">
        <v>0</v>
      </c>
      <c r="B3407" s="40"/>
      <c r="C3407" s="40"/>
      <c r="D3407" s="40"/>
      <c r="E3407" s="40"/>
    </row>
    <row r="3408" spans="1:6" ht="20.25">
      <c r="A3408" s="19" t="s">
        <v>1</v>
      </c>
      <c r="B3408" s="22"/>
      <c r="C3408" s="22"/>
      <c r="D3408" s="22"/>
      <c r="E3408" s="22"/>
    </row>
    <row r="3409" spans="1:6" ht="20.25">
      <c r="A3409" s="19"/>
      <c r="B3409" s="20"/>
      <c r="C3409" s="20"/>
      <c r="D3409" s="21"/>
      <c r="E3409" s="22"/>
    </row>
    <row r="3410" spans="1:6" ht="20.25">
      <c r="A3410" s="19"/>
      <c r="B3410" s="20"/>
      <c r="C3410" s="19" t="s">
        <v>2</v>
      </c>
      <c r="D3410" s="21"/>
      <c r="E3410" s="21"/>
    </row>
    <row r="3411" spans="1:6" ht="20.25">
      <c r="A3411" s="19" t="s">
        <v>3</v>
      </c>
      <c r="B3411" s="23"/>
      <c r="C3411" s="20"/>
      <c r="D3411" s="22"/>
      <c r="E3411" s="22"/>
    </row>
    <row r="3412" spans="1:6" ht="20.25">
      <c r="A3412" s="21" t="s">
        <v>325</v>
      </c>
      <c r="B3412" s="23"/>
      <c r="C3412" s="20"/>
      <c r="D3412" s="22"/>
      <c r="E3412" s="22"/>
    </row>
    <row r="3413" spans="1:6" ht="20.25">
      <c r="A3413" s="21" t="s">
        <v>6</v>
      </c>
      <c r="B3413" s="23"/>
      <c r="C3413" s="20"/>
      <c r="D3413" s="22"/>
      <c r="E3413" s="22"/>
    </row>
    <row r="3414" spans="1:6" ht="20.25">
      <c r="A3414" s="688" t="s">
        <v>7</v>
      </c>
      <c r="B3414" s="26" t="s">
        <v>8</v>
      </c>
      <c r="C3414" s="683" t="s">
        <v>9</v>
      </c>
      <c r="D3414" s="684"/>
      <c r="E3414" s="688" t="s">
        <v>10</v>
      </c>
    </row>
    <row r="3415" spans="1:6" ht="20.25">
      <c r="A3415" s="27"/>
      <c r="B3415" s="28" t="s">
        <v>11</v>
      </c>
      <c r="C3415" s="688"/>
      <c r="D3415" s="29"/>
      <c r="E3415" s="27" t="s">
        <v>12</v>
      </c>
    </row>
    <row r="3416" spans="1:6" ht="20.25">
      <c r="A3416" s="30"/>
      <c r="B3416" s="31"/>
      <c r="C3416" s="689" t="s">
        <v>13</v>
      </c>
      <c r="D3416" s="690" t="s">
        <v>14</v>
      </c>
      <c r="E3416" s="689"/>
    </row>
    <row r="3417" spans="1:6" ht="20.25">
      <c r="A3417" s="34" t="s">
        <v>326</v>
      </c>
      <c r="B3417" s="1238" t="s">
        <v>734</v>
      </c>
      <c r="C3417" s="1262"/>
      <c r="D3417" s="1263"/>
      <c r="E3417" s="621">
        <f>+E3403</f>
        <v>-279220.30000000005</v>
      </c>
    </row>
    <row r="3418" spans="1:6" ht="20.25">
      <c r="A3418" s="41"/>
      <c r="B3418" s="280" t="s">
        <v>16</v>
      </c>
      <c r="C3418" s="280" t="s">
        <v>17</v>
      </c>
      <c r="D3418" s="38">
        <v>42962</v>
      </c>
      <c r="E3418" s="89">
        <v>6120</v>
      </c>
      <c r="F3418" s="295"/>
    </row>
    <row r="3419" spans="1:6" ht="20.25">
      <c r="A3419" s="41"/>
      <c r="B3419" s="280" t="s">
        <v>34</v>
      </c>
      <c r="C3419" s="280" t="s">
        <v>17</v>
      </c>
      <c r="D3419" s="38">
        <v>43146</v>
      </c>
      <c r="E3419" s="89">
        <v>3693585</v>
      </c>
    </row>
    <row r="3420" spans="1:6" ht="20.25">
      <c r="A3420" s="41"/>
      <c r="B3420" s="280" t="s">
        <v>34</v>
      </c>
      <c r="C3420" s="280" t="s">
        <v>19</v>
      </c>
      <c r="D3420" s="86">
        <v>43159</v>
      </c>
      <c r="E3420" s="89">
        <v>2851150</v>
      </c>
    </row>
    <row r="3421" spans="1:6" ht="20.25">
      <c r="A3421" s="41"/>
      <c r="B3421" s="280"/>
      <c r="C3421" s="280"/>
      <c r="D3421" s="38"/>
      <c r="E3421" s="89"/>
    </row>
    <row r="3422" spans="1:6" ht="20.25">
      <c r="A3422" s="41"/>
      <c r="B3422" s="280"/>
      <c r="C3422" s="280"/>
      <c r="D3422" s="38"/>
      <c r="E3422" s="88"/>
    </row>
    <row r="3423" spans="1:6" ht="20.25">
      <c r="A3423" s="41"/>
      <c r="B3423" s="280"/>
      <c r="C3423" s="280"/>
      <c r="D3423" s="38"/>
      <c r="E3423" s="88"/>
    </row>
    <row r="3424" spans="1:6" ht="20.25">
      <c r="A3424" s="41"/>
      <c r="B3424" s="280"/>
      <c r="C3424" s="280"/>
      <c r="D3424" s="38"/>
      <c r="E3424" s="88"/>
    </row>
    <row r="3425" spans="1:6" ht="20.25">
      <c r="A3425" s="41"/>
      <c r="B3425" s="280"/>
      <c r="C3425" s="280"/>
      <c r="D3425" s="38"/>
      <c r="E3425" s="88"/>
    </row>
    <row r="3426" spans="1:6" ht="20.25">
      <c r="A3426" s="41"/>
      <c r="B3426" s="280"/>
      <c r="C3426" s="280"/>
      <c r="D3426" s="38"/>
      <c r="E3426" s="88"/>
    </row>
    <row r="3427" spans="1:6" ht="20.25">
      <c r="A3427" s="41"/>
      <c r="B3427" s="280"/>
      <c r="C3427" s="280"/>
      <c r="D3427" s="38"/>
      <c r="E3427" s="88"/>
    </row>
    <row r="3428" spans="1:6" ht="20.25">
      <c r="A3428" s="41"/>
      <c r="B3428" s="280"/>
      <c r="C3428" s="280"/>
      <c r="D3428" s="38"/>
      <c r="E3428" s="89"/>
    </row>
    <row r="3429" spans="1:6" ht="20.25">
      <c r="A3429" s="41"/>
      <c r="B3429" s="280"/>
      <c r="C3429" s="280"/>
      <c r="D3429" s="38"/>
      <c r="E3429" s="88"/>
    </row>
    <row r="3430" spans="1:6" ht="20.25">
      <c r="A3430" s="41"/>
      <c r="B3430" s="280"/>
      <c r="C3430" s="280"/>
      <c r="D3430" s="38"/>
      <c r="E3430" s="89"/>
    </row>
    <row r="3431" spans="1:6" ht="20.25">
      <c r="A3431" s="41"/>
      <c r="B3431" s="280"/>
      <c r="C3431" s="280"/>
      <c r="D3431" s="38"/>
      <c r="E3431" s="88"/>
    </row>
    <row r="3432" spans="1:6" ht="20.25">
      <c r="A3432" s="41"/>
      <c r="B3432" s="280"/>
      <c r="C3432" s="280"/>
      <c r="D3432" s="38"/>
      <c r="E3432" s="88"/>
    </row>
    <row r="3433" spans="1:6" ht="20.25">
      <c r="A3433" s="41"/>
      <c r="B3433" s="280"/>
      <c r="C3433" s="280"/>
      <c r="D3433" s="38"/>
      <c r="E3433" s="88"/>
    </row>
    <row r="3434" spans="1:6" ht="20.25">
      <c r="A3434" s="41"/>
      <c r="B3434" s="280"/>
      <c r="C3434" s="280"/>
      <c r="D3434" s="38"/>
      <c r="E3434" s="89"/>
      <c r="F3434" s="296"/>
    </row>
    <row r="3435" spans="1:6" ht="20.25">
      <c r="A3435" s="41"/>
      <c r="B3435" s="280"/>
      <c r="C3435" s="280"/>
      <c r="D3435" s="38"/>
      <c r="E3435" s="88"/>
      <c r="F3435" s="296"/>
    </row>
    <row r="3436" spans="1:6" ht="20.25">
      <c r="A3436" s="41"/>
      <c r="B3436" s="280"/>
      <c r="C3436" s="280"/>
      <c r="D3436" s="38"/>
      <c r="E3436" s="88"/>
      <c r="F3436" s="296"/>
    </row>
    <row r="3437" spans="1:6" ht="20.25">
      <c r="A3437" s="41"/>
      <c r="B3437" s="280"/>
      <c r="C3437" s="280"/>
      <c r="D3437" s="38"/>
      <c r="E3437" s="88"/>
      <c r="F3437" s="296"/>
    </row>
    <row r="3438" spans="1:6" ht="20.25">
      <c r="A3438" s="41"/>
      <c r="B3438" s="280"/>
      <c r="C3438" s="280"/>
      <c r="D3438" s="38"/>
      <c r="E3438" s="88"/>
      <c r="F3438" s="296"/>
    </row>
    <row r="3439" spans="1:6" ht="20.25">
      <c r="A3439" s="41"/>
      <c r="B3439" s="280"/>
      <c r="C3439" s="280"/>
      <c r="D3439" s="168"/>
      <c r="E3439" s="88"/>
      <c r="F3439" s="296"/>
    </row>
    <row r="3440" spans="1:6" ht="20.25">
      <c r="A3440" s="41"/>
      <c r="B3440" s="280"/>
      <c r="C3440" s="280"/>
      <c r="D3440" s="168"/>
      <c r="E3440" s="88"/>
      <c r="F3440" s="296"/>
    </row>
    <row r="3441" spans="1:6" ht="20.25">
      <c r="A3441" s="41"/>
      <c r="B3441" s="280"/>
      <c r="C3441" s="280"/>
      <c r="D3441" s="168"/>
      <c r="E3441" s="88"/>
      <c r="F3441" s="296"/>
    </row>
    <row r="3442" spans="1:6" ht="20.25">
      <c r="A3442" s="41"/>
      <c r="B3442" s="280"/>
      <c r="C3442" s="280"/>
      <c r="D3442" s="38"/>
      <c r="E3442" s="88"/>
      <c r="F3442" s="296"/>
    </row>
    <row r="3443" spans="1:6" ht="20.25">
      <c r="A3443" s="41"/>
      <c r="B3443" s="280"/>
      <c r="C3443" s="280"/>
      <c r="D3443" s="38"/>
      <c r="E3443" s="88"/>
      <c r="F3443" s="296"/>
    </row>
    <row r="3444" spans="1:6" ht="20.25">
      <c r="A3444" s="93"/>
      <c r="B3444" s="67"/>
      <c r="C3444" s="67"/>
      <c r="D3444" s="68"/>
      <c r="E3444" s="98"/>
      <c r="F3444" s="295"/>
    </row>
    <row r="3445" spans="1:6" ht="20.25">
      <c r="A3445" s="52"/>
      <c r="B3445" s="53"/>
      <c r="C3445" s="1238" t="s">
        <v>772</v>
      </c>
      <c r="D3445" s="1239"/>
      <c r="E3445" s="204">
        <f>SUM(E3417:E3444)</f>
        <v>6271634.7000000002</v>
      </c>
      <c r="F3445" s="310"/>
    </row>
    <row r="3446" spans="1:6" ht="20.25">
      <c r="A3446" s="52"/>
      <c r="B3446" s="53"/>
      <c r="C3446" s="53"/>
      <c r="D3446" s="28"/>
      <c r="E3446" s="175"/>
      <c r="F3446" s="310"/>
    </row>
    <row r="3447" spans="1:6" ht="20.25">
      <c r="A3447" s="55" t="s">
        <v>23</v>
      </c>
      <c r="B3447" s="40"/>
      <c r="C3447" s="40"/>
      <c r="D3447" s="40"/>
      <c r="E3447" s="40"/>
    </row>
    <row r="3448" spans="1:6" ht="20.25">
      <c r="A3448" s="19" t="s">
        <v>0</v>
      </c>
      <c r="B3448" s="40"/>
      <c r="C3448" s="40"/>
      <c r="D3448" s="40"/>
      <c r="E3448" s="40"/>
    </row>
    <row r="3449" spans="1:6" ht="20.25">
      <c r="A3449" s="19" t="s">
        <v>1</v>
      </c>
      <c r="B3449" s="53"/>
      <c r="C3449" s="53"/>
      <c r="D3449" s="53"/>
      <c r="E3449" s="53"/>
    </row>
    <row r="3450" spans="1:6" ht="20.25">
      <c r="A3450" s="19"/>
      <c r="B3450" s="20"/>
      <c r="C3450" s="20"/>
      <c r="D3450" s="21"/>
      <c r="E3450" s="22"/>
    </row>
    <row r="3451" spans="1:6" ht="20.25">
      <c r="A3451" s="19"/>
      <c r="B3451" s="20"/>
      <c r="C3451" s="19" t="s">
        <v>2</v>
      </c>
      <c r="D3451" s="21"/>
      <c r="E3451" s="21"/>
    </row>
    <row r="3452" spans="1:6" ht="20.25">
      <c r="A3452" s="19" t="s">
        <v>3</v>
      </c>
      <c r="B3452" s="23"/>
      <c r="C3452" s="20"/>
      <c r="D3452" s="22"/>
      <c r="E3452" s="22"/>
    </row>
    <row r="3453" spans="1:6" ht="20.25">
      <c r="A3453" s="21"/>
      <c r="B3453" s="23"/>
      <c r="C3453" s="20"/>
      <c r="D3453" s="22"/>
      <c r="E3453" s="22"/>
    </row>
    <row r="3454" spans="1:6" ht="20.25">
      <c r="A3454" s="21" t="s">
        <v>327</v>
      </c>
      <c r="B3454" s="23"/>
      <c r="C3454" s="20"/>
      <c r="D3454" s="22"/>
      <c r="E3454" s="22"/>
    </row>
    <row r="3455" spans="1:6" ht="20.25">
      <c r="A3455" s="21" t="s">
        <v>5</v>
      </c>
      <c r="B3455" s="24"/>
      <c r="C3455" s="21"/>
      <c r="D3455" s="22"/>
      <c r="E3455" s="22"/>
    </row>
    <row r="3456" spans="1:6" ht="20.25">
      <c r="A3456" s="21" t="s">
        <v>6</v>
      </c>
      <c r="B3456" s="24"/>
      <c r="C3456" s="21"/>
      <c r="D3456" s="22"/>
      <c r="E3456" s="22"/>
    </row>
    <row r="3457" spans="1:6" ht="20.25">
      <c r="A3457" s="688" t="s">
        <v>7</v>
      </c>
      <c r="B3457" s="26" t="s">
        <v>8</v>
      </c>
      <c r="C3457" s="683" t="s">
        <v>9</v>
      </c>
      <c r="D3457" s="684"/>
      <c r="E3457" s="688" t="s">
        <v>10</v>
      </c>
    </row>
    <row r="3458" spans="1:6" ht="20.25">
      <c r="A3458" s="27"/>
      <c r="B3458" s="28" t="s">
        <v>11</v>
      </c>
      <c r="C3458" s="688"/>
      <c r="D3458" s="29"/>
      <c r="E3458" s="27" t="s">
        <v>12</v>
      </c>
    </row>
    <row r="3459" spans="1:6" ht="20.25">
      <c r="A3459" s="30"/>
      <c r="B3459" s="31"/>
      <c r="C3459" s="689" t="s">
        <v>13</v>
      </c>
      <c r="D3459" s="690" t="s">
        <v>14</v>
      </c>
      <c r="E3459" s="689"/>
      <c r="F3459" s="296"/>
    </row>
    <row r="3460" spans="1:6" ht="20.25">
      <c r="A3460" s="34" t="s">
        <v>328</v>
      </c>
      <c r="B3460" s="280" t="s">
        <v>34</v>
      </c>
      <c r="C3460" s="280" t="s">
        <v>17</v>
      </c>
      <c r="D3460" s="38">
        <v>43146</v>
      </c>
      <c r="E3460" s="89">
        <v>1206488</v>
      </c>
      <c r="F3460" s="296">
        <v>43101</v>
      </c>
    </row>
    <row r="3461" spans="1:6" ht="20.25">
      <c r="A3461" s="280"/>
      <c r="B3461" s="280" t="s">
        <v>34</v>
      </c>
      <c r="C3461" s="280" t="s">
        <v>19</v>
      </c>
      <c r="D3461" s="86">
        <v>43159</v>
      </c>
      <c r="E3461" s="114">
        <v>1466819</v>
      </c>
      <c r="F3461" s="296">
        <v>43101</v>
      </c>
    </row>
    <row r="3462" spans="1:6" ht="20.25">
      <c r="A3462" s="41"/>
      <c r="B3462" s="280"/>
      <c r="C3462" s="280"/>
      <c r="D3462" s="38"/>
      <c r="E3462" s="89"/>
      <c r="F3462" s="295"/>
    </row>
    <row r="3463" spans="1:6" ht="20.25">
      <c r="A3463" s="41"/>
      <c r="B3463" s="280"/>
      <c r="C3463" s="280"/>
      <c r="D3463" s="38"/>
      <c r="E3463" s="114"/>
      <c r="F3463" s="296"/>
    </row>
    <row r="3464" spans="1:6" ht="20.25">
      <c r="A3464" s="41"/>
      <c r="B3464" s="280"/>
      <c r="C3464" s="280"/>
      <c r="D3464" s="38"/>
      <c r="E3464" s="89"/>
      <c r="F3464" s="296"/>
    </row>
    <row r="3465" spans="1:6" ht="20.25">
      <c r="A3465" s="41"/>
      <c r="B3465" s="280"/>
      <c r="C3465" s="280"/>
      <c r="D3465" s="38"/>
      <c r="E3465" s="89"/>
      <c r="F3465" s="296"/>
    </row>
    <row r="3466" spans="1:6" ht="20.25">
      <c r="A3466" s="41"/>
      <c r="B3466" s="280"/>
      <c r="C3466" s="280"/>
      <c r="D3466" s="38"/>
      <c r="E3466" s="89"/>
      <c r="F3466" s="296"/>
    </row>
    <row r="3467" spans="1:6" ht="20.25">
      <c r="A3467" s="41"/>
      <c r="B3467" s="280"/>
      <c r="C3467" s="280"/>
      <c r="D3467" s="38"/>
      <c r="E3467" s="89"/>
      <c r="F3467" s="296"/>
    </row>
    <row r="3468" spans="1:6" ht="20.25">
      <c r="A3468" s="280"/>
      <c r="B3468" s="280"/>
      <c r="C3468" s="280"/>
      <c r="D3468" s="38"/>
      <c r="E3468" s="88"/>
      <c r="F3468" s="296"/>
    </row>
    <row r="3469" spans="1:6" ht="20.25">
      <c r="A3469" s="41"/>
      <c r="B3469" s="280"/>
      <c r="C3469" s="280"/>
      <c r="D3469" s="38"/>
      <c r="E3469" s="88"/>
      <c r="F3469" s="296"/>
    </row>
    <row r="3470" spans="1:6" ht="20.25">
      <c r="A3470" s="47"/>
      <c r="B3470" s="28"/>
      <c r="C3470" s="27"/>
      <c r="D3470" s="148"/>
      <c r="E3470" s="27"/>
      <c r="F3470" s="296"/>
    </row>
    <row r="3471" spans="1:6" ht="20.25">
      <c r="A3471" s="47"/>
      <c r="B3471" s="27"/>
      <c r="C3471" s="27"/>
      <c r="D3471" s="27"/>
      <c r="E3471" s="27"/>
      <c r="F3471" s="296"/>
    </row>
    <row r="3472" spans="1:6" ht="20.25">
      <c r="A3472" s="280"/>
      <c r="B3472" s="280"/>
      <c r="C3472" s="280"/>
      <c r="D3472" s="38"/>
      <c r="E3472" s="88"/>
      <c r="F3472" s="296"/>
    </row>
    <row r="3473" spans="1:6" ht="20.25">
      <c r="A3473" s="280"/>
      <c r="B3473" s="280"/>
      <c r="C3473" s="280"/>
      <c r="D3473" s="38"/>
      <c r="E3473" s="88"/>
      <c r="F3473" s="296"/>
    </row>
    <row r="3474" spans="1:6" ht="20.25">
      <c r="A3474" s="41"/>
      <c r="B3474" s="280"/>
      <c r="C3474" s="280"/>
      <c r="D3474" s="38"/>
      <c r="E3474" s="88"/>
      <c r="F3474" s="296"/>
    </row>
    <row r="3475" spans="1:6" ht="20.25">
      <c r="A3475" s="41"/>
      <c r="B3475" s="280"/>
      <c r="C3475" s="280"/>
      <c r="D3475" s="38"/>
      <c r="E3475" s="88"/>
      <c r="F3475" s="296"/>
    </row>
    <row r="3476" spans="1:6" ht="20.25">
      <c r="A3476" s="41"/>
      <c r="B3476" s="280"/>
      <c r="C3476" s="280"/>
      <c r="D3476" s="38"/>
      <c r="E3476" s="88"/>
      <c r="F3476" s="296"/>
    </row>
    <row r="3477" spans="1:6" ht="20.25">
      <c r="A3477" s="41"/>
      <c r="B3477" s="280"/>
      <c r="C3477" s="280"/>
      <c r="D3477" s="38"/>
      <c r="E3477" s="89"/>
      <c r="F3477" s="296"/>
    </row>
    <row r="3478" spans="1:6" ht="20.25">
      <c r="A3478" s="280"/>
      <c r="B3478" s="281"/>
      <c r="C3478" s="280"/>
      <c r="D3478" s="45"/>
      <c r="E3478" s="46"/>
      <c r="F3478" s="296"/>
    </row>
    <row r="3479" spans="1:6" ht="20.25">
      <c r="A3479" s="280"/>
      <c r="B3479" s="281"/>
      <c r="C3479" s="280"/>
      <c r="D3479" s="45"/>
      <c r="E3479" s="46"/>
      <c r="F3479" s="296"/>
    </row>
    <row r="3480" spans="1:6" ht="20.25">
      <c r="A3480" s="280"/>
      <c r="B3480" s="281"/>
      <c r="C3480" s="280"/>
      <c r="D3480" s="45"/>
      <c r="E3480" s="46"/>
      <c r="F3480" s="295"/>
    </row>
    <row r="3481" spans="1:6" ht="20.25">
      <c r="A3481" s="280"/>
      <c r="B3481" s="281"/>
      <c r="C3481" s="280"/>
      <c r="D3481" s="45"/>
      <c r="E3481" s="46"/>
      <c r="F3481" s="295"/>
    </row>
    <row r="3482" spans="1:6" ht="20.25">
      <c r="A3482" s="280"/>
      <c r="B3482" s="281"/>
      <c r="C3482" s="280"/>
      <c r="D3482" s="45"/>
      <c r="E3482" s="46"/>
      <c r="F3482" s="295"/>
    </row>
    <row r="3483" spans="1:6" ht="20.25">
      <c r="A3483" s="280"/>
      <c r="B3483" s="281"/>
      <c r="C3483" s="280"/>
      <c r="D3483" s="45"/>
      <c r="E3483" s="46"/>
      <c r="F3483" s="295"/>
    </row>
    <row r="3484" spans="1:6" ht="20.25">
      <c r="A3484" s="280"/>
      <c r="B3484" s="281"/>
      <c r="C3484" s="280"/>
      <c r="D3484" s="45"/>
      <c r="E3484" s="46"/>
      <c r="F3484" s="296"/>
    </row>
    <row r="3485" spans="1:6" ht="20.25">
      <c r="A3485" s="47"/>
      <c r="B3485" s="48"/>
      <c r="C3485" s="47"/>
      <c r="D3485" s="49"/>
      <c r="E3485" s="50"/>
      <c r="F3485" s="296"/>
    </row>
    <row r="3486" spans="1:6" ht="20.25">
      <c r="A3486" s="30"/>
      <c r="B3486" s="176"/>
      <c r="C3486" s="177"/>
      <c r="D3486" s="40"/>
      <c r="E3486" s="50"/>
      <c r="F3486" s="296"/>
    </row>
    <row r="3487" spans="1:6" ht="20.25">
      <c r="A3487" s="52"/>
      <c r="B3487" s="53"/>
      <c r="C3487" s="1238" t="s">
        <v>772</v>
      </c>
      <c r="D3487" s="1239"/>
      <c r="E3487" s="62">
        <f>SUM(E3460:E3486)</f>
        <v>2673307</v>
      </c>
      <c r="F3487" s="296"/>
    </row>
    <row r="3488" spans="1:6" ht="20.25">
      <c r="A3488" s="55" t="s">
        <v>23</v>
      </c>
      <c r="B3488" s="40"/>
      <c r="C3488" s="40"/>
      <c r="D3488" s="40"/>
      <c r="E3488" s="40"/>
      <c r="F3488" s="296"/>
    </row>
    <row r="3489" spans="1:6" ht="20.25">
      <c r="A3489" s="19" t="s">
        <v>0</v>
      </c>
      <c r="B3489" s="40"/>
      <c r="C3489" s="40"/>
      <c r="D3489" s="40"/>
      <c r="E3489" s="40"/>
      <c r="F3489" s="296"/>
    </row>
    <row r="3490" spans="1:6" ht="20.25">
      <c r="A3490" s="19" t="s">
        <v>1</v>
      </c>
      <c r="B3490" s="22"/>
      <c r="C3490" s="22"/>
      <c r="D3490" s="22"/>
      <c r="E3490" s="22"/>
      <c r="F3490" s="296"/>
    </row>
    <row r="3491" spans="1:6" ht="20.25">
      <c r="A3491" s="19"/>
      <c r="B3491" s="20"/>
      <c r="C3491" s="20"/>
      <c r="D3491" s="21"/>
      <c r="E3491" s="22"/>
      <c r="F3491" s="296"/>
    </row>
    <row r="3492" spans="1:6" ht="20.25">
      <c r="A3492" s="19"/>
      <c r="B3492" s="20"/>
      <c r="C3492" s="19" t="s">
        <v>2</v>
      </c>
      <c r="D3492" s="21"/>
      <c r="E3492" s="21"/>
      <c r="F3492" s="296"/>
    </row>
    <row r="3493" spans="1:6" ht="20.25">
      <c r="A3493" s="19" t="s">
        <v>3</v>
      </c>
      <c r="B3493" s="23"/>
      <c r="C3493" s="20"/>
      <c r="D3493" s="22"/>
      <c r="E3493" s="22"/>
      <c r="F3493" s="296"/>
    </row>
    <row r="3494" spans="1:6" ht="20.25">
      <c r="A3494" s="21"/>
      <c r="B3494" s="23"/>
      <c r="C3494" s="20"/>
      <c r="D3494" s="22"/>
      <c r="E3494" s="22"/>
    </row>
    <row r="3495" spans="1:6" ht="20.25">
      <c r="A3495" s="21" t="s">
        <v>329</v>
      </c>
      <c r="B3495" s="23"/>
      <c r="C3495" s="20"/>
      <c r="D3495" s="22"/>
      <c r="E3495" s="22"/>
    </row>
    <row r="3496" spans="1:6" ht="20.25">
      <c r="A3496" s="21" t="s">
        <v>5</v>
      </c>
      <c r="B3496" s="24"/>
      <c r="C3496" s="21"/>
      <c r="D3496" s="22"/>
      <c r="E3496" s="22"/>
    </row>
    <row r="3497" spans="1:6" ht="20.25">
      <c r="A3497" s="21" t="s">
        <v>6</v>
      </c>
      <c r="B3497" s="24"/>
      <c r="C3497" s="21"/>
      <c r="D3497" s="22"/>
      <c r="E3497" s="22"/>
    </row>
    <row r="3498" spans="1:6" ht="20.25">
      <c r="A3498" s="688" t="s">
        <v>7</v>
      </c>
      <c r="B3498" s="26" t="s">
        <v>8</v>
      </c>
      <c r="C3498" s="683" t="s">
        <v>9</v>
      </c>
      <c r="D3498" s="684"/>
      <c r="E3498" s="688" t="s">
        <v>10</v>
      </c>
    </row>
    <row r="3499" spans="1:6" ht="20.25">
      <c r="A3499" s="27"/>
      <c r="B3499" s="28" t="s">
        <v>11</v>
      </c>
      <c r="C3499" s="688"/>
      <c r="D3499" s="29"/>
      <c r="E3499" s="27" t="s">
        <v>12</v>
      </c>
    </row>
    <row r="3500" spans="1:6" ht="20.25">
      <c r="A3500" s="30"/>
      <c r="B3500" s="31"/>
      <c r="C3500" s="689" t="s">
        <v>13</v>
      </c>
      <c r="D3500" s="690" t="s">
        <v>14</v>
      </c>
      <c r="E3500" s="689"/>
    </row>
    <row r="3501" spans="1:6" ht="20.25">
      <c r="A3501" s="34" t="s">
        <v>330</v>
      </c>
      <c r="B3501" s="34" t="s">
        <v>16</v>
      </c>
      <c r="C3501" s="280" t="s">
        <v>17</v>
      </c>
      <c r="D3501" s="35">
        <v>39948</v>
      </c>
      <c r="E3501" s="214">
        <v>1097.9000000000001</v>
      </c>
    </row>
    <row r="3502" spans="1:6" ht="20.25">
      <c r="A3502" s="280"/>
      <c r="B3502" s="280" t="s">
        <v>16</v>
      </c>
      <c r="C3502" s="280" t="s">
        <v>19</v>
      </c>
      <c r="D3502" s="38">
        <v>39964</v>
      </c>
      <c r="E3502" s="711">
        <v>363.8</v>
      </c>
    </row>
    <row r="3503" spans="1:6" ht="20.25">
      <c r="A3503" s="41"/>
      <c r="B3503" s="280" t="s">
        <v>16</v>
      </c>
      <c r="C3503" s="280" t="s">
        <v>17</v>
      </c>
      <c r="D3503" s="38">
        <v>39979</v>
      </c>
      <c r="E3503" s="711">
        <v>5742.65</v>
      </c>
    </row>
    <row r="3504" spans="1:6" ht="20.25">
      <c r="A3504" s="41"/>
      <c r="B3504" s="280" t="s">
        <v>16</v>
      </c>
      <c r="C3504" s="280" t="s">
        <v>19</v>
      </c>
      <c r="D3504" s="38">
        <v>39994</v>
      </c>
      <c r="E3504" s="91">
        <v>3481.1</v>
      </c>
    </row>
    <row r="3505" spans="1:6" ht="20.25">
      <c r="A3505" s="41"/>
      <c r="B3505" s="280" t="s">
        <v>16</v>
      </c>
      <c r="C3505" s="280" t="s">
        <v>17</v>
      </c>
      <c r="D3505" s="38">
        <v>40009</v>
      </c>
      <c r="E3505" s="711">
        <v>7171.35</v>
      </c>
    </row>
    <row r="3506" spans="1:6" ht="20.25">
      <c r="A3506" s="41"/>
      <c r="B3506" s="280" t="s">
        <v>16</v>
      </c>
      <c r="C3506" s="280" t="s">
        <v>19</v>
      </c>
      <c r="D3506" s="38">
        <v>40025</v>
      </c>
      <c r="E3506" s="91">
        <v>3022.1</v>
      </c>
    </row>
    <row r="3507" spans="1:6" ht="20.25">
      <c r="A3507" s="41"/>
      <c r="B3507" s="280" t="s">
        <v>26</v>
      </c>
      <c r="C3507" s="280" t="s">
        <v>17</v>
      </c>
      <c r="D3507" s="38">
        <v>40040</v>
      </c>
      <c r="E3507" s="170">
        <v>-21332.7</v>
      </c>
    </row>
    <row r="3508" spans="1:6" ht="20.25">
      <c r="A3508" s="41"/>
      <c r="B3508" s="280" t="s">
        <v>16</v>
      </c>
      <c r="C3508" s="280" t="s">
        <v>19</v>
      </c>
      <c r="D3508" s="38">
        <v>40056</v>
      </c>
      <c r="E3508" s="711">
        <v>939.3</v>
      </c>
    </row>
    <row r="3509" spans="1:6" ht="20.25">
      <c r="A3509" s="41"/>
      <c r="B3509" s="280" t="s">
        <v>331</v>
      </c>
      <c r="C3509" s="280" t="s">
        <v>17</v>
      </c>
      <c r="D3509" s="38">
        <v>40071</v>
      </c>
      <c r="E3509" s="170">
        <v>-100</v>
      </c>
    </row>
    <row r="3510" spans="1:6" ht="20.25">
      <c r="A3510" s="41"/>
      <c r="B3510" s="280" t="s">
        <v>34</v>
      </c>
      <c r="C3510" s="280" t="s">
        <v>17</v>
      </c>
      <c r="D3510" s="38">
        <v>40101</v>
      </c>
      <c r="E3510" s="711">
        <v>101.4</v>
      </c>
      <c r="F3510" s="296"/>
    </row>
    <row r="3511" spans="1:6" ht="20.25">
      <c r="A3511" s="41"/>
      <c r="B3511" s="280" t="s">
        <v>34</v>
      </c>
      <c r="C3511" s="280" t="s">
        <v>19</v>
      </c>
      <c r="D3511" s="38">
        <v>40117</v>
      </c>
      <c r="E3511" s="711">
        <v>600</v>
      </c>
      <c r="F3511" s="296"/>
    </row>
    <row r="3512" spans="1:6" ht="20.25">
      <c r="A3512" s="41"/>
      <c r="B3512" s="280" t="s">
        <v>331</v>
      </c>
      <c r="C3512" s="280"/>
      <c r="D3512" s="38">
        <v>40147</v>
      </c>
      <c r="E3512" s="88">
        <v>-40008</v>
      </c>
      <c r="F3512" s="296"/>
    </row>
    <row r="3513" spans="1:6" ht="20.25">
      <c r="A3513" s="41"/>
      <c r="B3513" s="280" t="s">
        <v>16</v>
      </c>
      <c r="C3513" s="280" t="s">
        <v>17</v>
      </c>
      <c r="D3513" s="38">
        <v>40132</v>
      </c>
      <c r="E3513" s="89">
        <v>789</v>
      </c>
      <c r="F3513" s="296"/>
    </row>
    <row r="3514" spans="1:6" ht="20.25">
      <c r="A3514" s="41"/>
      <c r="B3514" s="280" t="s">
        <v>16</v>
      </c>
      <c r="C3514" s="280" t="s">
        <v>17</v>
      </c>
      <c r="D3514" s="38">
        <v>40193</v>
      </c>
      <c r="E3514" s="89">
        <v>676.15</v>
      </c>
      <c r="F3514" s="296"/>
    </row>
    <row r="3515" spans="1:6" ht="20.25">
      <c r="A3515" s="41"/>
      <c r="B3515" s="280" t="s">
        <v>34</v>
      </c>
      <c r="C3515" s="280" t="s">
        <v>19</v>
      </c>
      <c r="D3515" s="38">
        <v>40237</v>
      </c>
      <c r="E3515" s="88">
        <v>-35876.199999999997</v>
      </c>
      <c r="F3515" s="296"/>
    </row>
    <row r="3516" spans="1:6" ht="20.25">
      <c r="A3516" s="41"/>
      <c r="B3516" s="280" t="s">
        <v>331</v>
      </c>
      <c r="C3516" s="280" t="s">
        <v>61</v>
      </c>
      <c r="D3516" s="168">
        <v>40923</v>
      </c>
      <c r="E3516" s="88">
        <v>-6540</v>
      </c>
      <c r="F3516" s="296"/>
    </row>
    <row r="3517" spans="1:6" ht="20.25">
      <c r="A3517" s="280"/>
      <c r="B3517" s="280" t="s">
        <v>34</v>
      </c>
      <c r="C3517" s="280" t="s">
        <v>17</v>
      </c>
      <c r="D3517" s="38">
        <v>43146</v>
      </c>
      <c r="E3517" s="46">
        <v>8981075</v>
      </c>
      <c r="F3517" s="296"/>
    </row>
    <row r="3518" spans="1:6" ht="20.25">
      <c r="A3518" s="280"/>
      <c r="B3518" s="280" t="s">
        <v>34</v>
      </c>
      <c r="C3518" s="280" t="s">
        <v>19</v>
      </c>
      <c r="D3518" s="86">
        <v>43159</v>
      </c>
      <c r="E3518" s="46">
        <v>8245441</v>
      </c>
      <c r="F3518" s="296"/>
    </row>
    <row r="3519" spans="1:6" ht="20.25">
      <c r="A3519" s="280"/>
      <c r="B3519" s="281" t="s">
        <v>34</v>
      </c>
      <c r="C3519" s="280" t="s">
        <v>19</v>
      </c>
      <c r="D3519" s="38">
        <v>43131</v>
      </c>
      <c r="E3519" s="46">
        <v>-1</v>
      </c>
      <c r="F3519" s="296">
        <v>43101</v>
      </c>
    </row>
    <row r="3520" spans="1:6" ht="20.25">
      <c r="A3520" s="280"/>
      <c r="B3520" s="281"/>
      <c r="C3520" s="280"/>
      <c r="D3520" s="38"/>
      <c r="E3520" s="46"/>
      <c r="F3520" s="296"/>
    </row>
    <row r="3521" spans="1:6" ht="20.25">
      <c r="A3521" s="280"/>
      <c r="B3521" s="281"/>
      <c r="C3521" s="280"/>
      <c r="D3521" s="38"/>
      <c r="E3521" s="46"/>
      <c r="F3521" s="296"/>
    </row>
    <row r="3522" spans="1:6" ht="20.25">
      <c r="A3522" s="280"/>
      <c r="B3522" s="281"/>
      <c r="C3522" s="280"/>
      <c r="D3522" s="38"/>
      <c r="E3522" s="46"/>
      <c r="F3522" s="296"/>
    </row>
    <row r="3523" spans="1:6" ht="20.25">
      <c r="A3523" s="280"/>
      <c r="B3523" s="281"/>
      <c r="C3523" s="280"/>
      <c r="D3523" s="38"/>
      <c r="E3523" s="46"/>
      <c r="F3523" s="296"/>
    </row>
    <row r="3524" spans="1:6" ht="20.25">
      <c r="A3524" s="280"/>
      <c r="B3524" s="280"/>
      <c r="C3524" s="280"/>
      <c r="D3524" s="38"/>
      <c r="E3524" s="46"/>
      <c r="F3524" s="296"/>
    </row>
    <row r="3525" spans="1:6" ht="20.25">
      <c r="A3525" s="280"/>
      <c r="B3525" s="280"/>
      <c r="C3525" s="280"/>
      <c r="D3525" s="38"/>
      <c r="E3525" s="46"/>
      <c r="F3525" s="296"/>
    </row>
    <row r="3526" spans="1:6" ht="20.25">
      <c r="A3526" s="47"/>
      <c r="B3526" s="48"/>
      <c r="C3526" s="47"/>
      <c r="D3526" s="49"/>
      <c r="E3526" s="50"/>
      <c r="F3526" s="296"/>
    </row>
    <row r="3527" spans="1:6" ht="20.25">
      <c r="A3527" s="30"/>
      <c r="B3527" s="51"/>
      <c r="C3527" s="30"/>
      <c r="D3527" s="49"/>
      <c r="E3527" s="50"/>
      <c r="F3527" s="296"/>
    </row>
    <row r="3528" spans="1:6" ht="20.25">
      <c r="A3528" s="52"/>
      <c r="B3528" s="53"/>
      <c r="C3528" s="1238" t="s">
        <v>772</v>
      </c>
      <c r="D3528" s="1239"/>
      <c r="E3528" s="62">
        <f>SUM(E3501:E3527)</f>
        <v>17146642.850000001</v>
      </c>
      <c r="F3528" s="296"/>
    </row>
    <row r="3529" spans="1:6" ht="20.25">
      <c r="A3529" s="55" t="s">
        <v>23</v>
      </c>
      <c r="B3529" s="40"/>
      <c r="C3529" s="40"/>
      <c r="D3529" s="40"/>
      <c r="E3529" s="40"/>
    </row>
    <row r="3530" spans="1:6" ht="20.25">
      <c r="A3530" s="19" t="s">
        <v>0</v>
      </c>
      <c r="B3530" s="40"/>
      <c r="C3530" s="40"/>
      <c r="D3530" s="40"/>
      <c r="E3530" s="40"/>
    </row>
    <row r="3531" spans="1:6" ht="20.25">
      <c r="A3531" s="19" t="s">
        <v>1</v>
      </c>
      <c r="B3531" s="53"/>
      <c r="C3531" s="53"/>
      <c r="D3531" s="53"/>
      <c r="E3531" s="53"/>
    </row>
    <row r="3532" spans="1:6" ht="20.25">
      <c r="A3532" s="19"/>
      <c r="B3532" s="20"/>
      <c r="C3532" s="20"/>
      <c r="D3532" s="21"/>
      <c r="E3532" s="22"/>
    </row>
    <row r="3533" spans="1:6" ht="20.25">
      <c r="A3533" s="19"/>
      <c r="B3533" s="20"/>
      <c r="C3533" s="19" t="s">
        <v>2</v>
      </c>
      <c r="D3533" s="21"/>
      <c r="E3533" s="21"/>
    </row>
    <row r="3534" spans="1:6" ht="20.25">
      <c r="A3534" s="19" t="s">
        <v>3</v>
      </c>
      <c r="B3534" s="23"/>
      <c r="C3534" s="20"/>
      <c r="D3534" s="22"/>
      <c r="E3534" s="22"/>
    </row>
    <row r="3535" spans="1:6" ht="20.25">
      <c r="A3535" s="21"/>
      <c r="B3535" s="23"/>
      <c r="C3535" s="20"/>
      <c r="D3535" s="22"/>
      <c r="E3535" s="22"/>
    </row>
    <row r="3536" spans="1:6" ht="20.25">
      <c r="A3536" s="21" t="s">
        <v>332</v>
      </c>
      <c r="B3536" s="23"/>
      <c r="C3536" s="20"/>
      <c r="D3536" s="22"/>
      <c r="E3536" s="22"/>
    </row>
    <row r="3537" spans="1:6" ht="20.25">
      <c r="A3537" s="21" t="s">
        <v>5</v>
      </c>
      <c r="B3537" s="24"/>
      <c r="C3537" s="21"/>
      <c r="D3537" s="22"/>
      <c r="E3537" s="22"/>
    </row>
    <row r="3538" spans="1:6" ht="20.25">
      <c r="A3538" s="21" t="s">
        <v>6</v>
      </c>
      <c r="B3538" s="24"/>
      <c r="C3538" s="21"/>
      <c r="D3538" s="22"/>
      <c r="E3538" s="22"/>
    </row>
    <row r="3539" spans="1:6" ht="20.25">
      <c r="A3539" s="688" t="s">
        <v>7</v>
      </c>
      <c r="B3539" s="26" t="s">
        <v>8</v>
      </c>
      <c r="C3539" s="683" t="s">
        <v>9</v>
      </c>
      <c r="D3539" s="684"/>
      <c r="E3539" s="688" t="s">
        <v>10</v>
      </c>
    </row>
    <row r="3540" spans="1:6" ht="20.25">
      <c r="A3540" s="27"/>
      <c r="B3540" s="28" t="s">
        <v>11</v>
      </c>
      <c r="C3540" s="688"/>
      <c r="D3540" s="29"/>
      <c r="E3540" s="27" t="s">
        <v>12</v>
      </c>
    </row>
    <row r="3541" spans="1:6" ht="20.25">
      <c r="A3541" s="30"/>
      <c r="B3541" s="31"/>
      <c r="C3541" s="689" t="s">
        <v>13</v>
      </c>
      <c r="D3541" s="690" t="s">
        <v>14</v>
      </c>
      <c r="E3541" s="689"/>
    </row>
    <row r="3542" spans="1:6" ht="20.25">
      <c r="A3542" s="34" t="s">
        <v>333</v>
      </c>
      <c r="B3542" s="34" t="s">
        <v>334</v>
      </c>
      <c r="C3542" s="34" t="s">
        <v>19</v>
      </c>
      <c r="D3542" s="35">
        <v>40025</v>
      </c>
      <c r="E3542" s="94">
        <v>-4871</v>
      </c>
    </row>
    <row r="3543" spans="1:6" ht="20.25">
      <c r="A3543" s="280"/>
      <c r="B3543" s="280" t="s">
        <v>335</v>
      </c>
      <c r="C3543" s="280" t="s">
        <v>336</v>
      </c>
      <c r="D3543" s="38">
        <v>40086</v>
      </c>
      <c r="E3543" s="88">
        <v>-9051</v>
      </c>
    </row>
    <row r="3544" spans="1:6" ht="20.25">
      <c r="A3544" s="41"/>
      <c r="B3544" s="280" t="s">
        <v>337</v>
      </c>
      <c r="C3544" s="280" t="s">
        <v>17</v>
      </c>
      <c r="D3544" s="38">
        <v>40497</v>
      </c>
      <c r="E3544" s="114">
        <v>35717</v>
      </c>
    </row>
    <row r="3545" spans="1:6" ht="20.25">
      <c r="A3545" s="41"/>
      <c r="B3545" s="280" t="s">
        <v>73</v>
      </c>
      <c r="C3545" s="282" t="s">
        <v>292</v>
      </c>
      <c r="D3545" s="38">
        <v>43131</v>
      </c>
      <c r="E3545" s="89">
        <v>-14362</v>
      </c>
      <c r="F3545" s="296"/>
    </row>
    <row r="3546" spans="1:6" ht="20.25">
      <c r="A3546" s="41"/>
      <c r="B3546" s="280" t="s">
        <v>40</v>
      </c>
      <c r="C3546" s="280" t="s">
        <v>19</v>
      </c>
      <c r="D3546" s="38">
        <v>43159</v>
      </c>
      <c r="E3546" s="126">
        <v>736524</v>
      </c>
      <c r="F3546" s="295"/>
    </row>
    <row r="3547" spans="1:6" s="279" customFormat="1" ht="20.25">
      <c r="A3547" s="41"/>
      <c r="B3547" s="280"/>
      <c r="C3547" s="280"/>
      <c r="D3547" s="38"/>
      <c r="E3547" s="126"/>
      <c r="F3547" s="295"/>
    </row>
    <row r="3548" spans="1:6" ht="20.25">
      <c r="A3548" s="41"/>
      <c r="B3548" s="280"/>
      <c r="C3548" s="282"/>
      <c r="D3548" s="86"/>
      <c r="E3548" s="88"/>
      <c r="F3548" s="296"/>
    </row>
    <row r="3549" spans="1:6" ht="20.25">
      <c r="A3549" s="41"/>
      <c r="B3549" s="280"/>
      <c r="C3549" s="280"/>
      <c r="D3549" s="38"/>
      <c r="E3549" s="89"/>
      <c r="F3549" s="296"/>
    </row>
    <row r="3550" spans="1:6" ht="20.25">
      <c r="A3550" s="280"/>
      <c r="B3550" s="280"/>
      <c r="C3550" s="280"/>
      <c r="D3550" s="38"/>
      <c r="E3550" s="88"/>
      <c r="F3550" s="296"/>
    </row>
    <row r="3551" spans="1:6" ht="20.25">
      <c r="A3551" s="41"/>
      <c r="B3551" s="280"/>
      <c r="C3551" s="280"/>
      <c r="D3551" s="38"/>
      <c r="E3551" s="88"/>
      <c r="F3551" s="296"/>
    </row>
    <row r="3552" spans="1:6" ht="20.25">
      <c r="A3552" s="47"/>
      <c r="B3552" s="28"/>
      <c r="C3552" s="27"/>
      <c r="D3552" s="148"/>
      <c r="E3552" s="27"/>
      <c r="F3552" s="296"/>
    </row>
    <row r="3553" spans="1:6" ht="20.25">
      <c r="A3553" s="47"/>
      <c r="B3553" s="27"/>
      <c r="C3553" s="27"/>
      <c r="D3553" s="27"/>
      <c r="E3553" s="27"/>
      <c r="F3553" s="296"/>
    </row>
    <row r="3554" spans="1:6" ht="20.25">
      <c r="A3554" s="280"/>
      <c r="B3554" s="280"/>
      <c r="C3554" s="280"/>
      <c r="D3554" s="38"/>
      <c r="E3554" s="88"/>
      <c r="F3554" s="296"/>
    </row>
    <row r="3555" spans="1:6" ht="20.25">
      <c r="A3555" s="280"/>
      <c r="B3555" s="280"/>
      <c r="C3555" s="280"/>
      <c r="D3555" s="38"/>
      <c r="E3555" s="88"/>
      <c r="F3555" s="296"/>
    </row>
    <row r="3556" spans="1:6" ht="20.25">
      <c r="A3556" s="41"/>
      <c r="B3556" s="280"/>
      <c r="C3556" s="280"/>
      <c r="D3556" s="38"/>
      <c r="E3556" s="88"/>
      <c r="F3556" s="296"/>
    </row>
    <row r="3557" spans="1:6" ht="20.25">
      <c r="A3557" s="41"/>
      <c r="B3557" s="280"/>
      <c r="C3557" s="280"/>
      <c r="D3557" s="38"/>
      <c r="E3557" s="88"/>
      <c r="F3557" s="296"/>
    </row>
    <row r="3558" spans="1:6" ht="20.25">
      <c r="A3558" s="41"/>
      <c r="B3558" s="280"/>
      <c r="C3558" s="280"/>
      <c r="D3558" s="38"/>
      <c r="E3558" s="88"/>
      <c r="F3558" s="296"/>
    </row>
    <row r="3559" spans="1:6" ht="20.25">
      <c r="A3559" s="41"/>
      <c r="B3559" s="280"/>
      <c r="C3559" s="280"/>
      <c r="D3559" s="38"/>
      <c r="E3559" s="89"/>
      <c r="F3559" s="296"/>
    </row>
    <row r="3560" spans="1:6" ht="20.25">
      <c r="A3560" s="280"/>
      <c r="B3560" s="281"/>
      <c r="C3560" s="280"/>
      <c r="D3560" s="45"/>
      <c r="E3560" s="46"/>
      <c r="F3560" s="296"/>
    </row>
    <row r="3561" spans="1:6" ht="20.25">
      <c r="A3561" s="280"/>
      <c r="B3561" s="281"/>
      <c r="C3561" s="280"/>
      <c r="D3561" s="45"/>
      <c r="E3561" s="46"/>
    </row>
    <row r="3562" spans="1:6" ht="20.25">
      <c r="A3562" s="280"/>
      <c r="B3562" s="281"/>
      <c r="C3562" s="280"/>
      <c r="D3562" s="45"/>
      <c r="E3562" s="46"/>
    </row>
    <row r="3563" spans="1:6" ht="20.25">
      <c r="A3563" s="280"/>
      <c r="B3563" s="281"/>
      <c r="C3563" s="280"/>
      <c r="D3563" s="45"/>
      <c r="E3563" s="46"/>
    </row>
    <row r="3564" spans="1:6" ht="20.25">
      <c r="A3564" s="280"/>
      <c r="B3564" s="281"/>
      <c r="C3564" s="280"/>
      <c r="D3564" s="45"/>
      <c r="E3564" s="46"/>
    </row>
    <row r="3565" spans="1:6" ht="20.25">
      <c r="A3565" s="280"/>
      <c r="B3565" s="281"/>
      <c r="C3565" s="280"/>
      <c r="D3565" s="45"/>
      <c r="E3565" s="46"/>
    </row>
    <row r="3566" spans="1:6" ht="20.25">
      <c r="A3566" s="280"/>
      <c r="B3566" s="281"/>
      <c r="C3566" s="280"/>
      <c r="D3566" s="45"/>
      <c r="E3566" s="46"/>
    </row>
    <row r="3567" spans="1:6" ht="20.25">
      <c r="A3567" s="47"/>
      <c r="B3567" s="48"/>
      <c r="C3567" s="47"/>
      <c r="D3567" s="49"/>
      <c r="E3567" s="50"/>
    </row>
    <row r="3568" spans="1:6" ht="20.25">
      <c r="A3568" s="30"/>
      <c r="B3568" s="51"/>
      <c r="C3568" s="30"/>
      <c r="D3568" s="49"/>
      <c r="E3568" s="50"/>
    </row>
    <row r="3569" spans="1:8" ht="20.25">
      <c r="A3569" s="22"/>
      <c r="B3569" s="53"/>
      <c r="C3569" s="1238" t="s">
        <v>772</v>
      </c>
      <c r="D3569" s="1239"/>
      <c r="E3569" s="62">
        <f>SUM(E3542:E3568)</f>
        <v>743957</v>
      </c>
    </row>
    <row r="3570" spans="1:8" ht="20.25">
      <c r="A3570" s="55" t="s">
        <v>23</v>
      </c>
      <c r="B3570" s="40"/>
      <c r="C3570" s="178"/>
      <c r="D3570" s="40"/>
      <c r="E3570" s="40"/>
    </row>
    <row r="3571" spans="1:8" ht="20.25">
      <c r="A3571" s="19" t="s">
        <v>0</v>
      </c>
      <c r="B3571" s="40"/>
      <c r="C3571" s="40"/>
      <c r="D3571" s="40"/>
      <c r="E3571" s="40"/>
    </row>
    <row r="3572" spans="1:8" ht="20.25">
      <c r="A3572" s="19" t="s">
        <v>1</v>
      </c>
      <c r="B3572" s="53"/>
      <c r="C3572" s="53"/>
      <c r="D3572" s="53"/>
      <c r="E3572" s="53"/>
    </row>
    <row r="3573" spans="1:8" ht="20.25">
      <c r="A3573" s="19"/>
      <c r="B3573" s="20"/>
      <c r="C3573" s="20"/>
      <c r="D3573" s="21"/>
      <c r="E3573" s="22"/>
    </row>
    <row r="3574" spans="1:8" ht="20.25">
      <c r="A3574" s="19"/>
      <c r="B3574" s="20"/>
      <c r="C3574" s="19" t="s">
        <v>2</v>
      </c>
      <c r="D3574" s="21"/>
      <c r="E3574" s="21"/>
    </row>
    <row r="3575" spans="1:8" ht="20.25">
      <c r="A3575" s="19" t="s">
        <v>3</v>
      </c>
      <c r="B3575" s="23"/>
      <c r="C3575" s="20"/>
      <c r="D3575" s="22"/>
      <c r="E3575" s="22"/>
    </row>
    <row r="3576" spans="1:8" ht="20.25">
      <c r="A3576" s="21"/>
      <c r="B3576" s="23"/>
      <c r="C3576" s="20"/>
      <c r="D3576" s="22"/>
      <c r="E3576" s="22"/>
    </row>
    <row r="3577" spans="1:8" ht="20.25">
      <c r="A3577" s="21" t="s">
        <v>338</v>
      </c>
      <c r="B3577" s="23"/>
      <c r="C3577" s="20"/>
      <c r="D3577" s="22"/>
      <c r="E3577" s="22"/>
    </row>
    <row r="3578" spans="1:8" ht="20.25">
      <c r="A3578" s="21" t="s">
        <v>5</v>
      </c>
      <c r="B3578" s="24"/>
      <c r="C3578" s="21"/>
      <c r="D3578" s="22"/>
      <c r="E3578" s="22"/>
    </row>
    <row r="3579" spans="1:8" ht="20.25">
      <c r="A3579" s="21" t="s">
        <v>6</v>
      </c>
      <c r="B3579" s="24"/>
      <c r="C3579" s="21"/>
      <c r="D3579" s="22"/>
      <c r="E3579" s="22"/>
    </row>
    <row r="3580" spans="1:8" ht="20.25">
      <c r="A3580" s="688" t="s">
        <v>7</v>
      </c>
      <c r="B3580" s="26" t="s">
        <v>8</v>
      </c>
      <c r="C3580" s="683" t="s">
        <v>9</v>
      </c>
      <c r="D3580" s="684"/>
      <c r="E3580" s="688" t="s">
        <v>10</v>
      </c>
      <c r="F3580" s="296"/>
    </row>
    <row r="3581" spans="1:8" ht="20.25">
      <c r="A3581" s="27"/>
      <c r="B3581" s="28" t="s">
        <v>11</v>
      </c>
      <c r="C3581" s="688"/>
      <c r="D3581" s="29"/>
      <c r="E3581" s="27" t="s">
        <v>12</v>
      </c>
      <c r="F3581" s="296"/>
    </row>
    <row r="3582" spans="1:8" ht="20.25">
      <c r="A3582" s="30"/>
      <c r="B3582" s="31"/>
      <c r="C3582" s="689" t="s">
        <v>13</v>
      </c>
      <c r="D3582" s="690" t="s">
        <v>14</v>
      </c>
      <c r="E3582" s="689"/>
      <c r="F3582" s="296"/>
    </row>
    <row r="3583" spans="1:8" ht="20.25">
      <c r="A3583" s="34" t="s">
        <v>339</v>
      </c>
      <c r="B3583" s="280" t="s">
        <v>21</v>
      </c>
      <c r="C3583" s="280" t="s">
        <v>19</v>
      </c>
      <c r="D3583" s="42">
        <v>42582</v>
      </c>
      <c r="E3583" s="91">
        <v>20000</v>
      </c>
      <c r="F3583" s="295"/>
    </row>
    <row r="3584" spans="1:8" ht="20.25">
      <c r="A3584" s="280"/>
      <c r="B3584" s="280" t="s">
        <v>18</v>
      </c>
      <c r="C3584" s="280" t="s">
        <v>17</v>
      </c>
      <c r="D3584" s="42">
        <v>43084</v>
      </c>
      <c r="E3584" s="89">
        <v>1023118</v>
      </c>
      <c r="F3584" s="296"/>
      <c r="H3584" s="668">
        <v>43160</v>
      </c>
    </row>
    <row r="3585" spans="1:8" ht="20.25">
      <c r="A3585" s="41"/>
      <c r="B3585" s="280" t="s">
        <v>18</v>
      </c>
      <c r="C3585" s="280" t="s">
        <v>19</v>
      </c>
      <c r="D3585" s="168">
        <v>43100</v>
      </c>
      <c r="E3585" s="89">
        <v>277122</v>
      </c>
      <c r="F3585" s="296"/>
      <c r="H3585" s="668">
        <v>43160</v>
      </c>
    </row>
    <row r="3586" spans="1:8" ht="20.25">
      <c r="A3586" s="41"/>
      <c r="B3586" s="280" t="s">
        <v>34</v>
      </c>
      <c r="C3586" s="280" t="s">
        <v>17</v>
      </c>
      <c r="D3586" s="38">
        <v>43146</v>
      </c>
      <c r="E3586" s="89">
        <v>93514</v>
      </c>
      <c r="F3586" s="296"/>
    </row>
    <row r="3587" spans="1:8" s="279" customFormat="1" ht="20.25">
      <c r="A3587" s="41"/>
      <c r="B3587" s="280" t="s">
        <v>34</v>
      </c>
      <c r="C3587" s="280" t="s">
        <v>19</v>
      </c>
      <c r="D3587" s="86">
        <v>43159</v>
      </c>
      <c r="E3587" s="89">
        <v>97314</v>
      </c>
      <c r="F3587" s="296"/>
    </row>
    <row r="3588" spans="1:8" s="279" customFormat="1" ht="20.25">
      <c r="A3588" s="41"/>
      <c r="B3588" s="281"/>
      <c r="C3588" s="280"/>
      <c r="D3588" s="168"/>
      <c r="E3588" s="89"/>
      <c r="F3588" s="296"/>
    </row>
    <row r="3589" spans="1:8" ht="20.25">
      <c r="A3589" s="41"/>
      <c r="B3589" s="281"/>
      <c r="C3589" s="280"/>
      <c r="D3589" s="42"/>
      <c r="E3589" s="88"/>
      <c r="F3589" s="296"/>
    </row>
    <row r="3590" spans="1:8" ht="20.25">
      <c r="A3590" s="41"/>
      <c r="B3590" s="281"/>
      <c r="C3590" s="280"/>
      <c r="D3590" s="42"/>
      <c r="E3590" s="88"/>
      <c r="F3590" s="296"/>
    </row>
    <row r="3591" spans="1:8" ht="20.25">
      <c r="A3591" s="41"/>
      <c r="B3591" s="116"/>
      <c r="C3591" s="280"/>
      <c r="D3591" s="283"/>
      <c r="E3591" s="88"/>
      <c r="F3591" s="296"/>
    </row>
    <row r="3592" spans="1:8" ht="20.25">
      <c r="A3592" s="41"/>
      <c r="B3592" s="116"/>
      <c r="C3592" s="280"/>
      <c r="D3592" s="283"/>
      <c r="E3592" s="88"/>
      <c r="F3592" s="296"/>
    </row>
    <row r="3593" spans="1:8" ht="20.25">
      <c r="A3593" s="47"/>
      <c r="B3593" s="28"/>
      <c r="C3593" s="27"/>
      <c r="D3593" s="148"/>
      <c r="E3593" s="27"/>
      <c r="F3593" s="296"/>
    </row>
    <row r="3594" spans="1:8" ht="20.25">
      <c r="A3594" s="47"/>
      <c r="B3594" s="27"/>
      <c r="C3594" s="27"/>
      <c r="D3594" s="27"/>
      <c r="E3594" s="27"/>
      <c r="F3594" s="296"/>
    </row>
    <row r="3595" spans="1:8" ht="20.25">
      <c r="A3595" s="280"/>
      <c r="B3595" s="280"/>
      <c r="C3595" s="280"/>
      <c r="D3595" s="38"/>
      <c r="E3595" s="88"/>
      <c r="F3595" s="296"/>
    </row>
    <row r="3596" spans="1:8" ht="20.25">
      <c r="A3596" s="280"/>
      <c r="B3596" s="280"/>
      <c r="C3596" s="280"/>
      <c r="D3596" s="38"/>
      <c r="E3596" s="88"/>
    </row>
    <row r="3597" spans="1:8" ht="20.25">
      <c r="A3597" s="41"/>
      <c r="B3597" s="280"/>
      <c r="C3597" s="280"/>
      <c r="D3597" s="38"/>
      <c r="E3597" s="88"/>
    </row>
    <row r="3598" spans="1:8" ht="20.25">
      <c r="A3598" s="41"/>
      <c r="B3598" s="280"/>
      <c r="C3598" s="280"/>
      <c r="D3598" s="38"/>
      <c r="E3598" s="88"/>
    </row>
    <row r="3599" spans="1:8" ht="20.25">
      <c r="A3599" s="41"/>
      <c r="B3599" s="280"/>
      <c r="C3599" s="280"/>
      <c r="D3599" s="38"/>
      <c r="E3599" s="88"/>
    </row>
    <row r="3600" spans="1:8" ht="20.25">
      <c r="A3600" s="41"/>
      <c r="B3600" s="280"/>
      <c r="C3600" s="280"/>
      <c r="D3600" s="38"/>
      <c r="E3600" s="89"/>
    </row>
    <row r="3601" spans="1:5" ht="20.25">
      <c r="A3601" s="280"/>
      <c r="B3601" s="281"/>
      <c r="C3601" s="280"/>
      <c r="D3601" s="45"/>
      <c r="E3601" s="46"/>
    </row>
    <row r="3602" spans="1:5" ht="20.25">
      <c r="A3602" s="280"/>
      <c r="B3602" s="281"/>
      <c r="C3602" s="280"/>
      <c r="D3602" s="45"/>
      <c r="E3602" s="46"/>
    </row>
    <row r="3603" spans="1:5" ht="20.25">
      <c r="A3603" s="280"/>
      <c r="B3603" s="281"/>
      <c r="C3603" s="280"/>
      <c r="D3603" s="45"/>
      <c r="E3603" s="46"/>
    </row>
    <row r="3604" spans="1:5" ht="20.25">
      <c r="A3604" s="280"/>
      <c r="B3604" s="281"/>
      <c r="C3604" s="280"/>
      <c r="D3604" s="45"/>
      <c r="E3604" s="46"/>
    </row>
    <row r="3605" spans="1:5" ht="20.25">
      <c r="A3605" s="280"/>
      <c r="B3605" s="281"/>
      <c r="C3605" s="280"/>
      <c r="D3605" s="45"/>
      <c r="E3605" s="46"/>
    </row>
    <row r="3606" spans="1:5" ht="20.25">
      <c r="A3606" s="280"/>
      <c r="B3606" s="281"/>
      <c r="C3606" s="280"/>
      <c r="D3606" s="45"/>
      <c r="E3606" s="46"/>
    </row>
    <row r="3607" spans="1:5" ht="20.25">
      <c r="A3607" s="280"/>
      <c r="B3607" s="281"/>
      <c r="C3607" s="280"/>
      <c r="D3607" s="45"/>
      <c r="E3607" s="46"/>
    </row>
    <row r="3608" spans="1:5" ht="20.25">
      <c r="A3608" s="47"/>
      <c r="B3608" s="48"/>
      <c r="C3608" s="47"/>
      <c r="D3608" s="49"/>
      <c r="E3608" s="50"/>
    </row>
    <row r="3609" spans="1:5" ht="20.25">
      <c r="A3609" s="30"/>
      <c r="B3609" s="51"/>
      <c r="C3609" s="30"/>
      <c r="D3609" s="49"/>
      <c r="E3609" s="50"/>
    </row>
    <row r="3610" spans="1:5" ht="20.25">
      <c r="A3610" s="52"/>
      <c r="B3610" s="53"/>
      <c r="C3610" s="1238" t="s">
        <v>772</v>
      </c>
      <c r="D3610" s="1239"/>
      <c r="E3610" s="62">
        <f>SUM(E3583:E3609)</f>
        <v>1511068</v>
      </c>
    </row>
    <row r="3611" spans="1:5" ht="20.25">
      <c r="A3611" s="55" t="s">
        <v>23</v>
      </c>
      <c r="B3611" s="40"/>
      <c r="C3611" s="40"/>
      <c r="D3611" s="40"/>
      <c r="E3611" s="40"/>
    </row>
    <row r="3612" spans="1:5" ht="20.25">
      <c r="A3612" s="19" t="s">
        <v>0</v>
      </c>
      <c r="B3612" s="40"/>
      <c r="C3612" s="40"/>
      <c r="D3612" s="40"/>
      <c r="E3612" s="40"/>
    </row>
    <row r="3613" spans="1:5" ht="20.25">
      <c r="A3613" s="19" t="s">
        <v>1</v>
      </c>
      <c r="B3613" s="53"/>
      <c r="C3613" s="53"/>
      <c r="D3613" s="53"/>
      <c r="E3613" s="53"/>
    </row>
    <row r="3614" spans="1:5" ht="20.25">
      <c r="A3614" s="19"/>
      <c r="B3614" s="20"/>
      <c r="C3614" s="20"/>
      <c r="D3614" s="21"/>
      <c r="E3614" s="22"/>
    </row>
    <row r="3615" spans="1:5" ht="20.25">
      <c r="A3615" s="19"/>
      <c r="B3615" s="20"/>
      <c r="C3615" s="19" t="s">
        <v>2</v>
      </c>
      <c r="D3615" s="21"/>
      <c r="E3615" s="21"/>
    </row>
    <row r="3616" spans="1:5" ht="20.25">
      <c r="A3616" s="19" t="s">
        <v>3</v>
      </c>
      <c r="B3616" s="23"/>
      <c r="C3616" s="20"/>
      <c r="D3616" s="22"/>
      <c r="E3616" s="22"/>
    </row>
    <row r="3617" spans="1:5" ht="20.25">
      <c r="A3617" s="21"/>
      <c r="B3617" s="23"/>
      <c r="C3617" s="20"/>
      <c r="D3617" s="22"/>
      <c r="E3617" s="22"/>
    </row>
    <row r="3618" spans="1:5" ht="20.25">
      <c r="A3618" s="21" t="s">
        <v>340</v>
      </c>
      <c r="B3618" s="23"/>
      <c r="C3618" s="20"/>
      <c r="D3618" s="22"/>
      <c r="E3618" s="22"/>
    </row>
    <row r="3619" spans="1:5" ht="20.25">
      <c r="A3619" s="21" t="s">
        <v>5</v>
      </c>
      <c r="B3619" s="24"/>
      <c r="C3619" s="21"/>
      <c r="D3619" s="22"/>
      <c r="E3619" s="22"/>
    </row>
    <row r="3620" spans="1:5" ht="20.25">
      <c r="A3620" s="21" t="s">
        <v>6</v>
      </c>
      <c r="B3620" s="24"/>
      <c r="C3620" s="21"/>
      <c r="D3620" s="22"/>
      <c r="E3620" s="22"/>
    </row>
    <row r="3621" spans="1:5" ht="20.25">
      <c r="A3621" s="688" t="s">
        <v>7</v>
      </c>
      <c r="B3621" s="26" t="s">
        <v>8</v>
      </c>
      <c r="C3621" s="683" t="s">
        <v>9</v>
      </c>
      <c r="D3621" s="684"/>
      <c r="E3621" s="688" t="s">
        <v>10</v>
      </c>
    </row>
    <row r="3622" spans="1:5" ht="20.25">
      <c r="A3622" s="27"/>
      <c r="B3622" s="28" t="s">
        <v>11</v>
      </c>
      <c r="C3622" s="688"/>
      <c r="D3622" s="29"/>
      <c r="E3622" s="27" t="s">
        <v>12</v>
      </c>
    </row>
    <row r="3623" spans="1:5" ht="20.25">
      <c r="A3623" s="30"/>
      <c r="B3623" s="31"/>
      <c r="C3623" s="689" t="s">
        <v>13</v>
      </c>
      <c r="D3623" s="690" t="s">
        <v>14</v>
      </c>
      <c r="E3623" s="689"/>
    </row>
    <row r="3624" spans="1:5" ht="20.25">
      <c r="A3624" s="34" t="s">
        <v>341</v>
      </c>
      <c r="B3624" s="34" t="s">
        <v>342</v>
      </c>
      <c r="C3624" s="34" t="s">
        <v>19</v>
      </c>
      <c r="D3624" s="35">
        <v>40237</v>
      </c>
      <c r="E3624" s="87">
        <v>118603</v>
      </c>
    </row>
    <row r="3625" spans="1:5" ht="20.25">
      <c r="A3625" s="280"/>
      <c r="B3625" s="280" t="s">
        <v>118</v>
      </c>
      <c r="C3625" s="280" t="s">
        <v>17</v>
      </c>
      <c r="D3625" s="38">
        <v>40252</v>
      </c>
      <c r="E3625" s="88">
        <v>-32788</v>
      </c>
    </row>
    <row r="3626" spans="1:5" ht="20.25">
      <c r="A3626" s="41"/>
      <c r="B3626" s="280" t="s">
        <v>118</v>
      </c>
      <c r="C3626" s="280" t="s">
        <v>343</v>
      </c>
      <c r="D3626" s="38">
        <v>40247</v>
      </c>
      <c r="E3626" s="88">
        <v>-78265</v>
      </c>
    </row>
    <row r="3627" spans="1:5" ht="20.25">
      <c r="A3627" s="41"/>
      <c r="B3627" s="280" t="s">
        <v>231</v>
      </c>
      <c r="C3627" s="280" t="s">
        <v>17</v>
      </c>
      <c r="D3627" s="38">
        <v>40283</v>
      </c>
      <c r="E3627" s="89">
        <v>9923</v>
      </c>
    </row>
    <row r="3628" spans="1:5" ht="20.25">
      <c r="A3628" s="41"/>
      <c r="B3628" s="280" t="s">
        <v>161</v>
      </c>
      <c r="C3628" s="280" t="s">
        <v>19</v>
      </c>
      <c r="D3628" s="38">
        <v>40313</v>
      </c>
      <c r="E3628" s="88">
        <v>-319</v>
      </c>
    </row>
    <row r="3629" spans="1:5" ht="20.25">
      <c r="A3629" s="41"/>
      <c r="B3629" s="280" t="s">
        <v>231</v>
      </c>
      <c r="C3629" s="280" t="s">
        <v>19</v>
      </c>
      <c r="D3629" s="38">
        <v>40390</v>
      </c>
      <c r="E3629" s="89">
        <v>52476</v>
      </c>
    </row>
    <row r="3630" spans="1:5" ht="20.25">
      <c r="A3630" s="41"/>
      <c r="B3630" s="280" t="s">
        <v>231</v>
      </c>
      <c r="C3630" s="280" t="s">
        <v>19</v>
      </c>
      <c r="D3630" s="38">
        <v>40421</v>
      </c>
      <c r="E3630" s="89">
        <v>42367</v>
      </c>
    </row>
    <row r="3631" spans="1:5" ht="20.25">
      <c r="A3631" s="41"/>
      <c r="B3631" s="280" t="s">
        <v>231</v>
      </c>
      <c r="C3631" s="280" t="s">
        <v>17</v>
      </c>
      <c r="D3631" s="38">
        <v>40436</v>
      </c>
      <c r="E3631" s="89">
        <v>68867</v>
      </c>
    </row>
    <row r="3632" spans="1:5" ht="20.25">
      <c r="A3632" s="280"/>
      <c r="B3632" s="280" t="s">
        <v>231</v>
      </c>
      <c r="C3632" s="280" t="s">
        <v>17</v>
      </c>
      <c r="D3632" s="38">
        <v>40497</v>
      </c>
      <c r="E3632" s="89">
        <v>61351</v>
      </c>
    </row>
    <row r="3633" spans="1:5" ht="20.25">
      <c r="A3633" s="41"/>
      <c r="B3633" s="280" t="s">
        <v>231</v>
      </c>
      <c r="C3633" s="280" t="s">
        <v>19</v>
      </c>
      <c r="D3633" s="38">
        <v>40512</v>
      </c>
      <c r="E3633" s="89">
        <v>200764</v>
      </c>
    </row>
    <row r="3634" spans="1:5" ht="20.25">
      <c r="A3634" s="41"/>
      <c r="B3634" s="280" t="s">
        <v>231</v>
      </c>
      <c r="C3634" s="280" t="s">
        <v>19</v>
      </c>
      <c r="D3634" s="38">
        <v>40543</v>
      </c>
      <c r="E3634" s="89">
        <v>56429</v>
      </c>
    </row>
    <row r="3635" spans="1:5" ht="20.25">
      <c r="A3635" s="280"/>
      <c r="B3635" s="280" t="s">
        <v>342</v>
      </c>
      <c r="C3635" s="280" t="s">
        <v>19</v>
      </c>
      <c r="D3635" s="38">
        <v>40574</v>
      </c>
      <c r="E3635" s="89">
        <v>304923</v>
      </c>
    </row>
    <row r="3636" spans="1:5" ht="20.25">
      <c r="A3636" s="280"/>
      <c r="B3636" s="280" t="s">
        <v>118</v>
      </c>
      <c r="C3636" s="280" t="s">
        <v>324</v>
      </c>
      <c r="D3636" s="38">
        <v>40602</v>
      </c>
      <c r="E3636" s="88">
        <v>-50000</v>
      </c>
    </row>
    <row r="3637" spans="1:5" ht="20.25">
      <c r="A3637" s="280"/>
      <c r="B3637" s="280"/>
      <c r="C3637" s="280"/>
      <c r="D3637" s="38"/>
      <c r="E3637" s="88"/>
    </row>
    <row r="3638" spans="1:5" ht="20.25">
      <c r="A3638" s="280"/>
      <c r="B3638" s="280"/>
      <c r="C3638" s="280"/>
      <c r="D3638" s="38"/>
      <c r="E3638" s="88"/>
    </row>
    <row r="3639" spans="1:5" ht="20.25">
      <c r="A3639" s="280"/>
      <c r="B3639" s="280"/>
      <c r="C3639" s="280"/>
      <c r="D3639" s="38"/>
      <c r="E3639" s="88"/>
    </row>
    <row r="3640" spans="1:5" ht="20.25">
      <c r="A3640" s="280"/>
      <c r="B3640" s="280"/>
      <c r="C3640" s="280"/>
      <c r="D3640" s="38"/>
      <c r="E3640" s="88"/>
    </row>
    <row r="3641" spans="1:5" ht="20.25">
      <c r="A3641" s="280"/>
      <c r="B3641" s="280"/>
      <c r="C3641" s="280"/>
      <c r="D3641" s="38"/>
      <c r="E3641" s="88"/>
    </row>
    <row r="3642" spans="1:5" ht="20.25">
      <c r="A3642" s="280"/>
      <c r="B3642" s="280"/>
      <c r="C3642" s="280"/>
      <c r="D3642" s="38"/>
      <c r="E3642" s="88"/>
    </row>
    <row r="3643" spans="1:5" ht="20.25">
      <c r="A3643" s="280"/>
      <c r="B3643" s="280"/>
      <c r="C3643" s="280"/>
      <c r="D3643" s="38"/>
      <c r="E3643" s="88"/>
    </row>
    <row r="3644" spans="1:5" ht="20.25">
      <c r="A3644" s="280"/>
      <c r="B3644" s="280"/>
      <c r="C3644" s="280"/>
      <c r="D3644" s="38"/>
      <c r="E3644" s="88"/>
    </row>
    <row r="3645" spans="1:5" ht="20.25">
      <c r="A3645" s="280"/>
      <c r="B3645" s="280"/>
      <c r="C3645" s="280"/>
      <c r="D3645" s="38"/>
      <c r="E3645" s="88"/>
    </row>
    <row r="3646" spans="1:5" ht="20.25">
      <c r="A3646" s="280"/>
      <c r="B3646" s="280"/>
      <c r="C3646" s="280"/>
      <c r="D3646" s="38"/>
      <c r="E3646" s="88"/>
    </row>
    <row r="3647" spans="1:5" ht="20.25">
      <c r="A3647" s="280"/>
      <c r="B3647" s="280"/>
      <c r="C3647" s="280"/>
      <c r="D3647" s="38"/>
      <c r="E3647" s="88"/>
    </row>
    <row r="3648" spans="1:5" ht="20.25">
      <c r="A3648" s="280"/>
      <c r="B3648" s="280"/>
      <c r="C3648" s="280"/>
      <c r="D3648" s="38"/>
      <c r="E3648" s="97"/>
    </row>
    <row r="3649" spans="1:5" ht="20.25">
      <c r="A3649" s="47"/>
      <c r="B3649" s="48"/>
      <c r="C3649" s="47"/>
      <c r="D3649" s="49"/>
      <c r="E3649" s="50"/>
    </row>
    <row r="3650" spans="1:5" ht="20.25">
      <c r="A3650" s="30"/>
      <c r="B3650" s="51"/>
      <c r="C3650" s="30"/>
      <c r="D3650" s="49"/>
      <c r="E3650" s="50"/>
    </row>
    <row r="3651" spans="1:5" ht="20.25">
      <c r="A3651" s="52"/>
      <c r="B3651" s="53"/>
      <c r="C3651" s="1238" t="s">
        <v>772</v>
      </c>
      <c r="D3651" s="1239"/>
      <c r="E3651" s="62">
        <v>754331</v>
      </c>
    </row>
    <row r="3652" spans="1:5" ht="20.25">
      <c r="A3652" s="55" t="s">
        <v>23</v>
      </c>
      <c r="B3652" s="40"/>
      <c r="C3652" s="40"/>
      <c r="D3652" s="40"/>
      <c r="E3652" s="40"/>
    </row>
    <row r="3653" spans="1:5" ht="20.25">
      <c r="A3653" s="19" t="s">
        <v>0</v>
      </c>
      <c r="B3653" s="40"/>
      <c r="C3653" s="40"/>
      <c r="D3653" s="40"/>
      <c r="E3653" s="40"/>
    </row>
    <row r="3654" spans="1:5" ht="20.25">
      <c r="A3654" s="19" t="s">
        <v>1</v>
      </c>
      <c r="B3654" s="22"/>
      <c r="C3654" s="22"/>
      <c r="D3654" s="22"/>
      <c r="E3654" s="22"/>
    </row>
    <row r="3655" spans="1:5" ht="20.25">
      <c r="A3655" s="19"/>
      <c r="B3655" s="20"/>
      <c r="C3655" s="20"/>
      <c r="D3655" s="21"/>
      <c r="E3655" s="22"/>
    </row>
    <row r="3656" spans="1:5" ht="20.25">
      <c r="A3656" s="19"/>
      <c r="B3656" s="20"/>
      <c r="C3656" s="19" t="s">
        <v>2</v>
      </c>
      <c r="D3656" s="21"/>
      <c r="E3656" s="21"/>
    </row>
    <row r="3657" spans="1:5" ht="20.25">
      <c r="A3657" s="19" t="s">
        <v>3</v>
      </c>
      <c r="B3657" s="23"/>
      <c r="C3657" s="20"/>
      <c r="D3657" s="22"/>
      <c r="E3657" s="22"/>
    </row>
    <row r="3658" spans="1:5" ht="20.25">
      <c r="A3658" s="21"/>
      <c r="B3658" s="23"/>
      <c r="C3658" s="20"/>
      <c r="D3658" s="22"/>
      <c r="E3658" s="22"/>
    </row>
    <row r="3659" spans="1:5" ht="20.25">
      <c r="A3659" s="21" t="s">
        <v>344</v>
      </c>
      <c r="B3659" s="23"/>
      <c r="C3659" s="20"/>
      <c r="D3659" s="22"/>
      <c r="E3659" s="22"/>
    </row>
    <row r="3660" spans="1:5" ht="20.25">
      <c r="A3660" s="21" t="s">
        <v>5</v>
      </c>
      <c r="B3660" s="24"/>
      <c r="C3660" s="21"/>
      <c r="D3660" s="22"/>
      <c r="E3660" s="22"/>
    </row>
    <row r="3661" spans="1:5" ht="20.25">
      <c r="A3661" s="21" t="s">
        <v>6</v>
      </c>
      <c r="B3661" s="24"/>
      <c r="C3661" s="21"/>
      <c r="D3661" s="22"/>
      <c r="E3661" s="22"/>
    </row>
    <row r="3662" spans="1:5" ht="20.25">
      <c r="A3662" s="688" t="s">
        <v>7</v>
      </c>
      <c r="B3662" s="26" t="s">
        <v>8</v>
      </c>
      <c r="C3662" s="683" t="s">
        <v>9</v>
      </c>
      <c r="D3662" s="684"/>
      <c r="E3662" s="688" t="s">
        <v>10</v>
      </c>
    </row>
    <row r="3663" spans="1:5" ht="20.25">
      <c r="A3663" s="27"/>
      <c r="B3663" s="28" t="s">
        <v>11</v>
      </c>
      <c r="C3663" s="688"/>
      <c r="D3663" s="29"/>
      <c r="E3663" s="27" t="s">
        <v>12</v>
      </c>
    </row>
    <row r="3664" spans="1:5" ht="20.25">
      <c r="A3664" s="30"/>
      <c r="B3664" s="31"/>
      <c r="C3664" s="689" t="s">
        <v>13</v>
      </c>
      <c r="D3664" s="690" t="s">
        <v>14</v>
      </c>
      <c r="E3664" s="689"/>
    </row>
    <row r="3665" spans="1:6" ht="20.25">
      <c r="A3665" s="34" t="s">
        <v>345</v>
      </c>
      <c r="B3665" s="34" t="s">
        <v>161</v>
      </c>
      <c r="C3665" s="34" t="s">
        <v>17</v>
      </c>
      <c r="D3665" s="35">
        <v>40436</v>
      </c>
      <c r="E3665" s="94">
        <v>-8762</v>
      </c>
    </row>
    <row r="3666" spans="1:6" ht="20.25">
      <c r="A3666" s="41"/>
      <c r="B3666" s="280" t="s">
        <v>34</v>
      </c>
      <c r="C3666" s="280" t="s">
        <v>17</v>
      </c>
      <c r="D3666" s="38">
        <v>43146</v>
      </c>
      <c r="E3666" s="91">
        <v>2407274</v>
      </c>
      <c r="F3666" s="296">
        <v>43101</v>
      </c>
    </row>
    <row r="3667" spans="1:6" ht="20.25">
      <c r="A3667" s="41"/>
      <c r="B3667" s="280" t="s">
        <v>34</v>
      </c>
      <c r="C3667" s="280" t="s">
        <v>19</v>
      </c>
      <c r="D3667" s="86">
        <v>43159</v>
      </c>
      <c r="E3667" s="89">
        <v>2487754</v>
      </c>
      <c r="F3667" s="296">
        <v>43101</v>
      </c>
    </row>
    <row r="3668" spans="1:6" ht="20.25">
      <c r="A3668" s="41"/>
      <c r="B3668" s="280"/>
      <c r="C3668" s="280"/>
      <c r="D3668" s="38"/>
      <c r="E3668" s="89"/>
      <c r="F3668" s="296"/>
    </row>
    <row r="3669" spans="1:6" ht="20.25">
      <c r="A3669" s="41"/>
      <c r="B3669" s="280"/>
      <c r="C3669" s="280"/>
      <c r="D3669" s="38"/>
      <c r="E3669" s="89"/>
      <c r="F3669" s="296"/>
    </row>
    <row r="3670" spans="1:6" ht="20.25">
      <c r="A3670" s="41"/>
      <c r="B3670" s="280"/>
      <c r="C3670" s="280"/>
      <c r="D3670" s="38"/>
      <c r="E3670" s="89"/>
      <c r="F3670" s="296"/>
    </row>
    <row r="3671" spans="1:6" ht="20.25">
      <c r="A3671" s="41"/>
      <c r="B3671" s="280"/>
      <c r="C3671" s="282"/>
      <c r="D3671" s="86"/>
      <c r="E3671" s="88"/>
      <c r="F3671" s="296"/>
    </row>
    <row r="3672" spans="1:6" ht="20.25">
      <c r="A3672" s="41"/>
      <c r="B3672" s="280"/>
      <c r="C3672" s="280"/>
      <c r="D3672" s="38"/>
      <c r="E3672" s="89"/>
      <c r="F3672" s="296"/>
    </row>
    <row r="3673" spans="1:6" ht="20.25">
      <c r="A3673" s="280"/>
      <c r="B3673" s="280"/>
      <c r="C3673" s="280"/>
      <c r="D3673" s="38"/>
      <c r="E3673" s="88"/>
      <c r="F3673" s="296"/>
    </row>
    <row r="3674" spans="1:6" ht="20.25">
      <c r="A3674" s="41"/>
      <c r="B3674" s="280"/>
      <c r="C3674" s="280"/>
      <c r="D3674" s="38"/>
      <c r="E3674" s="88"/>
      <c r="F3674" s="296"/>
    </row>
    <row r="3675" spans="1:6" ht="20.25">
      <c r="A3675" s="47"/>
      <c r="B3675" s="28"/>
      <c r="C3675" s="27"/>
      <c r="D3675" s="148"/>
      <c r="E3675" s="27"/>
      <c r="F3675" s="296"/>
    </row>
    <row r="3676" spans="1:6" ht="20.25">
      <c r="A3676" s="47"/>
      <c r="B3676" s="27"/>
      <c r="C3676" s="27"/>
      <c r="D3676" s="27"/>
      <c r="E3676" s="27"/>
      <c r="F3676" s="296"/>
    </row>
    <row r="3677" spans="1:6" ht="20.25">
      <c r="A3677" s="280"/>
      <c r="B3677" s="280"/>
      <c r="C3677" s="280"/>
      <c r="D3677" s="38"/>
      <c r="E3677" s="88"/>
      <c r="F3677" s="296"/>
    </row>
    <row r="3678" spans="1:6" ht="20.25">
      <c r="A3678" s="280"/>
      <c r="B3678" s="280"/>
      <c r="C3678" s="280"/>
      <c r="D3678" s="38"/>
      <c r="E3678" s="88"/>
      <c r="F3678" s="296"/>
    </row>
    <row r="3679" spans="1:6" ht="20.25">
      <c r="A3679" s="41"/>
      <c r="B3679" s="280"/>
      <c r="C3679" s="280"/>
      <c r="D3679" s="38"/>
      <c r="E3679" s="88"/>
      <c r="F3679" s="296"/>
    </row>
    <row r="3680" spans="1:6" ht="20.25">
      <c r="A3680" s="41"/>
      <c r="B3680" s="280"/>
      <c r="C3680" s="280"/>
      <c r="D3680" s="38"/>
      <c r="E3680" s="88"/>
      <c r="F3680" s="296"/>
    </row>
    <row r="3681" spans="1:6" ht="20.25">
      <c r="A3681" s="41"/>
      <c r="B3681" s="280"/>
      <c r="C3681" s="280"/>
      <c r="D3681" s="38"/>
      <c r="E3681" s="88"/>
      <c r="F3681" s="296"/>
    </row>
    <row r="3682" spans="1:6" ht="20.25">
      <c r="A3682" s="41"/>
      <c r="B3682" s="280"/>
      <c r="C3682" s="280"/>
      <c r="D3682" s="38"/>
      <c r="E3682" s="89"/>
    </row>
    <row r="3683" spans="1:6" ht="20.25">
      <c r="A3683" s="280"/>
      <c r="B3683" s="281"/>
      <c r="C3683" s="280"/>
      <c r="D3683" s="45"/>
      <c r="E3683" s="46"/>
    </row>
    <row r="3684" spans="1:6" ht="20.25">
      <c r="A3684" s="280"/>
      <c r="B3684" s="281"/>
      <c r="C3684" s="280"/>
      <c r="D3684" s="45"/>
      <c r="E3684" s="46"/>
    </row>
    <row r="3685" spans="1:6" ht="20.25">
      <c r="A3685" s="280"/>
      <c r="B3685" s="281"/>
      <c r="C3685" s="280"/>
      <c r="D3685" s="45"/>
      <c r="E3685" s="46"/>
    </row>
    <row r="3686" spans="1:6" ht="20.25">
      <c r="A3686" s="280"/>
      <c r="B3686" s="281"/>
      <c r="C3686" s="280"/>
      <c r="D3686" s="45"/>
      <c r="E3686" s="46"/>
    </row>
    <row r="3687" spans="1:6" ht="20.25">
      <c r="A3687" s="280"/>
      <c r="B3687" s="281"/>
      <c r="C3687" s="280"/>
      <c r="D3687" s="45"/>
      <c r="E3687" s="46"/>
    </row>
    <row r="3688" spans="1:6" ht="20.25">
      <c r="A3688" s="280"/>
      <c r="B3688" s="281"/>
      <c r="C3688" s="280"/>
      <c r="D3688" s="45"/>
      <c r="E3688" s="46"/>
    </row>
    <row r="3689" spans="1:6" ht="20.25">
      <c r="A3689" s="280"/>
      <c r="B3689" s="281"/>
      <c r="C3689" s="280"/>
      <c r="D3689" s="45"/>
      <c r="E3689" s="46"/>
    </row>
    <row r="3690" spans="1:6" ht="20.25">
      <c r="A3690" s="47"/>
      <c r="B3690" s="48"/>
      <c r="C3690" s="47"/>
      <c r="D3690" s="49"/>
      <c r="E3690" s="50"/>
    </row>
    <row r="3691" spans="1:6" ht="20.25">
      <c r="A3691" s="30"/>
      <c r="B3691" s="51"/>
      <c r="C3691" s="30"/>
      <c r="D3691" s="49"/>
      <c r="E3691" s="50"/>
    </row>
    <row r="3692" spans="1:6" ht="20.25">
      <c r="A3692" s="52"/>
      <c r="B3692" s="53"/>
      <c r="C3692" s="1238" t="s">
        <v>772</v>
      </c>
      <c r="D3692" s="1239"/>
      <c r="E3692" s="62">
        <f>SUM(E3665:E3691)</f>
        <v>4886266</v>
      </c>
    </row>
    <row r="3693" spans="1:6" ht="20.25">
      <c r="A3693" s="55" t="s">
        <v>23</v>
      </c>
      <c r="B3693" s="40"/>
      <c r="C3693" s="171" t="s">
        <v>37</v>
      </c>
      <c r="D3693" s="40"/>
      <c r="E3693" s="40"/>
    </row>
    <row r="3694" spans="1:6" ht="20.25">
      <c r="A3694" s="19" t="s">
        <v>0</v>
      </c>
      <c r="B3694" s="40"/>
      <c r="C3694" s="40"/>
      <c r="D3694" s="40"/>
      <c r="E3694" s="40"/>
    </row>
    <row r="3695" spans="1:6" ht="20.25">
      <c r="A3695" s="19" t="s">
        <v>1</v>
      </c>
      <c r="B3695" s="53"/>
      <c r="C3695" s="53"/>
      <c r="D3695" s="53"/>
      <c r="E3695" s="53"/>
    </row>
    <row r="3696" spans="1:6" ht="20.25">
      <c r="A3696" s="19"/>
      <c r="B3696" s="20"/>
      <c r="C3696" s="20"/>
      <c r="D3696" s="21"/>
      <c r="E3696" s="22"/>
      <c r="F3696" s="296"/>
    </row>
    <row r="3697" spans="1:6" ht="20.25">
      <c r="A3697" s="19"/>
      <c r="B3697" s="20"/>
      <c r="C3697" s="19" t="s">
        <v>2</v>
      </c>
      <c r="D3697" s="21"/>
      <c r="E3697" s="21"/>
      <c r="F3697" s="296"/>
    </row>
    <row r="3698" spans="1:6" ht="20.25">
      <c r="A3698" s="19" t="s">
        <v>3</v>
      </c>
      <c r="B3698" s="23"/>
      <c r="C3698" s="20"/>
      <c r="D3698" s="22"/>
      <c r="E3698" s="22"/>
      <c r="F3698" s="296"/>
    </row>
    <row r="3699" spans="1:6" ht="20.25">
      <c r="A3699" s="21"/>
      <c r="B3699" s="23"/>
      <c r="C3699" s="20"/>
      <c r="D3699" s="22"/>
      <c r="E3699" s="22"/>
      <c r="F3699" s="296"/>
    </row>
    <row r="3700" spans="1:6" ht="20.25">
      <c r="A3700" s="21" t="s">
        <v>346</v>
      </c>
      <c r="B3700" s="23"/>
      <c r="C3700" s="20"/>
      <c r="D3700" s="22"/>
      <c r="E3700" s="22"/>
      <c r="F3700" s="296"/>
    </row>
    <row r="3701" spans="1:6" ht="20.25">
      <c r="A3701" s="21" t="s">
        <v>5</v>
      </c>
      <c r="B3701" s="24"/>
      <c r="C3701" s="21"/>
      <c r="D3701" s="22"/>
      <c r="E3701" s="22"/>
      <c r="F3701" s="296"/>
    </row>
    <row r="3702" spans="1:6" ht="20.25">
      <c r="A3702" s="21" t="s">
        <v>6</v>
      </c>
      <c r="B3702" s="24"/>
      <c r="C3702" s="21"/>
      <c r="D3702" s="22"/>
      <c r="E3702" s="22"/>
      <c r="F3702" s="296"/>
    </row>
    <row r="3703" spans="1:6" ht="20.25">
      <c r="A3703" s="688" t="s">
        <v>7</v>
      </c>
      <c r="B3703" s="26" t="s">
        <v>8</v>
      </c>
      <c r="C3703" s="683" t="s">
        <v>9</v>
      </c>
      <c r="D3703" s="684"/>
      <c r="E3703" s="688" t="s">
        <v>10</v>
      </c>
      <c r="F3703" s="296"/>
    </row>
    <row r="3704" spans="1:6" ht="20.25">
      <c r="A3704" s="27"/>
      <c r="B3704" s="28" t="s">
        <v>11</v>
      </c>
      <c r="C3704" s="688"/>
      <c r="D3704" s="29"/>
      <c r="E3704" s="27" t="s">
        <v>12</v>
      </c>
      <c r="F3704" s="296"/>
    </row>
    <row r="3705" spans="1:6" ht="20.25">
      <c r="A3705" s="30"/>
      <c r="B3705" s="31"/>
      <c r="C3705" s="689" t="s">
        <v>13</v>
      </c>
      <c r="D3705" s="690" t="s">
        <v>14</v>
      </c>
      <c r="E3705" s="689"/>
      <c r="F3705" s="296"/>
    </row>
    <row r="3706" spans="1:6" ht="20.25">
      <c r="A3706" s="34" t="s">
        <v>347</v>
      </c>
      <c r="B3706" s="280" t="s">
        <v>161</v>
      </c>
      <c r="C3706" s="280" t="s">
        <v>19</v>
      </c>
      <c r="D3706" s="38">
        <v>40602</v>
      </c>
      <c r="E3706" s="88">
        <v>-360</v>
      </c>
      <c r="F3706" s="296"/>
    </row>
    <row r="3707" spans="1:6" ht="20.25">
      <c r="A3707" s="280"/>
      <c r="B3707" s="280" t="s">
        <v>27</v>
      </c>
      <c r="C3707" s="280" t="s">
        <v>19</v>
      </c>
      <c r="D3707" s="38">
        <v>41182</v>
      </c>
      <c r="E3707" s="88">
        <v>-103948</v>
      </c>
      <c r="F3707" s="296"/>
    </row>
    <row r="3708" spans="1:6" ht="20.25">
      <c r="A3708" s="41"/>
      <c r="B3708" s="280" t="s">
        <v>18</v>
      </c>
      <c r="C3708" s="280" t="s">
        <v>17</v>
      </c>
      <c r="D3708" s="38">
        <v>41213</v>
      </c>
      <c r="E3708" s="89">
        <v>94867</v>
      </c>
      <c r="F3708" s="296"/>
    </row>
    <row r="3709" spans="1:6" ht="20.25">
      <c r="A3709" s="41"/>
      <c r="B3709" s="280"/>
      <c r="C3709" s="280"/>
      <c r="D3709" s="38"/>
      <c r="E3709" s="89"/>
      <c r="F3709" s="308"/>
    </row>
    <row r="3710" spans="1:6" ht="20.25">
      <c r="A3710" s="41"/>
      <c r="B3710" s="280"/>
      <c r="C3710" s="280"/>
      <c r="D3710" s="38"/>
      <c r="E3710" s="89"/>
      <c r="F3710" s="308"/>
    </row>
    <row r="3711" spans="1:6" ht="20.25">
      <c r="A3711" s="41"/>
      <c r="B3711" s="280"/>
      <c r="C3711" s="280"/>
      <c r="D3711" s="38"/>
      <c r="E3711" s="89"/>
      <c r="F3711" s="308"/>
    </row>
    <row r="3712" spans="1:6" ht="20.25">
      <c r="A3712" s="41"/>
      <c r="B3712" s="280"/>
      <c r="C3712" s="282"/>
      <c r="D3712" s="38"/>
      <c r="E3712" s="88"/>
    </row>
    <row r="3713" spans="1:5" ht="20.25">
      <c r="A3713" s="41"/>
      <c r="B3713" s="280"/>
      <c r="C3713" s="282"/>
      <c r="D3713" s="86"/>
      <c r="E3713" s="88"/>
    </row>
    <row r="3714" spans="1:5" ht="20.25">
      <c r="A3714" s="41"/>
      <c r="B3714" s="280"/>
      <c r="C3714" s="280"/>
      <c r="D3714" s="38"/>
      <c r="E3714" s="89"/>
    </row>
    <row r="3715" spans="1:5" ht="20.25">
      <c r="A3715" s="280"/>
      <c r="B3715" s="280"/>
      <c r="C3715" s="280"/>
      <c r="D3715" s="38"/>
      <c r="E3715" s="88"/>
    </row>
    <row r="3716" spans="1:5" ht="20.25">
      <c r="A3716" s="41"/>
      <c r="B3716" s="281"/>
      <c r="C3716" s="280"/>
      <c r="D3716" s="78"/>
      <c r="E3716" s="89"/>
    </row>
    <row r="3717" spans="1:5" ht="20.25">
      <c r="A3717" s="47"/>
      <c r="B3717" s="28"/>
      <c r="C3717" s="27"/>
      <c r="D3717" s="148"/>
      <c r="E3717" s="27"/>
    </row>
    <row r="3718" spans="1:5" ht="20.25">
      <c r="A3718" s="47"/>
      <c r="B3718" s="27"/>
      <c r="C3718" s="27"/>
      <c r="D3718" s="27"/>
      <c r="E3718" s="27"/>
    </row>
    <row r="3719" spans="1:5" ht="20.25">
      <c r="A3719" s="280"/>
      <c r="B3719" s="280"/>
      <c r="C3719" s="280"/>
      <c r="D3719" s="38"/>
      <c r="E3719" s="88"/>
    </row>
    <row r="3720" spans="1:5" ht="20.25">
      <c r="A3720" s="280"/>
      <c r="B3720" s="97"/>
      <c r="C3720" s="97"/>
      <c r="D3720" s="97"/>
      <c r="E3720" s="97"/>
    </row>
    <row r="3721" spans="1:5" ht="20.25">
      <c r="A3721" s="41"/>
      <c r="B3721" s="280"/>
      <c r="C3721" s="280"/>
      <c r="D3721" s="38"/>
      <c r="E3721" s="88"/>
    </row>
    <row r="3722" spans="1:5" ht="20.25">
      <c r="A3722" s="41"/>
      <c r="B3722" s="280"/>
      <c r="C3722" s="280"/>
      <c r="D3722" s="38"/>
      <c r="E3722" s="88"/>
    </row>
    <row r="3723" spans="1:5" ht="20.25">
      <c r="A3723" s="41"/>
      <c r="B3723" s="280"/>
      <c r="C3723" s="280"/>
      <c r="D3723" s="38"/>
      <c r="E3723" s="88"/>
    </row>
    <row r="3724" spans="1:5" ht="20.25">
      <c r="A3724" s="41"/>
      <c r="B3724" s="280"/>
      <c r="C3724" s="280"/>
      <c r="D3724" s="38"/>
      <c r="E3724" s="88"/>
    </row>
    <row r="3725" spans="1:5" ht="20.25">
      <c r="A3725" s="41"/>
      <c r="B3725" s="280"/>
      <c r="C3725" s="280"/>
      <c r="D3725" s="38"/>
      <c r="E3725" s="88"/>
    </row>
    <row r="3726" spans="1:5" ht="20.25">
      <c r="A3726" s="41"/>
      <c r="B3726" s="280"/>
      <c r="C3726" s="280"/>
      <c r="D3726" s="38"/>
      <c r="E3726" s="88"/>
    </row>
    <row r="3727" spans="1:5" ht="20.25">
      <c r="A3727" s="41"/>
      <c r="B3727" s="280"/>
      <c r="C3727" s="280"/>
      <c r="D3727" s="38"/>
      <c r="E3727" s="88"/>
    </row>
    <row r="3728" spans="1:5" ht="20.25">
      <c r="A3728" s="41"/>
      <c r="B3728" s="280"/>
      <c r="C3728" s="280"/>
      <c r="D3728" s="38"/>
      <c r="E3728" s="89"/>
    </row>
    <row r="3729" spans="1:5" ht="20.25">
      <c r="A3729" s="280"/>
      <c r="B3729" s="281"/>
      <c r="C3729" s="280"/>
      <c r="D3729" s="45"/>
      <c r="E3729" s="46"/>
    </row>
    <row r="3730" spans="1:5" ht="20.25">
      <c r="A3730" s="280"/>
      <c r="B3730" s="281"/>
      <c r="C3730" s="280"/>
      <c r="D3730" s="45"/>
      <c r="E3730" s="46"/>
    </row>
    <row r="3731" spans="1:5" ht="20.25">
      <c r="A3731" s="47"/>
      <c r="B3731" s="48"/>
      <c r="C3731" s="47"/>
      <c r="D3731" s="49"/>
      <c r="E3731" s="50"/>
    </row>
    <row r="3732" spans="1:5" ht="20.25">
      <c r="A3732" s="30"/>
      <c r="B3732" s="51"/>
      <c r="C3732" s="30"/>
      <c r="D3732" s="49"/>
      <c r="E3732" s="50"/>
    </row>
    <row r="3733" spans="1:5" ht="20.25">
      <c r="A3733" s="52"/>
      <c r="B3733" s="53"/>
      <c r="C3733" s="1238" t="s">
        <v>774</v>
      </c>
      <c r="D3733" s="1239"/>
      <c r="E3733" s="74">
        <v>-9441</v>
      </c>
    </row>
    <row r="3734" spans="1:5" ht="20.25">
      <c r="A3734" s="55" t="s">
        <v>23</v>
      </c>
      <c r="B3734" s="40"/>
      <c r="C3734" s="40"/>
      <c r="D3734" s="40"/>
      <c r="E3734" s="40"/>
    </row>
    <row r="3735" spans="1:5" ht="20.25">
      <c r="A3735" s="19" t="s">
        <v>0</v>
      </c>
      <c r="B3735" s="40"/>
      <c r="C3735" s="40"/>
      <c r="D3735" s="40"/>
      <c r="E3735" s="40"/>
    </row>
    <row r="3736" spans="1:5" ht="20.25">
      <c r="A3736" s="19" t="s">
        <v>1</v>
      </c>
      <c r="B3736" s="53"/>
      <c r="C3736" s="53"/>
      <c r="D3736" s="53"/>
      <c r="E3736" s="53"/>
    </row>
    <row r="3737" spans="1:5" ht="20.25">
      <c r="A3737" s="19"/>
      <c r="B3737" s="53"/>
      <c r="C3737" s="53"/>
      <c r="D3737" s="53"/>
      <c r="E3737" s="53"/>
    </row>
    <row r="3738" spans="1:5" ht="20.25">
      <c r="A3738" s="19"/>
      <c r="B3738" s="20"/>
      <c r="C3738" s="19" t="s">
        <v>2</v>
      </c>
      <c r="D3738" s="21"/>
      <c r="E3738" s="21"/>
    </row>
    <row r="3739" spans="1:5" ht="20.25">
      <c r="A3739" s="19" t="s">
        <v>3</v>
      </c>
      <c r="B3739" s="23"/>
      <c r="C3739" s="20"/>
      <c r="D3739" s="22"/>
      <c r="E3739" s="22"/>
    </row>
    <row r="3740" spans="1:5" ht="20.25">
      <c r="A3740" s="21"/>
      <c r="B3740" s="23"/>
      <c r="C3740" s="20"/>
      <c r="D3740" s="22"/>
      <c r="E3740" s="22"/>
    </row>
    <row r="3741" spans="1:5" ht="20.25">
      <c r="A3741" s="21" t="s">
        <v>348</v>
      </c>
      <c r="B3741" s="23"/>
      <c r="C3741" s="20"/>
      <c r="D3741" s="22"/>
      <c r="E3741" s="22"/>
    </row>
    <row r="3742" spans="1:5" ht="20.25">
      <c r="A3742" s="21" t="s">
        <v>5</v>
      </c>
      <c r="B3742" s="24"/>
      <c r="C3742" s="21"/>
      <c r="D3742" s="22"/>
      <c r="E3742" s="22"/>
    </row>
    <row r="3743" spans="1:5" ht="20.25">
      <c r="A3743" s="21" t="s">
        <v>6</v>
      </c>
      <c r="B3743" s="24"/>
      <c r="C3743" s="21"/>
      <c r="D3743" s="22"/>
      <c r="E3743" s="22"/>
    </row>
    <row r="3744" spans="1:5" ht="20.25">
      <c r="A3744" s="688" t="s">
        <v>7</v>
      </c>
      <c r="B3744" s="26" t="s">
        <v>8</v>
      </c>
      <c r="C3744" s="683" t="s">
        <v>9</v>
      </c>
      <c r="D3744" s="684"/>
      <c r="E3744" s="688" t="s">
        <v>10</v>
      </c>
    </row>
    <row r="3745" spans="1:6" ht="20.25">
      <c r="A3745" s="27"/>
      <c r="B3745" s="28" t="s">
        <v>11</v>
      </c>
      <c r="C3745" s="688"/>
      <c r="D3745" s="29"/>
      <c r="E3745" s="27" t="s">
        <v>12</v>
      </c>
    </row>
    <row r="3746" spans="1:6" ht="20.25">
      <c r="A3746" s="30"/>
      <c r="B3746" s="31"/>
      <c r="C3746" s="689" t="s">
        <v>13</v>
      </c>
      <c r="D3746" s="690" t="s">
        <v>14</v>
      </c>
      <c r="E3746" s="689"/>
    </row>
    <row r="3747" spans="1:6" ht="20.25">
      <c r="A3747" s="34" t="s">
        <v>349</v>
      </c>
      <c r="B3747" s="34" t="s">
        <v>350</v>
      </c>
      <c r="C3747" s="34" t="s">
        <v>19</v>
      </c>
      <c r="D3747" s="35">
        <v>40268</v>
      </c>
      <c r="E3747" s="94">
        <v>-181</v>
      </c>
    </row>
    <row r="3748" spans="1:6" ht="20.25">
      <c r="A3748" s="280"/>
      <c r="B3748" s="280" t="s">
        <v>350</v>
      </c>
      <c r="C3748" s="280" t="s">
        <v>19</v>
      </c>
      <c r="D3748" s="38">
        <v>40724</v>
      </c>
      <c r="E3748" s="88">
        <v>-200</v>
      </c>
    </row>
    <row r="3749" spans="1:6" ht="20.25">
      <c r="A3749" s="41"/>
      <c r="B3749" s="280" t="s">
        <v>350</v>
      </c>
      <c r="C3749" s="280" t="s">
        <v>17</v>
      </c>
      <c r="D3749" s="38">
        <v>40739</v>
      </c>
      <c r="E3749" s="88">
        <v>-120</v>
      </c>
    </row>
    <row r="3750" spans="1:6" ht="20.25">
      <c r="A3750" s="41"/>
      <c r="B3750" s="280" t="s">
        <v>351</v>
      </c>
      <c r="C3750" s="280" t="s">
        <v>19</v>
      </c>
      <c r="D3750" s="38">
        <v>40786</v>
      </c>
      <c r="E3750" s="89">
        <v>-2225</v>
      </c>
    </row>
    <row r="3751" spans="1:6" ht="20.25">
      <c r="A3751" s="41"/>
      <c r="B3751" s="280" t="s">
        <v>352</v>
      </c>
      <c r="C3751" s="280" t="s">
        <v>107</v>
      </c>
      <c r="D3751" s="38">
        <v>40806</v>
      </c>
      <c r="E3751" s="89">
        <v>-2625</v>
      </c>
    </row>
    <row r="3752" spans="1:6" ht="20.25">
      <c r="A3752" s="41"/>
      <c r="B3752" s="280" t="s">
        <v>350</v>
      </c>
      <c r="C3752" s="280" t="s">
        <v>19</v>
      </c>
      <c r="D3752" s="38">
        <v>40816</v>
      </c>
      <c r="E3752" s="88">
        <v>-119</v>
      </c>
    </row>
    <row r="3753" spans="1:6" ht="20.25">
      <c r="A3753" s="41"/>
      <c r="B3753" s="280" t="s">
        <v>350</v>
      </c>
      <c r="C3753" s="280" t="s">
        <v>17</v>
      </c>
      <c r="D3753" s="38">
        <v>40862</v>
      </c>
      <c r="E3753" s="88">
        <v>-400</v>
      </c>
    </row>
    <row r="3754" spans="1:6" ht="20.25">
      <c r="A3754" s="280"/>
      <c r="B3754" s="280" t="s">
        <v>353</v>
      </c>
      <c r="C3754" s="280" t="s">
        <v>19</v>
      </c>
      <c r="D3754" s="38">
        <v>40908</v>
      </c>
      <c r="E3754" s="89">
        <v>2840</v>
      </c>
    </row>
    <row r="3755" spans="1:6" ht="20.25">
      <c r="A3755" s="280"/>
      <c r="B3755" s="280" t="s">
        <v>27</v>
      </c>
      <c r="C3755" s="280" t="s">
        <v>17</v>
      </c>
      <c r="D3755" s="38">
        <v>43146</v>
      </c>
      <c r="E3755" s="89">
        <v>-144246</v>
      </c>
      <c r="F3755" s="302">
        <v>43101</v>
      </c>
    </row>
    <row r="3756" spans="1:6" ht="20.25">
      <c r="A3756" s="280"/>
      <c r="B3756" s="280" t="s">
        <v>27</v>
      </c>
      <c r="C3756" s="280" t="s">
        <v>19</v>
      </c>
      <c r="D3756" s="86">
        <v>43159</v>
      </c>
      <c r="E3756" s="89">
        <v>-52649</v>
      </c>
      <c r="F3756" s="302" t="s">
        <v>537</v>
      </c>
    </row>
    <row r="3757" spans="1:6" ht="20.25">
      <c r="A3757" s="47"/>
      <c r="B3757" s="280"/>
      <c r="C3757" s="280"/>
      <c r="D3757" s="42"/>
      <c r="E3757" s="89"/>
    </row>
    <row r="3758" spans="1:6" ht="20.25">
      <c r="A3758" s="47"/>
      <c r="B3758" s="280"/>
      <c r="C3758" s="280"/>
      <c r="D3758" s="42"/>
      <c r="E3758" s="89"/>
    </row>
    <row r="3759" spans="1:6" ht="20.25">
      <c r="A3759" s="280"/>
      <c r="B3759" s="280"/>
      <c r="C3759" s="280"/>
      <c r="D3759" s="38"/>
      <c r="E3759" s="88"/>
    </row>
    <row r="3760" spans="1:6" ht="20.25">
      <c r="A3760" s="280"/>
      <c r="B3760" s="280"/>
      <c r="C3760" s="280"/>
      <c r="D3760" s="38"/>
      <c r="E3760" s="88"/>
    </row>
    <row r="3761" spans="1:5" ht="20.25">
      <c r="A3761" s="41"/>
      <c r="B3761" s="280"/>
      <c r="C3761" s="280"/>
      <c r="D3761" s="38"/>
      <c r="E3761" s="88"/>
    </row>
    <row r="3762" spans="1:5" ht="20.25">
      <c r="A3762" s="41"/>
      <c r="B3762" s="280"/>
      <c r="C3762" s="280"/>
      <c r="D3762" s="38"/>
      <c r="E3762" s="88"/>
    </row>
    <row r="3763" spans="1:5" ht="20.25">
      <c r="A3763" s="41"/>
      <c r="B3763" s="280"/>
      <c r="C3763" s="280"/>
      <c r="D3763" s="38"/>
      <c r="E3763" s="88"/>
    </row>
    <row r="3764" spans="1:5" ht="20.25">
      <c r="A3764" s="41"/>
      <c r="B3764" s="280"/>
      <c r="C3764" s="280"/>
      <c r="D3764" s="38"/>
      <c r="E3764" s="89"/>
    </row>
    <row r="3765" spans="1:5" ht="20.25">
      <c r="A3765" s="41"/>
      <c r="B3765" s="281"/>
      <c r="C3765" s="280"/>
      <c r="D3765" s="42"/>
      <c r="E3765" s="89"/>
    </row>
    <row r="3766" spans="1:5" ht="20.25">
      <c r="A3766" s="41"/>
      <c r="B3766" s="281"/>
      <c r="C3766" s="280"/>
      <c r="D3766" s="42"/>
      <c r="E3766" s="89"/>
    </row>
    <row r="3767" spans="1:5" ht="20.25">
      <c r="A3767" s="41"/>
      <c r="B3767" s="281"/>
      <c r="C3767" s="280"/>
      <c r="D3767" s="42"/>
      <c r="E3767" s="89"/>
    </row>
    <row r="3768" spans="1:5" ht="20.25">
      <c r="A3768" s="41"/>
      <c r="B3768" s="281"/>
      <c r="C3768" s="280"/>
      <c r="D3768" s="42"/>
      <c r="E3768" s="89"/>
    </row>
    <row r="3769" spans="1:5" ht="20.25">
      <c r="A3769" s="280"/>
      <c r="B3769" s="281"/>
      <c r="C3769" s="280"/>
      <c r="D3769" s="45"/>
      <c r="E3769" s="46"/>
    </row>
    <row r="3770" spans="1:5" ht="20.25">
      <c r="A3770" s="280"/>
      <c r="B3770" s="281"/>
      <c r="C3770" s="280"/>
      <c r="D3770" s="45"/>
      <c r="E3770" s="46"/>
    </row>
    <row r="3771" spans="1:5" ht="20.25">
      <c r="A3771" s="280"/>
      <c r="B3771" s="281"/>
      <c r="C3771" s="280"/>
      <c r="D3771" s="45"/>
      <c r="E3771" s="46"/>
    </row>
    <row r="3772" spans="1:5" ht="20.25">
      <c r="A3772" s="280"/>
      <c r="B3772" s="281"/>
      <c r="C3772" s="280"/>
      <c r="D3772" s="45"/>
      <c r="E3772" s="46"/>
    </row>
    <row r="3773" spans="1:5" ht="20.25">
      <c r="A3773" s="30"/>
      <c r="B3773" s="51"/>
      <c r="C3773" s="30"/>
      <c r="D3773" s="49"/>
      <c r="E3773" s="50"/>
    </row>
    <row r="3774" spans="1:5" ht="20.25">
      <c r="A3774" s="52"/>
      <c r="B3774" s="53"/>
      <c r="C3774" s="1238" t="s">
        <v>774</v>
      </c>
      <c r="D3774" s="1239"/>
      <c r="E3774" s="62">
        <f>SUM(E3747:E3773)</f>
        <v>-199925</v>
      </c>
    </row>
    <row r="3775" spans="1:5" ht="20.25">
      <c r="A3775" s="55" t="s">
        <v>23</v>
      </c>
      <c r="B3775" s="40"/>
      <c r="C3775" s="40"/>
      <c r="D3775" s="40"/>
      <c r="E3775" s="40"/>
    </row>
    <row r="3776" spans="1:5" ht="20.25">
      <c r="A3776" s="19" t="s">
        <v>0</v>
      </c>
      <c r="B3776" s="40"/>
      <c r="C3776" s="40"/>
      <c r="D3776" s="40"/>
      <c r="E3776" s="40"/>
    </row>
    <row r="3777" spans="1:6" ht="20.25">
      <c r="A3777" s="19" t="s">
        <v>1</v>
      </c>
      <c r="B3777" s="22"/>
      <c r="C3777" s="22"/>
      <c r="D3777" s="22"/>
      <c r="E3777" s="22"/>
    </row>
    <row r="3778" spans="1:6" ht="20.25">
      <c r="A3778" s="19"/>
      <c r="B3778" s="20"/>
      <c r="C3778" s="20"/>
      <c r="D3778" s="21"/>
      <c r="E3778" s="22"/>
    </row>
    <row r="3779" spans="1:6" ht="20.25">
      <c r="A3779" s="19"/>
      <c r="B3779" s="20"/>
      <c r="C3779" s="19" t="s">
        <v>2</v>
      </c>
      <c r="D3779" s="21"/>
      <c r="E3779" s="21"/>
    </row>
    <row r="3780" spans="1:6" ht="20.25">
      <c r="A3780" s="19" t="s">
        <v>3</v>
      </c>
      <c r="B3780" s="23"/>
      <c r="C3780" s="20"/>
      <c r="D3780" s="22"/>
      <c r="E3780" s="22"/>
    </row>
    <row r="3781" spans="1:6" ht="20.25">
      <c r="A3781" s="21"/>
      <c r="B3781" s="23"/>
      <c r="C3781" s="20"/>
      <c r="D3781" s="22"/>
      <c r="E3781" s="22"/>
    </row>
    <row r="3782" spans="1:6" ht="20.25">
      <c r="A3782" s="21" t="s">
        <v>354</v>
      </c>
      <c r="B3782" s="23"/>
      <c r="C3782" s="20"/>
      <c r="D3782" s="22"/>
      <c r="E3782" s="22"/>
    </row>
    <row r="3783" spans="1:6" ht="20.25">
      <c r="A3783" s="21" t="s">
        <v>5</v>
      </c>
      <c r="B3783" s="24"/>
      <c r="C3783" s="21"/>
      <c r="D3783" s="22"/>
      <c r="E3783" s="22"/>
    </row>
    <row r="3784" spans="1:6" ht="20.25">
      <c r="A3784" s="21" t="s">
        <v>6</v>
      </c>
      <c r="B3784" s="24"/>
      <c r="C3784" s="21"/>
      <c r="D3784" s="22"/>
      <c r="E3784" s="22"/>
    </row>
    <row r="3785" spans="1:6" ht="20.25">
      <c r="A3785" s="688" t="s">
        <v>7</v>
      </c>
      <c r="B3785" s="26" t="s">
        <v>8</v>
      </c>
      <c r="C3785" s="683" t="s">
        <v>9</v>
      </c>
      <c r="D3785" s="684"/>
      <c r="E3785" s="688" t="s">
        <v>10</v>
      </c>
    </row>
    <row r="3786" spans="1:6" ht="20.25">
      <c r="A3786" s="27"/>
      <c r="B3786" s="28" t="s">
        <v>11</v>
      </c>
      <c r="C3786" s="688"/>
      <c r="D3786" s="29"/>
      <c r="E3786" s="27" t="s">
        <v>12</v>
      </c>
    </row>
    <row r="3787" spans="1:6" ht="20.25">
      <c r="A3787" s="30"/>
      <c r="B3787" s="31"/>
      <c r="C3787" s="689" t="s">
        <v>13</v>
      </c>
      <c r="D3787" s="690" t="s">
        <v>14</v>
      </c>
      <c r="E3787" s="689"/>
    </row>
    <row r="3788" spans="1:6" ht="20.25">
      <c r="A3788" s="34" t="s">
        <v>355</v>
      </c>
      <c r="B3788" s="280" t="s">
        <v>73</v>
      </c>
      <c r="C3788" s="280" t="s">
        <v>356</v>
      </c>
      <c r="D3788" s="38">
        <v>40939</v>
      </c>
      <c r="E3788" s="88">
        <v>-56793</v>
      </c>
    </row>
    <row r="3789" spans="1:6" ht="20.25">
      <c r="A3789" s="280"/>
      <c r="B3789" s="280" t="s">
        <v>335</v>
      </c>
      <c r="C3789" s="280" t="s">
        <v>357</v>
      </c>
      <c r="D3789" s="38">
        <v>40978</v>
      </c>
      <c r="E3789" s="88">
        <v>-31270</v>
      </c>
    </row>
    <row r="3790" spans="1:6" ht="20.25">
      <c r="A3790" s="41"/>
      <c r="B3790" s="280" t="s">
        <v>335</v>
      </c>
      <c r="C3790" s="280" t="s">
        <v>54</v>
      </c>
      <c r="D3790" s="168">
        <v>41343</v>
      </c>
      <c r="E3790" s="88">
        <v>-43381</v>
      </c>
    </row>
    <row r="3791" spans="1:6" ht="20.25">
      <c r="A3791" s="41"/>
      <c r="B3791" s="280" t="s">
        <v>358</v>
      </c>
      <c r="C3791" s="280" t="s">
        <v>17</v>
      </c>
      <c r="D3791" s="168">
        <v>41866</v>
      </c>
      <c r="E3791" s="91">
        <v>840</v>
      </c>
    </row>
    <row r="3792" spans="1:6" ht="20.25">
      <c r="A3792" s="41"/>
      <c r="B3792" s="280" t="s">
        <v>73</v>
      </c>
      <c r="C3792" s="280" t="s">
        <v>359</v>
      </c>
      <c r="D3792" s="38">
        <v>42644</v>
      </c>
      <c r="E3792" s="91">
        <v>-12075</v>
      </c>
      <c r="F3792" s="306"/>
    </row>
    <row r="3793" spans="1:6" ht="20.25">
      <c r="A3793" s="41"/>
      <c r="B3793" s="280" t="s">
        <v>18</v>
      </c>
      <c r="C3793" s="280" t="s">
        <v>19</v>
      </c>
      <c r="D3793" s="38">
        <v>43100</v>
      </c>
      <c r="E3793" s="126">
        <v>19469</v>
      </c>
      <c r="F3793" s="302">
        <v>42736</v>
      </c>
    </row>
    <row r="3794" spans="1:6" ht="20.25">
      <c r="A3794" s="47"/>
      <c r="B3794" s="280" t="s">
        <v>73</v>
      </c>
      <c r="C3794" s="280" t="s">
        <v>356</v>
      </c>
      <c r="D3794" s="38">
        <v>43131</v>
      </c>
      <c r="E3794" s="88">
        <v>-5000</v>
      </c>
    </row>
    <row r="3795" spans="1:6" ht="20.25">
      <c r="A3795" s="41"/>
      <c r="B3795" s="280" t="s">
        <v>353</v>
      </c>
      <c r="C3795" s="280" t="s">
        <v>19</v>
      </c>
      <c r="D3795" s="38">
        <v>43131</v>
      </c>
      <c r="E3795" s="89">
        <v>28820</v>
      </c>
    </row>
    <row r="3796" spans="1:6" ht="20.25">
      <c r="A3796" s="280"/>
      <c r="B3796" s="280" t="s">
        <v>18</v>
      </c>
      <c r="C3796" s="280" t="s">
        <v>19</v>
      </c>
      <c r="D3796" s="86">
        <v>43159</v>
      </c>
      <c r="E3796" s="89">
        <v>702425</v>
      </c>
    </row>
    <row r="3797" spans="1:6" s="279" customFormat="1" ht="20.25">
      <c r="A3797" s="280"/>
      <c r="B3797" s="280" t="s">
        <v>18</v>
      </c>
      <c r="C3797" s="280" t="s">
        <v>17</v>
      </c>
      <c r="D3797" s="38">
        <v>43146</v>
      </c>
      <c r="E3797" s="89">
        <v>4</v>
      </c>
      <c r="F3797" s="302"/>
    </row>
    <row r="3798" spans="1:6" s="279" customFormat="1" ht="20.25">
      <c r="A3798" s="280"/>
      <c r="B3798" s="280"/>
      <c r="C3798" s="280"/>
      <c r="D3798" s="38"/>
      <c r="E3798" s="89"/>
      <c r="F3798" s="302"/>
    </row>
    <row r="3799" spans="1:6" s="279" customFormat="1" ht="20.25">
      <c r="A3799" s="280"/>
      <c r="B3799" s="280"/>
      <c r="C3799" s="280"/>
      <c r="D3799" s="38"/>
      <c r="E3799" s="89"/>
      <c r="F3799" s="302"/>
    </row>
    <row r="3800" spans="1:6" ht="20.25">
      <c r="A3800" s="41"/>
      <c r="B3800" s="280"/>
      <c r="C3800" s="280"/>
      <c r="D3800" s="38"/>
      <c r="E3800" s="88"/>
    </row>
    <row r="3801" spans="1:6" ht="20.25">
      <c r="A3801" s="41"/>
      <c r="B3801" s="280"/>
      <c r="C3801" s="280"/>
      <c r="D3801" s="38"/>
      <c r="E3801" s="88"/>
    </row>
    <row r="3802" spans="1:6" ht="20.25">
      <c r="A3802" s="41"/>
      <c r="B3802" s="280"/>
      <c r="C3802" s="280"/>
      <c r="D3802" s="38"/>
      <c r="E3802" s="88"/>
    </row>
    <row r="3803" spans="1:6" ht="20.25">
      <c r="A3803" s="41"/>
      <c r="B3803" s="280"/>
      <c r="C3803" s="280"/>
      <c r="D3803" s="38"/>
      <c r="E3803" s="89"/>
    </row>
    <row r="3804" spans="1:6" ht="20.25">
      <c r="A3804" s="280"/>
      <c r="B3804" s="281"/>
      <c r="C3804" s="280"/>
      <c r="D3804" s="45"/>
      <c r="E3804" s="46"/>
    </row>
    <row r="3805" spans="1:6" ht="20.25">
      <c r="A3805" s="280"/>
      <c r="B3805" s="281"/>
      <c r="C3805" s="280"/>
      <c r="D3805" s="45"/>
      <c r="E3805" s="46"/>
    </row>
    <row r="3806" spans="1:6" ht="20.25">
      <c r="A3806" s="280"/>
      <c r="B3806" s="281"/>
      <c r="C3806" s="280"/>
      <c r="D3806" s="45"/>
      <c r="E3806" s="46"/>
    </row>
    <row r="3807" spans="1:6" ht="20.25">
      <c r="A3807" s="280"/>
      <c r="B3807" s="281"/>
      <c r="C3807" s="280"/>
      <c r="D3807" s="45"/>
      <c r="E3807" s="46"/>
    </row>
    <row r="3808" spans="1:6" ht="20.25">
      <c r="A3808" s="280"/>
      <c r="B3808" s="281"/>
      <c r="C3808" s="280"/>
      <c r="D3808" s="45"/>
      <c r="E3808" s="46"/>
    </row>
    <row r="3809" spans="1:5" ht="20.25">
      <c r="A3809" s="280"/>
      <c r="B3809" s="281"/>
      <c r="C3809" s="280"/>
      <c r="D3809" s="45"/>
      <c r="E3809" s="46"/>
    </row>
    <row r="3810" spans="1:5" ht="20.25">
      <c r="A3810" s="280"/>
      <c r="B3810" s="281"/>
      <c r="C3810" s="280"/>
      <c r="D3810" s="45"/>
      <c r="E3810" s="46"/>
    </row>
    <row r="3811" spans="1:5" ht="20.25">
      <c r="A3811" s="280"/>
      <c r="B3811" s="281"/>
      <c r="C3811" s="280"/>
      <c r="D3811" s="45"/>
      <c r="E3811" s="46"/>
    </row>
    <row r="3812" spans="1:5" ht="20.25">
      <c r="A3812" s="280"/>
      <c r="B3812" s="281"/>
      <c r="C3812" s="280"/>
      <c r="D3812" s="45"/>
      <c r="E3812" s="46"/>
    </row>
    <row r="3813" spans="1:5" ht="20.25">
      <c r="A3813" s="47"/>
      <c r="B3813" s="48"/>
      <c r="C3813" s="47"/>
      <c r="D3813" s="49"/>
      <c r="E3813" s="50"/>
    </row>
    <row r="3814" spans="1:5" ht="20.25">
      <c r="A3814" s="30"/>
      <c r="B3814" s="51"/>
      <c r="C3814" s="30"/>
      <c r="D3814" s="49"/>
      <c r="E3814" s="50"/>
    </row>
    <row r="3815" spans="1:5" ht="20.25">
      <c r="A3815" s="52"/>
      <c r="B3815" s="53"/>
      <c r="C3815" s="1238" t="s">
        <v>772</v>
      </c>
      <c r="D3815" s="1239"/>
      <c r="E3815" s="54">
        <f>SUM(E3788:E3814)</f>
        <v>603039</v>
      </c>
    </row>
    <row r="3816" spans="1:5" ht="20.25">
      <c r="A3816" s="55" t="s">
        <v>360</v>
      </c>
      <c r="B3816" s="40"/>
      <c r="C3816" s="40"/>
      <c r="D3816" s="40"/>
      <c r="E3816" s="40"/>
    </row>
    <row r="3817" spans="1:5" ht="20.25">
      <c r="A3817" s="19" t="s">
        <v>0</v>
      </c>
      <c r="B3817" s="40"/>
      <c r="C3817" s="40"/>
      <c r="D3817" s="40"/>
      <c r="E3817" s="40"/>
    </row>
    <row r="3818" spans="1:5" ht="20.25">
      <c r="A3818" s="19" t="s">
        <v>1</v>
      </c>
      <c r="B3818" s="22"/>
      <c r="C3818" s="22"/>
      <c r="D3818" s="22"/>
      <c r="E3818" s="22"/>
    </row>
    <row r="3819" spans="1:5" ht="20.25">
      <c r="A3819" s="19"/>
      <c r="B3819" s="20"/>
      <c r="C3819" s="20"/>
      <c r="D3819" s="21"/>
      <c r="E3819" s="22"/>
    </row>
    <row r="3820" spans="1:5" ht="20.25">
      <c r="A3820" s="19"/>
      <c r="B3820" s="20"/>
      <c r="C3820" s="19" t="s">
        <v>2</v>
      </c>
      <c r="D3820" s="21"/>
      <c r="E3820" s="21"/>
    </row>
    <row r="3821" spans="1:5" ht="20.25">
      <c r="A3821" s="19" t="s">
        <v>3</v>
      </c>
      <c r="B3821" s="23"/>
      <c r="C3821" s="20"/>
      <c r="D3821" s="22"/>
      <c r="E3821" s="22"/>
    </row>
    <row r="3822" spans="1:5" ht="20.25">
      <c r="A3822" s="21"/>
      <c r="B3822" s="23"/>
      <c r="C3822" s="20"/>
      <c r="D3822" s="22"/>
      <c r="E3822" s="22"/>
    </row>
    <row r="3823" spans="1:5" ht="20.25">
      <c r="A3823" s="21" t="s">
        <v>361</v>
      </c>
      <c r="B3823" s="23"/>
      <c r="C3823" s="20"/>
      <c r="D3823" s="22"/>
      <c r="E3823" s="22"/>
    </row>
    <row r="3824" spans="1:5" ht="20.25">
      <c r="A3824" s="21" t="s">
        <v>5</v>
      </c>
      <c r="B3824" s="24"/>
      <c r="C3824" s="21"/>
      <c r="D3824" s="22"/>
      <c r="E3824" s="22"/>
    </row>
    <row r="3825" spans="1:6" ht="20.25">
      <c r="A3825" s="21" t="s">
        <v>6</v>
      </c>
      <c r="B3825" s="24"/>
      <c r="C3825" s="21"/>
      <c r="D3825" s="22"/>
      <c r="E3825" s="22"/>
    </row>
    <row r="3826" spans="1:6" ht="20.25">
      <c r="A3826" s="688" t="s">
        <v>7</v>
      </c>
      <c r="B3826" s="26" t="s">
        <v>362</v>
      </c>
      <c r="C3826" s="683" t="s">
        <v>9</v>
      </c>
      <c r="D3826" s="684"/>
      <c r="E3826" s="688" t="s">
        <v>10</v>
      </c>
    </row>
    <row r="3827" spans="1:6" ht="20.25">
      <c r="A3827" s="27"/>
      <c r="B3827" s="28" t="s">
        <v>11</v>
      </c>
      <c r="C3827" s="688"/>
      <c r="D3827" s="29"/>
      <c r="E3827" s="27" t="s">
        <v>12</v>
      </c>
    </row>
    <row r="3828" spans="1:6" ht="20.25">
      <c r="A3828" s="30"/>
      <c r="B3828" s="31"/>
      <c r="C3828" s="689" t="s">
        <v>13</v>
      </c>
      <c r="D3828" s="690" t="s">
        <v>14</v>
      </c>
      <c r="E3828" s="689"/>
    </row>
    <row r="3829" spans="1:6" ht="20.25">
      <c r="A3829" s="34" t="s">
        <v>363</v>
      </c>
      <c r="B3829" s="34" t="s">
        <v>106</v>
      </c>
      <c r="C3829" s="34" t="s">
        <v>364</v>
      </c>
      <c r="D3829" s="35">
        <v>40405</v>
      </c>
      <c r="E3829" s="94">
        <v>-18686</v>
      </c>
    </row>
    <row r="3830" spans="1:6" ht="20.25">
      <c r="A3830" s="280"/>
      <c r="B3830" s="280" t="s">
        <v>18</v>
      </c>
      <c r="C3830" s="280" t="s">
        <v>17</v>
      </c>
      <c r="D3830" s="38">
        <v>40847</v>
      </c>
      <c r="E3830" s="89">
        <v>3600</v>
      </c>
    </row>
    <row r="3831" spans="1:6" s="279" customFormat="1" ht="20.25">
      <c r="A3831" s="280"/>
      <c r="B3831" s="280" t="s">
        <v>18</v>
      </c>
      <c r="C3831" s="280" t="s">
        <v>19</v>
      </c>
      <c r="D3831" s="38">
        <v>43159</v>
      </c>
      <c r="E3831" s="89">
        <v>717107</v>
      </c>
      <c r="F3831" s="302"/>
    </row>
    <row r="3832" spans="1:6" ht="20.25">
      <c r="A3832" s="41"/>
      <c r="B3832" s="280"/>
      <c r="C3832" s="280"/>
      <c r="D3832" s="38"/>
      <c r="E3832" s="89">
        <v>-1</v>
      </c>
    </row>
    <row r="3833" spans="1:6" ht="20.25">
      <c r="A3833" s="280"/>
      <c r="B3833" s="280"/>
      <c r="C3833" s="280"/>
      <c r="D3833" s="38"/>
      <c r="E3833" s="89"/>
      <c r="F3833" s="302">
        <v>43101</v>
      </c>
    </row>
    <row r="3834" spans="1:6" ht="20.25">
      <c r="A3834" s="41"/>
      <c r="B3834" s="280"/>
      <c r="C3834" s="282"/>
      <c r="D3834" s="86"/>
      <c r="E3834" s="89"/>
    </row>
    <row r="3835" spans="1:6" ht="20.25">
      <c r="A3835" s="280"/>
      <c r="B3835" s="280"/>
      <c r="C3835" s="280"/>
      <c r="D3835" s="38"/>
      <c r="E3835" s="88"/>
    </row>
    <row r="3836" spans="1:6" ht="20.25">
      <c r="A3836" s="41"/>
      <c r="B3836" s="280"/>
      <c r="C3836" s="280"/>
      <c r="D3836" s="38"/>
      <c r="E3836" s="89"/>
    </row>
    <row r="3837" spans="1:6" ht="20.25">
      <c r="A3837" s="41"/>
      <c r="B3837" s="280"/>
      <c r="C3837" s="280"/>
      <c r="D3837" s="38"/>
      <c r="E3837" s="89"/>
    </row>
    <row r="3838" spans="1:6" ht="20.25">
      <c r="A3838" s="41"/>
      <c r="B3838" s="280"/>
      <c r="C3838" s="280"/>
      <c r="D3838" s="38"/>
      <c r="E3838" s="89"/>
    </row>
    <row r="3839" spans="1:6" ht="20.25">
      <c r="A3839" s="41"/>
      <c r="B3839" s="280"/>
      <c r="C3839" s="280"/>
      <c r="D3839" s="38"/>
      <c r="E3839" s="88"/>
    </row>
    <row r="3840" spans="1:6" ht="20.25">
      <c r="A3840" s="47"/>
      <c r="B3840" s="116"/>
      <c r="C3840" s="280"/>
      <c r="D3840" s="147"/>
      <c r="E3840" s="89"/>
    </row>
    <row r="3841" spans="1:7" ht="20.25">
      <c r="A3841" s="41"/>
      <c r="B3841" s="281"/>
      <c r="C3841" s="280"/>
      <c r="D3841" s="168"/>
      <c r="E3841" s="89"/>
      <c r="F3841" s="306"/>
      <c r="G3841" s="235"/>
    </row>
    <row r="3842" spans="1:7" ht="20.25">
      <c r="A3842" s="47"/>
      <c r="B3842" s="280"/>
      <c r="C3842" s="280"/>
      <c r="D3842" s="38"/>
      <c r="E3842" s="89"/>
      <c r="F3842" s="306"/>
      <c r="G3842" s="235"/>
    </row>
    <row r="3843" spans="1:7" ht="20.25">
      <c r="A3843" s="280"/>
      <c r="B3843" s="280"/>
      <c r="C3843" s="280"/>
      <c r="D3843" s="38"/>
      <c r="E3843" s="89"/>
    </row>
    <row r="3844" spans="1:7" ht="20.25">
      <c r="A3844" s="41"/>
      <c r="B3844" s="280"/>
      <c r="C3844" s="280"/>
      <c r="D3844" s="38"/>
      <c r="E3844" s="89"/>
    </row>
    <row r="3845" spans="1:7" ht="20.25">
      <c r="A3845" s="41"/>
      <c r="B3845" s="280"/>
      <c r="C3845" s="280"/>
      <c r="D3845" s="38"/>
      <c r="E3845" s="88"/>
    </row>
    <row r="3846" spans="1:7" ht="20.25">
      <c r="A3846" s="41"/>
      <c r="B3846" s="280"/>
      <c r="C3846" s="280"/>
      <c r="D3846" s="38"/>
      <c r="E3846" s="89"/>
    </row>
    <row r="3847" spans="1:7" ht="20.25">
      <c r="A3847" s="280"/>
      <c r="B3847" s="281"/>
      <c r="C3847" s="280"/>
      <c r="D3847" s="45"/>
      <c r="E3847" s="46"/>
    </row>
    <row r="3848" spans="1:7" ht="20.25">
      <c r="A3848" s="280"/>
      <c r="B3848" s="281"/>
      <c r="C3848" s="280"/>
      <c r="D3848" s="45"/>
      <c r="E3848" s="46"/>
    </row>
    <row r="3849" spans="1:7" ht="20.25">
      <c r="A3849" s="280"/>
      <c r="B3849" s="281"/>
      <c r="C3849" s="280"/>
      <c r="D3849" s="45"/>
      <c r="E3849" s="46"/>
    </row>
    <row r="3850" spans="1:7" ht="20.25">
      <c r="A3850" s="280"/>
      <c r="B3850" s="281"/>
      <c r="C3850" s="280"/>
      <c r="D3850" s="45"/>
      <c r="E3850" s="46"/>
    </row>
    <row r="3851" spans="1:7" ht="20.25">
      <c r="A3851" s="280"/>
      <c r="B3851" s="281"/>
      <c r="C3851" s="280"/>
      <c r="D3851" s="45"/>
      <c r="E3851" s="46"/>
    </row>
    <row r="3852" spans="1:7" ht="20.25">
      <c r="A3852" s="280"/>
      <c r="B3852" s="281"/>
      <c r="C3852" s="280"/>
      <c r="D3852" s="45"/>
      <c r="E3852" s="46"/>
    </row>
    <row r="3853" spans="1:7" ht="20.25">
      <c r="A3853" s="280"/>
      <c r="B3853" s="281"/>
      <c r="C3853" s="280"/>
      <c r="D3853" s="45"/>
      <c r="E3853" s="46"/>
    </row>
    <row r="3854" spans="1:7" ht="20.25">
      <c r="A3854" s="47"/>
      <c r="B3854" s="48"/>
      <c r="C3854" s="47"/>
      <c r="D3854" s="49"/>
      <c r="E3854" s="50"/>
    </row>
    <row r="3855" spans="1:7" ht="20.25">
      <c r="A3855" s="30"/>
      <c r="B3855" s="51"/>
      <c r="C3855" s="30"/>
      <c r="D3855" s="49"/>
      <c r="E3855" s="50"/>
    </row>
    <row r="3856" spans="1:7" ht="20.25">
      <c r="A3856" s="52"/>
      <c r="B3856" s="53"/>
      <c r="C3856" s="1238" t="s">
        <v>772</v>
      </c>
      <c r="D3856" s="1239"/>
      <c r="E3856" s="62">
        <f>SUM(E3829:E3855)</f>
        <v>702020</v>
      </c>
    </row>
    <row r="3857" spans="1:5" ht="20.25">
      <c r="A3857" s="55" t="s">
        <v>23</v>
      </c>
      <c r="B3857" s="40"/>
      <c r="C3857" s="40"/>
      <c r="D3857" s="40"/>
      <c r="E3857" s="40"/>
    </row>
    <row r="3858" spans="1:5" ht="20.25">
      <c r="A3858" s="19" t="s">
        <v>0</v>
      </c>
      <c r="B3858" s="40"/>
      <c r="C3858" s="40"/>
      <c r="D3858" s="40"/>
      <c r="E3858" s="40"/>
    </row>
    <row r="3859" spans="1:5" ht="20.25">
      <c r="A3859" s="19" t="s">
        <v>1</v>
      </c>
      <c r="B3859" s="22"/>
      <c r="C3859" s="22"/>
      <c r="D3859" s="22"/>
      <c r="E3859" s="22"/>
    </row>
    <row r="3860" spans="1:5" ht="20.25">
      <c r="A3860" s="19"/>
      <c r="B3860" s="20"/>
      <c r="C3860" s="20"/>
      <c r="D3860" s="21"/>
      <c r="E3860" s="22"/>
    </row>
    <row r="3861" spans="1:5" ht="20.25">
      <c r="A3861" s="19"/>
      <c r="B3861" s="20"/>
      <c r="C3861" s="19" t="s">
        <v>2</v>
      </c>
      <c r="D3861" s="21"/>
      <c r="E3861" s="21"/>
    </row>
    <row r="3862" spans="1:5" ht="20.25">
      <c r="A3862" s="19" t="s">
        <v>3</v>
      </c>
      <c r="B3862" s="23"/>
      <c r="C3862" s="20"/>
      <c r="D3862" s="22"/>
      <c r="E3862" s="22"/>
    </row>
    <row r="3863" spans="1:5" ht="20.25">
      <c r="A3863" s="21"/>
      <c r="B3863" s="23"/>
      <c r="C3863" s="20"/>
      <c r="D3863" s="22"/>
      <c r="E3863" s="22"/>
    </row>
    <row r="3864" spans="1:5" ht="20.25">
      <c r="A3864" s="21" t="s">
        <v>365</v>
      </c>
      <c r="B3864" s="23"/>
      <c r="C3864" s="20"/>
      <c r="D3864" s="22"/>
      <c r="E3864" s="22"/>
    </row>
    <row r="3865" spans="1:5" ht="20.25">
      <c r="A3865" s="21" t="s">
        <v>5</v>
      </c>
      <c r="B3865" s="24"/>
      <c r="C3865" s="21"/>
      <c r="D3865" s="22"/>
      <c r="E3865" s="22"/>
    </row>
    <row r="3866" spans="1:5" ht="20.25">
      <c r="A3866" s="21" t="s">
        <v>6</v>
      </c>
      <c r="B3866" s="24"/>
      <c r="C3866" s="21"/>
      <c r="D3866" s="22"/>
      <c r="E3866" s="22"/>
    </row>
    <row r="3867" spans="1:5" ht="20.25">
      <c r="A3867" s="688" t="s">
        <v>7</v>
      </c>
      <c r="B3867" s="26" t="s">
        <v>8</v>
      </c>
      <c r="C3867" s="683" t="s">
        <v>9</v>
      </c>
      <c r="D3867" s="684"/>
      <c r="E3867" s="688" t="s">
        <v>10</v>
      </c>
    </row>
    <row r="3868" spans="1:5" ht="20.25">
      <c r="A3868" s="27"/>
      <c r="B3868" s="28" t="s">
        <v>11</v>
      </c>
      <c r="C3868" s="688"/>
      <c r="D3868" s="29"/>
      <c r="E3868" s="27" t="s">
        <v>12</v>
      </c>
    </row>
    <row r="3869" spans="1:5" ht="20.25">
      <c r="A3869" s="30"/>
      <c r="B3869" s="31"/>
      <c r="C3869" s="689" t="s">
        <v>13</v>
      </c>
      <c r="D3869" s="690" t="s">
        <v>14</v>
      </c>
      <c r="E3869" s="689"/>
    </row>
    <row r="3870" spans="1:5" ht="20.25">
      <c r="A3870" s="34" t="s">
        <v>366</v>
      </c>
      <c r="B3870" s="280" t="s">
        <v>40</v>
      </c>
      <c r="C3870" s="280" t="s">
        <v>17</v>
      </c>
      <c r="D3870" s="38">
        <v>43100</v>
      </c>
      <c r="E3870" s="89">
        <v>2363012</v>
      </c>
    </row>
    <row r="3871" spans="1:5" ht="20.25">
      <c r="A3871" s="280"/>
      <c r="B3871" s="280"/>
      <c r="C3871" s="282"/>
      <c r="D3871" s="38"/>
      <c r="E3871" s="89"/>
    </row>
    <row r="3872" spans="1:5" ht="20.25">
      <c r="A3872" s="41"/>
      <c r="B3872" s="280"/>
      <c r="C3872" s="282"/>
      <c r="D3872" s="38"/>
      <c r="E3872" s="89"/>
    </row>
    <row r="3873" spans="1:5" ht="20.25">
      <c r="A3873" s="41"/>
      <c r="B3873" s="280"/>
      <c r="C3873" s="282"/>
      <c r="D3873" s="86"/>
      <c r="E3873" s="89"/>
    </row>
    <row r="3874" spans="1:5" ht="20.25">
      <c r="A3874" s="41"/>
      <c r="B3874" s="280"/>
      <c r="C3874" s="280"/>
      <c r="D3874" s="38"/>
      <c r="E3874" s="89"/>
    </row>
    <row r="3875" spans="1:5" ht="20.25">
      <c r="A3875" s="41"/>
      <c r="B3875" s="280"/>
      <c r="C3875" s="282"/>
      <c r="D3875" s="38"/>
      <c r="E3875" s="88"/>
    </row>
    <row r="3876" spans="1:5" ht="20.25">
      <c r="A3876" s="41"/>
      <c r="B3876" s="280"/>
      <c r="C3876" s="282"/>
      <c r="D3876" s="86"/>
      <c r="E3876" s="88"/>
    </row>
    <row r="3877" spans="1:5" ht="20.25">
      <c r="A3877" s="41"/>
      <c r="B3877" s="280"/>
      <c r="C3877" s="280"/>
      <c r="D3877" s="38"/>
      <c r="E3877" s="89"/>
    </row>
    <row r="3878" spans="1:5" ht="20.25">
      <c r="A3878" s="280"/>
      <c r="B3878" s="280"/>
      <c r="C3878" s="280"/>
      <c r="D3878" s="38"/>
      <c r="E3878" s="88"/>
    </row>
    <row r="3879" spans="1:5" ht="20.25">
      <c r="A3879" s="41"/>
      <c r="B3879" s="280"/>
      <c r="C3879" s="280"/>
      <c r="D3879" s="38"/>
      <c r="E3879" s="88"/>
    </row>
    <row r="3880" spans="1:5" ht="20.25">
      <c r="A3880" s="41"/>
      <c r="B3880" s="281"/>
      <c r="C3880" s="280"/>
      <c r="D3880" s="78"/>
      <c r="E3880" s="89"/>
    </row>
    <row r="3881" spans="1:5" ht="20.25">
      <c r="A3881" s="47"/>
      <c r="B3881" s="28"/>
      <c r="C3881" s="27"/>
      <c r="D3881" s="148"/>
      <c r="E3881" s="27"/>
    </row>
    <row r="3882" spans="1:5" ht="20.25">
      <c r="A3882" s="47"/>
      <c r="B3882" s="27"/>
      <c r="C3882" s="27"/>
      <c r="D3882" s="27"/>
      <c r="E3882" s="27"/>
    </row>
    <row r="3883" spans="1:5" ht="20.25">
      <c r="A3883" s="280"/>
      <c r="B3883" s="280"/>
      <c r="C3883" s="280"/>
      <c r="D3883" s="38"/>
      <c r="E3883" s="88"/>
    </row>
    <row r="3884" spans="1:5" ht="20.25">
      <c r="A3884" s="280"/>
      <c r="B3884" s="280"/>
      <c r="C3884" s="280"/>
      <c r="D3884" s="38"/>
      <c r="E3884" s="88"/>
    </row>
    <row r="3885" spans="1:5" ht="20.25">
      <c r="A3885" s="41"/>
      <c r="B3885" s="280"/>
      <c r="C3885" s="280"/>
      <c r="D3885" s="38"/>
      <c r="E3885" s="88"/>
    </row>
    <row r="3886" spans="1:5" ht="20.25">
      <c r="A3886" s="41"/>
      <c r="B3886" s="280"/>
      <c r="C3886" s="280"/>
      <c r="D3886" s="38"/>
      <c r="E3886" s="88"/>
    </row>
    <row r="3887" spans="1:5" ht="20.25">
      <c r="A3887" s="41"/>
      <c r="B3887" s="280"/>
      <c r="C3887" s="280"/>
      <c r="D3887" s="38"/>
      <c r="E3887" s="89"/>
    </row>
    <row r="3888" spans="1:5" ht="20.25">
      <c r="A3888" s="280"/>
      <c r="B3888" s="281"/>
      <c r="C3888" s="280"/>
      <c r="D3888" s="45"/>
      <c r="E3888" s="46"/>
    </row>
    <row r="3889" spans="1:5" ht="20.25">
      <c r="A3889" s="280"/>
      <c r="B3889" s="281"/>
      <c r="C3889" s="280"/>
      <c r="D3889" s="45"/>
      <c r="E3889" s="46"/>
    </row>
    <row r="3890" spans="1:5" ht="20.25">
      <c r="A3890" s="280"/>
      <c r="B3890" s="281"/>
      <c r="C3890" s="280"/>
      <c r="D3890" s="45"/>
      <c r="E3890" s="46"/>
    </row>
    <row r="3891" spans="1:5" ht="20.25">
      <c r="A3891" s="280"/>
      <c r="B3891" s="281"/>
      <c r="C3891" s="280"/>
      <c r="D3891" s="45"/>
      <c r="E3891" s="46"/>
    </row>
    <row r="3892" spans="1:5" ht="20.25">
      <c r="A3892" s="280"/>
      <c r="B3892" s="281"/>
      <c r="C3892" s="280"/>
      <c r="D3892" s="45"/>
      <c r="E3892" s="46"/>
    </row>
    <row r="3893" spans="1:5" ht="20.25">
      <c r="A3893" s="280"/>
      <c r="B3893" s="281"/>
      <c r="C3893" s="280"/>
      <c r="D3893" s="45"/>
      <c r="E3893" s="46"/>
    </row>
    <row r="3894" spans="1:5" ht="20.25">
      <c r="A3894" s="280"/>
      <c r="B3894" s="281"/>
      <c r="C3894" s="280"/>
      <c r="D3894" s="45"/>
      <c r="E3894" s="46"/>
    </row>
    <row r="3895" spans="1:5" ht="20.25">
      <c r="A3895" s="47"/>
      <c r="B3895" s="48"/>
      <c r="C3895" s="47"/>
      <c r="D3895" s="49"/>
      <c r="E3895" s="50"/>
    </row>
    <row r="3896" spans="1:5" ht="20.25">
      <c r="A3896" s="30"/>
      <c r="B3896" s="51"/>
      <c r="C3896" s="30"/>
      <c r="D3896" s="49"/>
      <c r="E3896" s="50"/>
    </row>
    <row r="3897" spans="1:5" ht="20.25">
      <c r="A3897" s="52"/>
      <c r="B3897" s="53"/>
      <c r="C3897" s="1238" t="s">
        <v>772</v>
      </c>
      <c r="D3897" s="1239"/>
      <c r="E3897" s="140">
        <f>SUM(E3870:E3896)</f>
        <v>2363012</v>
      </c>
    </row>
    <row r="3898" spans="1:5" ht="20.25">
      <c r="A3898" s="55" t="s">
        <v>23</v>
      </c>
      <c r="B3898" s="53"/>
      <c r="C3898" s="28" t="s">
        <v>368</v>
      </c>
      <c r="D3898" s="28"/>
      <c r="E3898" s="179"/>
    </row>
    <row r="3899" spans="1:5" ht="20.25">
      <c r="A3899" s="19" t="s">
        <v>0</v>
      </c>
      <c r="B3899" s="40"/>
      <c r="C3899" s="40"/>
      <c r="D3899" s="40"/>
      <c r="E3899" s="40"/>
    </row>
    <row r="3900" spans="1:5" ht="20.25">
      <c r="A3900" s="19" t="s">
        <v>1</v>
      </c>
      <c r="B3900" s="40"/>
      <c r="C3900" s="40"/>
      <c r="D3900" s="40"/>
      <c r="E3900" s="40"/>
    </row>
    <row r="3901" spans="1:5" ht="20.25">
      <c r="A3901" s="19"/>
      <c r="B3901" s="20"/>
      <c r="C3901" s="20"/>
      <c r="D3901" s="21"/>
      <c r="E3901" s="22"/>
    </row>
    <row r="3902" spans="1:5" ht="20.25">
      <c r="A3902" s="19"/>
      <c r="B3902" s="20"/>
      <c r="C3902" s="19" t="s">
        <v>2</v>
      </c>
      <c r="D3902" s="21"/>
      <c r="E3902" s="21"/>
    </row>
    <row r="3903" spans="1:5" ht="20.25">
      <c r="A3903" s="19" t="s">
        <v>3</v>
      </c>
      <c r="B3903" s="23"/>
      <c r="C3903" s="20"/>
      <c r="D3903" s="22"/>
      <c r="E3903" s="22"/>
    </row>
    <row r="3904" spans="1:5" ht="20.25">
      <c r="A3904" s="21"/>
      <c r="B3904" s="23"/>
      <c r="C3904" s="20"/>
      <c r="D3904" s="22"/>
      <c r="E3904" s="22"/>
    </row>
    <row r="3905" spans="1:6" ht="20.25">
      <c r="A3905" s="21" t="s">
        <v>369</v>
      </c>
      <c r="B3905" s="23"/>
      <c r="C3905" s="20"/>
      <c r="D3905" s="22"/>
      <c r="E3905" s="22"/>
    </row>
    <row r="3906" spans="1:6" ht="20.25">
      <c r="A3906" s="21" t="s">
        <v>5</v>
      </c>
      <c r="B3906" s="24"/>
      <c r="C3906" s="21"/>
      <c r="D3906" s="22"/>
      <c r="E3906" s="22"/>
    </row>
    <row r="3907" spans="1:6" ht="20.25">
      <c r="A3907" s="21" t="s">
        <v>6</v>
      </c>
      <c r="B3907" s="24"/>
      <c r="C3907" s="21"/>
      <c r="D3907" s="22"/>
      <c r="E3907" s="22"/>
    </row>
    <row r="3908" spans="1:6" ht="20.25">
      <c r="A3908" s="688" t="s">
        <v>7</v>
      </c>
      <c r="B3908" s="26" t="s">
        <v>8</v>
      </c>
      <c r="C3908" s="683" t="s">
        <v>9</v>
      </c>
      <c r="D3908" s="684"/>
      <c r="E3908" s="688" t="s">
        <v>10</v>
      </c>
    </row>
    <row r="3909" spans="1:6" ht="20.25">
      <c r="A3909" s="27"/>
      <c r="B3909" s="28" t="s">
        <v>11</v>
      </c>
      <c r="C3909" s="688"/>
      <c r="D3909" s="29"/>
      <c r="E3909" s="27" t="s">
        <v>12</v>
      </c>
    </row>
    <row r="3910" spans="1:6" ht="20.25">
      <c r="A3910" s="30"/>
      <c r="B3910" s="31"/>
      <c r="C3910" s="689" t="s">
        <v>13</v>
      </c>
      <c r="D3910" s="690" t="s">
        <v>14</v>
      </c>
      <c r="E3910" s="689"/>
    </row>
    <row r="3911" spans="1:6" ht="20.25">
      <c r="A3911" s="34" t="s">
        <v>370</v>
      </c>
      <c r="B3911" s="280" t="s">
        <v>40</v>
      </c>
      <c r="C3911" s="280" t="s">
        <v>19</v>
      </c>
      <c r="D3911" s="38">
        <v>43159</v>
      </c>
      <c r="E3911" s="91">
        <v>246773</v>
      </c>
      <c r="F3911" s="302">
        <v>39448</v>
      </c>
    </row>
    <row r="3912" spans="1:6" ht="20.25">
      <c r="A3912" s="280"/>
      <c r="B3912" s="280"/>
      <c r="C3912" s="280"/>
      <c r="D3912" s="38"/>
      <c r="E3912" s="91"/>
    </row>
    <row r="3913" spans="1:6" ht="20.25">
      <c r="A3913" s="41"/>
      <c r="B3913" s="280"/>
      <c r="C3913" s="280"/>
      <c r="D3913" s="38"/>
      <c r="E3913" s="91"/>
    </row>
    <row r="3914" spans="1:6" ht="20.25">
      <c r="A3914" s="41"/>
      <c r="B3914" s="280"/>
      <c r="C3914" s="282"/>
      <c r="D3914" s="38"/>
      <c r="E3914" s="88"/>
    </row>
    <row r="3915" spans="1:6" ht="20.25">
      <c r="A3915" s="41"/>
      <c r="B3915" s="280"/>
      <c r="C3915" s="280"/>
      <c r="D3915" s="38"/>
      <c r="E3915" s="88"/>
    </row>
    <row r="3916" spans="1:6" ht="20.25">
      <c r="A3916" s="41"/>
      <c r="B3916" s="280"/>
      <c r="C3916" s="282"/>
      <c r="D3916" s="38"/>
      <c r="E3916" s="88"/>
    </row>
    <row r="3917" spans="1:6" ht="20.25">
      <c r="A3917" s="41"/>
      <c r="B3917" s="280"/>
      <c r="C3917" s="282"/>
      <c r="D3917" s="86"/>
      <c r="E3917" s="88"/>
    </row>
    <row r="3918" spans="1:6" ht="20.25">
      <c r="A3918" s="41"/>
      <c r="B3918" s="280"/>
      <c r="C3918" s="280"/>
      <c r="D3918" s="38"/>
      <c r="E3918" s="89"/>
    </row>
    <row r="3919" spans="1:6" ht="20.25">
      <c r="A3919" s="280"/>
      <c r="B3919" s="280"/>
      <c r="C3919" s="280"/>
      <c r="D3919" s="38"/>
      <c r="E3919" s="88"/>
    </row>
    <row r="3920" spans="1:6" ht="20.25">
      <c r="A3920" s="41"/>
      <c r="B3920" s="280"/>
      <c r="C3920" s="280"/>
      <c r="D3920" s="38"/>
      <c r="E3920" s="88"/>
    </row>
    <row r="3921" spans="1:5" ht="20.25">
      <c r="A3921" s="41"/>
      <c r="B3921" s="281"/>
      <c r="C3921" s="280"/>
      <c r="D3921" s="78"/>
      <c r="E3921" s="89"/>
    </row>
    <row r="3922" spans="1:5" ht="20.25">
      <c r="A3922" s="47"/>
      <c r="B3922" s="28"/>
      <c r="C3922" s="27"/>
      <c r="D3922" s="148"/>
      <c r="E3922" s="27"/>
    </row>
    <row r="3923" spans="1:5" ht="20.25">
      <c r="A3923" s="47"/>
      <c r="B3923" s="27"/>
      <c r="C3923" s="27"/>
      <c r="D3923" s="27"/>
      <c r="E3923" s="27"/>
    </row>
    <row r="3924" spans="1:5" ht="20.25">
      <c r="A3924" s="280"/>
      <c r="B3924" s="280"/>
      <c r="C3924" s="280"/>
      <c r="D3924" s="38"/>
      <c r="E3924" s="88"/>
    </row>
    <row r="3925" spans="1:5" ht="20.25">
      <c r="A3925" s="280"/>
      <c r="B3925" s="280"/>
      <c r="C3925" s="280"/>
      <c r="D3925" s="38"/>
      <c r="E3925" s="88"/>
    </row>
    <row r="3926" spans="1:5" ht="20.25">
      <c r="A3926" s="41"/>
      <c r="B3926" s="280"/>
      <c r="C3926" s="280"/>
      <c r="D3926" s="38"/>
      <c r="E3926" s="88"/>
    </row>
    <row r="3927" spans="1:5" ht="20.25">
      <c r="A3927" s="41"/>
      <c r="B3927" s="280"/>
      <c r="C3927" s="280"/>
      <c r="D3927" s="38"/>
      <c r="E3927" s="88"/>
    </row>
    <row r="3928" spans="1:5" ht="20.25">
      <c r="A3928" s="41"/>
      <c r="B3928" s="280"/>
      <c r="C3928" s="280"/>
      <c r="D3928" s="38"/>
      <c r="E3928" s="89"/>
    </row>
    <row r="3929" spans="1:5" ht="20.25">
      <c r="A3929" s="41"/>
      <c r="B3929" s="281"/>
      <c r="C3929" s="280"/>
      <c r="D3929" s="42"/>
      <c r="E3929" s="89"/>
    </row>
    <row r="3930" spans="1:5" ht="20.25">
      <c r="A3930" s="41"/>
      <c r="B3930" s="281"/>
      <c r="C3930" s="280"/>
      <c r="D3930" s="42"/>
      <c r="E3930" s="89"/>
    </row>
    <row r="3931" spans="1:5" ht="20.25">
      <c r="A3931" s="41"/>
      <c r="B3931" s="281"/>
      <c r="C3931" s="280"/>
      <c r="D3931" s="42"/>
      <c r="E3931" s="89"/>
    </row>
    <row r="3932" spans="1:5" ht="20.25">
      <c r="A3932" s="280"/>
      <c r="B3932" s="281"/>
      <c r="C3932" s="280"/>
      <c r="D3932" s="45"/>
      <c r="E3932" s="46"/>
    </row>
    <row r="3933" spans="1:5" ht="20.25">
      <c r="A3933" s="280"/>
      <c r="B3933" s="281"/>
      <c r="C3933" s="280"/>
      <c r="D3933" s="45"/>
      <c r="E3933" s="46"/>
    </row>
    <row r="3934" spans="1:5" ht="20.25">
      <c r="A3934" s="280"/>
      <c r="B3934" s="281"/>
      <c r="C3934" s="280"/>
      <c r="D3934" s="45"/>
      <c r="E3934" s="46"/>
    </row>
    <row r="3935" spans="1:5" ht="20.25">
      <c r="A3935" s="280"/>
      <c r="B3935" s="281"/>
      <c r="C3935" s="280"/>
      <c r="D3935" s="45"/>
      <c r="E3935" s="46"/>
    </row>
    <row r="3936" spans="1:5" ht="20.25">
      <c r="A3936" s="47"/>
      <c r="B3936" s="48"/>
      <c r="C3936" s="47"/>
      <c r="D3936" s="49"/>
      <c r="E3936" s="50"/>
    </row>
    <row r="3937" spans="1:6" ht="20.25">
      <c r="A3937" s="30"/>
      <c r="B3937" s="51"/>
      <c r="C3937" s="30"/>
      <c r="D3937" s="49"/>
      <c r="E3937" s="50"/>
    </row>
    <row r="3938" spans="1:6" ht="20.25">
      <c r="A3938" s="52"/>
      <c r="B3938" s="53"/>
      <c r="C3938" s="1238" t="s">
        <v>772</v>
      </c>
      <c r="D3938" s="1239"/>
      <c r="E3938" s="140">
        <f>SUM(E3911:E3937)</f>
        <v>246773</v>
      </c>
    </row>
    <row r="3939" spans="1:6" ht="20.25">
      <c r="A3939" s="55" t="s">
        <v>23</v>
      </c>
      <c r="B3939" s="40"/>
      <c r="C3939" s="40"/>
      <c r="D3939" s="40"/>
      <c r="E3939" s="40"/>
    </row>
    <row r="3940" spans="1:6" ht="20.25">
      <c r="A3940" s="19" t="s">
        <v>0</v>
      </c>
      <c r="B3940" s="40"/>
      <c r="C3940" s="40"/>
      <c r="D3940" s="40"/>
      <c r="E3940" s="40"/>
    </row>
    <row r="3941" spans="1:6" ht="20.25">
      <c r="A3941" s="19" t="s">
        <v>1</v>
      </c>
      <c r="B3941" s="22"/>
      <c r="C3941" s="22"/>
      <c r="D3941" s="22"/>
      <c r="E3941" s="22"/>
    </row>
    <row r="3942" spans="1:6" ht="20.25">
      <c r="A3942" s="19"/>
      <c r="B3942" s="20"/>
      <c r="C3942" s="20"/>
      <c r="D3942" s="21"/>
      <c r="E3942" s="22"/>
    </row>
    <row r="3943" spans="1:6" ht="20.25">
      <c r="A3943" s="19"/>
      <c r="B3943" s="20"/>
      <c r="C3943" s="19" t="s">
        <v>2</v>
      </c>
      <c r="D3943" s="21"/>
      <c r="E3943" s="21"/>
    </row>
    <row r="3944" spans="1:6" ht="20.25">
      <c r="A3944" s="19" t="s">
        <v>3</v>
      </c>
      <c r="B3944" s="23"/>
      <c r="C3944" s="20"/>
      <c r="D3944" s="22"/>
      <c r="E3944" s="22"/>
    </row>
    <row r="3945" spans="1:6" ht="20.25">
      <c r="A3945" s="21"/>
      <c r="B3945" s="23"/>
      <c r="C3945" s="20"/>
      <c r="D3945" s="22"/>
      <c r="E3945" s="22"/>
    </row>
    <row r="3946" spans="1:6" ht="20.25">
      <c r="A3946" s="21" t="s">
        <v>371</v>
      </c>
      <c r="B3946" s="23"/>
      <c r="C3946" s="20"/>
      <c r="D3946" s="22"/>
      <c r="E3946" s="22"/>
    </row>
    <row r="3947" spans="1:6" ht="20.25">
      <c r="A3947" s="21" t="s">
        <v>5</v>
      </c>
      <c r="B3947" s="24"/>
      <c r="C3947" s="21"/>
      <c r="D3947" s="22"/>
      <c r="E3947" s="22"/>
    </row>
    <row r="3948" spans="1:6" ht="20.25">
      <c r="A3948" s="21" t="s">
        <v>6</v>
      </c>
      <c r="B3948" s="24"/>
      <c r="C3948" s="21"/>
      <c r="D3948" s="22"/>
      <c r="E3948" s="22"/>
    </row>
    <row r="3949" spans="1:6" ht="20.25">
      <c r="A3949" s="688" t="s">
        <v>7</v>
      </c>
      <c r="B3949" s="26" t="s">
        <v>8</v>
      </c>
      <c r="C3949" s="683" t="s">
        <v>9</v>
      </c>
      <c r="D3949" s="684"/>
      <c r="E3949" s="688" t="s">
        <v>10</v>
      </c>
    </row>
    <row r="3950" spans="1:6" ht="20.25">
      <c r="A3950" s="27"/>
      <c r="B3950" s="28" t="s">
        <v>11</v>
      </c>
      <c r="C3950" s="688"/>
      <c r="D3950" s="29"/>
      <c r="E3950" s="27" t="s">
        <v>12</v>
      </c>
    </row>
    <row r="3951" spans="1:6" ht="20.25">
      <c r="A3951" s="30"/>
      <c r="B3951" s="31"/>
      <c r="C3951" s="689" t="s">
        <v>13</v>
      </c>
      <c r="D3951" s="690" t="s">
        <v>14</v>
      </c>
      <c r="E3951" s="689"/>
    </row>
    <row r="3952" spans="1:6" ht="20.25">
      <c r="A3952" s="34" t="s">
        <v>372</v>
      </c>
      <c r="B3952" s="280" t="s">
        <v>18</v>
      </c>
      <c r="C3952" s="280" t="s">
        <v>17</v>
      </c>
      <c r="D3952" s="38">
        <v>43146</v>
      </c>
      <c r="E3952" s="58">
        <v>1438993</v>
      </c>
      <c r="F3952" s="302">
        <v>43101</v>
      </c>
    </row>
    <row r="3953" spans="1:5" ht="20.25">
      <c r="A3953" s="280"/>
      <c r="B3953" s="280" t="s">
        <v>18</v>
      </c>
      <c r="C3953" s="280" t="s">
        <v>19</v>
      </c>
      <c r="D3953" s="86">
        <v>43159</v>
      </c>
      <c r="E3953" s="58">
        <v>1326633</v>
      </c>
    </row>
    <row r="3954" spans="1:5" ht="20.25">
      <c r="A3954" s="41"/>
      <c r="B3954" s="280"/>
      <c r="C3954" s="280"/>
      <c r="D3954" s="86"/>
      <c r="E3954" s="58"/>
    </row>
    <row r="3955" spans="1:5" ht="20.25">
      <c r="A3955" s="41"/>
      <c r="B3955" s="280"/>
      <c r="C3955" s="282"/>
      <c r="D3955" s="38"/>
      <c r="E3955" s="180"/>
    </row>
    <row r="3956" spans="1:5" ht="20.25">
      <c r="A3956" s="41"/>
      <c r="B3956" s="280"/>
      <c r="C3956" s="280"/>
      <c r="D3956" s="38"/>
      <c r="E3956" s="180"/>
    </row>
    <row r="3957" spans="1:5" ht="20.25">
      <c r="A3957" s="41"/>
      <c r="B3957" s="280"/>
      <c r="C3957" s="282"/>
      <c r="D3957" s="38"/>
      <c r="E3957" s="180"/>
    </row>
    <row r="3958" spans="1:5" ht="20.25">
      <c r="A3958" s="41"/>
      <c r="B3958" s="280"/>
      <c r="C3958" s="282"/>
      <c r="D3958" s="38"/>
      <c r="E3958" s="180"/>
    </row>
    <row r="3959" spans="1:5" ht="20.25">
      <c r="A3959" s="41"/>
      <c r="B3959" s="280"/>
      <c r="C3959" s="280"/>
      <c r="D3959" s="38"/>
      <c r="E3959" s="58"/>
    </row>
    <row r="3960" spans="1:5" ht="20.25">
      <c r="A3960" s="280"/>
      <c r="B3960" s="280"/>
      <c r="C3960" s="280"/>
      <c r="D3960" s="38"/>
      <c r="E3960" s="180"/>
    </row>
    <row r="3961" spans="1:5" ht="20.25">
      <c r="A3961" s="41"/>
      <c r="B3961" s="280"/>
      <c r="C3961" s="280"/>
      <c r="D3961" s="38"/>
      <c r="E3961" s="60"/>
    </row>
    <row r="3962" spans="1:5" ht="20.25">
      <c r="A3962" s="41"/>
      <c r="B3962" s="281"/>
      <c r="C3962" s="280"/>
      <c r="D3962" s="78"/>
      <c r="E3962" s="58"/>
    </row>
    <row r="3963" spans="1:5" ht="20.25">
      <c r="A3963" s="47"/>
      <c r="B3963" s="28"/>
      <c r="C3963" s="27"/>
      <c r="D3963" s="148"/>
      <c r="E3963" s="181"/>
    </row>
    <row r="3964" spans="1:5" ht="20.25">
      <c r="A3964" s="47"/>
      <c r="B3964" s="27"/>
      <c r="C3964" s="27"/>
      <c r="D3964" s="27"/>
      <c r="E3964" s="181"/>
    </row>
    <row r="3965" spans="1:5" ht="20.25">
      <c r="A3965" s="280"/>
      <c r="B3965" s="280"/>
      <c r="C3965" s="280"/>
      <c r="D3965" s="38"/>
      <c r="E3965" s="60"/>
    </row>
    <row r="3966" spans="1:5" ht="20.25">
      <c r="A3966" s="41"/>
      <c r="B3966" s="280"/>
      <c r="C3966" s="280"/>
      <c r="D3966" s="38"/>
      <c r="E3966" s="60"/>
    </row>
    <row r="3967" spans="1:5" ht="20.25">
      <c r="A3967" s="41"/>
      <c r="B3967" s="280"/>
      <c r="C3967" s="280"/>
      <c r="D3967" s="38"/>
      <c r="E3967" s="60"/>
    </row>
    <row r="3968" spans="1:5" ht="20.25">
      <c r="A3968" s="41"/>
      <c r="B3968" s="280"/>
      <c r="C3968" s="280"/>
      <c r="D3968" s="38"/>
      <c r="E3968" s="60"/>
    </row>
    <row r="3969" spans="1:5" ht="20.25">
      <c r="A3969" s="41"/>
      <c r="B3969" s="280"/>
      <c r="C3969" s="280"/>
      <c r="D3969" s="38"/>
      <c r="E3969" s="58"/>
    </row>
    <row r="3970" spans="1:5" ht="20.25">
      <c r="A3970" s="41"/>
      <c r="B3970" s="281"/>
      <c r="C3970" s="280"/>
      <c r="D3970" s="42"/>
      <c r="E3970" s="58"/>
    </row>
    <row r="3971" spans="1:5" ht="20.25">
      <c r="A3971" s="41"/>
      <c r="B3971" s="281"/>
      <c r="C3971" s="280"/>
      <c r="D3971" s="42"/>
      <c r="E3971" s="58"/>
    </row>
    <row r="3972" spans="1:5" ht="20.25">
      <c r="A3972" s="41"/>
      <c r="B3972" s="281"/>
      <c r="C3972" s="280"/>
      <c r="D3972" s="42"/>
      <c r="E3972" s="58"/>
    </row>
    <row r="3973" spans="1:5" ht="20.25">
      <c r="A3973" s="280"/>
      <c r="B3973" s="281"/>
      <c r="C3973" s="280"/>
      <c r="D3973" s="45"/>
      <c r="E3973" s="182"/>
    </row>
    <row r="3974" spans="1:5" ht="20.25">
      <c r="A3974" s="280"/>
      <c r="B3974" s="281"/>
      <c r="C3974" s="280"/>
      <c r="D3974" s="45"/>
      <c r="E3974" s="182"/>
    </row>
    <row r="3975" spans="1:5" ht="20.25">
      <c r="A3975" s="280"/>
      <c r="B3975" s="281"/>
      <c r="C3975" s="280"/>
      <c r="D3975" s="45"/>
      <c r="E3975" s="182"/>
    </row>
    <row r="3976" spans="1:5" ht="20.25">
      <c r="A3976" s="280"/>
      <c r="B3976" s="281"/>
      <c r="C3976" s="280"/>
      <c r="D3976" s="45"/>
      <c r="E3976" s="182"/>
    </row>
    <row r="3977" spans="1:5" ht="20.25">
      <c r="A3977" s="47"/>
      <c r="B3977" s="48"/>
      <c r="C3977" s="47"/>
      <c r="D3977" s="49"/>
      <c r="E3977" s="183"/>
    </row>
    <row r="3978" spans="1:5" ht="20.25">
      <c r="A3978" s="30"/>
      <c r="B3978" s="51"/>
      <c r="C3978" s="30"/>
      <c r="D3978" s="49"/>
      <c r="E3978" s="183"/>
    </row>
    <row r="3979" spans="1:5" ht="20.25">
      <c r="A3979" s="52"/>
      <c r="B3979" s="53"/>
      <c r="C3979" s="1238" t="s">
        <v>772</v>
      </c>
      <c r="D3979" s="1239"/>
      <c r="E3979" s="140">
        <f>SUM(E3952:E3978)</f>
        <v>2765626</v>
      </c>
    </row>
    <row r="3980" spans="1:5" ht="20.25">
      <c r="A3980" s="55" t="s">
        <v>23</v>
      </c>
      <c r="B3980" s="40"/>
      <c r="C3980" s="40"/>
      <c r="D3980" s="40"/>
      <c r="E3980" s="40"/>
    </row>
    <row r="3981" spans="1:5" ht="20.25">
      <c r="A3981" s="19" t="s">
        <v>0</v>
      </c>
      <c r="B3981" s="40"/>
      <c r="C3981" s="40"/>
      <c r="D3981" s="40"/>
      <c r="E3981" s="40"/>
    </row>
    <row r="3982" spans="1:5" ht="20.25">
      <c r="A3982" s="19" t="s">
        <v>1</v>
      </c>
      <c r="B3982" s="22"/>
      <c r="C3982" s="22"/>
      <c r="D3982" s="22"/>
      <c r="E3982" s="22"/>
    </row>
    <row r="3983" spans="1:5" ht="20.25">
      <c r="A3983" s="19"/>
      <c r="B3983" s="20"/>
      <c r="C3983" s="20"/>
      <c r="D3983" s="21"/>
      <c r="E3983" s="22"/>
    </row>
    <row r="3984" spans="1:5" ht="20.25">
      <c r="A3984" s="19"/>
      <c r="B3984" s="20"/>
      <c r="C3984" s="19" t="s">
        <v>2</v>
      </c>
      <c r="D3984" s="21"/>
      <c r="E3984" s="21"/>
    </row>
    <row r="3985" spans="1:6" ht="20.25">
      <c r="A3985" s="19" t="s">
        <v>3</v>
      </c>
      <c r="B3985" s="23"/>
      <c r="C3985" s="20"/>
      <c r="D3985" s="22"/>
      <c r="E3985" s="22"/>
    </row>
    <row r="3986" spans="1:6" ht="20.25">
      <c r="A3986" s="21"/>
      <c r="B3986" s="23"/>
      <c r="C3986" s="20"/>
      <c r="D3986" s="22"/>
      <c r="E3986" s="22"/>
    </row>
    <row r="3987" spans="1:6" ht="20.25">
      <c r="A3987" s="21" t="s">
        <v>373</v>
      </c>
      <c r="B3987" s="23"/>
      <c r="C3987" s="20"/>
      <c r="D3987" s="22"/>
      <c r="E3987" s="22"/>
    </row>
    <row r="3988" spans="1:6" ht="20.25">
      <c r="A3988" s="21" t="s">
        <v>5</v>
      </c>
      <c r="B3988" s="24"/>
      <c r="C3988" s="21"/>
      <c r="D3988" s="22"/>
      <c r="E3988" s="22"/>
    </row>
    <row r="3989" spans="1:6" ht="20.25">
      <c r="A3989" s="21" t="s">
        <v>6</v>
      </c>
      <c r="B3989" s="24"/>
      <c r="C3989" s="21"/>
      <c r="D3989" s="22"/>
      <c r="E3989" s="22"/>
    </row>
    <row r="3990" spans="1:6" ht="20.25">
      <c r="A3990" s="688" t="s">
        <v>7</v>
      </c>
      <c r="B3990" s="26" t="s">
        <v>8</v>
      </c>
      <c r="C3990" s="683" t="s">
        <v>9</v>
      </c>
      <c r="D3990" s="684"/>
      <c r="E3990" s="688" t="s">
        <v>10</v>
      </c>
    </row>
    <row r="3991" spans="1:6" ht="20.25">
      <c r="A3991" s="27"/>
      <c r="B3991" s="28" t="s">
        <v>11</v>
      </c>
      <c r="C3991" s="688"/>
      <c r="D3991" s="29"/>
      <c r="E3991" s="27" t="s">
        <v>12</v>
      </c>
    </row>
    <row r="3992" spans="1:6" ht="20.25">
      <c r="A3992" s="30"/>
      <c r="B3992" s="31"/>
      <c r="C3992" s="689" t="s">
        <v>13</v>
      </c>
      <c r="D3992" s="690" t="s">
        <v>14</v>
      </c>
      <c r="E3992" s="689"/>
    </row>
    <row r="3993" spans="1:6" ht="20.25">
      <c r="A3993" s="34" t="s">
        <v>374</v>
      </c>
      <c r="B3993" s="280"/>
      <c r="C3993" s="282"/>
      <c r="D3993" s="38"/>
      <c r="E3993" s="89"/>
      <c r="F3993" s="302">
        <v>43101</v>
      </c>
    </row>
    <row r="3994" spans="1:6" ht="20.25">
      <c r="A3994" s="280"/>
      <c r="B3994" s="280"/>
      <c r="C3994" s="280"/>
      <c r="D3994" s="38"/>
      <c r="E3994" s="89"/>
      <c r="F3994" s="306">
        <v>43101</v>
      </c>
    </row>
    <row r="3995" spans="1:6" ht="20.25">
      <c r="A3995" s="41"/>
      <c r="B3995" s="280"/>
      <c r="C3995" s="280"/>
      <c r="D3995" s="38"/>
      <c r="E3995" s="89"/>
    </row>
    <row r="3996" spans="1:6" ht="20.25">
      <c r="A3996" s="41"/>
      <c r="B3996" s="280"/>
      <c r="C3996" s="282"/>
      <c r="D3996" s="38"/>
      <c r="E3996" s="89"/>
    </row>
    <row r="3997" spans="1:6" ht="20.25">
      <c r="A3997" s="41"/>
      <c r="B3997" s="280"/>
      <c r="C3997" s="282"/>
      <c r="D3997" s="38"/>
      <c r="E3997" s="89"/>
    </row>
    <row r="3998" spans="1:6" ht="20.25">
      <c r="A3998" s="41"/>
      <c r="B3998" s="280"/>
      <c r="C3998" s="280"/>
      <c r="D3998" s="38"/>
      <c r="E3998" s="88"/>
    </row>
    <row r="3999" spans="1:6" ht="20.25">
      <c r="A3999" s="41"/>
      <c r="B3999" s="280"/>
      <c r="C3999" s="282"/>
      <c r="D3999" s="86"/>
      <c r="E3999" s="89"/>
    </row>
    <row r="4000" spans="1:6" ht="20.25">
      <c r="A4000" s="41"/>
      <c r="B4000" s="280"/>
      <c r="C4000" s="280"/>
      <c r="D4000" s="38"/>
      <c r="E4000" s="89"/>
    </row>
    <row r="4001" spans="1:5" ht="20.25">
      <c r="A4001" s="280"/>
      <c r="B4001" s="280"/>
      <c r="C4001" s="280"/>
      <c r="D4001" s="38"/>
      <c r="E4001" s="88"/>
    </row>
    <row r="4002" spans="1:5" ht="20.25">
      <c r="A4002" s="41"/>
      <c r="B4002" s="280"/>
      <c r="C4002" s="280"/>
      <c r="D4002" s="38"/>
      <c r="E4002" s="88"/>
    </row>
    <row r="4003" spans="1:5" ht="20.25">
      <c r="A4003" s="41"/>
      <c r="B4003" s="281"/>
      <c r="C4003" s="280"/>
      <c r="D4003" s="78"/>
      <c r="E4003" s="89"/>
    </row>
    <row r="4004" spans="1:5" ht="20.25">
      <c r="A4004" s="47"/>
      <c r="B4004" s="28"/>
      <c r="C4004" s="27"/>
      <c r="D4004" s="148"/>
      <c r="E4004" s="27"/>
    </row>
    <row r="4005" spans="1:5" ht="20.25">
      <c r="A4005" s="47"/>
      <c r="B4005" s="27"/>
      <c r="C4005" s="27"/>
      <c r="D4005" s="27"/>
      <c r="E4005" s="27"/>
    </row>
    <row r="4006" spans="1:5" ht="20.25">
      <c r="A4006" s="280"/>
      <c r="B4006" s="280"/>
      <c r="C4006" s="280"/>
      <c r="D4006" s="38"/>
      <c r="E4006" s="88"/>
    </row>
    <row r="4007" spans="1:5" ht="20.25">
      <c r="A4007" s="280"/>
      <c r="B4007" s="280"/>
      <c r="C4007" s="280"/>
      <c r="D4007" s="38"/>
      <c r="E4007" s="88"/>
    </row>
    <row r="4008" spans="1:5" ht="20.25">
      <c r="A4008" s="41"/>
      <c r="B4008" s="280"/>
      <c r="C4008" s="280"/>
      <c r="D4008" s="38"/>
      <c r="E4008" s="88"/>
    </row>
    <row r="4009" spans="1:5" ht="20.25">
      <c r="A4009" s="41"/>
      <c r="B4009" s="280"/>
      <c r="C4009" s="280"/>
      <c r="D4009" s="38"/>
      <c r="E4009" s="88"/>
    </row>
    <row r="4010" spans="1:5" ht="20.25">
      <c r="A4010" s="41"/>
      <c r="B4010" s="280"/>
      <c r="C4010" s="280"/>
      <c r="D4010" s="38"/>
      <c r="E4010" s="89"/>
    </row>
    <row r="4011" spans="1:5" ht="20.25">
      <c r="A4011" s="280"/>
      <c r="B4011" s="281"/>
      <c r="C4011" s="280"/>
      <c r="D4011" s="45"/>
      <c r="E4011" s="46"/>
    </row>
    <row r="4012" spans="1:5" ht="20.25">
      <c r="A4012" s="280"/>
      <c r="B4012" s="281"/>
      <c r="C4012" s="280"/>
      <c r="D4012" s="45"/>
      <c r="E4012" s="46"/>
    </row>
    <row r="4013" spans="1:5" ht="20.25">
      <c r="A4013" s="280"/>
      <c r="B4013" s="281"/>
      <c r="C4013" s="280"/>
      <c r="D4013" s="45"/>
      <c r="E4013" s="46"/>
    </row>
    <row r="4014" spans="1:5" ht="20.25">
      <c r="A4014" s="280"/>
      <c r="B4014" s="281"/>
      <c r="C4014" s="280"/>
      <c r="D4014" s="45"/>
      <c r="E4014" s="46"/>
    </row>
    <row r="4015" spans="1:5" ht="20.25">
      <c r="A4015" s="280"/>
      <c r="B4015" s="281"/>
      <c r="C4015" s="280"/>
      <c r="D4015" s="45"/>
      <c r="E4015" s="46"/>
    </row>
    <row r="4016" spans="1:5" ht="20.25">
      <c r="A4016" s="280"/>
      <c r="B4016" s="281"/>
      <c r="C4016" s="280"/>
      <c r="D4016" s="45"/>
      <c r="E4016" s="46"/>
    </row>
    <row r="4017" spans="1:6" ht="20.25">
      <c r="A4017" s="280"/>
      <c r="B4017" s="281"/>
      <c r="C4017" s="280"/>
      <c r="D4017" s="45"/>
      <c r="E4017" s="46"/>
    </row>
    <row r="4018" spans="1:6" ht="20.25">
      <c r="A4018" s="47"/>
      <c r="B4018" s="48"/>
      <c r="C4018" s="47"/>
      <c r="D4018" s="49"/>
      <c r="E4018" s="50"/>
    </row>
    <row r="4019" spans="1:6" ht="20.25">
      <c r="A4019" s="30"/>
      <c r="B4019" s="51"/>
      <c r="C4019" s="30"/>
      <c r="D4019" s="49"/>
      <c r="E4019" s="50"/>
    </row>
    <row r="4020" spans="1:6" ht="20.25">
      <c r="A4020" s="52"/>
      <c r="B4020" s="53"/>
      <c r="C4020" s="1238" t="s">
        <v>772</v>
      </c>
      <c r="D4020" s="1239"/>
      <c r="E4020" s="140">
        <f>SUM(E3993:E4019)</f>
        <v>0</v>
      </c>
    </row>
    <row r="4021" spans="1:6" ht="20.25">
      <c r="A4021" s="55" t="s">
        <v>23</v>
      </c>
      <c r="B4021" s="40"/>
      <c r="C4021" s="40"/>
      <c r="D4021" s="40"/>
      <c r="E4021" s="40"/>
    </row>
    <row r="4022" spans="1:6" ht="20.25">
      <c r="A4022" s="19" t="s">
        <v>0</v>
      </c>
      <c r="B4022" s="40"/>
      <c r="C4022" s="40"/>
      <c r="D4022" s="40"/>
      <c r="E4022" s="40"/>
    </row>
    <row r="4023" spans="1:6" ht="20.25">
      <c r="A4023" s="19" t="s">
        <v>1</v>
      </c>
      <c r="B4023" s="152"/>
      <c r="C4023" s="152"/>
      <c r="D4023" s="28"/>
      <c r="E4023" s="64"/>
    </row>
    <row r="4024" spans="1:6" ht="20.25">
      <c r="A4024" s="19"/>
      <c r="B4024" s="20"/>
      <c r="C4024" s="20"/>
      <c r="D4024" s="21"/>
      <c r="E4024" s="22"/>
    </row>
    <row r="4025" spans="1:6" ht="20.25">
      <c r="A4025" s="19"/>
      <c r="B4025" s="20"/>
      <c r="C4025" s="19" t="s">
        <v>2</v>
      </c>
      <c r="D4025" s="21"/>
      <c r="E4025" s="21"/>
    </row>
    <row r="4026" spans="1:6" ht="20.25">
      <c r="A4026" s="19" t="s">
        <v>3</v>
      </c>
      <c r="B4026" s="23"/>
      <c r="C4026" s="20"/>
      <c r="D4026" s="22"/>
      <c r="E4026" s="22"/>
      <c r="F4026" s="296"/>
    </row>
    <row r="4027" spans="1:6" ht="20.25">
      <c r="A4027" s="21"/>
      <c r="B4027" s="23"/>
      <c r="C4027" s="20"/>
      <c r="D4027" s="22"/>
      <c r="E4027" s="22"/>
      <c r="F4027" s="296"/>
    </row>
    <row r="4028" spans="1:6" ht="20.25">
      <c r="A4028" s="21" t="s">
        <v>375</v>
      </c>
      <c r="B4028" s="23"/>
      <c r="C4028" s="20"/>
      <c r="D4028" s="22"/>
      <c r="E4028" s="22"/>
      <c r="F4028" s="296"/>
    </row>
    <row r="4029" spans="1:6" ht="20.25">
      <c r="A4029" s="21" t="s">
        <v>5</v>
      </c>
      <c r="B4029" s="24"/>
      <c r="C4029" s="21"/>
      <c r="D4029" s="22"/>
      <c r="E4029" s="22"/>
      <c r="F4029" s="296"/>
    </row>
    <row r="4030" spans="1:6" ht="20.25">
      <c r="A4030" s="21" t="s">
        <v>6</v>
      </c>
      <c r="B4030" s="24"/>
      <c r="C4030" s="21"/>
      <c r="D4030" s="22"/>
      <c r="E4030" s="22"/>
      <c r="F4030" s="296"/>
    </row>
    <row r="4031" spans="1:6" ht="20.25">
      <c r="A4031" s="688" t="s">
        <v>7</v>
      </c>
      <c r="B4031" s="26" t="s">
        <v>8</v>
      </c>
      <c r="C4031" s="683" t="s">
        <v>9</v>
      </c>
      <c r="D4031" s="684"/>
      <c r="E4031" s="688" t="s">
        <v>10</v>
      </c>
      <c r="F4031" s="296"/>
    </row>
    <row r="4032" spans="1:6" ht="20.25">
      <c r="A4032" s="27"/>
      <c r="B4032" s="28" t="s">
        <v>11</v>
      </c>
      <c r="C4032" s="688"/>
      <c r="D4032" s="29"/>
      <c r="E4032" s="27" t="s">
        <v>12</v>
      </c>
      <c r="F4032" s="296"/>
    </row>
    <row r="4033" spans="1:6" ht="20.25">
      <c r="A4033" s="30"/>
      <c r="B4033" s="31"/>
      <c r="C4033" s="689" t="s">
        <v>13</v>
      </c>
      <c r="D4033" s="690" t="s">
        <v>14</v>
      </c>
      <c r="E4033" s="689"/>
      <c r="F4033" s="296"/>
    </row>
    <row r="4034" spans="1:6" ht="20.25">
      <c r="A4034" s="34" t="s">
        <v>376</v>
      </c>
      <c r="B4034" s="34" t="s">
        <v>130</v>
      </c>
      <c r="C4034" s="34" t="s">
        <v>107</v>
      </c>
      <c r="D4034" s="35">
        <v>40673</v>
      </c>
      <c r="E4034" s="88">
        <v>-238713</v>
      </c>
      <c r="F4034" s="296"/>
    </row>
    <row r="4035" spans="1:6" ht="20.25">
      <c r="A4035" s="280"/>
      <c r="B4035" s="280"/>
      <c r="C4035" s="280"/>
      <c r="D4035" s="38"/>
      <c r="E4035" s="89"/>
      <c r="F4035" s="296"/>
    </row>
    <row r="4036" spans="1:6" ht="20.25">
      <c r="A4036" s="41"/>
      <c r="B4036" s="280"/>
      <c r="C4036" s="280"/>
      <c r="D4036" s="38"/>
      <c r="E4036" s="89"/>
      <c r="F4036" s="296"/>
    </row>
    <row r="4037" spans="1:6" ht="20.25">
      <c r="A4037" s="41"/>
      <c r="B4037" s="280"/>
      <c r="C4037" s="280"/>
      <c r="D4037" s="38"/>
      <c r="E4037" s="89"/>
      <c r="F4037" s="308"/>
    </row>
    <row r="4038" spans="1:6" ht="20.25">
      <c r="A4038" s="41"/>
      <c r="B4038" s="280"/>
      <c r="C4038" s="280"/>
      <c r="D4038" s="38"/>
      <c r="E4038" s="89"/>
      <c r="F4038" s="308"/>
    </row>
    <row r="4039" spans="1:6" ht="20.25">
      <c r="A4039" s="41"/>
      <c r="B4039" s="280"/>
      <c r="C4039" s="282"/>
      <c r="D4039" s="38"/>
      <c r="E4039" s="89"/>
      <c r="F4039" s="296"/>
    </row>
    <row r="4040" spans="1:6" ht="20.25">
      <c r="A4040" s="41"/>
      <c r="B4040" s="280"/>
      <c r="C4040" s="282"/>
      <c r="D4040" s="86"/>
      <c r="E4040" s="89"/>
      <c r="F4040" s="296"/>
    </row>
    <row r="4041" spans="1:6" ht="20.25">
      <c r="A4041" s="41"/>
      <c r="B4041" s="280"/>
      <c r="C4041" s="280"/>
      <c r="D4041" s="38"/>
      <c r="E4041" s="89"/>
      <c r="F4041" s="296"/>
    </row>
    <row r="4042" spans="1:6" ht="20.25">
      <c r="A4042" s="280"/>
      <c r="B4042" s="280"/>
      <c r="C4042" s="280"/>
      <c r="D4042" s="38"/>
      <c r="E4042" s="89"/>
    </row>
    <row r="4043" spans="1:6" ht="20.25">
      <c r="A4043" s="41"/>
      <c r="B4043" s="280"/>
      <c r="C4043" s="280"/>
      <c r="D4043" s="38"/>
      <c r="E4043" s="89"/>
    </row>
    <row r="4044" spans="1:6" ht="20.25">
      <c r="A4044" s="41"/>
      <c r="B4044" s="281"/>
      <c r="C4044" s="280"/>
      <c r="D4044" s="78"/>
      <c r="E4044" s="89"/>
    </row>
    <row r="4045" spans="1:6" ht="20.25">
      <c r="A4045" s="47"/>
      <c r="B4045" s="28"/>
      <c r="C4045" s="27"/>
      <c r="D4045" s="148"/>
      <c r="E4045" s="89"/>
    </row>
    <row r="4046" spans="1:6" ht="20.25">
      <c r="A4046" s="47"/>
      <c r="B4046" s="27"/>
      <c r="C4046" s="27"/>
      <c r="D4046" s="27"/>
      <c r="E4046" s="89"/>
    </row>
    <row r="4047" spans="1:6" ht="20.25">
      <c r="A4047" s="280"/>
      <c r="B4047" s="280"/>
      <c r="C4047" s="280"/>
      <c r="D4047" s="38"/>
      <c r="E4047" s="89"/>
    </row>
    <row r="4048" spans="1:6" ht="20.25">
      <c r="A4048" s="280"/>
      <c r="B4048" s="280"/>
      <c r="C4048" s="280"/>
      <c r="D4048" s="38"/>
      <c r="E4048" s="89"/>
    </row>
    <row r="4049" spans="1:6" ht="20.25">
      <c r="A4049" s="41"/>
      <c r="B4049" s="280"/>
      <c r="C4049" s="280"/>
      <c r="D4049" s="38"/>
      <c r="E4049" s="89"/>
    </row>
    <row r="4050" spans="1:6" ht="20.25">
      <c r="A4050" s="41"/>
      <c r="B4050" s="280"/>
      <c r="C4050" s="280"/>
      <c r="D4050" s="38"/>
      <c r="E4050" s="89"/>
    </row>
    <row r="4051" spans="1:6" ht="20.25">
      <c r="A4051" s="41"/>
      <c r="B4051" s="280"/>
      <c r="C4051" s="280"/>
      <c r="D4051" s="38"/>
      <c r="E4051" s="89"/>
    </row>
    <row r="4052" spans="1:6" ht="20.25">
      <c r="A4052" s="280"/>
      <c r="B4052" s="281"/>
      <c r="C4052" s="280"/>
      <c r="D4052" s="45"/>
      <c r="E4052" s="89"/>
    </row>
    <row r="4053" spans="1:6" ht="20.25">
      <c r="A4053" s="280"/>
      <c r="B4053" s="281"/>
      <c r="C4053" s="280"/>
      <c r="D4053" s="45"/>
      <c r="E4053" s="89"/>
    </row>
    <row r="4054" spans="1:6" ht="20.25">
      <c r="A4054" s="280"/>
      <c r="B4054" s="281"/>
      <c r="C4054" s="280"/>
      <c r="D4054" s="45"/>
      <c r="E4054" s="89"/>
    </row>
    <row r="4055" spans="1:6" ht="20.25">
      <c r="A4055" s="280"/>
      <c r="B4055" s="281"/>
      <c r="C4055" s="280"/>
      <c r="D4055" s="45"/>
      <c r="E4055" s="89"/>
    </row>
    <row r="4056" spans="1:6" ht="20.25">
      <c r="A4056" s="280"/>
      <c r="B4056" s="281"/>
      <c r="C4056" s="280"/>
      <c r="D4056" s="45"/>
      <c r="E4056" s="89"/>
    </row>
    <row r="4057" spans="1:6" ht="20.25">
      <c r="A4057" s="280"/>
      <c r="B4057" s="281"/>
      <c r="C4057" s="280"/>
      <c r="D4057" s="45"/>
      <c r="E4057" s="89"/>
    </row>
    <row r="4058" spans="1:6" ht="20.25">
      <c r="A4058" s="280"/>
      <c r="B4058" s="281"/>
      <c r="C4058" s="280"/>
      <c r="D4058" s="45"/>
      <c r="E4058" s="89"/>
    </row>
    <row r="4059" spans="1:6" ht="20.25">
      <c r="A4059" s="47"/>
      <c r="B4059" s="48"/>
      <c r="C4059" s="47"/>
      <c r="D4059" s="49"/>
      <c r="E4059" s="89"/>
    </row>
    <row r="4060" spans="1:6" ht="20.25">
      <c r="A4060" s="30"/>
      <c r="B4060" s="51"/>
      <c r="C4060" s="30"/>
      <c r="D4060" s="49"/>
      <c r="E4060" s="89"/>
    </row>
    <row r="4061" spans="1:6" ht="20.25">
      <c r="A4061" s="52"/>
      <c r="B4061" s="53"/>
      <c r="C4061" s="1238" t="s">
        <v>774</v>
      </c>
      <c r="D4061" s="1239"/>
      <c r="E4061" s="169">
        <f>SUM(E4034:E4060)</f>
        <v>-238713</v>
      </c>
      <c r="F4061" s="296"/>
    </row>
    <row r="4062" spans="1:6" ht="20.25">
      <c r="A4062" s="55" t="s">
        <v>23</v>
      </c>
      <c r="B4062" s="40"/>
      <c r="C4062" s="40"/>
      <c r="D4062" s="40"/>
      <c r="E4062" s="40"/>
      <c r="F4062" s="296"/>
    </row>
    <row r="4063" spans="1:6" ht="20.25">
      <c r="A4063" s="19" t="s">
        <v>0</v>
      </c>
      <c r="B4063" s="40"/>
      <c r="C4063" s="40"/>
      <c r="D4063" s="40"/>
      <c r="E4063" s="40"/>
      <c r="F4063" s="296"/>
    </row>
    <row r="4064" spans="1:6" ht="20.25">
      <c r="A4064" s="19" t="s">
        <v>1</v>
      </c>
      <c r="B4064" s="152"/>
      <c r="C4064" s="152"/>
      <c r="D4064" s="28"/>
      <c r="E4064" s="64"/>
      <c r="F4064" s="296"/>
    </row>
    <row r="4065" spans="1:6" ht="20.25">
      <c r="A4065" s="19"/>
      <c r="B4065" s="20"/>
      <c r="C4065" s="20"/>
      <c r="D4065" s="21"/>
      <c r="E4065" s="22"/>
      <c r="F4065" s="296"/>
    </row>
    <row r="4066" spans="1:6" ht="20.25">
      <c r="A4066" s="19"/>
      <c r="B4066" s="20"/>
      <c r="C4066" s="19" t="s">
        <v>2</v>
      </c>
      <c r="D4066" s="21"/>
      <c r="E4066" s="21"/>
      <c r="F4066" s="296"/>
    </row>
    <row r="4067" spans="1:6" ht="20.25">
      <c r="A4067" s="19" t="s">
        <v>3</v>
      </c>
      <c r="B4067" s="23"/>
      <c r="C4067" s="20"/>
      <c r="D4067" s="22"/>
      <c r="E4067" s="22"/>
      <c r="F4067" s="296"/>
    </row>
    <row r="4068" spans="1:6" ht="20.25">
      <c r="A4068" s="21"/>
      <c r="B4068" s="23"/>
      <c r="C4068" s="20"/>
      <c r="D4068" s="22"/>
      <c r="E4068" s="22"/>
      <c r="F4068" s="296"/>
    </row>
    <row r="4069" spans="1:6" ht="20.25">
      <c r="A4069" s="21" t="s">
        <v>377</v>
      </c>
      <c r="B4069" s="23"/>
      <c r="C4069" s="20"/>
      <c r="D4069" s="22"/>
      <c r="E4069" s="22"/>
      <c r="F4069" s="296"/>
    </row>
    <row r="4070" spans="1:6" ht="20.25">
      <c r="A4070" s="21" t="s">
        <v>5</v>
      </c>
      <c r="B4070" s="24"/>
      <c r="C4070" s="21"/>
      <c r="D4070" s="22"/>
      <c r="E4070" s="22"/>
      <c r="F4070" s="296"/>
    </row>
    <row r="4071" spans="1:6" ht="20.25">
      <c r="A4071" s="21" t="s">
        <v>6</v>
      </c>
      <c r="B4071" s="24"/>
      <c r="C4071" s="21"/>
      <c r="D4071" s="22"/>
      <c r="E4071" s="22"/>
      <c r="F4071" s="296"/>
    </row>
    <row r="4072" spans="1:6" ht="20.25">
      <c r="A4072" s="688" t="s">
        <v>7</v>
      </c>
      <c r="B4072" s="26" t="s">
        <v>8</v>
      </c>
      <c r="C4072" s="683" t="s">
        <v>9</v>
      </c>
      <c r="D4072" s="684"/>
      <c r="E4072" s="688" t="s">
        <v>10</v>
      </c>
      <c r="F4072" s="296"/>
    </row>
    <row r="4073" spans="1:6" ht="20.25">
      <c r="A4073" s="27"/>
      <c r="B4073" s="28" t="s">
        <v>11</v>
      </c>
      <c r="C4073" s="688"/>
      <c r="D4073" s="29"/>
      <c r="E4073" s="27" t="s">
        <v>12</v>
      </c>
      <c r="F4073" s="296"/>
    </row>
    <row r="4074" spans="1:6" ht="20.25">
      <c r="A4074" s="30"/>
      <c r="B4074" s="31"/>
      <c r="C4074" s="689" t="s">
        <v>13</v>
      </c>
      <c r="D4074" s="690" t="s">
        <v>14</v>
      </c>
      <c r="E4074" s="689"/>
      <c r="F4074" s="296"/>
    </row>
    <row r="4075" spans="1:6" ht="20.25">
      <c r="A4075" s="280" t="s">
        <v>378</v>
      </c>
      <c r="B4075" s="280" t="s">
        <v>379</v>
      </c>
      <c r="C4075" s="280" t="s">
        <v>129</v>
      </c>
      <c r="D4075" s="86">
        <v>41152</v>
      </c>
      <c r="E4075" s="88">
        <v>-54865</v>
      </c>
      <c r="F4075" s="296"/>
    </row>
    <row r="4076" spans="1:6" ht="20.25">
      <c r="A4076" s="41"/>
      <c r="B4076" s="280" t="s">
        <v>27</v>
      </c>
      <c r="C4076" s="280" t="s">
        <v>19</v>
      </c>
      <c r="D4076" s="86">
        <v>41670</v>
      </c>
      <c r="E4076" s="88">
        <v>-90283</v>
      </c>
      <c r="F4076" s="308"/>
    </row>
    <row r="4077" spans="1:6" ht="20.25">
      <c r="A4077" s="41"/>
      <c r="B4077" s="280" t="s">
        <v>548</v>
      </c>
      <c r="C4077" s="280" t="s">
        <v>19</v>
      </c>
      <c r="D4077" s="86">
        <v>42855</v>
      </c>
      <c r="E4077" s="89">
        <v>-1479</v>
      </c>
      <c r="F4077" s="303"/>
    </row>
    <row r="4078" spans="1:6" ht="20.25">
      <c r="A4078" s="41"/>
      <c r="B4078" s="280" t="s">
        <v>548</v>
      </c>
      <c r="C4078" s="280" t="s">
        <v>17</v>
      </c>
      <c r="D4078" s="86">
        <v>42993</v>
      </c>
      <c r="E4078" s="89">
        <v>8316</v>
      </c>
      <c r="F4078" s="296"/>
    </row>
    <row r="4079" spans="1:6" ht="20.25">
      <c r="A4079" s="280"/>
      <c r="B4079" s="280" t="s">
        <v>18</v>
      </c>
      <c r="C4079" s="280" t="s">
        <v>19</v>
      </c>
      <c r="D4079" s="86">
        <v>43159</v>
      </c>
      <c r="E4079" s="89">
        <v>366187</v>
      </c>
      <c r="F4079" s="303">
        <v>43101</v>
      </c>
    </row>
    <row r="4080" spans="1:6" ht="20.25">
      <c r="A4080" s="41"/>
      <c r="B4080" s="280"/>
      <c r="C4080" s="280"/>
      <c r="D4080" s="86"/>
      <c r="E4080" s="89"/>
      <c r="F4080" s="303"/>
    </row>
    <row r="4081" spans="1:6" ht="20.25">
      <c r="A4081" s="41"/>
      <c r="B4081" s="280"/>
      <c r="C4081" s="280"/>
      <c r="D4081" s="86"/>
      <c r="E4081" s="89"/>
      <c r="F4081" s="303"/>
    </row>
    <row r="4082" spans="1:6" ht="20.25">
      <c r="A4082" s="41"/>
      <c r="B4082" s="280"/>
      <c r="C4082" s="280"/>
      <c r="D4082" s="86"/>
      <c r="E4082" s="90"/>
      <c r="F4082" s="303"/>
    </row>
    <row r="4083" spans="1:6" ht="20.25">
      <c r="A4083" s="41"/>
      <c r="B4083" s="280"/>
      <c r="C4083" s="280"/>
      <c r="D4083" s="86"/>
      <c r="E4083" s="90"/>
      <c r="F4083" s="296"/>
    </row>
    <row r="4084" spans="1:6" ht="20.25">
      <c r="A4084" s="41"/>
      <c r="B4084" s="281"/>
      <c r="C4084" s="280"/>
      <c r="D4084" s="86"/>
      <c r="E4084" s="89"/>
      <c r="F4084" s="296"/>
    </row>
    <row r="4085" spans="1:6" ht="20.25">
      <c r="A4085" s="47"/>
      <c r="B4085" s="28"/>
      <c r="C4085" s="27"/>
      <c r="D4085" s="148"/>
      <c r="E4085" s="89"/>
      <c r="F4085" s="296"/>
    </row>
    <row r="4086" spans="1:6" ht="20.25">
      <c r="A4086" s="47"/>
      <c r="B4086" s="27"/>
      <c r="C4086" s="27"/>
      <c r="D4086" s="27"/>
      <c r="E4086" s="89"/>
      <c r="F4086" s="296"/>
    </row>
    <row r="4087" spans="1:6" ht="20.25">
      <c r="A4087" s="47"/>
      <c r="B4087" s="27"/>
      <c r="C4087" s="27"/>
      <c r="D4087" s="27"/>
      <c r="E4087" s="89"/>
      <c r="F4087" s="296"/>
    </row>
    <row r="4088" spans="1:6" ht="20.25">
      <c r="A4088" s="280"/>
      <c r="B4088" s="280"/>
      <c r="C4088" s="280"/>
      <c r="D4088" s="38"/>
      <c r="E4088" s="89"/>
      <c r="F4088" s="296"/>
    </row>
    <row r="4089" spans="1:6" ht="20.25">
      <c r="A4089" s="280"/>
      <c r="B4089" s="280"/>
      <c r="C4089" s="280"/>
      <c r="D4089" s="38"/>
      <c r="E4089" s="89"/>
      <c r="F4089" s="296"/>
    </row>
    <row r="4090" spans="1:6" ht="20.25">
      <c r="A4090" s="41"/>
      <c r="B4090" s="280"/>
      <c r="C4090" s="280"/>
      <c r="D4090" s="38"/>
      <c r="E4090" s="89"/>
      <c r="F4090" s="296"/>
    </row>
    <row r="4091" spans="1:6" ht="20.25">
      <c r="A4091" s="41"/>
      <c r="B4091" s="280"/>
      <c r="C4091" s="280"/>
      <c r="D4091" s="38"/>
      <c r="E4091" s="89"/>
      <c r="F4091" s="296"/>
    </row>
    <row r="4092" spans="1:6" ht="20.25">
      <c r="A4092" s="41"/>
      <c r="B4092" s="280"/>
      <c r="C4092" s="280"/>
      <c r="D4092" s="38"/>
      <c r="E4092" s="89"/>
      <c r="F4092" s="296"/>
    </row>
    <row r="4093" spans="1:6" ht="20.25">
      <c r="A4093" s="280"/>
      <c r="B4093" s="281"/>
      <c r="C4093" s="280"/>
      <c r="D4093" s="45"/>
      <c r="E4093" s="89"/>
    </row>
    <row r="4094" spans="1:6" ht="20.25">
      <c r="A4094" s="280"/>
      <c r="B4094" s="281"/>
      <c r="C4094" s="280"/>
      <c r="D4094" s="45"/>
      <c r="E4094" s="89"/>
    </row>
    <row r="4095" spans="1:6" ht="20.25">
      <c r="A4095" s="280"/>
      <c r="B4095" s="281"/>
      <c r="C4095" s="280"/>
      <c r="D4095" s="45"/>
      <c r="E4095" s="89"/>
    </row>
    <row r="4096" spans="1:6" ht="20.25">
      <c r="A4096" s="280"/>
      <c r="B4096" s="281"/>
      <c r="C4096" s="280"/>
      <c r="D4096" s="45"/>
      <c r="E4096" s="89"/>
    </row>
    <row r="4097" spans="1:6" ht="20.25">
      <c r="A4097" s="280"/>
      <c r="B4097" s="281"/>
      <c r="C4097" s="280"/>
      <c r="D4097" s="45"/>
      <c r="E4097" s="89"/>
    </row>
    <row r="4098" spans="1:6" ht="20.25">
      <c r="A4098" s="280"/>
      <c r="B4098" s="281"/>
      <c r="C4098" s="280"/>
      <c r="D4098" s="45"/>
      <c r="E4098" s="89"/>
    </row>
    <row r="4099" spans="1:6" ht="20.25">
      <c r="A4099" s="280"/>
      <c r="B4099" s="281"/>
      <c r="C4099" s="280"/>
      <c r="D4099" s="45"/>
      <c r="E4099" s="89"/>
    </row>
    <row r="4100" spans="1:6" ht="20.25">
      <c r="A4100" s="47"/>
      <c r="B4100" s="48"/>
      <c r="C4100" s="47"/>
      <c r="D4100" s="49"/>
      <c r="E4100" s="89"/>
    </row>
    <row r="4101" spans="1:6" ht="20.25">
      <c r="A4101" s="30"/>
      <c r="B4101" s="51"/>
      <c r="C4101" s="30"/>
      <c r="D4101" s="49"/>
      <c r="E4101" s="50"/>
    </row>
    <row r="4102" spans="1:6" ht="20.25">
      <c r="A4102" s="52"/>
      <c r="B4102" s="53"/>
      <c r="C4102" s="1238" t="s">
        <v>772</v>
      </c>
      <c r="D4102" s="1239"/>
      <c r="E4102" s="140">
        <f>SUM(E4075:E4101)</f>
        <v>227876</v>
      </c>
    </row>
    <row r="4103" spans="1:6" ht="20.25">
      <c r="A4103" s="55" t="s">
        <v>23</v>
      </c>
      <c r="B4103" s="40"/>
      <c r="C4103" s="40"/>
      <c r="D4103" s="40"/>
      <c r="E4103" s="40"/>
    </row>
    <row r="4104" spans="1:6" ht="20.25">
      <c r="A4104" s="19" t="s">
        <v>0</v>
      </c>
      <c r="B4104" s="40"/>
      <c r="C4104" s="40"/>
      <c r="D4104" s="40"/>
      <c r="E4104" s="40"/>
    </row>
    <row r="4105" spans="1:6" ht="20.25">
      <c r="A4105" s="19" t="s">
        <v>1</v>
      </c>
      <c r="B4105" s="152"/>
      <c r="C4105" s="152"/>
      <c r="D4105" s="28"/>
      <c r="E4105" s="64"/>
    </row>
    <row r="4106" spans="1:6" ht="20.25">
      <c r="A4106" s="19"/>
      <c r="B4106" s="20"/>
      <c r="C4106" s="20"/>
      <c r="D4106" s="21"/>
      <c r="E4106" s="22"/>
    </row>
    <row r="4107" spans="1:6" ht="20.25">
      <c r="A4107" s="19"/>
      <c r="B4107" s="20"/>
      <c r="C4107" s="19" t="s">
        <v>2</v>
      </c>
      <c r="D4107" s="21"/>
      <c r="E4107" s="21"/>
    </row>
    <row r="4108" spans="1:6" ht="20.25">
      <c r="A4108" s="19" t="s">
        <v>3</v>
      </c>
      <c r="B4108" s="23"/>
      <c r="C4108" s="20"/>
      <c r="D4108" s="22"/>
      <c r="E4108" s="22"/>
    </row>
    <row r="4109" spans="1:6" ht="20.25">
      <c r="A4109" s="21"/>
      <c r="B4109" s="23"/>
      <c r="C4109" s="20"/>
      <c r="D4109" s="22"/>
      <c r="E4109" s="22"/>
    </row>
    <row r="4110" spans="1:6" ht="20.25">
      <c r="A4110" s="21" t="s">
        <v>381</v>
      </c>
      <c r="B4110" s="23"/>
      <c r="C4110" s="20"/>
      <c r="D4110" s="22"/>
      <c r="E4110" s="22"/>
    </row>
    <row r="4111" spans="1:6" ht="20.25">
      <c r="A4111" s="21" t="s">
        <v>5</v>
      </c>
      <c r="B4111" s="24"/>
      <c r="C4111" s="21"/>
      <c r="D4111" s="22"/>
      <c r="E4111" s="22"/>
    </row>
    <row r="4112" spans="1:6" ht="20.25">
      <c r="A4112" s="21" t="s">
        <v>6</v>
      </c>
      <c r="B4112" s="24"/>
      <c r="C4112" s="21"/>
      <c r="D4112" s="22"/>
      <c r="E4112" s="22"/>
      <c r="F4112" s="296"/>
    </row>
    <row r="4113" spans="1:6" ht="20.25">
      <c r="A4113" s="688" t="s">
        <v>7</v>
      </c>
      <c r="B4113" s="26" t="s">
        <v>8</v>
      </c>
      <c r="C4113" s="683" t="s">
        <v>9</v>
      </c>
      <c r="D4113" s="684"/>
      <c r="E4113" s="688" t="s">
        <v>10</v>
      </c>
      <c r="F4113" s="296"/>
    </row>
    <row r="4114" spans="1:6" ht="20.25">
      <c r="A4114" s="27"/>
      <c r="B4114" s="28" t="s">
        <v>11</v>
      </c>
      <c r="C4114" s="688"/>
      <c r="D4114" s="29"/>
      <c r="E4114" s="27" t="s">
        <v>12</v>
      </c>
      <c r="F4114" s="296"/>
    </row>
    <row r="4115" spans="1:6" ht="20.25">
      <c r="A4115" s="30"/>
      <c r="B4115" s="31"/>
      <c r="C4115" s="689" t="s">
        <v>13</v>
      </c>
      <c r="D4115" s="690" t="s">
        <v>14</v>
      </c>
      <c r="E4115" s="689"/>
      <c r="F4115" s="296"/>
    </row>
    <row r="4116" spans="1:6" ht="20.25">
      <c r="A4116" s="34" t="s">
        <v>382</v>
      </c>
      <c r="B4116" s="280" t="s">
        <v>18</v>
      </c>
      <c r="C4116" s="280" t="s">
        <v>19</v>
      </c>
      <c r="D4116" s="86">
        <v>43146</v>
      </c>
      <c r="E4116" s="89">
        <v>2146273</v>
      </c>
      <c r="F4116" s="303">
        <v>43101</v>
      </c>
    </row>
    <row r="4117" spans="1:6" ht="20.25">
      <c r="A4117" s="280"/>
      <c r="B4117" s="280" t="s">
        <v>18</v>
      </c>
      <c r="C4117" s="280" t="s">
        <v>19</v>
      </c>
      <c r="D4117" s="86">
        <v>43159</v>
      </c>
      <c r="E4117" s="89">
        <v>1851363</v>
      </c>
      <c r="F4117" s="303">
        <v>43101</v>
      </c>
    </row>
    <row r="4118" spans="1:6" ht="20.25">
      <c r="A4118" s="41"/>
      <c r="B4118" s="280" t="s">
        <v>18</v>
      </c>
      <c r="C4118" s="280" t="s">
        <v>19</v>
      </c>
      <c r="D4118" s="86">
        <v>43131</v>
      </c>
      <c r="E4118" s="89">
        <v>1</v>
      </c>
      <c r="F4118" s="296"/>
    </row>
    <row r="4119" spans="1:6" ht="20.25">
      <c r="A4119" s="41"/>
      <c r="B4119" s="280"/>
      <c r="C4119" s="280"/>
      <c r="D4119" s="86"/>
      <c r="E4119" s="89"/>
      <c r="F4119" s="296"/>
    </row>
    <row r="4120" spans="1:6" ht="20.25">
      <c r="A4120" s="41"/>
      <c r="B4120" s="280"/>
      <c r="C4120" s="282"/>
      <c r="D4120" s="86"/>
      <c r="E4120" s="88"/>
      <c r="F4120" s="296"/>
    </row>
    <row r="4121" spans="1:6" ht="20.25">
      <c r="A4121" s="41"/>
      <c r="B4121" s="280"/>
      <c r="C4121" s="282"/>
      <c r="D4121" s="86"/>
      <c r="E4121" s="88"/>
      <c r="F4121" s="296"/>
    </row>
    <row r="4122" spans="1:6" ht="20.25">
      <c r="A4122" s="41"/>
      <c r="B4122" s="280"/>
      <c r="C4122" s="282"/>
      <c r="D4122" s="86"/>
      <c r="E4122" s="88"/>
      <c r="F4122" s="296"/>
    </row>
    <row r="4123" spans="1:6" ht="20.25">
      <c r="A4123" s="41"/>
      <c r="B4123" s="280"/>
      <c r="C4123" s="280"/>
      <c r="D4123" s="38"/>
      <c r="E4123" s="89"/>
      <c r="F4123" s="296"/>
    </row>
    <row r="4124" spans="1:6" ht="20.25">
      <c r="A4124" s="280"/>
      <c r="B4124" s="280"/>
      <c r="C4124" s="280"/>
      <c r="D4124" s="38"/>
      <c r="E4124" s="88"/>
      <c r="F4124" s="296"/>
    </row>
    <row r="4125" spans="1:6" ht="20.25">
      <c r="A4125" s="41"/>
      <c r="B4125" s="280"/>
      <c r="C4125" s="280"/>
      <c r="D4125" s="38"/>
      <c r="E4125" s="88"/>
      <c r="F4125" s="296"/>
    </row>
    <row r="4126" spans="1:6" ht="20.25">
      <c r="A4126" s="41"/>
      <c r="B4126" s="281"/>
      <c r="C4126" s="280"/>
      <c r="D4126" s="78"/>
      <c r="E4126" s="89"/>
      <c r="F4126" s="296"/>
    </row>
    <row r="4127" spans="1:6" ht="20.25">
      <c r="A4127" s="47"/>
      <c r="B4127" s="28"/>
      <c r="C4127" s="27"/>
      <c r="D4127" s="148"/>
      <c r="E4127" s="27"/>
      <c r="F4127" s="296"/>
    </row>
    <row r="4128" spans="1:6" ht="20.25">
      <c r="A4128" s="47"/>
      <c r="B4128" s="27"/>
      <c r="C4128" s="27"/>
      <c r="D4128" s="27"/>
      <c r="E4128" s="27"/>
    </row>
    <row r="4129" spans="1:5" ht="20.25">
      <c r="A4129" s="280"/>
      <c r="B4129" s="280"/>
      <c r="C4129" s="280"/>
      <c r="D4129" s="38"/>
      <c r="E4129" s="88"/>
    </row>
    <row r="4130" spans="1:5" ht="20.25">
      <c r="A4130" s="280"/>
      <c r="B4130" s="280"/>
      <c r="C4130" s="280"/>
      <c r="D4130" s="38"/>
      <c r="E4130" s="88"/>
    </row>
    <row r="4131" spans="1:5" ht="20.25">
      <c r="A4131" s="41"/>
      <c r="B4131" s="280"/>
      <c r="C4131" s="280"/>
      <c r="D4131" s="38"/>
      <c r="E4131" s="88"/>
    </row>
    <row r="4132" spans="1:5" ht="20.25">
      <c r="A4132" s="41"/>
      <c r="B4132" s="280"/>
      <c r="C4132" s="280"/>
      <c r="D4132" s="38"/>
      <c r="E4132" s="88"/>
    </row>
    <row r="4133" spans="1:5" ht="20.25">
      <c r="A4133" s="41"/>
      <c r="B4133" s="280"/>
      <c r="C4133" s="280"/>
      <c r="D4133" s="38"/>
      <c r="E4133" s="89"/>
    </row>
    <row r="4134" spans="1:5" ht="20.25">
      <c r="A4134" s="280"/>
      <c r="B4134" s="281"/>
      <c r="C4134" s="280"/>
      <c r="D4134" s="45"/>
      <c r="E4134" s="46"/>
    </row>
    <row r="4135" spans="1:5" ht="20.25">
      <c r="A4135" s="280"/>
      <c r="B4135" s="281"/>
      <c r="C4135" s="280"/>
      <c r="D4135" s="45"/>
      <c r="E4135" s="46"/>
    </row>
    <row r="4136" spans="1:5" ht="20.25">
      <c r="A4136" s="280"/>
      <c r="B4136" s="281"/>
      <c r="C4136" s="280"/>
      <c r="D4136" s="45"/>
      <c r="E4136" s="46"/>
    </row>
    <row r="4137" spans="1:5" ht="20.25">
      <c r="A4137" s="280"/>
      <c r="B4137" s="281"/>
      <c r="C4137" s="280"/>
      <c r="D4137" s="45"/>
      <c r="E4137" s="46"/>
    </row>
    <row r="4138" spans="1:5" ht="20.25">
      <c r="A4138" s="280"/>
      <c r="B4138" s="281"/>
      <c r="C4138" s="280"/>
      <c r="D4138" s="45"/>
      <c r="E4138" s="46"/>
    </row>
    <row r="4139" spans="1:5" ht="20.25">
      <c r="A4139" s="280"/>
      <c r="B4139" s="281"/>
      <c r="C4139" s="280"/>
      <c r="D4139" s="45"/>
      <c r="E4139" s="46"/>
    </row>
    <row r="4140" spans="1:5" ht="20.25">
      <c r="A4140" s="280"/>
      <c r="B4140" s="281"/>
      <c r="C4140" s="280"/>
      <c r="D4140" s="45"/>
      <c r="E4140" s="46"/>
    </row>
    <row r="4141" spans="1:5" ht="20.25">
      <c r="A4141" s="47"/>
      <c r="B4141" s="48"/>
      <c r="C4141" s="47"/>
      <c r="D4141" s="49"/>
      <c r="E4141" s="50"/>
    </row>
    <row r="4142" spans="1:5" ht="20.25">
      <c r="A4142" s="30"/>
      <c r="B4142" s="51"/>
      <c r="C4142" s="30"/>
      <c r="D4142" s="49"/>
      <c r="E4142" s="50"/>
    </row>
    <row r="4143" spans="1:5" ht="20.25">
      <c r="A4143" s="52"/>
      <c r="B4143" s="53"/>
      <c r="C4143" s="1238" t="s">
        <v>772</v>
      </c>
      <c r="D4143" s="1239"/>
      <c r="E4143" s="140">
        <f>SUM(E4116:E4142)</f>
        <v>3997637</v>
      </c>
    </row>
    <row r="4144" spans="1:5" ht="20.25">
      <c r="A4144" s="55" t="s">
        <v>23</v>
      </c>
      <c r="B4144" s="40"/>
      <c r="C4144" s="40"/>
      <c r="D4144" s="40"/>
      <c r="E4144" s="9"/>
    </row>
    <row r="4145" spans="1:6" ht="20.25">
      <c r="A4145" s="19" t="s">
        <v>0</v>
      </c>
      <c r="B4145" s="40"/>
      <c r="C4145" s="40"/>
      <c r="D4145" s="40"/>
      <c r="E4145" s="40"/>
    </row>
    <row r="4146" spans="1:6" ht="20.25">
      <c r="A4146" s="19" t="s">
        <v>1</v>
      </c>
      <c r="B4146" s="152"/>
      <c r="C4146" s="152"/>
      <c r="D4146" s="28"/>
      <c r="E4146" s="64"/>
    </row>
    <row r="4147" spans="1:6" ht="20.25">
      <c r="A4147" s="19"/>
      <c r="B4147" s="20"/>
      <c r="C4147" s="20"/>
      <c r="D4147" s="21"/>
      <c r="E4147" s="22"/>
      <c r="F4147" s="296"/>
    </row>
    <row r="4148" spans="1:6" ht="20.25">
      <c r="A4148" s="19"/>
      <c r="B4148" s="20"/>
      <c r="C4148" s="19" t="s">
        <v>2</v>
      </c>
      <c r="D4148" s="21"/>
      <c r="E4148" s="21"/>
      <c r="F4148" s="296"/>
    </row>
    <row r="4149" spans="1:6" ht="20.25">
      <c r="A4149" s="19" t="s">
        <v>3</v>
      </c>
      <c r="B4149" s="23"/>
      <c r="C4149" s="20"/>
      <c r="D4149" s="22"/>
      <c r="E4149" s="22"/>
      <c r="F4149" s="296"/>
    </row>
    <row r="4150" spans="1:6" ht="20.25">
      <c r="A4150" s="21"/>
      <c r="B4150" s="23"/>
      <c r="C4150" s="20"/>
      <c r="D4150" s="22"/>
      <c r="E4150" s="22"/>
      <c r="F4150" s="296"/>
    </row>
    <row r="4151" spans="1:6" ht="20.25">
      <c r="A4151" s="21" t="s">
        <v>383</v>
      </c>
      <c r="B4151" s="23"/>
      <c r="C4151" s="20"/>
      <c r="D4151" s="22"/>
      <c r="E4151" s="22"/>
      <c r="F4151" s="296"/>
    </row>
    <row r="4152" spans="1:6" ht="20.25">
      <c r="A4152" s="21" t="s">
        <v>5</v>
      </c>
      <c r="B4152" s="24"/>
      <c r="C4152" s="21"/>
      <c r="D4152" s="22"/>
      <c r="E4152" s="22"/>
      <c r="F4152" s="296"/>
    </row>
    <row r="4153" spans="1:6" ht="20.25">
      <c r="A4153" s="21" t="s">
        <v>6</v>
      </c>
      <c r="B4153" s="24"/>
      <c r="C4153" s="21"/>
      <c r="D4153" s="22"/>
      <c r="E4153" s="22"/>
      <c r="F4153" s="296"/>
    </row>
    <row r="4154" spans="1:6" ht="20.25">
      <c r="A4154" s="688" t="s">
        <v>7</v>
      </c>
      <c r="B4154" s="26" t="s">
        <v>8</v>
      </c>
      <c r="C4154" s="683" t="s">
        <v>9</v>
      </c>
      <c r="D4154" s="684"/>
      <c r="E4154" s="688" t="s">
        <v>10</v>
      </c>
      <c r="F4154" s="296"/>
    </row>
    <row r="4155" spans="1:6" ht="20.25">
      <c r="A4155" s="27"/>
      <c r="B4155" s="28" t="s">
        <v>11</v>
      </c>
      <c r="C4155" s="688"/>
      <c r="D4155" s="29"/>
      <c r="E4155" s="27" t="s">
        <v>12</v>
      </c>
      <c r="F4155" s="296"/>
    </row>
    <row r="4156" spans="1:6" ht="20.25">
      <c r="A4156" s="30"/>
      <c r="B4156" s="690"/>
      <c r="C4156" s="689" t="s">
        <v>13</v>
      </c>
      <c r="D4156" s="690" t="s">
        <v>14</v>
      </c>
      <c r="E4156" s="689"/>
      <c r="F4156" s="296"/>
    </row>
    <row r="4157" spans="1:6" ht="20.25">
      <c r="A4157" s="34" t="s">
        <v>384</v>
      </c>
      <c r="B4157" s="280" t="s">
        <v>18</v>
      </c>
      <c r="C4157" s="280" t="s">
        <v>17</v>
      </c>
      <c r="D4157" s="86">
        <v>43146</v>
      </c>
      <c r="E4157" s="284">
        <v>1296687</v>
      </c>
      <c r="F4157" s="295">
        <v>43101</v>
      </c>
    </row>
    <row r="4158" spans="1:6" ht="20.25">
      <c r="A4158" s="280"/>
      <c r="B4158" s="280" t="s">
        <v>18</v>
      </c>
      <c r="C4158" s="280" t="s">
        <v>19</v>
      </c>
      <c r="D4158" s="86">
        <v>43159</v>
      </c>
      <c r="E4158" s="284">
        <v>1344130</v>
      </c>
      <c r="F4158" s="295">
        <v>43101</v>
      </c>
    </row>
    <row r="4159" spans="1:6" ht="20.25">
      <c r="A4159" s="41"/>
      <c r="B4159" s="280"/>
      <c r="C4159" s="280"/>
      <c r="D4159" s="38"/>
      <c r="E4159" s="284"/>
      <c r="F4159" s="296"/>
    </row>
    <row r="4160" spans="1:6" ht="20.25">
      <c r="A4160" s="41"/>
      <c r="B4160" s="280"/>
      <c r="C4160" s="280"/>
      <c r="D4160" s="38"/>
      <c r="E4160" s="89"/>
      <c r="F4160" s="296"/>
    </row>
    <row r="4161" spans="1:6" ht="20.25">
      <c r="A4161" s="41"/>
      <c r="B4161" s="280"/>
      <c r="C4161" s="280"/>
      <c r="D4161" s="38"/>
      <c r="E4161" s="89"/>
      <c r="F4161" s="296"/>
    </row>
    <row r="4162" spans="1:6" ht="20.25">
      <c r="A4162" s="41"/>
      <c r="B4162" s="280"/>
      <c r="C4162" s="282"/>
      <c r="D4162" s="38"/>
      <c r="E4162" s="89"/>
      <c r="F4162" s="296"/>
    </row>
    <row r="4163" spans="1:6" ht="20.25">
      <c r="A4163" s="41"/>
      <c r="B4163" s="280"/>
      <c r="C4163" s="282"/>
      <c r="D4163" s="86"/>
      <c r="E4163" s="89"/>
    </row>
    <row r="4164" spans="1:6" ht="20.25">
      <c r="A4164" s="41"/>
      <c r="B4164" s="280"/>
      <c r="C4164" s="280"/>
      <c r="D4164" s="38"/>
      <c r="E4164" s="89"/>
    </row>
    <row r="4165" spans="1:6" ht="20.25">
      <c r="A4165" s="280"/>
      <c r="B4165" s="280"/>
      <c r="C4165" s="280"/>
      <c r="D4165" s="38"/>
      <c r="E4165" s="89"/>
    </row>
    <row r="4166" spans="1:6" ht="20.25">
      <c r="A4166" s="41"/>
      <c r="B4166" s="280"/>
      <c r="C4166" s="280"/>
      <c r="D4166" s="38"/>
      <c r="E4166" s="89"/>
    </row>
    <row r="4167" spans="1:6" ht="20.25">
      <c r="A4167" s="41"/>
      <c r="B4167" s="281"/>
      <c r="C4167" s="280"/>
      <c r="D4167" s="78"/>
      <c r="E4167" s="89"/>
    </row>
    <row r="4168" spans="1:6" ht="20.25">
      <c r="A4168" s="47"/>
      <c r="B4168" s="28"/>
      <c r="C4168" s="27"/>
      <c r="D4168" s="148"/>
      <c r="E4168" s="89"/>
    </row>
    <row r="4169" spans="1:6" ht="20.25">
      <c r="A4169" s="47"/>
      <c r="B4169" s="27"/>
      <c r="C4169" s="27"/>
      <c r="D4169" s="27"/>
      <c r="E4169" s="89"/>
    </row>
    <row r="4170" spans="1:6" ht="20.25">
      <c r="A4170" s="280"/>
      <c r="B4170" s="280"/>
      <c r="C4170" s="280"/>
      <c r="D4170" s="38"/>
      <c r="E4170" s="89"/>
    </row>
    <row r="4171" spans="1:6" ht="20.25">
      <c r="A4171" s="280"/>
      <c r="B4171" s="280"/>
      <c r="C4171" s="280"/>
      <c r="D4171" s="38"/>
      <c r="E4171" s="89"/>
    </row>
    <row r="4172" spans="1:6" ht="20.25">
      <c r="A4172" s="41"/>
      <c r="B4172" s="280"/>
      <c r="C4172" s="280"/>
      <c r="D4172" s="38"/>
      <c r="E4172" s="89"/>
    </row>
    <row r="4173" spans="1:6" ht="20.25">
      <c r="A4173" s="41"/>
      <c r="B4173" s="280"/>
      <c r="C4173" s="280"/>
      <c r="D4173" s="38"/>
      <c r="E4173" s="89"/>
    </row>
    <row r="4174" spans="1:6" ht="20.25">
      <c r="A4174" s="41"/>
      <c r="B4174" s="280"/>
      <c r="C4174" s="280"/>
      <c r="D4174" s="38"/>
      <c r="E4174" s="89"/>
    </row>
    <row r="4175" spans="1:6" ht="20.25">
      <c r="A4175" s="41"/>
      <c r="B4175" s="280"/>
      <c r="C4175" s="280"/>
      <c r="D4175" s="38"/>
      <c r="E4175" s="89"/>
    </row>
    <row r="4176" spans="1:6" ht="20.25">
      <c r="A4176" s="41"/>
      <c r="B4176" s="280"/>
      <c r="C4176" s="280"/>
      <c r="D4176" s="38"/>
      <c r="E4176" s="89"/>
    </row>
    <row r="4177" spans="1:5" ht="20.25">
      <c r="A4177" s="41"/>
      <c r="B4177" s="280"/>
      <c r="C4177" s="280"/>
      <c r="D4177" s="38"/>
      <c r="E4177" s="89"/>
    </row>
    <row r="4178" spans="1:5" ht="20.25">
      <c r="A4178" s="280"/>
      <c r="B4178" s="281"/>
      <c r="C4178" s="280"/>
      <c r="D4178" s="45"/>
      <c r="E4178" s="46"/>
    </row>
    <row r="4179" spans="1:5" ht="20.25">
      <c r="A4179" s="280"/>
      <c r="B4179" s="281"/>
      <c r="C4179" s="280"/>
      <c r="D4179" s="45"/>
      <c r="E4179" s="46"/>
    </row>
    <row r="4180" spans="1:5" ht="20.25">
      <c r="A4180" s="280"/>
      <c r="B4180" s="281"/>
      <c r="C4180" s="280"/>
      <c r="D4180" s="45"/>
      <c r="E4180" s="46"/>
    </row>
    <row r="4181" spans="1:5" ht="20.25">
      <c r="A4181" s="280"/>
      <c r="B4181" s="281"/>
      <c r="C4181" s="280"/>
      <c r="D4181" s="45"/>
      <c r="E4181" s="46"/>
    </row>
    <row r="4182" spans="1:5" ht="20.25">
      <c r="A4182" s="47"/>
      <c r="B4182" s="48"/>
      <c r="C4182" s="47"/>
      <c r="D4182" s="49"/>
      <c r="E4182" s="50"/>
    </row>
    <row r="4183" spans="1:5" ht="20.25">
      <c r="A4183" s="30"/>
      <c r="B4183" s="51"/>
      <c r="C4183" s="30"/>
      <c r="D4183" s="49"/>
      <c r="E4183" s="50"/>
    </row>
    <row r="4184" spans="1:5" ht="20.25">
      <c r="A4184" s="52"/>
      <c r="B4184" s="53"/>
      <c r="C4184" s="1238" t="s">
        <v>772</v>
      </c>
      <c r="D4184" s="1239"/>
      <c r="E4184" s="140">
        <f>SUM(E4157:E4183)</f>
        <v>2640817</v>
      </c>
    </row>
    <row r="4185" spans="1:5" ht="20.25">
      <c r="A4185" s="55" t="s">
        <v>23</v>
      </c>
      <c r="B4185" s="40"/>
      <c r="C4185" s="40"/>
      <c r="D4185" s="40"/>
      <c r="E4185" s="40"/>
    </row>
    <row r="4186" spans="1:5" ht="20.25">
      <c r="A4186" s="19" t="s">
        <v>0</v>
      </c>
      <c r="B4186" s="40"/>
      <c r="C4186" s="40"/>
      <c r="D4186" s="40"/>
      <c r="E4186" s="40"/>
    </row>
    <row r="4187" spans="1:5" ht="20.25">
      <c r="A4187" s="19" t="s">
        <v>1</v>
      </c>
      <c r="B4187" s="152"/>
      <c r="C4187" s="152"/>
      <c r="D4187" s="28"/>
      <c r="E4187" s="64"/>
    </row>
    <row r="4188" spans="1:5" ht="20.25">
      <c r="A4188" s="19"/>
      <c r="B4188" s="20"/>
      <c r="C4188" s="20"/>
      <c r="D4188" s="21"/>
      <c r="E4188" s="22"/>
    </row>
    <row r="4189" spans="1:5" ht="20.25">
      <c r="A4189" s="19"/>
      <c r="B4189" s="20"/>
      <c r="C4189" s="19" t="s">
        <v>2</v>
      </c>
      <c r="D4189" s="21"/>
      <c r="E4189" s="21"/>
    </row>
    <row r="4190" spans="1:5" ht="20.25">
      <c r="A4190" s="19" t="s">
        <v>3</v>
      </c>
      <c r="B4190" s="23"/>
      <c r="C4190" s="20"/>
      <c r="D4190" s="22"/>
      <c r="E4190" s="22"/>
    </row>
    <row r="4191" spans="1:5" ht="20.25">
      <c r="A4191" s="21"/>
      <c r="B4191" s="23"/>
      <c r="C4191" s="20"/>
      <c r="D4191" s="22"/>
      <c r="E4191" s="22"/>
    </row>
    <row r="4192" spans="1:5" ht="20.25">
      <c r="A4192" s="21" t="s">
        <v>385</v>
      </c>
      <c r="B4192" s="23"/>
      <c r="C4192" s="20"/>
      <c r="D4192" s="22"/>
      <c r="E4192" s="22"/>
    </row>
    <row r="4193" spans="1:6" ht="20.25">
      <c r="A4193" s="21" t="s">
        <v>5</v>
      </c>
      <c r="B4193" s="24"/>
      <c r="C4193" s="21"/>
      <c r="D4193" s="22"/>
      <c r="E4193" s="22"/>
    </row>
    <row r="4194" spans="1:6" ht="20.25">
      <c r="A4194" s="21" t="s">
        <v>6</v>
      </c>
      <c r="B4194" s="24"/>
      <c r="C4194" s="21"/>
      <c r="D4194" s="22"/>
      <c r="E4194" s="22"/>
    </row>
    <row r="4195" spans="1:6" ht="20.25">
      <c r="A4195" s="688" t="s">
        <v>7</v>
      </c>
      <c r="B4195" s="26" t="s">
        <v>8</v>
      </c>
      <c r="C4195" s="1238" t="s">
        <v>9</v>
      </c>
      <c r="D4195" s="1239"/>
      <c r="E4195" s="688" t="s">
        <v>10</v>
      </c>
    </row>
    <row r="4196" spans="1:6" ht="20.25">
      <c r="A4196" s="27"/>
      <c r="B4196" s="28" t="s">
        <v>11</v>
      </c>
      <c r="C4196" s="688"/>
      <c r="D4196" s="29"/>
      <c r="E4196" s="27" t="s">
        <v>12</v>
      </c>
    </row>
    <row r="4197" spans="1:6" ht="20.25">
      <c r="A4197" s="30"/>
      <c r="B4197" s="31"/>
      <c r="C4197" s="689" t="s">
        <v>13</v>
      </c>
      <c r="D4197" s="690" t="s">
        <v>14</v>
      </c>
      <c r="E4197" s="689"/>
    </row>
    <row r="4198" spans="1:6" ht="20.25">
      <c r="A4198" s="34" t="s">
        <v>386</v>
      </c>
      <c r="B4198" s="280" t="s">
        <v>18</v>
      </c>
      <c r="C4198" s="280" t="s">
        <v>17</v>
      </c>
      <c r="D4198" s="86">
        <v>43115</v>
      </c>
      <c r="E4198" s="89">
        <v>500000</v>
      </c>
      <c r="F4198" s="687">
        <v>43101</v>
      </c>
    </row>
    <row r="4199" spans="1:6" ht="20.25">
      <c r="A4199" s="280"/>
      <c r="B4199" s="280" t="s">
        <v>18</v>
      </c>
      <c r="C4199" s="280" t="s">
        <v>19</v>
      </c>
      <c r="D4199" s="86">
        <v>43159</v>
      </c>
      <c r="E4199" s="91">
        <v>1497163</v>
      </c>
    </row>
    <row r="4200" spans="1:6" ht="20.25">
      <c r="A4200" s="41"/>
      <c r="B4200" s="280"/>
      <c r="C4200" s="280"/>
      <c r="D4200" s="86"/>
      <c r="E4200" s="91">
        <v>-1</v>
      </c>
    </row>
    <row r="4201" spans="1:6" ht="20.25">
      <c r="A4201" s="41"/>
      <c r="B4201" s="280"/>
      <c r="C4201" s="280"/>
      <c r="D4201" s="38"/>
      <c r="E4201" s="89"/>
    </row>
    <row r="4202" spans="1:6" ht="20.25">
      <c r="A4202" s="41"/>
      <c r="B4202" s="280"/>
      <c r="C4202" s="280"/>
      <c r="D4202" s="38"/>
      <c r="E4202" s="89"/>
    </row>
    <row r="4203" spans="1:6" ht="20.25">
      <c r="A4203" s="41"/>
      <c r="B4203" s="280"/>
      <c r="C4203" s="282"/>
      <c r="D4203" s="38"/>
      <c r="E4203" s="89"/>
    </row>
    <row r="4204" spans="1:6" ht="20.25">
      <c r="A4204" s="41"/>
      <c r="B4204" s="280"/>
      <c r="C4204" s="282"/>
      <c r="D4204" s="86"/>
      <c r="E4204" s="89"/>
    </row>
    <row r="4205" spans="1:6" ht="20.25">
      <c r="A4205" s="41"/>
      <c r="B4205" s="280"/>
      <c r="C4205" s="280"/>
      <c r="D4205" s="38"/>
      <c r="E4205" s="89"/>
    </row>
    <row r="4206" spans="1:6" ht="20.25">
      <c r="A4206" s="280"/>
      <c r="B4206" s="280"/>
      <c r="C4206" s="280"/>
      <c r="D4206" s="38"/>
      <c r="E4206" s="89"/>
    </row>
    <row r="4207" spans="1:6" ht="20.25">
      <c r="A4207" s="41"/>
      <c r="B4207" s="280"/>
      <c r="C4207" s="280"/>
      <c r="D4207" s="38"/>
      <c r="E4207" s="89"/>
    </row>
    <row r="4208" spans="1:6" ht="20.25">
      <c r="A4208" s="41"/>
      <c r="B4208" s="281"/>
      <c r="C4208" s="280"/>
      <c r="D4208" s="78"/>
      <c r="E4208" s="89"/>
    </row>
    <row r="4209" spans="1:5" ht="20.25">
      <c r="A4209" s="47"/>
      <c r="B4209" s="28"/>
      <c r="C4209" s="27"/>
      <c r="D4209" s="148"/>
      <c r="E4209" s="89"/>
    </row>
    <row r="4210" spans="1:5" ht="20.25">
      <c r="A4210" s="47"/>
      <c r="B4210" s="27"/>
      <c r="C4210" s="27"/>
      <c r="D4210" s="27"/>
      <c r="E4210" s="89"/>
    </row>
    <row r="4211" spans="1:5" ht="20.25">
      <c r="A4211" s="280"/>
      <c r="B4211" s="280"/>
      <c r="C4211" s="280"/>
      <c r="D4211" s="38"/>
      <c r="E4211" s="89"/>
    </row>
    <row r="4212" spans="1:5" ht="20.25">
      <c r="A4212" s="280"/>
      <c r="B4212" s="280"/>
      <c r="C4212" s="280"/>
      <c r="D4212" s="38"/>
      <c r="E4212" s="89"/>
    </row>
    <row r="4213" spans="1:5" ht="20.25">
      <c r="A4213" s="41"/>
      <c r="B4213" s="280"/>
      <c r="C4213" s="280"/>
      <c r="D4213" s="38"/>
      <c r="E4213" s="89"/>
    </row>
    <row r="4214" spans="1:5" ht="20.25">
      <c r="A4214" s="41"/>
      <c r="B4214" s="280"/>
      <c r="C4214" s="280"/>
      <c r="D4214" s="38"/>
      <c r="E4214" s="89"/>
    </row>
    <row r="4215" spans="1:5" ht="20.25">
      <c r="A4215" s="41"/>
      <c r="B4215" s="280"/>
      <c r="C4215" s="280"/>
      <c r="D4215" s="38"/>
      <c r="E4215" s="89"/>
    </row>
    <row r="4216" spans="1:5" ht="20.25">
      <c r="A4216" s="41"/>
      <c r="B4216" s="280"/>
      <c r="C4216" s="280"/>
      <c r="D4216" s="38"/>
      <c r="E4216" s="89"/>
    </row>
    <row r="4217" spans="1:5" ht="20.25">
      <c r="A4217" s="41"/>
      <c r="B4217" s="280"/>
      <c r="C4217" s="280"/>
      <c r="D4217" s="38"/>
      <c r="E4217" s="89"/>
    </row>
    <row r="4218" spans="1:5" ht="20.25">
      <c r="A4218" s="41"/>
      <c r="B4218" s="280"/>
      <c r="C4218" s="280"/>
      <c r="D4218" s="38"/>
      <c r="E4218" s="89"/>
    </row>
    <row r="4219" spans="1:5" ht="20.25">
      <c r="A4219" s="280"/>
      <c r="B4219" s="281"/>
      <c r="C4219" s="280"/>
      <c r="D4219" s="45"/>
      <c r="E4219" s="46"/>
    </row>
    <row r="4220" spans="1:5" ht="20.25">
      <c r="A4220" s="280"/>
      <c r="B4220" s="281"/>
      <c r="C4220" s="280"/>
      <c r="D4220" s="45"/>
      <c r="E4220" s="46"/>
    </row>
    <row r="4221" spans="1:5" ht="20.25">
      <c r="A4221" s="280"/>
      <c r="B4221" s="281"/>
      <c r="C4221" s="280"/>
      <c r="D4221" s="45"/>
      <c r="E4221" s="46"/>
    </row>
    <row r="4222" spans="1:5" ht="20.25">
      <c r="A4222" s="280"/>
      <c r="B4222" s="281"/>
      <c r="C4222" s="280"/>
      <c r="D4222" s="45"/>
      <c r="E4222" s="46"/>
    </row>
    <row r="4223" spans="1:5" ht="20.25">
      <c r="A4223" s="47"/>
      <c r="B4223" s="48"/>
      <c r="C4223" s="47"/>
      <c r="D4223" s="49"/>
      <c r="E4223" s="50"/>
    </row>
    <row r="4224" spans="1:5" ht="20.25">
      <c r="A4224" s="30"/>
      <c r="B4224" s="51"/>
      <c r="C4224" s="30"/>
      <c r="D4224" s="49"/>
      <c r="E4224" s="50"/>
    </row>
    <row r="4225" spans="1:6" ht="20.25">
      <c r="A4225" s="52"/>
      <c r="B4225" s="53"/>
      <c r="C4225" s="1238" t="s">
        <v>772</v>
      </c>
      <c r="D4225" s="1239"/>
      <c r="E4225" s="140">
        <f>SUM(E4198:E4224)</f>
        <v>1997162</v>
      </c>
    </row>
    <row r="4226" spans="1:6" ht="20.25">
      <c r="A4226" s="55" t="s">
        <v>23</v>
      </c>
      <c r="B4226" s="40"/>
      <c r="C4226" s="40"/>
      <c r="D4226" s="40"/>
      <c r="E4226" s="40"/>
    </row>
    <row r="4227" spans="1:6" ht="20.25">
      <c r="A4227" s="19" t="s">
        <v>0</v>
      </c>
      <c r="B4227" s="40"/>
      <c r="C4227" s="40"/>
      <c r="D4227" s="40"/>
      <c r="E4227" s="40"/>
    </row>
    <row r="4228" spans="1:6" ht="20.25">
      <c r="A4228" s="19" t="s">
        <v>1</v>
      </c>
      <c r="B4228" s="152"/>
      <c r="C4228" s="152"/>
      <c r="D4228" s="28"/>
      <c r="E4228" s="64"/>
    </row>
    <row r="4229" spans="1:6" ht="20.25">
      <c r="A4229" s="19"/>
      <c r="B4229" s="20"/>
      <c r="C4229" s="20"/>
      <c r="D4229" s="21"/>
      <c r="E4229" s="22"/>
    </row>
    <row r="4230" spans="1:6" ht="20.25">
      <c r="A4230" s="19"/>
      <c r="B4230" s="20"/>
      <c r="C4230" s="19" t="s">
        <v>2</v>
      </c>
      <c r="D4230" s="21"/>
      <c r="E4230" s="21"/>
    </row>
    <row r="4231" spans="1:6" ht="20.25">
      <c r="A4231" s="19" t="s">
        <v>3</v>
      </c>
      <c r="B4231" s="23"/>
      <c r="C4231" s="20"/>
      <c r="D4231" s="22"/>
      <c r="E4231" s="22"/>
    </row>
    <row r="4232" spans="1:6" ht="20.25">
      <c r="A4232" s="21"/>
      <c r="B4232" s="23"/>
      <c r="C4232" s="20"/>
      <c r="D4232" s="22"/>
      <c r="E4232" s="22"/>
    </row>
    <row r="4233" spans="1:6" ht="20.25">
      <c r="A4233" s="21" t="s">
        <v>387</v>
      </c>
      <c r="B4233" s="23"/>
      <c r="C4233" s="20"/>
      <c r="D4233" s="22"/>
      <c r="E4233" s="22"/>
    </row>
    <row r="4234" spans="1:6" ht="20.25">
      <c r="A4234" s="21" t="s">
        <v>5</v>
      </c>
      <c r="B4234" s="24"/>
      <c r="C4234" s="21"/>
      <c r="D4234" s="22"/>
      <c r="E4234" s="22"/>
    </row>
    <row r="4235" spans="1:6" ht="20.25">
      <c r="A4235" s="21" t="s">
        <v>6</v>
      </c>
      <c r="B4235" s="24"/>
      <c r="C4235" s="21"/>
      <c r="D4235" s="22"/>
      <c r="E4235" s="22"/>
    </row>
    <row r="4236" spans="1:6" ht="20.25">
      <c r="A4236" s="688" t="s">
        <v>7</v>
      </c>
      <c r="B4236" s="26" t="s">
        <v>8</v>
      </c>
      <c r="C4236" s="683" t="s">
        <v>9</v>
      </c>
      <c r="D4236" s="684"/>
      <c r="E4236" s="688" t="s">
        <v>10</v>
      </c>
    </row>
    <row r="4237" spans="1:6" ht="20.25">
      <c r="A4237" s="27"/>
      <c r="B4237" s="28" t="s">
        <v>11</v>
      </c>
      <c r="C4237" s="688"/>
      <c r="D4237" s="29"/>
      <c r="E4237" s="27" t="s">
        <v>12</v>
      </c>
    </row>
    <row r="4238" spans="1:6" ht="20.25">
      <c r="A4238" s="30"/>
      <c r="B4238" s="31"/>
      <c r="C4238" s="689" t="s">
        <v>13</v>
      </c>
      <c r="D4238" s="690" t="s">
        <v>14</v>
      </c>
      <c r="E4238" s="689"/>
    </row>
    <row r="4239" spans="1:6" ht="20.25">
      <c r="A4239" s="34" t="s">
        <v>388</v>
      </c>
      <c r="B4239" s="280" t="s">
        <v>34</v>
      </c>
      <c r="C4239" s="280" t="s">
        <v>19</v>
      </c>
      <c r="D4239" s="38">
        <v>43131</v>
      </c>
      <c r="E4239" s="89">
        <v>5572792</v>
      </c>
      <c r="F4239" s="302">
        <v>43101</v>
      </c>
    </row>
    <row r="4240" spans="1:6" ht="20.25">
      <c r="A4240" s="280"/>
      <c r="B4240" s="280" t="s">
        <v>18</v>
      </c>
      <c r="C4240" s="280" t="s">
        <v>17</v>
      </c>
      <c r="D4240" s="86">
        <v>43146</v>
      </c>
      <c r="E4240" s="89">
        <v>5758633</v>
      </c>
    </row>
    <row r="4241" spans="1:6" ht="20.25">
      <c r="A4241" s="280"/>
      <c r="B4241" s="280" t="s">
        <v>18</v>
      </c>
      <c r="C4241" s="280" t="s">
        <v>19</v>
      </c>
      <c r="D4241" s="86">
        <v>43159</v>
      </c>
      <c r="E4241" s="89">
        <v>5258032</v>
      </c>
      <c r="F4241" s="302">
        <v>43101</v>
      </c>
    </row>
    <row r="4242" spans="1:6" ht="20.25">
      <c r="A4242" s="41"/>
      <c r="B4242" s="280"/>
      <c r="C4242" s="280"/>
      <c r="D4242" s="38"/>
      <c r="E4242" s="89"/>
      <c r="F4242" s="302" t="s">
        <v>537</v>
      </c>
    </row>
    <row r="4243" spans="1:6" ht="20.25">
      <c r="A4243" s="41"/>
      <c r="B4243" s="280"/>
      <c r="C4243" s="282"/>
      <c r="D4243" s="38"/>
      <c r="E4243" s="89"/>
    </row>
    <row r="4244" spans="1:6" ht="20.25">
      <c r="A4244" s="41"/>
      <c r="B4244" s="280"/>
      <c r="C4244" s="282"/>
      <c r="D4244" s="38"/>
      <c r="E4244" s="89"/>
    </row>
    <row r="4245" spans="1:6" ht="20.25">
      <c r="A4245" s="41"/>
      <c r="B4245" s="280"/>
      <c r="C4245" s="282"/>
      <c r="D4245" s="86"/>
      <c r="E4245" s="89"/>
    </row>
    <row r="4246" spans="1:6" ht="20.25">
      <c r="A4246" s="41"/>
      <c r="B4246" s="280"/>
      <c r="C4246" s="280"/>
      <c r="D4246" s="38"/>
      <c r="E4246" s="89"/>
    </row>
    <row r="4247" spans="1:6" ht="20.25">
      <c r="A4247" s="280"/>
      <c r="B4247" s="280"/>
      <c r="C4247" s="280"/>
      <c r="D4247" s="38"/>
      <c r="E4247" s="89"/>
    </row>
    <row r="4248" spans="1:6" ht="20.25">
      <c r="A4248" s="41"/>
      <c r="B4248" s="280"/>
      <c r="C4248" s="280"/>
      <c r="D4248" s="38"/>
      <c r="E4248" s="89"/>
    </row>
    <row r="4249" spans="1:6" ht="20.25">
      <c r="A4249" s="41"/>
      <c r="B4249" s="281"/>
      <c r="C4249" s="280"/>
      <c r="D4249" s="78"/>
      <c r="E4249" s="89"/>
    </row>
    <row r="4250" spans="1:6" ht="20.25">
      <c r="A4250" s="47"/>
      <c r="B4250" s="28"/>
      <c r="C4250" s="27"/>
      <c r="D4250" s="148"/>
      <c r="E4250" s="89"/>
    </row>
    <row r="4251" spans="1:6" ht="20.25">
      <c r="A4251" s="47"/>
      <c r="B4251" s="27"/>
      <c r="C4251" s="27"/>
      <c r="D4251" s="27"/>
      <c r="E4251" s="89"/>
    </row>
    <row r="4252" spans="1:6" ht="20.25">
      <c r="A4252" s="280"/>
      <c r="B4252" s="280"/>
      <c r="C4252" s="280"/>
      <c r="D4252" s="38"/>
      <c r="E4252" s="89"/>
    </row>
    <row r="4253" spans="1:6" ht="20.25">
      <c r="A4253" s="280"/>
      <c r="B4253" s="280"/>
      <c r="C4253" s="280"/>
      <c r="D4253" s="38"/>
      <c r="E4253" s="89"/>
    </row>
    <row r="4254" spans="1:6" ht="20.25">
      <c r="A4254" s="41"/>
      <c r="B4254" s="280"/>
      <c r="C4254" s="280"/>
      <c r="D4254" s="38"/>
      <c r="E4254" s="89"/>
    </row>
    <row r="4255" spans="1:6" ht="20.25">
      <c r="A4255" s="41"/>
      <c r="B4255" s="280"/>
      <c r="C4255" s="280"/>
      <c r="D4255" s="38"/>
      <c r="E4255" s="89"/>
    </row>
    <row r="4256" spans="1:6" ht="20.25">
      <c r="A4256" s="41"/>
      <c r="B4256" s="280"/>
      <c r="C4256" s="280"/>
      <c r="D4256" s="38"/>
      <c r="E4256" s="89"/>
    </row>
    <row r="4257" spans="1:5" ht="20.25">
      <c r="A4257" s="280"/>
      <c r="B4257" s="281"/>
      <c r="C4257" s="280"/>
      <c r="D4257" s="45"/>
      <c r="E4257" s="46"/>
    </row>
    <row r="4258" spans="1:5" ht="20.25">
      <c r="A4258" s="280"/>
      <c r="B4258" s="281"/>
      <c r="C4258" s="280"/>
      <c r="D4258" s="45"/>
      <c r="E4258" s="46"/>
    </row>
    <row r="4259" spans="1:5" ht="20.25">
      <c r="A4259" s="280"/>
      <c r="B4259" s="281"/>
      <c r="C4259" s="280"/>
      <c r="D4259" s="45"/>
      <c r="E4259" s="46"/>
    </row>
    <row r="4260" spans="1:5" ht="20.25">
      <c r="A4260" s="280"/>
      <c r="B4260" s="281"/>
      <c r="C4260" s="280"/>
      <c r="D4260" s="45"/>
      <c r="E4260" s="46"/>
    </row>
    <row r="4261" spans="1:5" ht="20.25">
      <c r="A4261" s="280"/>
      <c r="B4261" s="281"/>
      <c r="C4261" s="280"/>
      <c r="D4261" s="45"/>
      <c r="E4261" s="46"/>
    </row>
    <row r="4262" spans="1:5" ht="20.25">
      <c r="A4262" s="280"/>
      <c r="B4262" s="281"/>
      <c r="C4262" s="280"/>
      <c r="D4262" s="45"/>
      <c r="E4262" s="46"/>
    </row>
    <row r="4263" spans="1:5" ht="20.25">
      <c r="A4263" s="280"/>
      <c r="B4263" s="281"/>
      <c r="C4263" s="280"/>
      <c r="D4263" s="45"/>
      <c r="E4263" s="46"/>
    </row>
    <row r="4264" spans="1:5" ht="20.25">
      <c r="A4264" s="47"/>
      <c r="B4264" s="48"/>
      <c r="C4264" s="47"/>
      <c r="D4264" s="49"/>
      <c r="E4264" s="50"/>
    </row>
    <row r="4265" spans="1:5" ht="20.25">
      <c r="A4265" s="30"/>
      <c r="B4265" s="51"/>
      <c r="C4265" s="30"/>
      <c r="D4265" s="49"/>
      <c r="E4265" s="50"/>
    </row>
    <row r="4266" spans="1:5" ht="20.25">
      <c r="A4266" s="52"/>
      <c r="B4266" s="53"/>
      <c r="C4266" s="1238" t="s">
        <v>772</v>
      </c>
      <c r="D4266" s="1239"/>
      <c r="E4266" s="140">
        <f>SUM(E4239:E4265)</f>
        <v>16589457</v>
      </c>
    </row>
    <row r="4267" spans="1:5" ht="20.25">
      <c r="A4267" s="55" t="s">
        <v>23</v>
      </c>
      <c r="B4267" s="40"/>
      <c r="C4267" s="40"/>
      <c r="D4267" s="40"/>
      <c r="E4267" s="40"/>
    </row>
    <row r="4268" spans="1:5" ht="20.25">
      <c r="A4268" s="19" t="s">
        <v>0</v>
      </c>
      <c r="B4268" s="40"/>
      <c r="C4268" s="40"/>
      <c r="D4268" s="40"/>
      <c r="E4268" s="40"/>
    </row>
    <row r="4269" spans="1:5" ht="20.25">
      <c r="A4269" s="19" t="s">
        <v>1</v>
      </c>
      <c r="B4269" s="53"/>
      <c r="C4269" s="28"/>
      <c r="D4269" s="28"/>
      <c r="E4269" s="179"/>
    </row>
    <row r="4270" spans="1:5" ht="20.25">
      <c r="A4270" s="19"/>
      <c r="B4270" s="20"/>
      <c r="C4270" s="20"/>
      <c r="D4270" s="21"/>
      <c r="E4270" s="22"/>
    </row>
    <row r="4271" spans="1:5" ht="20.25">
      <c r="A4271" s="19"/>
      <c r="B4271" s="20"/>
      <c r="C4271" s="19" t="s">
        <v>2</v>
      </c>
      <c r="D4271" s="21"/>
      <c r="E4271" s="21"/>
    </row>
    <row r="4272" spans="1:5" ht="20.25">
      <c r="A4272" s="19" t="s">
        <v>3</v>
      </c>
      <c r="B4272" s="23"/>
      <c r="C4272" s="20"/>
      <c r="D4272" s="22"/>
      <c r="E4272" s="22"/>
    </row>
    <row r="4273" spans="1:6" ht="20.25">
      <c r="A4273" s="21"/>
      <c r="B4273" s="23"/>
      <c r="C4273" s="20"/>
      <c r="D4273" s="22"/>
      <c r="E4273" s="22"/>
    </row>
    <row r="4274" spans="1:6" ht="20.25">
      <c r="A4274" s="21" t="s">
        <v>389</v>
      </c>
      <c r="B4274" s="23"/>
      <c r="C4274" s="20"/>
      <c r="D4274" s="22"/>
      <c r="E4274" s="22"/>
    </row>
    <row r="4275" spans="1:6" ht="20.25">
      <c r="A4275" s="21" t="s">
        <v>5</v>
      </c>
      <c r="B4275" s="24"/>
      <c r="C4275" s="21"/>
      <c r="D4275" s="22"/>
      <c r="E4275" s="22"/>
    </row>
    <row r="4276" spans="1:6" ht="20.25">
      <c r="A4276" s="21" t="s">
        <v>6</v>
      </c>
      <c r="B4276" s="24"/>
      <c r="C4276" s="21"/>
      <c r="D4276" s="22"/>
      <c r="E4276" s="22"/>
    </row>
    <row r="4277" spans="1:6" ht="20.25">
      <c r="A4277" s="688" t="s">
        <v>7</v>
      </c>
      <c r="B4277" s="26" t="s">
        <v>8</v>
      </c>
      <c r="C4277" s="683" t="s">
        <v>9</v>
      </c>
      <c r="D4277" s="684"/>
      <c r="E4277" s="688" t="s">
        <v>10</v>
      </c>
    </row>
    <row r="4278" spans="1:6" ht="20.25">
      <c r="A4278" s="27"/>
      <c r="B4278" s="28" t="s">
        <v>11</v>
      </c>
      <c r="C4278" s="688"/>
      <c r="D4278" s="29"/>
      <c r="E4278" s="27" t="s">
        <v>12</v>
      </c>
    </row>
    <row r="4279" spans="1:6" ht="20.25">
      <c r="A4279" s="30"/>
      <c r="B4279" s="31"/>
      <c r="C4279" s="689" t="s">
        <v>13</v>
      </c>
      <c r="D4279" s="690" t="s">
        <v>14</v>
      </c>
      <c r="E4279" s="689"/>
    </row>
    <row r="4280" spans="1:6" ht="20.25">
      <c r="A4280" s="34" t="s">
        <v>390</v>
      </c>
      <c r="B4280" s="280"/>
      <c r="C4280" s="280"/>
      <c r="D4280" s="38"/>
      <c r="E4280" s="89"/>
      <c r="F4280" s="302">
        <v>43101</v>
      </c>
    </row>
    <row r="4281" spans="1:6" ht="20.25">
      <c r="A4281" s="280"/>
      <c r="B4281" s="280"/>
      <c r="C4281" s="280"/>
      <c r="D4281" s="38"/>
      <c r="E4281" s="89"/>
    </row>
    <row r="4282" spans="1:6" ht="20.25">
      <c r="A4282" s="41"/>
      <c r="B4282" s="280"/>
      <c r="C4282" s="280"/>
      <c r="D4282" s="38"/>
      <c r="E4282" s="89"/>
    </row>
    <row r="4283" spans="1:6" ht="20.25">
      <c r="A4283" s="41"/>
      <c r="B4283" s="280"/>
      <c r="C4283" s="282"/>
      <c r="D4283" s="86"/>
      <c r="E4283" s="89"/>
    </row>
    <row r="4284" spans="1:6" ht="20.25">
      <c r="A4284" s="41"/>
      <c r="B4284" s="280"/>
      <c r="C4284" s="280"/>
      <c r="D4284" s="86"/>
      <c r="E4284" s="89"/>
    </row>
    <row r="4285" spans="1:6" ht="20.25">
      <c r="A4285" s="41"/>
      <c r="B4285" s="280"/>
      <c r="C4285" s="280"/>
      <c r="D4285" s="86"/>
      <c r="E4285" s="89"/>
    </row>
    <row r="4286" spans="1:6" ht="20.25">
      <c r="A4286" s="41"/>
      <c r="B4286" s="280"/>
      <c r="C4286" s="282"/>
      <c r="D4286" s="86"/>
      <c r="E4286" s="89"/>
    </row>
    <row r="4287" spans="1:6" ht="20.25">
      <c r="A4287" s="41"/>
      <c r="B4287" s="280"/>
      <c r="C4287" s="280"/>
      <c r="D4287" s="38"/>
      <c r="E4287" s="89"/>
    </row>
    <row r="4288" spans="1:6" ht="20.25">
      <c r="A4288" s="280"/>
      <c r="B4288" s="280"/>
      <c r="C4288" s="280"/>
      <c r="D4288" s="38"/>
      <c r="E4288" s="89"/>
    </row>
    <row r="4289" spans="1:5" ht="20.25">
      <c r="A4289" s="41"/>
      <c r="B4289" s="280"/>
      <c r="C4289" s="280"/>
      <c r="D4289" s="38"/>
      <c r="E4289" s="89"/>
    </row>
    <row r="4290" spans="1:5" ht="20.25">
      <c r="A4290" s="41"/>
      <c r="B4290" s="281"/>
      <c r="C4290" s="280"/>
      <c r="D4290" s="78"/>
      <c r="E4290" s="89"/>
    </row>
    <row r="4291" spans="1:5" ht="20.25">
      <c r="A4291" s="47"/>
      <c r="B4291" s="28"/>
      <c r="C4291" s="27"/>
      <c r="D4291" s="148"/>
      <c r="E4291" s="89"/>
    </row>
    <row r="4292" spans="1:5" ht="20.25">
      <c r="A4292" s="47"/>
      <c r="B4292" s="27"/>
      <c r="C4292" s="27"/>
      <c r="D4292" s="27"/>
      <c r="E4292" s="89"/>
    </row>
    <row r="4293" spans="1:5" ht="20.25">
      <c r="A4293" s="280"/>
      <c r="B4293" s="280"/>
      <c r="C4293" s="280"/>
      <c r="D4293" s="38"/>
      <c r="E4293" s="89"/>
    </row>
    <row r="4294" spans="1:5" ht="20.25">
      <c r="A4294" s="280"/>
      <c r="B4294" s="280"/>
      <c r="C4294" s="280"/>
      <c r="D4294" s="38"/>
      <c r="E4294" s="89"/>
    </row>
    <row r="4295" spans="1:5" ht="20.25">
      <c r="A4295" s="41"/>
      <c r="B4295" s="280"/>
      <c r="C4295" s="280"/>
      <c r="D4295" s="38"/>
      <c r="E4295" s="89"/>
    </row>
    <row r="4296" spans="1:5" ht="20.25">
      <c r="A4296" s="41"/>
      <c r="B4296" s="280"/>
      <c r="C4296" s="280"/>
      <c r="D4296" s="38"/>
      <c r="E4296" s="89"/>
    </row>
    <row r="4297" spans="1:5" ht="20.25">
      <c r="A4297" s="41"/>
      <c r="B4297" s="280"/>
      <c r="C4297" s="280"/>
      <c r="D4297" s="38"/>
      <c r="E4297" s="89"/>
    </row>
    <row r="4298" spans="1:5" ht="20.25">
      <c r="A4298" s="280"/>
      <c r="B4298" s="281"/>
      <c r="C4298" s="280"/>
      <c r="D4298" s="45"/>
      <c r="E4298" s="46"/>
    </row>
    <row r="4299" spans="1:5" ht="20.25">
      <c r="A4299" s="280"/>
      <c r="B4299" s="281"/>
      <c r="C4299" s="280"/>
      <c r="D4299" s="45"/>
      <c r="E4299" s="46"/>
    </row>
    <row r="4300" spans="1:5" ht="20.25">
      <c r="A4300" s="280"/>
      <c r="B4300" s="281"/>
      <c r="C4300" s="280"/>
      <c r="D4300" s="45"/>
      <c r="E4300" s="46"/>
    </row>
    <row r="4301" spans="1:5" ht="20.25">
      <c r="A4301" s="280"/>
      <c r="B4301" s="281"/>
      <c r="C4301" s="280"/>
      <c r="D4301" s="45"/>
      <c r="E4301" s="46"/>
    </row>
    <row r="4302" spans="1:5" ht="20.25">
      <c r="A4302" s="280"/>
      <c r="B4302" s="281"/>
      <c r="C4302" s="280"/>
      <c r="D4302" s="45"/>
      <c r="E4302" s="46"/>
    </row>
    <row r="4303" spans="1:5" ht="20.25">
      <c r="A4303" s="280"/>
      <c r="B4303" s="281"/>
      <c r="C4303" s="280"/>
      <c r="D4303" s="45"/>
      <c r="E4303" s="46"/>
    </row>
    <row r="4304" spans="1:5" ht="20.25">
      <c r="A4304" s="280"/>
      <c r="B4304" s="281"/>
      <c r="C4304" s="280"/>
      <c r="D4304" s="45"/>
      <c r="E4304" s="46"/>
    </row>
    <row r="4305" spans="1:6" ht="20.25">
      <c r="A4305" s="47"/>
      <c r="B4305" s="48"/>
      <c r="C4305" s="47"/>
      <c r="D4305" s="49"/>
      <c r="E4305" s="50"/>
    </row>
    <row r="4306" spans="1:6" ht="20.25">
      <c r="A4306" s="30"/>
      <c r="B4306" s="51"/>
      <c r="C4306" s="30"/>
      <c r="D4306" s="49"/>
      <c r="E4306" s="50"/>
    </row>
    <row r="4307" spans="1:6" ht="20.25">
      <c r="A4307" s="52"/>
      <c r="B4307" s="53"/>
      <c r="C4307" s="1238" t="s">
        <v>772</v>
      </c>
      <c r="D4307" s="1239"/>
      <c r="E4307" s="140">
        <f>SUM(E4280:E4306)</f>
        <v>0</v>
      </c>
    </row>
    <row r="4308" spans="1:6" ht="20.25">
      <c r="A4308" s="55" t="s">
        <v>23</v>
      </c>
      <c r="B4308" s="40"/>
      <c r="C4308" s="40"/>
      <c r="D4308" s="40"/>
      <c r="E4308" s="40"/>
    </row>
    <row r="4309" spans="1:6" ht="20.25">
      <c r="A4309" s="19" t="s">
        <v>0</v>
      </c>
      <c r="B4309" s="152"/>
      <c r="C4309" s="152"/>
      <c r="D4309" s="28"/>
      <c r="E4309" s="64"/>
    </row>
    <row r="4310" spans="1:6" ht="20.25">
      <c r="A4310" s="19" t="s">
        <v>1</v>
      </c>
      <c r="B4310" s="40"/>
      <c r="C4310" s="40"/>
      <c r="D4310" s="40"/>
      <c r="E4310" s="40"/>
    </row>
    <row r="4311" spans="1:6" ht="20.25">
      <c r="A4311" s="19"/>
      <c r="B4311" s="20"/>
      <c r="C4311" s="20"/>
      <c r="D4311" s="21"/>
      <c r="E4311" s="22"/>
    </row>
    <row r="4312" spans="1:6" ht="20.25">
      <c r="A4312" s="19"/>
      <c r="B4312" s="20"/>
      <c r="C4312" s="19" t="s">
        <v>2</v>
      </c>
      <c r="D4312" s="21"/>
      <c r="E4312" s="21"/>
    </row>
    <row r="4313" spans="1:6" ht="20.25">
      <c r="A4313" s="19" t="s">
        <v>3</v>
      </c>
      <c r="B4313" s="23"/>
      <c r="C4313" s="20"/>
      <c r="D4313" s="22"/>
      <c r="E4313" s="22"/>
    </row>
    <row r="4314" spans="1:6" ht="20.25">
      <c r="A4314" s="21"/>
      <c r="B4314" s="23"/>
      <c r="C4314" s="20"/>
      <c r="D4314" s="22"/>
      <c r="E4314" s="22"/>
    </row>
    <row r="4315" spans="1:6" ht="20.25">
      <c r="A4315" s="21" t="s">
        <v>391</v>
      </c>
      <c r="B4315" s="23"/>
      <c r="C4315" s="20"/>
      <c r="D4315" s="22"/>
      <c r="E4315" s="22"/>
    </row>
    <row r="4316" spans="1:6" ht="20.25">
      <c r="A4316" s="21" t="s">
        <v>5</v>
      </c>
      <c r="B4316" s="24"/>
      <c r="C4316" s="21"/>
      <c r="D4316" s="22"/>
      <c r="E4316" s="22"/>
    </row>
    <row r="4317" spans="1:6" ht="20.25">
      <c r="A4317" s="21" t="s">
        <v>6</v>
      </c>
      <c r="B4317" s="24"/>
      <c r="C4317" s="21"/>
      <c r="D4317" s="22"/>
      <c r="E4317" s="22"/>
    </row>
    <row r="4318" spans="1:6" ht="20.25">
      <c r="A4318" s="688" t="s">
        <v>7</v>
      </c>
      <c r="B4318" s="26" t="s">
        <v>8</v>
      </c>
      <c r="C4318" s="683" t="s">
        <v>9</v>
      </c>
      <c r="D4318" s="684"/>
      <c r="E4318" s="688" t="s">
        <v>10</v>
      </c>
      <c r="F4318" s="296"/>
    </row>
    <row r="4319" spans="1:6" ht="20.25">
      <c r="A4319" s="27"/>
      <c r="B4319" s="28" t="s">
        <v>11</v>
      </c>
      <c r="C4319" s="688"/>
      <c r="D4319" s="29"/>
      <c r="E4319" s="27" t="s">
        <v>12</v>
      </c>
      <c r="F4319" s="296"/>
    </row>
    <row r="4320" spans="1:6" ht="20.25">
      <c r="A4320" s="30"/>
      <c r="B4320" s="31"/>
      <c r="C4320" s="689" t="s">
        <v>13</v>
      </c>
      <c r="D4320" s="690" t="s">
        <v>14</v>
      </c>
      <c r="E4320" s="689"/>
      <c r="F4320" s="296"/>
    </row>
    <row r="4321" spans="1:6" ht="20.25">
      <c r="A4321" s="34" t="s">
        <v>392</v>
      </c>
      <c r="B4321" s="280"/>
      <c r="C4321" s="280"/>
      <c r="D4321" s="38"/>
      <c r="E4321" s="89"/>
      <c r="F4321" s="296">
        <v>43101</v>
      </c>
    </row>
    <row r="4322" spans="1:6" ht="20.25">
      <c r="A4322" s="41"/>
      <c r="B4322" s="280"/>
      <c r="C4322" s="280"/>
      <c r="D4322" s="38"/>
      <c r="E4322" s="89"/>
      <c r="F4322" s="296"/>
    </row>
    <row r="4323" spans="1:6" ht="20.25">
      <c r="A4323" s="41"/>
      <c r="B4323" s="280"/>
      <c r="C4323" s="280"/>
      <c r="D4323" s="38"/>
      <c r="E4323" s="89"/>
      <c r="F4323" s="296"/>
    </row>
    <row r="4324" spans="1:6" ht="20.25">
      <c r="A4324" s="41"/>
      <c r="B4324" s="280"/>
      <c r="C4324" s="280"/>
      <c r="D4324" s="38"/>
      <c r="E4324" s="89"/>
      <c r="F4324" s="296"/>
    </row>
    <row r="4325" spans="1:6" ht="20.25">
      <c r="A4325" s="41"/>
      <c r="B4325" s="280"/>
      <c r="C4325" s="280"/>
      <c r="D4325" s="38"/>
      <c r="E4325" s="89"/>
      <c r="F4325" s="296"/>
    </row>
    <row r="4326" spans="1:6" ht="20.25">
      <c r="A4326" s="41"/>
      <c r="B4326" s="280"/>
      <c r="C4326" s="282"/>
      <c r="D4326" s="86"/>
      <c r="E4326" s="89"/>
      <c r="F4326" s="296"/>
    </row>
    <row r="4327" spans="1:6" ht="20.25">
      <c r="A4327" s="41"/>
      <c r="B4327" s="280"/>
      <c r="C4327" s="280"/>
      <c r="D4327" s="38"/>
      <c r="E4327" s="89"/>
      <c r="F4327" s="296"/>
    </row>
    <row r="4328" spans="1:6" ht="20.25">
      <c r="A4328" s="41"/>
      <c r="B4328" s="280"/>
      <c r="C4328" s="280"/>
      <c r="D4328" s="38"/>
      <c r="E4328" s="89"/>
      <c r="F4328" s="296"/>
    </row>
    <row r="4329" spans="1:6" ht="20.25">
      <c r="A4329" s="280"/>
      <c r="B4329" s="280"/>
      <c r="C4329" s="280"/>
      <c r="D4329" s="38"/>
      <c r="E4329" s="89"/>
      <c r="F4329" s="296"/>
    </row>
    <row r="4330" spans="1:6" ht="20.25">
      <c r="A4330" s="41"/>
      <c r="B4330" s="280"/>
      <c r="C4330" s="280"/>
      <c r="D4330" s="38"/>
      <c r="E4330" s="89"/>
      <c r="F4330" s="296"/>
    </row>
    <row r="4331" spans="1:6" ht="20.25">
      <c r="A4331" s="41"/>
      <c r="B4331" s="281"/>
      <c r="C4331" s="280"/>
      <c r="D4331" s="78"/>
      <c r="E4331" s="89"/>
      <c r="F4331" s="296"/>
    </row>
    <row r="4332" spans="1:6" ht="20.25">
      <c r="A4332" s="47"/>
      <c r="B4332" s="28"/>
      <c r="C4332" s="27"/>
      <c r="D4332" s="148"/>
      <c r="E4332" s="89"/>
      <c r="F4332" s="296"/>
    </row>
    <row r="4333" spans="1:6" ht="20.25">
      <c r="A4333" s="280"/>
      <c r="B4333" s="280"/>
      <c r="C4333" s="280"/>
      <c r="D4333" s="38"/>
      <c r="E4333" s="89"/>
      <c r="F4333" s="296"/>
    </row>
    <row r="4334" spans="1:6" ht="20.25">
      <c r="A4334" s="280"/>
      <c r="B4334" s="280"/>
      <c r="C4334" s="280"/>
      <c r="D4334" s="38"/>
      <c r="E4334" s="89"/>
    </row>
    <row r="4335" spans="1:6" ht="20.25">
      <c r="A4335" s="41"/>
      <c r="B4335" s="280"/>
      <c r="C4335" s="280"/>
      <c r="D4335" s="38"/>
      <c r="E4335" s="89"/>
    </row>
    <row r="4336" spans="1:6" ht="20.25">
      <c r="A4336" s="41"/>
      <c r="B4336" s="280"/>
      <c r="C4336" s="280"/>
      <c r="D4336" s="38"/>
      <c r="E4336" s="89"/>
    </row>
    <row r="4337" spans="1:5" ht="20.25">
      <c r="A4337" s="41"/>
      <c r="B4337" s="280"/>
      <c r="C4337" s="280"/>
      <c r="D4337" s="38"/>
      <c r="E4337" s="89"/>
    </row>
    <row r="4338" spans="1:5" ht="20.25">
      <c r="A4338" s="280"/>
      <c r="B4338" s="281"/>
      <c r="C4338" s="280"/>
      <c r="D4338" s="45"/>
      <c r="E4338" s="46"/>
    </row>
    <row r="4339" spans="1:5" ht="20.25">
      <c r="A4339" s="280"/>
      <c r="B4339" s="281"/>
      <c r="C4339" s="280"/>
      <c r="D4339" s="45"/>
      <c r="E4339" s="46"/>
    </row>
    <row r="4340" spans="1:5" ht="20.25">
      <c r="A4340" s="280"/>
      <c r="B4340" s="281"/>
      <c r="C4340" s="280"/>
      <c r="D4340" s="45"/>
      <c r="E4340" s="46"/>
    </row>
    <row r="4341" spans="1:5" ht="20.25">
      <c r="A4341" s="280"/>
      <c r="B4341" s="281"/>
      <c r="C4341" s="280"/>
      <c r="D4341" s="45"/>
      <c r="E4341" s="46"/>
    </row>
    <row r="4342" spans="1:5" ht="20.25">
      <c r="A4342" s="280"/>
      <c r="B4342" s="281"/>
      <c r="C4342" s="280"/>
      <c r="D4342" s="45"/>
      <c r="E4342" s="46"/>
    </row>
    <row r="4343" spans="1:5" ht="20.25">
      <c r="A4343" s="280"/>
      <c r="B4343" s="281"/>
      <c r="C4343" s="280"/>
      <c r="D4343" s="45"/>
      <c r="E4343" s="46"/>
    </row>
    <row r="4344" spans="1:5" ht="20.25">
      <c r="A4344" s="280"/>
      <c r="B4344" s="281"/>
      <c r="C4344" s="280"/>
      <c r="D4344" s="45"/>
      <c r="E4344" s="46"/>
    </row>
    <row r="4345" spans="1:5" ht="20.25">
      <c r="A4345" s="280"/>
      <c r="B4345" s="281"/>
      <c r="C4345" s="280"/>
      <c r="D4345" s="45"/>
      <c r="E4345" s="46"/>
    </row>
    <row r="4346" spans="1:5" ht="20.25">
      <c r="A4346" s="47"/>
      <c r="B4346" s="48"/>
      <c r="C4346" s="47"/>
      <c r="D4346" s="49"/>
      <c r="E4346" s="50"/>
    </row>
    <row r="4347" spans="1:5" ht="20.25">
      <c r="A4347" s="30"/>
      <c r="B4347" s="51"/>
      <c r="C4347" s="30"/>
      <c r="D4347" s="49"/>
      <c r="E4347" s="50"/>
    </row>
    <row r="4348" spans="1:5" ht="20.25">
      <c r="A4348" s="52"/>
      <c r="B4348" s="53"/>
      <c r="C4348" s="1238" t="s">
        <v>772</v>
      </c>
      <c r="D4348" s="1239"/>
      <c r="E4348" s="140">
        <f>SUM(E4321:E4347)</f>
        <v>0</v>
      </c>
    </row>
    <row r="4349" spans="1:5" ht="20.25">
      <c r="A4349" s="55" t="s">
        <v>23</v>
      </c>
      <c r="B4349" s="40"/>
      <c r="C4349" s="40"/>
      <c r="D4349" s="40"/>
      <c r="E4349" s="40"/>
    </row>
    <row r="4350" spans="1:5" ht="20.25">
      <c r="A4350" s="19" t="s">
        <v>0</v>
      </c>
      <c r="B4350" s="40"/>
      <c r="C4350" s="40"/>
      <c r="D4350" s="40"/>
      <c r="E4350" s="40"/>
    </row>
    <row r="4351" spans="1:5" ht="20.25">
      <c r="A4351" s="19" t="s">
        <v>1</v>
      </c>
      <c r="B4351" s="53"/>
      <c r="C4351" s="28"/>
      <c r="D4351" s="28"/>
      <c r="E4351" s="179"/>
    </row>
    <row r="4352" spans="1:5" ht="20.25">
      <c r="A4352" s="19"/>
      <c r="B4352" s="20"/>
      <c r="C4352" s="20"/>
      <c r="D4352" s="21"/>
      <c r="E4352" s="22"/>
    </row>
    <row r="4353" spans="1:6" ht="20.25">
      <c r="A4353" s="19"/>
      <c r="B4353" s="20"/>
      <c r="C4353" s="19" t="s">
        <v>2</v>
      </c>
      <c r="D4353" s="21"/>
      <c r="E4353" s="21"/>
    </row>
    <row r="4354" spans="1:6" ht="20.25">
      <c r="A4354" s="19" t="s">
        <v>3</v>
      </c>
      <c r="B4354" s="23"/>
      <c r="C4354" s="20"/>
      <c r="D4354" s="22"/>
      <c r="E4354" s="22"/>
    </row>
    <row r="4355" spans="1:6" ht="20.25">
      <c r="A4355" s="21"/>
      <c r="B4355" s="23"/>
      <c r="C4355" s="20"/>
      <c r="D4355" s="22"/>
      <c r="E4355" s="22"/>
    </row>
    <row r="4356" spans="1:6" ht="20.25">
      <c r="A4356" s="21" t="s">
        <v>393</v>
      </c>
      <c r="B4356" s="23"/>
      <c r="C4356" s="20"/>
      <c r="D4356" s="22"/>
      <c r="E4356" s="22"/>
    </row>
    <row r="4357" spans="1:6" ht="20.25">
      <c r="A4357" s="21" t="s">
        <v>5</v>
      </c>
      <c r="B4357" s="24"/>
      <c r="C4357" s="21"/>
      <c r="D4357" s="22"/>
      <c r="E4357" s="22"/>
    </row>
    <row r="4358" spans="1:6" ht="20.25">
      <c r="A4358" s="21" t="s">
        <v>6</v>
      </c>
      <c r="B4358" s="24"/>
      <c r="C4358" s="21"/>
      <c r="D4358" s="22"/>
      <c r="E4358" s="22"/>
    </row>
    <row r="4359" spans="1:6" ht="20.25">
      <c r="A4359" s="688" t="s">
        <v>7</v>
      </c>
      <c r="B4359" s="26" t="s">
        <v>8</v>
      </c>
      <c r="C4359" s="683" t="s">
        <v>9</v>
      </c>
      <c r="D4359" s="684"/>
      <c r="E4359" s="688" t="s">
        <v>10</v>
      </c>
    </row>
    <row r="4360" spans="1:6" ht="20.25">
      <c r="A4360" s="27"/>
      <c r="B4360" s="28" t="s">
        <v>11</v>
      </c>
      <c r="C4360" s="688"/>
      <c r="D4360" s="29"/>
      <c r="E4360" s="27" t="s">
        <v>12</v>
      </c>
    </row>
    <row r="4361" spans="1:6" ht="20.25">
      <c r="A4361" s="30"/>
      <c r="B4361" s="31"/>
      <c r="C4361" s="689" t="s">
        <v>13</v>
      </c>
      <c r="D4361" s="690" t="s">
        <v>14</v>
      </c>
      <c r="E4361" s="689"/>
    </row>
    <row r="4362" spans="1:6" ht="20.25">
      <c r="A4362" s="34" t="s">
        <v>394</v>
      </c>
      <c r="B4362" s="280" t="s">
        <v>18</v>
      </c>
      <c r="C4362" s="280" t="s">
        <v>17</v>
      </c>
      <c r="D4362" s="86">
        <v>43146</v>
      </c>
      <c r="E4362" s="89">
        <v>5836691</v>
      </c>
      <c r="F4362" s="302">
        <v>43101</v>
      </c>
    </row>
    <row r="4363" spans="1:6" ht="20.25">
      <c r="A4363" s="280"/>
      <c r="B4363" s="280" t="s">
        <v>18</v>
      </c>
      <c r="C4363" s="280" t="s">
        <v>19</v>
      </c>
      <c r="D4363" s="86">
        <v>43159</v>
      </c>
      <c r="E4363" s="89">
        <v>4972916</v>
      </c>
      <c r="F4363" s="302">
        <v>43101</v>
      </c>
    </row>
    <row r="4364" spans="1:6" ht="20.25">
      <c r="A4364" s="41"/>
      <c r="B4364" s="280"/>
      <c r="C4364" s="280"/>
      <c r="D4364" s="38"/>
      <c r="E4364" s="89"/>
    </row>
    <row r="4365" spans="1:6" ht="20.25">
      <c r="A4365" s="41"/>
      <c r="B4365" s="280"/>
      <c r="C4365" s="280"/>
      <c r="D4365" s="38"/>
      <c r="E4365" s="89"/>
    </row>
    <row r="4366" spans="1:6" ht="20.25">
      <c r="A4366" s="41"/>
      <c r="B4366" s="280"/>
      <c r="C4366" s="280"/>
      <c r="D4366" s="38"/>
      <c r="E4366" s="89"/>
    </row>
    <row r="4367" spans="1:6" ht="20.25">
      <c r="A4367" s="41"/>
      <c r="B4367" s="280"/>
      <c r="C4367" s="280"/>
      <c r="D4367" s="86"/>
      <c r="E4367" s="90"/>
    </row>
    <row r="4368" spans="1:6" ht="20.25">
      <c r="A4368" s="41"/>
      <c r="B4368" s="280"/>
      <c r="C4368" s="280"/>
      <c r="D4368" s="38"/>
      <c r="E4368" s="89"/>
    </row>
    <row r="4369" spans="1:5" ht="20.25">
      <c r="A4369" s="41"/>
      <c r="B4369" s="280"/>
      <c r="C4369" s="280"/>
      <c r="D4369" s="38"/>
      <c r="E4369" s="89"/>
    </row>
    <row r="4370" spans="1:5" ht="20.25">
      <c r="A4370" s="280"/>
      <c r="B4370" s="280"/>
      <c r="C4370" s="280"/>
      <c r="D4370" s="38"/>
      <c r="E4370" s="89"/>
    </row>
    <row r="4371" spans="1:5" ht="20.25">
      <c r="A4371" s="41"/>
      <c r="B4371" s="280"/>
      <c r="C4371" s="280"/>
      <c r="D4371" s="38"/>
      <c r="E4371" s="89"/>
    </row>
    <row r="4372" spans="1:5" ht="20.25">
      <c r="A4372" s="41"/>
      <c r="B4372" s="281"/>
      <c r="C4372" s="280"/>
      <c r="D4372" s="78"/>
      <c r="E4372" s="89"/>
    </row>
    <row r="4373" spans="1:5" ht="20.25">
      <c r="A4373" s="47"/>
      <c r="B4373" s="28"/>
      <c r="C4373" s="27"/>
      <c r="D4373" s="148"/>
      <c r="E4373" s="89"/>
    </row>
    <row r="4374" spans="1:5" ht="20.25">
      <c r="A4374" s="47"/>
      <c r="B4374" s="27"/>
      <c r="C4374" s="27"/>
      <c r="D4374" s="27"/>
      <c r="E4374" s="89"/>
    </row>
    <row r="4375" spans="1:5" ht="20.25">
      <c r="A4375" s="280"/>
      <c r="B4375" s="280"/>
      <c r="C4375" s="280"/>
      <c r="D4375" s="38"/>
      <c r="E4375" s="89"/>
    </row>
    <row r="4376" spans="1:5" ht="20.25">
      <c r="A4376" s="280"/>
      <c r="B4376" s="280"/>
      <c r="C4376" s="280"/>
      <c r="D4376" s="38"/>
      <c r="E4376" s="89"/>
    </row>
    <row r="4377" spans="1:5" ht="20.25">
      <c r="A4377" s="41"/>
      <c r="B4377" s="280"/>
      <c r="C4377" s="280"/>
      <c r="D4377" s="38"/>
      <c r="E4377" s="89"/>
    </row>
    <row r="4378" spans="1:5" ht="20.25">
      <c r="A4378" s="41"/>
      <c r="B4378" s="280"/>
      <c r="C4378" s="280"/>
      <c r="D4378" s="38"/>
      <c r="E4378" s="89"/>
    </row>
    <row r="4379" spans="1:5" ht="20.25">
      <c r="A4379" s="41"/>
      <c r="B4379" s="280"/>
      <c r="C4379" s="280"/>
      <c r="D4379" s="38"/>
      <c r="E4379" s="89"/>
    </row>
    <row r="4380" spans="1:5" ht="20.25">
      <c r="A4380" s="280"/>
      <c r="B4380" s="281"/>
      <c r="C4380" s="280"/>
      <c r="D4380" s="45"/>
      <c r="E4380" s="46"/>
    </row>
    <row r="4381" spans="1:5" ht="20.25">
      <c r="A4381" s="280"/>
      <c r="B4381" s="281"/>
      <c r="C4381" s="280"/>
      <c r="D4381" s="45"/>
      <c r="E4381" s="46"/>
    </row>
    <row r="4382" spans="1:5" ht="20.25">
      <c r="A4382" s="280"/>
      <c r="B4382" s="281"/>
      <c r="C4382" s="280"/>
      <c r="D4382" s="45"/>
      <c r="E4382" s="46"/>
    </row>
    <row r="4383" spans="1:5" ht="20.25">
      <c r="A4383" s="280"/>
      <c r="B4383" s="281"/>
      <c r="C4383" s="280"/>
      <c r="D4383" s="45"/>
      <c r="E4383" s="46"/>
    </row>
    <row r="4384" spans="1:5" ht="20.25">
      <c r="A4384" s="280"/>
      <c r="B4384" s="281"/>
      <c r="C4384" s="280"/>
      <c r="D4384" s="45"/>
      <c r="E4384" s="46"/>
    </row>
    <row r="4385" spans="1:6" ht="20.25">
      <c r="A4385" s="280"/>
      <c r="B4385" s="281"/>
      <c r="C4385" s="280"/>
      <c r="D4385" s="45"/>
      <c r="E4385" s="46"/>
    </row>
    <row r="4386" spans="1:6" ht="20.25">
      <c r="A4386" s="280"/>
      <c r="B4386" s="281"/>
      <c r="C4386" s="280"/>
      <c r="D4386" s="45"/>
      <c r="E4386" s="46"/>
    </row>
    <row r="4387" spans="1:6" ht="20.25">
      <c r="A4387" s="47"/>
      <c r="B4387" s="48"/>
      <c r="C4387" s="47"/>
      <c r="D4387" s="49"/>
      <c r="E4387" s="50"/>
    </row>
    <row r="4388" spans="1:6" ht="20.25">
      <c r="A4388" s="30"/>
      <c r="B4388" s="51"/>
      <c r="C4388" s="30"/>
      <c r="D4388" s="49"/>
      <c r="E4388" s="50"/>
    </row>
    <row r="4389" spans="1:6" ht="20.25">
      <c r="A4389" s="52"/>
      <c r="B4389" s="53"/>
      <c r="C4389" s="1238" t="s">
        <v>772</v>
      </c>
      <c r="D4389" s="1239"/>
      <c r="E4389" s="140">
        <f>SUM(E4362:E4388)</f>
        <v>10809607</v>
      </c>
      <c r="F4389" s="296"/>
    </row>
    <row r="4390" spans="1:6" ht="20.25">
      <c r="A4390" s="55" t="s">
        <v>23</v>
      </c>
      <c r="B4390" s="40"/>
      <c r="C4390" s="40"/>
      <c r="D4390" s="40"/>
      <c r="E4390" s="40"/>
      <c r="F4390" s="296"/>
    </row>
    <row r="4391" spans="1:6" ht="20.25">
      <c r="A4391" s="19" t="s">
        <v>0</v>
      </c>
      <c r="B4391" s="40"/>
      <c r="C4391" s="40"/>
      <c r="D4391" s="40"/>
      <c r="E4391" s="40"/>
      <c r="F4391" s="296"/>
    </row>
    <row r="4392" spans="1:6" ht="20.25">
      <c r="A4392" s="19" t="s">
        <v>1</v>
      </c>
      <c r="B4392" s="53"/>
      <c r="C4392" s="28"/>
      <c r="D4392" s="28"/>
      <c r="E4392" s="179"/>
      <c r="F4392" s="296"/>
    </row>
    <row r="4393" spans="1:6" ht="20.25">
      <c r="A4393" s="19"/>
      <c r="B4393" s="20"/>
      <c r="C4393" s="20"/>
      <c r="D4393" s="21"/>
      <c r="E4393" s="22"/>
      <c r="F4393" s="296"/>
    </row>
    <row r="4394" spans="1:6" ht="20.25">
      <c r="A4394" s="19"/>
      <c r="B4394" s="20"/>
      <c r="C4394" s="19" t="s">
        <v>2</v>
      </c>
      <c r="D4394" s="21"/>
      <c r="E4394" s="21"/>
      <c r="F4394" s="296"/>
    </row>
    <row r="4395" spans="1:6" ht="20.25">
      <c r="A4395" s="19" t="s">
        <v>3</v>
      </c>
      <c r="B4395" s="23"/>
      <c r="C4395" s="20"/>
      <c r="D4395" s="22"/>
      <c r="E4395" s="22"/>
      <c r="F4395" s="296"/>
    </row>
    <row r="4396" spans="1:6" ht="20.25">
      <c r="A4396" s="21"/>
      <c r="B4396" s="23"/>
      <c r="C4396" s="20"/>
      <c r="D4396" s="22"/>
      <c r="E4396" s="22"/>
      <c r="F4396" s="296"/>
    </row>
    <row r="4397" spans="1:6" ht="20.25">
      <c r="A4397" s="21" t="s">
        <v>395</v>
      </c>
      <c r="B4397" s="23"/>
      <c r="C4397" s="20"/>
      <c r="D4397" s="22"/>
      <c r="E4397" s="22"/>
      <c r="F4397" s="296"/>
    </row>
    <row r="4398" spans="1:6" ht="20.25">
      <c r="A4398" s="21" t="s">
        <v>5</v>
      </c>
      <c r="B4398" s="24"/>
      <c r="C4398" s="21"/>
      <c r="D4398" s="22"/>
      <c r="E4398" s="22"/>
      <c r="F4398" s="296"/>
    </row>
    <row r="4399" spans="1:6" ht="20.25">
      <c r="A4399" s="21" t="s">
        <v>6</v>
      </c>
      <c r="B4399" s="24"/>
      <c r="C4399" s="21"/>
      <c r="D4399" s="22"/>
      <c r="E4399" s="22"/>
      <c r="F4399" s="296"/>
    </row>
    <row r="4400" spans="1:6" ht="20.25">
      <c r="A4400" s="688" t="s">
        <v>7</v>
      </c>
      <c r="B4400" s="26" t="s">
        <v>8</v>
      </c>
      <c r="C4400" s="683" t="s">
        <v>9</v>
      </c>
      <c r="D4400" s="684"/>
      <c r="E4400" s="688" t="s">
        <v>10</v>
      </c>
      <c r="F4400" s="296"/>
    </row>
    <row r="4401" spans="1:6" ht="20.25">
      <c r="A4401" s="27"/>
      <c r="B4401" s="28" t="s">
        <v>11</v>
      </c>
      <c r="C4401" s="688"/>
      <c r="D4401" s="29"/>
      <c r="E4401" s="27" t="s">
        <v>12</v>
      </c>
      <c r="F4401" s="296"/>
    </row>
    <row r="4402" spans="1:6" ht="20.25">
      <c r="A4402" s="30"/>
      <c r="B4402" s="31"/>
      <c r="C4402" s="689" t="s">
        <v>13</v>
      </c>
      <c r="D4402" s="690" t="s">
        <v>14</v>
      </c>
      <c r="E4402" s="689"/>
      <c r="F4402" s="296"/>
    </row>
    <row r="4403" spans="1:6" ht="20.25">
      <c r="A4403" s="280" t="s">
        <v>396</v>
      </c>
      <c r="B4403" s="280" t="s">
        <v>18</v>
      </c>
      <c r="C4403" s="280" t="s">
        <v>19</v>
      </c>
      <c r="D4403" s="86">
        <v>43159</v>
      </c>
      <c r="E4403" s="89">
        <v>560377</v>
      </c>
      <c r="F4403" s="295"/>
    </row>
    <row r="4404" spans="1:6" ht="20.25">
      <c r="A4404" s="41"/>
      <c r="B4404" s="280"/>
      <c r="C4404" s="280"/>
      <c r="D4404" s="86"/>
      <c r="E4404" s="89"/>
    </row>
    <row r="4405" spans="1:6" ht="20.25">
      <c r="A4405" s="41"/>
      <c r="B4405" s="280"/>
      <c r="C4405" s="282"/>
      <c r="D4405" s="86"/>
      <c r="E4405" s="89"/>
    </row>
    <row r="4406" spans="1:6" ht="20.25">
      <c r="A4406" s="41"/>
      <c r="B4406" s="280"/>
      <c r="C4406" s="280"/>
      <c r="D4406" s="38"/>
      <c r="E4406" s="89"/>
    </row>
    <row r="4407" spans="1:6" ht="20.25">
      <c r="A4407" s="280"/>
      <c r="B4407" s="280"/>
      <c r="C4407" s="280"/>
      <c r="D4407" s="38"/>
      <c r="E4407" s="89"/>
    </row>
    <row r="4408" spans="1:6" ht="20.25">
      <c r="A4408" s="41"/>
      <c r="B4408" s="280"/>
      <c r="C4408" s="280"/>
      <c r="D4408" s="38"/>
      <c r="E4408" s="89"/>
    </row>
    <row r="4409" spans="1:6" ht="20.25">
      <c r="A4409" s="41"/>
      <c r="B4409" s="281"/>
      <c r="C4409" s="280"/>
      <c r="D4409" s="78"/>
      <c r="E4409" s="89"/>
    </row>
    <row r="4410" spans="1:6" ht="20.25">
      <c r="A4410" s="47"/>
      <c r="B4410" s="148"/>
      <c r="C4410" s="27"/>
      <c r="D4410" s="148"/>
      <c r="E4410" s="89"/>
    </row>
    <row r="4411" spans="1:6" ht="20.25">
      <c r="A4411" s="47"/>
      <c r="B4411" s="280"/>
      <c r="C4411" s="280"/>
      <c r="D4411" s="38"/>
      <c r="E4411" s="89"/>
    </row>
    <row r="4412" spans="1:6" ht="20.25">
      <c r="A4412" s="280"/>
      <c r="B4412" s="280"/>
      <c r="C4412" s="280"/>
      <c r="D4412" s="38"/>
      <c r="E4412" s="89"/>
    </row>
    <row r="4413" spans="1:6" ht="20.25">
      <c r="A4413" s="280"/>
      <c r="B4413" s="280"/>
      <c r="C4413" s="282"/>
      <c r="D4413" s="38"/>
      <c r="E4413" s="89"/>
    </row>
    <row r="4414" spans="1:6" ht="20.25">
      <c r="A4414" s="41"/>
      <c r="B4414" s="280"/>
      <c r="C4414" s="282"/>
      <c r="D4414" s="38"/>
      <c r="E4414" s="89"/>
    </row>
    <row r="4415" spans="1:6" ht="20.25">
      <c r="A4415" s="41"/>
      <c r="B4415" s="280"/>
      <c r="C4415" s="282"/>
      <c r="D4415" s="86"/>
      <c r="E4415" s="89"/>
    </row>
    <row r="4416" spans="1:6" ht="20.25">
      <c r="A4416" s="41"/>
      <c r="B4416" s="280"/>
      <c r="C4416" s="280"/>
      <c r="D4416" s="38"/>
      <c r="E4416" s="89"/>
    </row>
    <row r="4417" spans="1:5" ht="20.25">
      <c r="A4417" s="280"/>
      <c r="B4417" s="281"/>
      <c r="C4417" s="280"/>
      <c r="D4417" s="45"/>
      <c r="E4417" s="46"/>
    </row>
    <row r="4418" spans="1:5" ht="20.25">
      <c r="A4418" s="280"/>
      <c r="B4418" s="281"/>
      <c r="C4418" s="280"/>
      <c r="D4418" s="45"/>
      <c r="E4418" s="46"/>
    </row>
    <row r="4419" spans="1:5" ht="20.25">
      <c r="A4419" s="280"/>
      <c r="B4419" s="281"/>
      <c r="C4419" s="280"/>
      <c r="D4419" s="45"/>
      <c r="E4419" s="46"/>
    </row>
    <row r="4420" spans="1:5" ht="20.25">
      <c r="A4420" s="280"/>
      <c r="B4420" s="281"/>
      <c r="C4420" s="280"/>
      <c r="D4420" s="45"/>
      <c r="E4420" s="46"/>
    </row>
    <row r="4421" spans="1:5" ht="20.25">
      <c r="A4421" s="280"/>
      <c r="B4421" s="281"/>
      <c r="C4421" s="280"/>
      <c r="D4421" s="45"/>
      <c r="E4421" s="46"/>
    </row>
    <row r="4422" spans="1:5" ht="20.25">
      <c r="A4422" s="280"/>
      <c r="B4422" s="281"/>
      <c r="C4422" s="280"/>
      <c r="D4422" s="45"/>
      <c r="E4422" s="46"/>
    </row>
    <row r="4423" spans="1:5" ht="20.25">
      <c r="A4423" s="280"/>
      <c r="B4423" s="281"/>
      <c r="C4423" s="280"/>
      <c r="D4423" s="45"/>
      <c r="E4423" s="46"/>
    </row>
    <row r="4424" spans="1:5" ht="20.25">
      <c r="A4424" s="280"/>
      <c r="B4424" s="281"/>
      <c r="C4424" s="280"/>
      <c r="D4424" s="45"/>
      <c r="E4424" s="46"/>
    </row>
    <row r="4425" spans="1:5" ht="20.25">
      <c r="A4425" s="280"/>
      <c r="B4425" s="281"/>
      <c r="C4425" s="280"/>
      <c r="D4425" s="45"/>
      <c r="E4425" s="46"/>
    </row>
    <row r="4426" spans="1:5" ht="20.25">
      <c r="A4426" s="280"/>
      <c r="B4426" s="281"/>
      <c r="C4426" s="280"/>
      <c r="D4426" s="45"/>
      <c r="E4426" s="46"/>
    </row>
    <row r="4427" spans="1:5" ht="20.25">
      <c r="A4427" s="280"/>
      <c r="B4427" s="281"/>
      <c r="C4427" s="280"/>
      <c r="D4427" s="45"/>
      <c r="E4427" s="46"/>
    </row>
    <row r="4428" spans="1:5" ht="20.25">
      <c r="A4428" s="47"/>
      <c r="B4428" s="48"/>
      <c r="C4428" s="47"/>
      <c r="D4428" s="49"/>
      <c r="E4428" s="50"/>
    </row>
    <row r="4429" spans="1:5" ht="20.25">
      <c r="A4429" s="30"/>
      <c r="B4429" s="51"/>
      <c r="C4429" s="30"/>
      <c r="D4429" s="49"/>
      <c r="E4429" s="50"/>
    </row>
    <row r="4430" spans="1:5" ht="20.25">
      <c r="A4430" s="52"/>
      <c r="B4430" s="53"/>
      <c r="C4430" s="1238" t="s">
        <v>772</v>
      </c>
      <c r="D4430" s="1239"/>
      <c r="E4430" s="140">
        <f>SUM(E4403:E4429)</f>
        <v>560377</v>
      </c>
    </row>
    <row r="4431" spans="1:5" ht="20.25">
      <c r="A4431" s="55" t="s">
        <v>360</v>
      </c>
      <c r="B4431" s="40"/>
      <c r="C4431" s="40"/>
      <c r="D4431" s="40"/>
      <c r="E4431" s="40"/>
    </row>
    <row r="4432" spans="1:5" ht="20.25">
      <c r="A4432" s="19" t="s">
        <v>0</v>
      </c>
      <c r="B4432" s="40"/>
      <c r="C4432" s="40"/>
      <c r="D4432" s="40"/>
      <c r="E4432" s="40"/>
    </row>
    <row r="4433" spans="1:6" ht="20.25">
      <c r="A4433" s="19" t="s">
        <v>1</v>
      </c>
      <c r="B4433" s="53"/>
      <c r="C4433" s="28"/>
      <c r="D4433" s="28"/>
      <c r="E4433" s="179"/>
    </row>
    <row r="4434" spans="1:6" ht="20.25">
      <c r="A4434" s="19"/>
      <c r="B4434" s="20"/>
      <c r="C4434" s="20"/>
      <c r="D4434" s="21"/>
      <c r="E4434" s="22"/>
    </row>
    <row r="4435" spans="1:6" ht="20.25">
      <c r="A4435" s="19"/>
      <c r="B4435" s="20"/>
      <c r="C4435" s="19" t="s">
        <v>2</v>
      </c>
      <c r="D4435" s="21"/>
      <c r="E4435" s="21"/>
    </row>
    <row r="4436" spans="1:6" ht="20.25">
      <c r="A4436" s="19" t="s">
        <v>3</v>
      </c>
      <c r="B4436" s="23"/>
      <c r="C4436" s="20"/>
      <c r="D4436" s="22"/>
      <c r="E4436" s="22"/>
    </row>
    <row r="4437" spans="1:6" ht="20.25">
      <c r="A4437" s="21"/>
      <c r="B4437" s="23"/>
      <c r="C4437" s="20"/>
      <c r="D4437" s="22"/>
      <c r="E4437" s="22"/>
    </row>
    <row r="4438" spans="1:6" ht="20.25">
      <c r="A4438" s="21" t="s">
        <v>397</v>
      </c>
      <c r="B4438" s="23"/>
      <c r="C4438" s="20"/>
      <c r="D4438" s="22"/>
      <c r="E4438" s="22"/>
    </row>
    <row r="4439" spans="1:6" ht="20.25">
      <c r="A4439" s="21" t="s">
        <v>5</v>
      </c>
      <c r="B4439" s="24"/>
      <c r="C4439" s="21"/>
      <c r="D4439" s="22"/>
      <c r="E4439" s="22"/>
    </row>
    <row r="4440" spans="1:6" ht="20.25">
      <c r="A4440" s="21" t="s">
        <v>6</v>
      </c>
      <c r="B4440" s="24"/>
      <c r="C4440" s="21"/>
      <c r="D4440" s="22"/>
      <c r="E4440" s="22"/>
    </row>
    <row r="4441" spans="1:6" ht="20.25">
      <c r="A4441" s="688" t="s">
        <v>7</v>
      </c>
      <c r="B4441" s="26" t="s">
        <v>8</v>
      </c>
      <c r="C4441" s="683" t="s">
        <v>9</v>
      </c>
      <c r="D4441" s="684"/>
      <c r="E4441" s="688" t="s">
        <v>10</v>
      </c>
    </row>
    <row r="4442" spans="1:6" ht="20.25">
      <c r="A4442" s="27"/>
      <c r="B4442" s="28" t="s">
        <v>11</v>
      </c>
      <c r="C4442" s="688"/>
      <c r="D4442" s="29"/>
      <c r="E4442" s="27" t="s">
        <v>12</v>
      </c>
    </row>
    <row r="4443" spans="1:6" ht="20.25">
      <c r="A4443" s="30"/>
      <c r="B4443" s="31"/>
      <c r="C4443" s="689" t="s">
        <v>13</v>
      </c>
      <c r="D4443" s="690" t="s">
        <v>14</v>
      </c>
      <c r="E4443" s="689"/>
    </row>
    <row r="4444" spans="1:6" ht="20.25">
      <c r="A4444" s="34" t="s">
        <v>398</v>
      </c>
      <c r="B4444" s="280" t="s">
        <v>353</v>
      </c>
      <c r="C4444" s="280" t="s">
        <v>17</v>
      </c>
      <c r="D4444" s="86">
        <v>42870</v>
      </c>
      <c r="E4444" s="89">
        <v>10828</v>
      </c>
    </row>
    <row r="4445" spans="1:6" ht="20.25">
      <c r="A4445" s="41"/>
      <c r="B4445" s="280" t="s">
        <v>18</v>
      </c>
      <c r="C4445" s="280" t="s">
        <v>17</v>
      </c>
      <c r="D4445" s="86">
        <v>43146</v>
      </c>
      <c r="E4445" s="89">
        <v>4877825</v>
      </c>
      <c r="F4445" s="302">
        <v>43101</v>
      </c>
    </row>
    <row r="4446" spans="1:6" ht="20.25">
      <c r="A4446" s="41"/>
      <c r="B4446" s="280" t="s">
        <v>18</v>
      </c>
      <c r="C4446" s="280" t="s">
        <v>19</v>
      </c>
      <c r="D4446" s="86">
        <v>43159</v>
      </c>
      <c r="E4446" s="89">
        <v>3833986</v>
      </c>
      <c r="F4446" s="302">
        <v>43101</v>
      </c>
    </row>
    <row r="4447" spans="1:6" ht="20.25">
      <c r="A4447" s="41"/>
      <c r="B4447" s="280"/>
      <c r="C4447" s="280"/>
      <c r="D4447" s="38"/>
      <c r="E4447" s="89"/>
    </row>
    <row r="4448" spans="1:6" ht="20.25">
      <c r="A4448" s="41"/>
      <c r="B4448" s="280"/>
      <c r="C4448" s="280"/>
      <c r="D4448" s="38"/>
      <c r="E4448" s="89"/>
    </row>
    <row r="4449" spans="1:5" ht="20.25">
      <c r="A4449" s="41"/>
      <c r="B4449" s="280"/>
      <c r="C4449" s="282"/>
      <c r="D4449" s="86"/>
      <c r="E4449" s="89"/>
    </row>
    <row r="4450" spans="1:5" ht="20.25">
      <c r="A4450" s="41"/>
      <c r="B4450" s="280"/>
      <c r="C4450" s="280"/>
      <c r="D4450" s="86"/>
      <c r="E4450" s="89"/>
    </row>
    <row r="4451" spans="1:5" ht="20.25">
      <c r="A4451" s="280"/>
      <c r="B4451" s="280"/>
      <c r="C4451" s="280"/>
      <c r="D4451" s="38"/>
      <c r="E4451" s="89"/>
    </row>
    <row r="4452" spans="1:5" ht="20.25">
      <c r="A4452" s="41"/>
      <c r="B4452" s="280"/>
      <c r="C4452" s="280"/>
      <c r="D4452" s="38"/>
      <c r="E4452" s="89"/>
    </row>
    <row r="4453" spans="1:5" ht="20.25">
      <c r="A4453" s="41"/>
      <c r="B4453" s="280"/>
      <c r="C4453" s="280"/>
      <c r="D4453" s="38"/>
      <c r="E4453" s="89"/>
    </row>
    <row r="4454" spans="1:5" ht="20.25">
      <c r="A4454" s="47"/>
      <c r="B4454" s="280"/>
      <c r="C4454" s="280"/>
      <c r="D4454" s="38"/>
      <c r="E4454" s="89"/>
    </row>
    <row r="4455" spans="1:5" ht="20.25">
      <c r="A4455" s="280"/>
      <c r="B4455" s="280"/>
      <c r="C4455" s="282"/>
      <c r="D4455" s="38"/>
      <c r="E4455" s="89"/>
    </row>
    <row r="4456" spans="1:5" ht="20.25">
      <c r="A4456" s="280"/>
      <c r="B4456" s="280"/>
      <c r="C4456" s="280"/>
      <c r="D4456" s="38"/>
      <c r="E4456" s="89"/>
    </row>
    <row r="4457" spans="1:5" ht="20.25">
      <c r="A4457" s="41"/>
      <c r="B4457" s="280"/>
      <c r="C4457" s="280"/>
      <c r="D4457" s="38"/>
      <c r="E4457" s="89"/>
    </row>
    <row r="4458" spans="1:5" ht="20.25">
      <c r="A4458" s="41"/>
      <c r="B4458" s="280"/>
      <c r="C4458" s="280"/>
      <c r="D4458" s="38"/>
      <c r="E4458" s="89"/>
    </row>
    <row r="4459" spans="1:5" ht="20.25">
      <c r="A4459" s="41"/>
      <c r="B4459" s="280"/>
      <c r="C4459" s="280"/>
      <c r="D4459" s="38"/>
      <c r="E4459" s="89"/>
    </row>
    <row r="4460" spans="1:5" ht="20.25">
      <c r="A4460" s="41"/>
      <c r="B4460" s="281"/>
      <c r="C4460" s="280"/>
      <c r="D4460" s="42"/>
      <c r="E4460" s="89"/>
    </row>
    <row r="4461" spans="1:5" ht="20.25">
      <c r="A4461" s="41"/>
      <c r="B4461" s="281"/>
      <c r="C4461" s="280"/>
      <c r="D4461" s="42"/>
      <c r="E4461" s="89"/>
    </row>
    <row r="4462" spans="1:5" ht="20.25">
      <c r="A4462" s="41"/>
      <c r="B4462" s="281"/>
      <c r="C4462" s="280"/>
      <c r="D4462" s="42"/>
      <c r="E4462" s="89"/>
    </row>
    <row r="4463" spans="1:5" ht="20.25">
      <c r="A4463" s="41"/>
      <c r="B4463" s="281"/>
      <c r="C4463" s="280"/>
      <c r="D4463" s="42"/>
      <c r="E4463" s="89"/>
    </row>
    <row r="4464" spans="1:5" ht="20.25">
      <c r="A4464" s="280"/>
      <c r="B4464" s="281"/>
      <c r="C4464" s="280"/>
      <c r="D4464" s="45"/>
      <c r="E4464" s="46"/>
    </row>
    <row r="4465" spans="1:6" ht="20.25">
      <c r="A4465" s="280"/>
      <c r="B4465" s="281"/>
      <c r="C4465" s="280"/>
      <c r="D4465" s="45"/>
      <c r="E4465" s="46"/>
    </row>
    <row r="4466" spans="1:6" ht="20.25">
      <c r="A4466" s="280"/>
      <c r="B4466" s="281"/>
      <c r="C4466" s="280"/>
      <c r="D4466" s="45"/>
      <c r="E4466" s="46"/>
    </row>
    <row r="4467" spans="1:6" ht="20.25">
      <c r="A4467" s="280"/>
      <c r="B4467" s="281"/>
      <c r="C4467" s="280"/>
      <c r="D4467" s="45"/>
      <c r="E4467" s="46"/>
    </row>
    <row r="4468" spans="1:6" ht="20.25">
      <c r="A4468" s="47"/>
      <c r="B4468" s="48"/>
      <c r="C4468" s="47"/>
      <c r="D4468" s="49"/>
      <c r="E4468" s="50"/>
      <c r="F4468" s="279"/>
    </row>
    <row r="4469" spans="1:6" ht="20.25">
      <c r="A4469" s="30"/>
      <c r="B4469" s="51"/>
      <c r="C4469" s="30"/>
      <c r="D4469" s="49"/>
      <c r="E4469" s="50"/>
      <c r="F4469" s="279"/>
    </row>
    <row r="4470" spans="1:6" ht="20.25">
      <c r="A4470" s="52"/>
      <c r="B4470" s="53"/>
      <c r="C4470" s="1238" t="s">
        <v>772</v>
      </c>
      <c r="D4470" s="1239"/>
      <c r="E4470" s="140">
        <f>SUM(E4444:E4469)</f>
        <v>8722639</v>
      </c>
      <c r="F4470" s="279"/>
    </row>
    <row r="4471" spans="1:6" ht="20.25">
      <c r="A4471" s="55" t="s">
        <v>23</v>
      </c>
      <c r="B4471" s="40"/>
      <c r="C4471" s="40"/>
      <c r="D4471" s="40"/>
      <c r="E4471" s="40"/>
      <c r="F4471" s="279"/>
    </row>
    <row r="4472" spans="1:6" ht="20.25">
      <c r="A4472" s="40"/>
      <c r="B4472" s="92"/>
      <c r="C4472" s="92"/>
      <c r="D4472" s="92"/>
      <c r="E4472" s="92"/>
      <c r="F4472" s="279"/>
    </row>
    <row r="4473" spans="1:6" ht="20.25">
      <c r="A4473" s="19" t="s">
        <v>0</v>
      </c>
      <c r="B4473" s="40"/>
      <c r="C4473" s="40"/>
      <c r="D4473" s="40"/>
      <c r="E4473" s="40"/>
      <c r="F4473" s="279"/>
    </row>
    <row r="4474" spans="1:6" ht="20.25">
      <c r="A4474" s="19" t="s">
        <v>1</v>
      </c>
      <c r="B4474" s="53"/>
      <c r="C4474" s="28"/>
      <c r="D4474" s="28"/>
      <c r="E4474" s="179"/>
      <c r="F4474" s="279"/>
    </row>
    <row r="4475" spans="1:6" ht="20.25">
      <c r="A4475" s="19"/>
      <c r="B4475" s="20"/>
      <c r="C4475" s="20"/>
      <c r="D4475" s="21"/>
      <c r="E4475" s="22"/>
      <c r="F4475" s="279"/>
    </row>
    <row r="4476" spans="1:6" ht="20.25">
      <c r="A4476" s="19"/>
      <c r="B4476" s="20"/>
      <c r="C4476" s="19" t="s">
        <v>2</v>
      </c>
      <c r="D4476" s="21"/>
      <c r="E4476" s="21"/>
      <c r="F4476" s="279"/>
    </row>
    <row r="4477" spans="1:6" ht="20.25">
      <c r="A4477" s="19" t="s">
        <v>3</v>
      </c>
      <c r="B4477" s="23"/>
      <c r="C4477" s="20"/>
      <c r="D4477" s="22"/>
      <c r="E4477" s="22"/>
      <c r="F4477" s="279"/>
    </row>
    <row r="4478" spans="1:6" ht="20.25">
      <c r="A4478" s="21"/>
      <c r="B4478" s="23"/>
      <c r="C4478" s="20"/>
      <c r="D4478" s="22"/>
      <c r="E4478" s="22"/>
      <c r="F4478" s="279"/>
    </row>
    <row r="4479" spans="1:6" ht="20.25">
      <c r="A4479" s="21" t="s">
        <v>399</v>
      </c>
      <c r="B4479" s="23"/>
      <c r="C4479" s="20"/>
      <c r="D4479" s="22"/>
      <c r="E4479" s="22"/>
      <c r="F4479" s="279"/>
    </row>
    <row r="4480" spans="1:6" ht="20.25">
      <c r="A4480" s="21" t="s">
        <v>5</v>
      </c>
      <c r="B4480" s="24"/>
      <c r="C4480" s="21"/>
      <c r="D4480" s="22"/>
      <c r="E4480" s="22"/>
      <c r="F4480" s="279"/>
    </row>
    <row r="4481" spans="1:6" ht="20.25">
      <c r="A4481" s="21" t="s">
        <v>6</v>
      </c>
      <c r="B4481" s="24"/>
      <c r="C4481" s="21"/>
      <c r="D4481" s="22"/>
      <c r="E4481" s="22"/>
      <c r="F4481" s="279"/>
    </row>
    <row r="4482" spans="1:6" ht="20.25">
      <c r="A4482" s="688" t="s">
        <v>7</v>
      </c>
      <c r="B4482" s="26" t="s">
        <v>8</v>
      </c>
      <c r="C4482" s="683" t="s">
        <v>9</v>
      </c>
      <c r="D4482" s="684"/>
      <c r="E4482" s="688" t="s">
        <v>10</v>
      </c>
      <c r="F4482" s="279"/>
    </row>
    <row r="4483" spans="1:6" ht="20.25">
      <c r="A4483" s="27"/>
      <c r="B4483" s="28" t="s">
        <v>11</v>
      </c>
      <c r="C4483" s="688"/>
      <c r="D4483" s="29"/>
      <c r="E4483" s="27" t="s">
        <v>12</v>
      </c>
      <c r="F4483" s="279"/>
    </row>
    <row r="4484" spans="1:6" ht="20.25">
      <c r="A4484" s="30"/>
      <c r="B4484" s="31"/>
      <c r="C4484" s="689" t="s">
        <v>13</v>
      </c>
      <c r="D4484" s="690" t="s">
        <v>14</v>
      </c>
      <c r="E4484" s="689"/>
    </row>
    <row r="4485" spans="1:6" ht="20.25">
      <c r="A4485" s="34" t="s">
        <v>400</v>
      </c>
      <c r="B4485" s="280" t="s">
        <v>18</v>
      </c>
      <c r="C4485" s="280" t="s">
        <v>17</v>
      </c>
      <c r="D4485" s="86">
        <v>43146</v>
      </c>
      <c r="E4485" s="89">
        <v>538851</v>
      </c>
      <c r="F4485" s="302">
        <v>43101</v>
      </c>
    </row>
    <row r="4486" spans="1:6" ht="20.25">
      <c r="A4486" s="280"/>
      <c r="B4486" s="280" t="s">
        <v>18</v>
      </c>
      <c r="C4486" s="280" t="s">
        <v>19</v>
      </c>
      <c r="D4486" s="86">
        <v>43159</v>
      </c>
      <c r="E4486" s="89">
        <v>217037</v>
      </c>
      <c r="F4486" s="302">
        <v>43101</v>
      </c>
    </row>
    <row r="4487" spans="1:6" ht="20.25">
      <c r="A4487" s="41"/>
      <c r="B4487" s="280"/>
      <c r="C4487" s="282"/>
      <c r="D4487" s="86"/>
      <c r="E4487" s="90"/>
    </row>
    <row r="4488" spans="1:6" ht="20.25">
      <c r="A4488" s="41"/>
      <c r="B4488" s="280"/>
      <c r="C4488" s="282"/>
      <c r="D4488" s="86"/>
      <c r="E4488" s="89"/>
    </row>
    <row r="4489" spans="1:6" ht="20.25">
      <c r="A4489" s="41"/>
      <c r="B4489" s="280"/>
      <c r="C4489" s="282"/>
      <c r="D4489" s="38"/>
      <c r="E4489" s="89"/>
    </row>
    <row r="4490" spans="1:6" ht="20.25">
      <c r="A4490" s="41"/>
      <c r="B4490" s="280"/>
      <c r="C4490" s="280"/>
      <c r="D4490" s="38"/>
      <c r="E4490" s="89"/>
    </row>
    <row r="4491" spans="1:6" ht="20.25">
      <c r="A4491" s="41"/>
      <c r="B4491" s="280"/>
      <c r="C4491" s="280"/>
      <c r="D4491" s="38"/>
      <c r="E4491" s="89"/>
    </row>
    <row r="4492" spans="1:6" ht="20.25">
      <c r="A4492" s="280"/>
      <c r="B4492" s="280"/>
      <c r="C4492" s="280"/>
      <c r="D4492" s="38"/>
      <c r="E4492" s="90"/>
    </row>
    <row r="4493" spans="1:6" ht="20.25">
      <c r="A4493" s="47"/>
      <c r="B4493" s="280"/>
      <c r="C4493" s="280"/>
      <c r="D4493" s="38"/>
      <c r="E4493" s="126"/>
    </row>
    <row r="4494" spans="1:6" ht="20.25">
      <c r="A4494" s="47"/>
      <c r="B4494" s="280"/>
      <c r="C4494" s="280"/>
      <c r="D4494" s="38"/>
      <c r="E4494" s="89"/>
    </row>
    <row r="4495" spans="1:6" ht="20.25">
      <c r="A4495" s="280"/>
      <c r="B4495" s="280"/>
      <c r="C4495" s="282"/>
      <c r="D4495" s="86"/>
      <c r="E4495" s="89"/>
    </row>
    <row r="4496" spans="1:6" ht="20.25">
      <c r="A4496" s="280"/>
      <c r="B4496" s="280"/>
      <c r="C4496" s="282"/>
      <c r="D4496" s="38"/>
      <c r="E4496" s="89"/>
    </row>
    <row r="4497" spans="1:5" ht="20.25">
      <c r="A4497" s="41"/>
      <c r="B4497" s="280"/>
      <c r="C4497" s="280"/>
      <c r="D4497" s="38"/>
      <c r="E4497" s="89"/>
    </row>
    <row r="4498" spans="1:5" ht="20.25">
      <c r="A4498" s="41"/>
      <c r="B4498" s="280"/>
      <c r="C4498" s="280"/>
      <c r="D4498" s="38"/>
      <c r="E4498" s="89"/>
    </row>
    <row r="4499" spans="1:5" ht="20.25">
      <c r="A4499" s="41"/>
      <c r="B4499" s="280"/>
      <c r="C4499" s="280"/>
      <c r="D4499" s="38"/>
      <c r="E4499" s="89"/>
    </row>
    <row r="4500" spans="1:5" ht="20.25">
      <c r="A4500" s="280"/>
      <c r="B4500" s="281"/>
      <c r="C4500" s="280"/>
      <c r="D4500" s="45"/>
      <c r="E4500" s="46"/>
    </row>
    <row r="4501" spans="1:5" ht="20.25">
      <c r="A4501" s="280"/>
      <c r="B4501" s="281"/>
      <c r="C4501" s="280"/>
      <c r="D4501" s="45"/>
      <c r="E4501" s="46"/>
    </row>
    <row r="4502" spans="1:5" ht="20.25">
      <c r="A4502" s="280"/>
      <c r="B4502" s="281"/>
      <c r="C4502" s="280"/>
      <c r="D4502" s="45"/>
      <c r="E4502" s="46"/>
    </row>
    <row r="4503" spans="1:5" ht="20.25">
      <c r="A4503" s="280"/>
      <c r="B4503" s="281"/>
      <c r="C4503" s="280"/>
      <c r="D4503" s="45"/>
      <c r="E4503" s="46"/>
    </row>
    <row r="4504" spans="1:5" ht="20.25">
      <c r="A4504" s="280"/>
      <c r="B4504" s="281"/>
      <c r="C4504" s="280"/>
      <c r="D4504" s="45"/>
      <c r="E4504" s="46"/>
    </row>
    <row r="4505" spans="1:5" ht="20.25">
      <c r="A4505" s="280"/>
      <c r="B4505" s="281"/>
      <c r="C4505" s="280"/>
      <c r="D4505" s="45"/>
      <c r="E4505" s="46"/>
    </row>
    <row r="4506" spans="1:5" ht="20.25">
      <c r="A4506" s="280"/>
      <c r="B4506" s="281"/>
      <c r="C4506" s="280"/>
      <c r="D4506" s="45"/>
      <c r="E4506" s="46"/>
    </row>
    <row r="4507" spans="1:5" ht="20.25">
      <c r="A4507" s="280"/>
      <c r="B4507" s="281"/>
      <c r="C4507" s="280"/>
      <c r="D4507" s="45"/>
      <c r="E4507" s="46"/>
    </row>
    <row r="4508" spans="1:5" ht="20.25">
      <c r="A4508" s="280"/>
      <c r="B4508" s="281"/>
      <c r="C4508" s="280"/>
      <c r="D4508" s="45"/>
      <c r="E4508" s="46"/>
    </row>
    <row r="4509" spans="1:5" ht="20.25">
      <c r="A4509" s="280"/>
      <c r="B4509" s="281"/>
      <c r="C4509" s="280"/>
      <c r="D4509" s="45"/>
      <c r="E4509" s="46"/>
    </row>
    <row r="4510" spans="1:5" ht="20.25">
      <c r="A4510" s="47"/>
      <c r="B4510" s="48"/>
      <c r="C4510" s="47"/>
      <c r="D4510" s="49"/>
      <c r="E4510" s="50"/>
    </row>
    <row r="4511" spans="1:5" ht="20.25">
      <c r="A4511" s="30"/>
      <c r="B4511" s="51"/>
      <c r="C4511" s="30"/>
      <c r="D4511" s="49"/>
      <c r="E4511" s="50"/>
    </row>
    <row r="4512" spans="1:5" ht="20.25">
      <c r="A4512" s="52"/>
      <c r="B4512" s="53"/>
      <c r="C4512" s="1238" t="s">
        <v>772</v>
      </c>
      <c r="D4512" s="1239"/>
      <c r="E4512" s="140">
        <f>SUM(E4485:E4511)</f>
        <v>755888</v>
      </c>
    </row>
    <row r="4513" spans="1:6" ht="20.25">
      <c r="A4513" s="55" t="s">
        <v>23</v>
      </c>
      <c r="B4513" s="40"/>
      <c r="C4513" s="40"/>
      <c r="D4513" s="40"/>
      <c r="E4513" s="40"/>
    </row>
    <row r="4514" spans="1:6" ht="20.25">
      <c r="A4514" s="19" t="s">
        <v>0</v>
      </c>
      <c r="B4514" s="40"/>
      <c r="C4514" s="40"/>
      <c r="D4514" s="40"/>
      <c r="E4514" s="40"/>
    </row>
    <row r="4515" spans="1:6" ht="20.25">
      <c r="A4515" s="19" t="s">
        <v>1</v>
      </c>
      <c r="B4515" s="53"/>
      <c r="C4515" s="28"/>
      <c r="D4515" s="28"/>
      <c r="E4515" s="179"/>
    </row>
    <row r="4516" spans="1:6" ht="20.25">
      <c r="A4516" s="19"/>
      <c r="B4516" s="20"/>
      <c r="C4516" s="20"/>
      <c r="D4516" s="21"/>
      <c r="E4516" s="22"/>
    </row>
    <row r="4517" spans="1:6" ht="20.25">
      <c r="A4517" s="19"/>
      <c r="B4517" s="20"/>
      <c r="C4517" s="19" t="s">
        <v>2</v>
      </c>
      <c r="D4517" s="21"/>
      <c r="E4517" s="21"/>
    </row>
    <row r="4518" spans="1:6" ht="20.25">
      <c r="A4518" s="19" t="s">
        <v>3</v>
      </c>
      <c r="B4518" s="23"/>
      <c r="C4518" s="20"/>
      <c r="D4518" s="22"/>
      <c r="E4518" s="22"/>
    </row>
    <row r="4519" spans="1:6" ht="20.25">
      <c r="A4519" s="21"/>
      <c r="B4519" s="23"/>
      <c r="C4519" s="20"/>
      <c r="D4519" s="22"/>
      <c r="E4519" s="22"/>
    </row>
    <row r="4520" spans="1:6" ht="20.25">
      <c r="A4520" s="21" t="s">
        <v>402</v>
      </c>
      <c r="B4520" s="23"/>
      <c r="C4520" s="20"/>
      <c r="D4520" s="22"/>
      <c r="E4520" s="22"/>
    </row>
    <row r="4521" spans="1:6" ht="20.25">
      <c r="A4521" s="21" t="s">
        <v>5</v>
      </c>
      <c r="B4521" s="24"/>
      <c r="C4521" s="21"/>
      <c r="D4521" s="22"/>
      <c r="E4521" s="22"/>
    </row>
    <row r="4522" spans="1:6" ht="20.25">
      <c r="A4522" s="21" t="s">
        <v>6</v>
      </c>
      <c r="B4522" s="24"/>
      <c r="C4522" s="21"/>
      <c r="D4522" s="22"/>
      <c r="E4522" s="22"/>
    </row>
    <row r="4523" spans="1:6" ht="20.25">
      <c r="A4523" s="688" t="s">
        <v>7</v>
      </c>
      <c r="B4523" s="26" t="s">
        <v>8</v>
      </c>
      <c r="C4523" s="683" t="s">
        <v>9</v>
      </c>
      <c r="D4523" s="684"/>
      <c r="E4523" s="688" t="s">
        <v>10</v>
      </c>
    </row>
    <row r="4524" spans="1:6" ht="20.25">
      <c r="A4524" s="27"/>
      <c r="B4524" s="28" t="s">
        <v>11</v>
      </c>
      <c r="C4524" s="688"/>
      <c r="D4524" s="29"/>
      <c r="E4524" s="27" t="s">
        <v>12</v>
      </c>
    </row>
    <row r="4525" spans="1:6" ht="20.25">
      <c r="A4525" s="30"/>
      <c r="B4525" s="31"/>
      <c r="C4525" s="689" t="s">
        <v>13</v>
      </c>
      <c r="D4525" s="690" t="s">
        <v>14</v>
      </c>
      <c r="E4525" s="689"/>
    </row>
    <row r="4526" spans="1:6" ht="20.25">
      <c r="A4526" s="34" t="s">
        <v>403</v>
      </c>
      <c r="B4526" s="280" t="s">
        <v>18</v>
      </c>
      <c r="C4526" s="280" t="s">
        <v>17</v>
      </c>
      <c r="D4526" s="86">
        <v>43146</v>
      </c>
      <c r="E4526" s="89">
        <v>460252</v>
      </c>
      <c r="F4526" s="306">
        <v>43101</v>
      </c>
    </row>
    <row r="4527" spans="1:6" ht="20.25">
      <c r="A4527" s="280"/>
      <c r="B4527" s="280" t="s">
        <v>18</v>
      </c>
      <c r="C4527" s="280" t="s">
        <v>19</v>
      </c>
      <c r="D4527" s="86">
        <v>43159</v>
      </c>
      <c r="E4527" s="89">
        <v>224992</v>
      </c>
      <c r="F4527" s="306"/>
    </row>
    <row r="4528" spans="1:6" ht="20.25">
      <c r="A4528" s="41"/>
      <c r="B4528" s="280"/>
      <c r="C4528" s="280"/>
      <c r="D4528" s="38"/>
      <c r="E4528" s="89"/>
    </row>
    <row r="4529" spans="1:5" ht="20.25">
      <c r="A4529" s="41"/>
      <c r="B4529" s="280"/>
      <c r="C4529" s="280"/>
      <c r="D4529" s="38"/>
      <c r="E4529" s="89"/>
    </row>
    <row r="4530" spans="1:5" ht="20.25">
      <c r="A4530" s="41"/>
      <c r="B4530" s="280"/>
      <c r="C4530" s="280"/>
      <c r="D4530" s="38"/>
      <c r="E4530" s="89"/>
    </row>
    <row r="4531" spans="1:5" ht="20.25">
      <c r="A4531" s="41"/>
      <c r="B4531" s="280"/>
      <c r="C4531" s="282"/>
      <c r="D4531" s="38"/>
      <c r="E4531" s="89"/>
    </row>
    <row r="4532" spans="1:5" ht="20.25">
      <c r="A4532" s="41"/>
      <c r="B4532" s="280"/>
      <c r="C4532" s="282"/>
      <c r="D4532" s="86"/>
      <c r="E4532" s="89"/>
    </row>
    <row r="4533" spans="1:5" ht="20.25">
      <c r="A4533" s="41"/>
      <c r="B4533" s="280"/>
      <c r="C4533" s="280"/>
      <c r="D4533" s="86"/>
      <c r="E4533" s="89"/>
    </row>
    <row r="4534" spans="1:5" ht="20.25">
      <c r="A4534" s="280"/>
      <c r="B4534" s="280"/>
      <c r="C4534" s="280"/>
      <c r="D4534" s="38"/>
      <c r="E4534" s="89"/>
    </row>
    <row r="4535" spans="1:5" ht="20.25">
      <c r="A4535" s="41"/>
      <c r="B4535" s="280"/>
      <c r="C4535" s="280"/>
      <c r="D4535" s="38"/>
      <c r="E4535" s="89"/>
    </row>
    <row r="4536" spans="1:5" ht="20.25">
      <c r="A4536" s="41"/>
      <c r="B4536" s="281"/>
      <c r="C4536" s="280"/>
      <c r="D4536" s="78"/>
      <c r="E4536" s="89"/>
    </row>
    <row r="4537" spans="1:5" ht="20.25">
      <c r="A4537" s="47"/>
      <c r="B4537" s="28"/>
      <c r="C4537" s="27"/>
      <c r="D4537" s="148"/>
      <c r="E4537" s="89"/>
    </row>
    <row r="4538" spans="1:5" ht="20.25">
      <c r="A4538" s="47"/>
      <c r="B4538" s="27"/>
      <c r="C4538" s="27"/>
      <c r="D4538" s="27"/>
      <c r="E4538" s="89"/>
    </row>
    <row r="4539" spans="1:5" ht="20.25">
      <c r="A4539" s="280"/>
      <c r="B4539" s="280"/>
      <c r="C4539" s="280"/>
      <c r="D4539" s="38"/>
      <c r="E4539" s="89"/>
    </row>
    <row r="4540" spans="1:5" ht="20.25">
      <c r="A4540" s="280"/>
      <c r="B4540" s="280"/>
      <c r="C4540" s="280"/>
      <c r="D4540" s="38"/>
      <c r="E4540" s="89"/>
    </row>
    <row r="4541" spans="1:5" ht="20.25">
      <c r="A4541" s="41"/>
      <c r="B4541" s="280"/>
      <c r="C4541" s="280"/>
      <c r="D4541" s="38"/>
      <c r="E4541" s="89"/>
    </row>
    <row r="4542" spans="1:5" ht="20.25">
      <c r="A4542" s="41"/>
      <c r="B4542" s="280"/>
      <c r="C4542" s="280"/>
      <c r="D4542" s="38"/>
      <c r="E4542" s="89"/>
    </row>
    <row r="4543" spans="1:5" ht="20.25">
      <c r="A4543" s="41"/>
      <c r="B4543" s="280"/>
      <c r="C4543" s="280"/>
      <c r="D4543" s="38"/>
      <c r="E4543" s="89"/>
    </row>
    <row r="4544" spans="1:5" ht="20.25">
      <c r="A4544" s="280"/>
      <c r="B4544" s="281"/>
      <c r="C4544" s="280"/>
      <c r="D4544" s="45"/>
      <c r="E4544" s="46"/>
    </row>
    <row r="4545" spans="1:5" ht="20.25">
      <c r="A4545" s="280"/>
      <c r="B4545" s="281"/>
      <c r="C4545" s="280"/>
      <c r="D4545" s="45"/>
      <c r="E4545" s="46"/>
    </row>
    <row r="4546" spans="1:5" ht="20.25">
      <c r="A4546" s="280"/>
      <c r="B4546" s="281"/>
      <c r="C4546" s="280"/>
      <c r="D4546" s="45"/>
      <c r="E4546" s="46"/>
    </row>
    <row r="4547" spans="1:5" ht="20.25">
      <c r="A4547" s="280"/>
      <c r="B4547" s="281"/>
      <c r="C4547" s="280"/>
      <c r="D4547" s="45"/>
      <c r="E4547" s="46"/>
    </row>
    <row r="4548" spans="1:5" ht="20.25">
      <c r="A4548" s="280"/>
      <c r="B4548" s="281"/>
      <c r="C4548" s="280"/>
      <c r="D4548" s="45"/>
      <c r="E4548" s="46"/>
    </row>
    <row r="4549" spans="1:5" ht="20.25">
      <c r="A4549" s="280"/>
      <c r="B4549" s="281"/>
      <c r="C4549" s="280"/>
      <c r="D4549" s="45"/>
      <c r="E4549" s="46"/>
    </row>
    <row r="4550" spans="1:5" ht="20.25">
      <c r="A4550" s="280"/>
      <c r="B4550" s="281"/>
      <c r="C4550" s="280"/>
      <c r="D4550" s="45"/>
      <c r="E4550" s="46"/>
    </row>
    <row r="4551" spans="1:5" ht="20.25">
      <c r="A4551" s="47"/>
      <c r="B4551" s="48"/>
      <c r="C4551" s="47"/>
      <c r="D4551" s="49"/>
      <c r="E4551" s="50"/>
    </row>
    <row r="4552" spans="1:5" ht="20.25">
      <c r="A4552" s="30"/>
      <c r="B4552" s="51"/>
      <c r="C4552" s="30"/>
      <c r="D4552" s="49"/>
      <c r="E4552" s="50"/>
    </row>
    <row r="4553" spans="1:5" ht="20.25">
      <c r="A4553" s="52"/>
      <c r="B4553" s="53"/>
      <c r="C4553" s="1238" t="s">
        <v>772</v>
      </c>
      <c r="D4553" s="1239"/>
      <c r="E4553" s="140">
        <f>SUM(E4526:E4552)</f>
        <v>685244</v>
      </c>
    </row>
    <row r="4554" spans="1:5" ht="20.25">
      <c r="A4554" s="55" t="s">
        <v>23</v>
      </c>
      <c r="B4554" s="40"/>
      <c r="C4554" s="40"/>
      <c r="D4554" s="40"/>
      <c r="E4554" s="40"/>
    </row>
    <row r="4555" spans="1:5" ht="20.25">
      <c r="A4555" s="19" t="s">
        <v>0</v>
      </c>
      <c r="B4555" s="40"/>
      <c r="C4555" s="40"/>
      <c r="D4555" s="40"/>
      <c r="E4555" s="40"/>
    </row>
    <row r="4556" spans="1:5" ht="20.25">
      <c r="A4556" s="19" t="s">
        <v>1</v>
      </c>
      <c r="B4556" s="53"/>
      <c r="C4556" s="28"/>
      <c r="D4556" s="28"/>
      <c r="E4556" s="179"/>
    </row>
    <row r="4557" spans="1:5" ht="20.25">
      <c r="A4557" s="19"/>
      <c r="B4557" s="20"/>
      <c r="C4557" s="20"/>
      <c r="D4557" s="21"/>
      <c r="E4557" s="22"/>
    </row>
    <row r="4558" spans="1:5" ht="20.25">
      <c r="A4558" s="19"/>
      <c r="B4558" s="20"/>
      <c r="C4558" s="19" t="s">
        <v>2</v>
      </c>
      <c r="D4558" s="21"/>
      <c r="E4558" s="21"/>
    </row>
    <row r="4559" spans="1:5" ht="20.25">
      <c r="A4559" s="19" t="s">
        <v>3</v>
      </c>
      <c r="B4559" s="23"/>
      <c r="C4559" s="20"/>
      <c r="D4559" s="22"/>
      <c r="E4559" s="22"/>
    </row>
    <row r="4560" spans="1:5" ht="20.25">
      <c r="A4560" s="21"/>
      <c r="B4560" s="23"/>
      <c r="C4560" s="20"/>
      <c r="D4560" s="22"/>
      <c r="E4560" s="22"/>
    </row>
    <row r="4561" spans="1:7" ht="20.25">
      <c r="A4561" s="21" t="s">
        <v>404</v>
      </c>
      <c r="B4561" s="23"/>
      <c r="C4561" s="20"/>
      <c r="D4561" s="22"/>
      <c r="E4561" s="22"/>
    </row>
    <row r="4562" spans="1:7" ht="20.25">
      <c r="A4562" s="21" t="s">
        <v>5</v>
      </c>
      <c r="B4562" s="24"/>
      <c r="C4562" s="21"/>
      <c r="D4562" s="22"/>
      <c r="E4562" s="22"/>
    </row>
    <row r="4563" spans="1:7" ht="20.25">
      <c r="A4563" s="21" t="s">
        <v>6</v>
      </c>
      <c r="B4563" s="24"/>
      <c r="C4563" s="21"/>
      <c r="D4563" s="22"/>
      <c r="E4563" s="22"/>
    </row>
    <row r="4564" spans="1:7" ht="20.25">
      <c r="A4564" s="688" t="s">
        <v>7</v>
      </c>
      <c r="B4564" s="26" t="s">
        <v>8</v>
      </c>
      <c r="C4564" s="1238" t="s">
        <v>9</v>
      </c>
      <c r="D4564" s="1239"/>
      <c r="E4564" s="688" t="s">
        <v>10</v>
      </c>
    </row>
    <row r="4565" spans="1:7" ht="20.25">
      <c r="A4565" s="27"/>
      <c r="B4565" s="28" t="s">
        <v>11</v>
      </c>
      <c r="C4565" s="688"/>
      <c r="D4565" s="29"/>
      <c r="E4565" s="27" t="s">
        <v>12</v>
      </c>
    </row>
    <row r="4566" spans="1:7" ht="20.25">
      <c r="A4566" s="30"/>
      <c r="B4566" s="31"/>
      <c r="C4566" s="689" t="s">
        <v>13</v>
      </c>
      <c r="D4566" s="690" t="s">
        <v>14</v>
      </c>
      <c r="E4566" s="689"/>
    </row>
    <row r="4567" spans="1:7" ht="20.25">
      <c r="A4567" s="34" t="s">
        <v>405</v>
      </c>
      <c r="B4567" s="280" t="s">
        <v>40</v>
      </c>
      <c r="C4567" s="280" t="s">
        <v>19</v>
      </c>
      <c r="D4567" s="86">
        <v>43069</v>
      </c>
      <c r="E4567" s="89">
        <v>730000</v>
      </c>
      <c r="F4567" s="302" t="s">
        <v>537</v>
      </c>
    </row>
    <row r="4568" spans="1:7" ht="20.25">
      <c r="A4568" s="41"/>
      <c r="B4568" s="280" t="s">
        <v>367</v>
      </c>
      <c r="C4568" s="280"/>
      <c r="D4568" s="86">
        <v>43100</v>
      </c>
      <c r="E4568" s="89">
        <v>-130000</v>
      </c>
    </row>
    <row r="4569" spans="1:7" ht="20.25">
      <c r="A4569" s="41"/>
      <c r="B4569" s="280" t="s">
        <v>40</v>
      </c>
      <c r="C4569" s="280" t="s">
        <v>19</v>
      </c>
      <c r="D4569" s="38">
        <v>43159</v>
      </c>
      <c r="E4569" s="89">
        <v>1469355</v>
      </c>
      <c r="F4569" s="315">
        <v>43101</v>
      </c>
      <c r="G4569" s="686"/>
    </row>
    <row r="4570" spans="1:7" ht="20.25">
      <c r="A4570" s="41"/>
      <c r="B4570" s="280"/>
      <c r="C4570" s="282"/>
      <c r="D4570" s="86"/>
      <c r="E4570" s="89"/>
    </row>
    <row r="4571" spans="1:7" ht="20.25">
      <c r="A4571" s="41"/>
      <c r="B4571" s="280"/>
      <c r="C4571" s="280"/>
      <c r="D4571" s="86"/>
      <c r="E4571" s="89"/>
    </row>
    <row r="4572" spans="1:7" ht="20.25">
      <c r="A4572" s="41"/>
      <c r="B4572" s="280"/>
      <c r="C4572" s="280"/>
      <c r="D4572" s="86"/>
      <c r="E4572" s="89"/>
    </row>
    <row r="4573" spans="1:7" ht="20.25">
      <c r="A4573" s="41"/>
      <c r="B4573" s="280"/>
      <c r="C4573" s="280"/>
      <c r="D4573" s="38"/>
      <c r="E4573" s="89"/>
    </row>
    <row r="4574" spans="1:7" ht="20.25">
      <c r="A4574" s="280"/>
      <c r="B4574" s="280"/>
      <c r="C4574" s="280"/>
      <c r="D4574" s="86"/>
      <c r="E4574" s="89"/>
    </row>
    <row r="4575" spans="1:7" ht="20.25">
      <c r="A4575" s="41"/>
      <c r="B4575" s="280"/>
      <c r="C4575" s="280"/>
      <c r="D4575" s="38"/>
      <c r="E4575" s="89"/>
    </row>
    <row r="4576" spans="1:7" ht="20.25">
      <c r="A4576" s="41"/>
      <c r="B4576" s="281"/>
      <c r="C4576" s="280"/>
      <c r="D4576" s="78"/>
      <c r="E4576" s="89"/>
    </row>
    <row r="4577" spans="1:5" ht="20.25">
      <c r="A4577" s="47"/>
      <c r="B4577" s="28"/>
      <c r="C4577" s="27"/>
      <c r="D4577" s="148"/>
      <c r="E4577" s="89"/>
    </row>
    <row r="4578" spans="1:5" ht="20.25">
      <c r="A4578" s="47"/>
      <c r="B4578" s="27"/>
      <c r="C4578" s="27"/>
      <c r="D4578" s="27"/>
      <c r="E4578" s="89"/>
    </row>
    <row r="4579" spans="1:5" ht="20.25">
      <c r="A4579" s="280"/>
      <c r="B4579" s="280"/>
      <c r="C4579" s="280"/>
      <c r="D4579" s="38"/>
      <c r="E4579" s="89"/>
    </row>
    <row r="4580" spans="1:5" ht="20.25">
      <c r="A4580" s="280"/>
      <c r="B4580" s="280"/>
      <c r="C4580" s="280"/>
      <c r="D4580" s="38"/>
      <c r="E4580" s="89"/>
    </row>
    <row r="4581" spans="1:5" ht="20.25">
      <c r="A4581" s="41"/>
      <c r="B4581" s="280"/>
      <c r="C4581" s="280"/>
      <c r="D4581" s="38"/>
      <c r="E4581" s="89"/>
    </row>
    <row r="4582" spans="1:5" ht="20.25">
      <c r="A4582" s="41"/>
      <c r="B4582" s="280"/>
      <c r="C4582" s="280"/>
      <c r="D4582" s="38"/>
      <c r="E4582" s="89"/>
    </row>
    <row r="4583" spans="1:5" ht="20.25">
      <c r="A4583" s="41"/>
      <c r="B4583" s="280"/>
      <c r="C4583" s="280"/>
      <c r="D4583" s="38"/>
      <c r="E4583" s="89"/>
    </row>
    <row r="4584" spans="1:5" ht="20.25">
      <c r="A4584" s="280"/>
      <c r="B4584" s="281"/>
      <c r="C4584" s="280"/>
      <c r="D4584" s="45"/>
      <c r="E4584" s="46"/>
    </row>
    <row r="4585" spans="1:5" ht="20.25">
      <c r="A4585" s="280"/>
      <c r="B4585" s="281"/>
      <c r="C4585" s="280"/>
      <c r="D4585" s="45"/>
      <c r="E4585" s="46"/>
    </row>
    <row r="4586" spans="1:5" ht="20.25">
      <c r="A4586" s="280"/>
      <c r="B4586" s="281"/>
      <c r="C4586" s="280"/>
      <c r="D4586" s="45"/>
      <c r="E4586" s="46"/>
    </row>
    <row r="4587" spans="1:5" ht="20.25">
      <c r="A4587" s="280"/>
      <c r="B4587" s="281"/>
      <c r="C4587" s="280"/>
      <c r="D4587" s="45"/>
      <c r="E4587" s="46"/>
    </row>
    <row r="4588" spans="1:5" ht="20.25">
      <c r="A4588" s="280"/>
      <c r="B4588" s="281"/>
      <c r="C4588" s="280"/>
      <c r="D4588" s="45"/>
      <c r="E4588" s="46"/>
    </row>
    <row r="4589" spans="1:5" ht="20.25">
      <c r="A4589" s="280"/>
      <c r="B4589" s="281"/>
      <c r="C4589" s="280"/>
      <c r="D4589" s="45"/>
      <c r="E4589" s="46"/>
    </row>
    <row r="4590" spans="1:5" ht="20.25">
      <c r="A4590" s="280"/>
      <c r="B4590" s="281"/>
      <c r="C4590" s="280"/>
      <c r="D4590" s="45"/>
      <c r="E4590" s="46"/>
    </row>
    <row r="4591" spans="1:5" ht="20.25">
      <c r="A4591" s="280"/>
      <c r="B4591" s="281"/>
      <c r="C4591" s="280"/>
      <c r="D4591" s="45"/>
      <c r="E4591" s="46"/>
    </row>
    <row r="4592" spans="1:5" ht="20.25">
      <c r="A4592" s="47"/>
      <c r="B4592" s="48"/>
      <c r="C4592" s="47"/>
      <c r="D4592" s="49"/>
      <c r="E4592" s="50"/>
    </row>
    <row r="4593" spans="1:6" ht="20.25">
      <c r="A4593" s="30"/>
      <c r="B4593" s="51"/>
      <c r="C4593" s="30"/>
      <c r="D4593" s="49"/>
      <c r="E4593" s="50"/>
    </row>
    <row r="4594" spans="1:6" ht="20.25">
      <c r="A4594" s="52"/>
      <c r="B4594" s="53"/>
      <c r="C4594" s="1238" t="s">
        <v>772</v>
      </c>
      <c r="D4594" s="1239"/>
      <c r="E4594" s="140">
        <f>SUM(E4567:E4593)</f>
        <v>2069355</v>
      </c>
    </row>
    <row r="4595" spans="1:6" ht="20.25">
      <c r="A4595" s="55" t="s">
        <v>23</v>
      </c>
      <c r="B4595" s="40"/>
      <c r="C4595" s="40"/>
      <c r="D4595" s="40"/>
      <c r="E4595" s="40"/>
    </row>
    <row r="4596" spans="1:6" ht="20.25">
      <c r="A4596" s="19" t="s">
        <v>0</v>
      </c>
      <c r="B4596" s="40"/>
      <c r="C4596" s="40"/>
      <c r="D4596" s="40"/>
      <c r="E4596" s="40"/>
    </row>
    <row r="4597" spans="1:6" ht="20.25">
      <c r="A4597" s="19" t="s">
        <v>1</v>
      </c>
      <c r="B4597" s="53"/>
      <c r="C4597" s="28"/>
      <c r="D4597" s="28"/>
      <c r="E4597" s="179"/>
    </row>
    <row r="4598" spans="1:6" ht="20.25">
      <c r="A4598" s="19"/>
      <c r="B4598" s="20"/>
      <c r="C4598" s="20"/>
      <c r="D4598" s="21"/>
      <c r="E4598" s="22"/>
    </row>
    <row r="4599" spans="1:6" ht="20.25">
      <c r="A4599" s="19"/>
      <c r="B4599" s="20"/>
      <c r="C4599" s="19" t="s">
        <v>2</v>
      </c>
      <c r="D4599" s="21"/>
      <c r="E4599" s="21"/>
    </row>
    <row r="4600" spans="1:6" ht="20.25">
      <c r="A4600" s="19" t="s">
        <v>3</v>
      </c>
      <c r="B4600" s="23"/>
      <c r="C4600" s="20"/>
      <c r="D4600" s="22"/>
      <c r="E4600" s="22"/>
    </row>
    <row r="4601" spans="1:6" ht="20.25">
      <c r="A4601" s="21"/>
      <c r="B4601" s="23"/>
      <c r="C4601" s="20"/>
      <c r="D4601" s="22"/>
      <c r="E4601" s="22"/>
    </row>
    <row r="4602" spans="1:6" ht="20.25">
      <c r="A4602" s="21" t="s">
        <v>406</v>
      </c>
      <c r="B4602" s="23"/>
      <c r="C4602" s="20"/>
      <c r="D4602" s="22"/>
      <c r="E4602" s="22"/>
    </row>
    <row r="4603" spans="1:6" ht="20.25">
      <c r="A4603" s="21" t="s">
        <v>5</v>
      </c>
      <c r="B4603" s="24"/>
      <c r="C4603" s="21"/>
      <c r="D4603" s="22"/>
      <c r="E4603" s="22"/>
    </row>
    <row r="4604" spans="1:6" ht="20.25">
      <c r="A4604" s="21" t="s">
        <v>6</v>
      </c>
      <c r="B4604" s="24"/>
      <c r="C4604" s="21"/>
      <c r="D4604" s="22"/>
      <c r="E4604" s="22"/>
    </row>
    <row r="4605" spans="1:6" ht="20.25">
      <c r="A4605" s="688" t="s">
        <v>7</v>
      </c>
      <c r="B4605" s="26" t="s">
        <v>8</v>
      </c>
      <c r="C4605" s="1238" t="s">
        <v>9</v>
      </c>
      <c r="D4605" s="1239"/>
      <c r="E4605" s="688" t="s">
        <v>10</v>
      </c>
    </row>
    <row r="4606" spans="1:6" ht="20.25">
      <c r="A4606" s="27"/>
      <c r="B4606" s="28" t="s">
        <v>11</v>
      </c>
      <c r="C4606" s="688"/>
      <c r="D4606" s="29"/>
      <c r="E4606" s="27" t="s">
        <v>12</v>
      </c>
    </row>
    <row r="4607" spans="1:6" ht="20.25">
      <c r="A4607" s="30"/>
      <c r="B4607" s="31"/>
      <c r="C4607" s="689" t="s">
        <v>13</v>
      </c>
      <c r="D4607" s="690" t="s">
        <v>14</v>
      </c>
      <c r="E4607" s="689"/>
    </row>
    <row r="4608" spans="1:6" ht="20.25">
      <c r="A4608" s="34" t="s">
        <v>407</v>
      </c>
      <c r="B4608" s="280" t="s">
        <v>18</v>
      </c>
      <c r="C4608" s="280" t="s">
        <v>17</v>
      </c>
      <c r="D4608" s="86">
        <v>43146</v>
      </c>
      <c r="E4608" s="89">
        <v>414973</v>
      </c>
      <c r="F4608" s="687">
        <v>43101</v>
      </c>
    </row>
    <row r="4609" spans="1:6" ht="20.25">
      <c r="A4609" s="280"/>
      <c r="B4609" s="280" t="s">
        <v>18</v>
      </c>
      <c r="C4609" s="280" t="s">
        <v>19</v>
      </c>
      <c r="D4609" s="86">
        <v>43159</v>
      </c>
      <c r="E4609" s="89">
        <v>208048</v>
      </c>
    </row>
    <row r="4610" spans="1:6" ht="20.25">
      <c r="A4610" s="41"/>
      <c r="B4610" s="280"/>
      <c r="C4610" s="280"/>
      <c r="D4610" s="86"/>
      <c r="E4610" s="89"/>
    </row>
    <row r="4611" spans="1:6" ht="20.25">
      <c r="A4611" s="41"/>
      <c r="B4611" s="280"/>
      <c r="C4611" s="280"/>
      <c r="D4611" s="38"/>
      <c r="E4611" s="89"/>
    </row>
    <row r="4612" spans="1:6" ht="20.25">
      <c r="A4612" s="41"/>
      <c r="B4612" s="280"/>
      <c r="C4612" s="280"/>
      <c r="D4612" s="86"/>
      <c r="E4612" s="89"/>
      <c r="F4612" s="279"/>
    </row>
    <row r="4613" spans="1:6" ht="20.25">
      <c r="A4613" s="41"/>
      <c r="B4613" s="280"/>
      <c r="C4613" s="282"/>
      <c r="D4613" s="38"/>
      <c r="E4613" s="89"/>
      <c r="F4613" s="279"/>
    </row>
    <row r="4614" spans="1:6" ht="20.25">
      <c r="A4614" s="41"/>
      <c r="B4614" s="280"/>
      <c r="C4614" s="282"/>
      <c r="D4614" s="86"/>
      <c r="E4614" s="89"/>
      <c r="F4614" s="279"/>
    </row>
    <row r="4615" spans="1:6" ht="20.25">
      <c r="A4615" s="41"/>
      <c r="B4615" s="280"/>
      <c r="C4615" s="280"/>
      <c r="D4615" s="38"/>
      <c r="E4615" s="89"/>
      <c r="F4615" s="279"/>
    </row>
    <row r="4616" spans="1:6" ht="20.25">
      <c r="A4616" s="280"/>
      <c r="B4616" s="280"/>
      <c r="C4616" s="280"/>
      <c r="D4616" s="38"/>
      <c r="E4616" s="89"/>
      <c r="F4616" s="279"/>
    </row>
    <row r="4617" spans="1:6" ht="20.25">
      <c r="A4617" s="41"/>
      <c r="B4617" s="280"/>
      <c r="C4617" s="280"/>
      <c r="D4617" s="38"/>
      <c r="E4617" s="89"/>
      <c r="F4617" s="279"/>
    </row>
    <row r="4618" spans="1:6" ht="20.25">
      <c r="A4618" s="41"/>
      <c r="B4618" s="281"/>
      <c r="C4618" s="280"/>
      <c r="D4618" s="78"/>
      <c r="E4618" s="89"/>
      <c r="F4618" s="279"/>
    </row>
    <row r="4619" spans="1:6" ht="20.25">
      <c r="A4619" s="47"/>
      <c r="B4619" s="28"/>
      <c r="C4619" s="27"/>
      <c r="D4619" s="148"/>
      <c r="E4619" s="89"/>
      <c r="F4619" s="279"/>
    </row>
    <row r="4620" spans="1:6" ht="20.25">
      <c r="A4620" s="47"/>
      <c r="B4620" s="27"/>
      <c r="C4620" s="27"/>
      <c r="D4620" s="27"/>
      <c r="E4620" s="89"/>
      <c r="F4620" s="279"/>
    </row>
    <row r="4621" spans="1:6" ht="20.25">
      <c r="A4621" s="280"/>
      <c r="B4621" s="280"/>
      <c r="C4621" s="280"/>
      <c r="D4621" s="38"/>
      <c r="E4621" s="89"/>
      <c r="F4621" s="279"/>
    </row>
    <row r="4622" spans="1:6" ht="20.25">
      <c r="A4622" s="280"/>
      <c r="B4622" s="280"/>
      <c r="C4622" s="280"/>
      <c r="D4622" s="38"/>
      <c r="E4622" s="89"/>
      <c r="F4622" s="279"/>
    </row>
    <row r="4623" spans="1:6" ht="20.25">
      <c r="A4623" s="41"/>
      <c r="B4623" s="280"/>
      <c r="C4623" s="280"/>
      <c r="D4623" s="38"/>
      <c r="E4623" s="89"/>
      <c r="F4623" s="279"/>
    </row>
    <row r="4624" spans="1:6" ht="20.25">
      <c r="A4624" s="41"/>
      <c r="B4624" s="280"/>
      <c r="C4624" s="280"/>
      <c r="D4624" s="38"/>
      <c r="E4624" s="89"/>
      <c r="F4624" s="279"/>
    </row>
    <row r="4625" spans="1:6" ht="20.25">
      <c r="A4625" s="41"/>
      <c r="B4625" s="280"/>
      <c r="C4625" s="280"/>
      <c r="D4625" s="38"/>
      <c r="E4625" s="89"/>
      <c r="F4625" s="279"/>
    </row>
    <row r="4626" spans="1:6" ht="20.25">
      <c r="A4626" s="280"/>
      <c r="B4626" s="281"/>
      <c r="C4626" s="280"/>
      <c r="D4626" s="45"/>
      <c r="E4626" s="46"/>
      <c r="F4626" s="279"/>
    </row>
    <row r="4627" spans="1:6" ht="20.25">
      <c r="A4627" s="280"/>
      <c r="B4627" s="281"/>
      <c r="C4627" s="280"/>
      <c r="D4627" s="45"/>
      <c r="E4627" s="46"/>
      <c r="F4627" s="279"/>
    </row>
    <row r="4628" spans="1:6" ht="20.25">
      <c r="A4628" s="280"/>
      <c r="B4628" s="281"/>
      <c r="C4628" s="280"/>
      <c r="D4628" s="45"/>
      <c r="E4628" s="46"/>
    </row>
    <row r="4629" spans="1:6" ht="20.25">
      <c r="A4629" s="280"/>
      <c r="B4629" s="281"/>
      <c r="C4629" s="280"/>
      <c r="D4629" s="45"/>
      <c r="E4629" s="46"/>
    </row>
    <row r="4630" spans="1:6" ht="20.25">
      <c r="A4630" s="280"/>
      <c r="B4630" s="281"/>
      <c r="C4630" s="280"/>
      <c r="D4630" s="45"/>
      <c r="E4630" s="46"/>
    </row>
    <row r="4631" spans="1:6" ht="20.25">
      <c r="A4631" s="280"/>
      <c r="B4631" s="281"/>
      <c r="C4631" s="280"/>
      <c r="D4631" s="45"/>
      <c r="E4631" s="46"/>
    </row>
    <row r="4632" spans="1:6" ht="20.25">
      <c r="A4632" s="280"/>
      <c r="B4632" s="281"/>
      <c r="C4632" s="280"/>
      <c r="D4632" s="45"/>
      <c r="E4632" s="46"/>
    </row>
    <row r="4633" spans="1:6" ht="20.25">
      <c r="A4633" s="47"/>
      <c r="B4633" s="48"/>
      <c r="C4633" s="47"/>
      <c r="D4633" s="49"/>
      <c r="E4633" s="50"/>
    </row>
    <row r="4634" spans="1:6" ht="20.25">
      <c r="A4634" s="30"/>
      <c r="B4634" s="51"/>
      <c r="C4634" s="30"/>
      <c r="D4634" s="49"/>
      <c r="E4634" s="50"/>
    </row>
    <row r="4635" spans="1:6" ht="20.25">
      <c r="A4635" s="52"/>
      <c r="B4635" s="53"/>
      <c r="C4635" s="1238" t="s">
        <v>772</v>
      </c>
      <c r="D4635" s="1239"/>
      <c r="E4635" s="140">
        <f>SUM(E4608:E4634)</f>
        <v>623021</v>
      </c>
    </row>
    <row r="4636" spans="1:6" ht="20.25">
      <c r="A4636" s="55" t="s">
        <v>23</v>
      </c>
      <c r="B4636" s="40"/>
      <c r="C4636" s="40"/>
      <c r="D4636" s="40"/>
      <c r="E4636" s="40"/>
    </row>
    <row r="4637" spans="1:6" ht="20.25">
      <c r="A4637" s="19" t="s">
        <v>0</v>
      </c>
      <c r="B4637" s="40"/>
      <c r="C4637" s="40"/>
      <c r="D4637" s="40"/>
      <c r="E4637" s="40"/>
    </row>
    <row r="4638" spans="1:6" ht="20.25">
      <c r="A4638" s="19" t="s">
        <v>1</v>
      </c>
      <c r="B4638" s="53"/>
      <c r="C4638" s="28"/>
      <c r="D4638" s="28"/>
      <c r="E4638" s="179"/>
    </row>
    <row r="4639" spans="1:6" ht="20.25">
      <c r="A4639" s="19"/>
      <c r="B4639" s="20"/>
      <c r="C4639" s="20"/>
      <c r="D4639" s="21"/>
      <c r="E4639" s="22"/>
    </row>
    <row r="4640" spans="1:6" ht="20.25">
      <c r="A4640" s="19"/>
      <c r="B4640" s="20"/>
      <c r="C4640" s="19" t="s">
        <v>2</v>
      </c>
      <c r="D4640" s="21"/>
      <c r="E4640" s="21"/>
    </row>
    <row r="4641" spans="1:6" ht="20.25">
      <c r="A4641" s="19" t="s">
        <v>3</v>
      </c>
      <c r="B4641" s="23"/>
      <c r="C4641" s="20"/>
      <c r="D4641" s="22"/>
      <c r="E4641" s="22"/>
    </row>
    <row r="4642" spans="1:6" ht="20.25">
      <c r="A4642" s="21"/>
      <c r="B4642" s="23"/>
      <c r="C4642" s="20"/>
      <c r="D4642" s="22"/>
      <c r="E4642" s="22"/>
    </row>
    <row r="4643" spans="1:6" ht="20.25">
      <c r="A4643" s="21" t="s">
        <v>408</v>
      </c>
      <c r="B4643" s="23"/>
      <c r="C4643" s="20"/>
      <c r="D4643" s="22"/>
      <c r="E4643" s="22"/>
    </row>
    <row r="4644" spans="1:6" ht="20.25">
      <c r="A4644" s="21" t="s">
        <v>5</v>
      </c>
      <c r="B4644" s="24"/>
      <c r="C4644" s="21"/>
      <c r="D4644" s="22"/>
      <c r="E4644" s="22"/>
    </row>
    <row r="4645" spans="1:6" ht="20.25">
      <c r="A4645" s="21" t="s">
        <v>6</v>
      </c>
      <c r="B4645" s="24"/>
      <c r="C4645" s="21"/>
      <c r="D4645" s="22"/>
      <c r="E4645" s="22"/>
    </row>
    <row r="4646" spans="1:6" ht="20.25">
      <c r="A4646" s="688" t="s">
        <v>7</v>
      </c>
      <c r="B4646" s="26" t="s">
        <v>8</v>
      </c>
      <c r="C4646" s="1238" t="s">
        <v>9</v>
      </c>
      <c r="D4646" s="1239"/>
      <c r="E4646" s="688" t="s">
        <v>10</v>
      </c>
    </row>
    <row r="4647" spans="1:6" ht="20.25">
      <c r="A4647" s="27"/>
      <c r="B4647" s="28" t="s">
        <v>11</v>
      </c>
      <c r="C4647" s="688"/>
      <c r="D4647" s="29"/>
      <c r="E4647" s="27" t="s">
        <v>12</v>
      </c>
    </row>
    <row r="4648" spans="1:6" ht="20.25">
      <c r="A4648" s="30"/>
      <c r="B4648" s="31"/>
      <c r="C4648" s="689" t="s">
        <v>13</v>
      </c>
      <c r="D4648" s="690" t="s">
        <v>14</v>
      </c>
      <c r="E4648" s="689"/>
    </row>
    <row r="4649" spans="1:6" ht="20.25">
      <c r="A4649" s="34" t="s">
        <v>409</v>
      </c>
      <c r="B4649" s="280" t="s">
        <v>18</v>
      </c>
      <c r="C4649" s="280" t="s">
        <v>17</v>
      </c>
      <c r="D4649" s="86">
        <v>43146</v>
      </c>
      <c r="E4649" s="89">
        <v>614627</v>
      </c>
      <c r="F4649" s="687">
        <v>43101</v>
      </c>
    </row>
    <row r="4650" spans="1:6" ht="20.25">
      <c r="A4650" s="280"/>
      <c r="B4650" s="280" t="s">
        <v>18</v>
      </c>
      <c r="C4650" s="280" t="s">
        <v>19</v>
      </c>
      <c r="D4650" s="86">
        <v>43159</v>
      </c>
      <c r="E4650" s="89">
        <v>751103</v>
      </c>
      <c r="F4650" s="687">
        <v>43101</v>
      </c>
    </row>
    <row r="4651" spans="1:6" ht="20.25">
      <c r="A4651" s="41"/>
      <c r="B4651" s="280"/>
      <c r="C4651" s="280"/>
      <c r="D4651" s="86"/>
      <c r="E4651" s="89"/>
      <c r="F4651" s="302" t="s">
        <v>543</v>
      </c>
    </row>
    <row r="4652" spans="1:6" ht="20.25">
      <c r="A4652" s="41"/>
      <c r="B4652" s="280"/>
      <c r="C4652" s="280"/>
      <c r="D4652" s="38"/>
      <c r="E4652" s="89"/>
    </row>
    <row r="4653" spans="1:6" ht="20.25">
      <c r="A4653" s="41"/>
      <c r="B4653" s="280"/>
      <c r="C4653" s="280"/>
      <c r="D4653" s="38"/>
      <c r="E4653" s="89"/>
    </row>
    <row r="4654" spans="1:6" ht="20.25">
      <c r="A4654" s="41"/>
      <c r="B4654" s="280"/>
      <c r="C4654" s="282"/>
      <c r="D4654" s="38"/>
      <c r="E4654" s="89"/>
    </row>
    <row r="4655" spans="1:6" ht="20.25">
      <c r="A4655" s="41"/>
      <c r="B4655" s="280"/>
      <c r="C4655" s="282"/>
      <c r="D4655" s="86"/>
      <c r="E4655" s="89"/>
    </row>
    <row r="4656" spans="1:6" ht="20.25">
      <c r="A4656" s="41"/>
      <c r="B4656" s="280"/>
      <c r="C4656" s="280"/>
      <c r="D4656" s="86"/>
      <c r="E4656" s="89"/>
    </row>
    <row r="4657" spans="1:5" ht="20.25">
      <c r="A4657" s="280"/>
      <c r="B4657" s="280"/>
      <c r="C4657" s="280"/>
      <c r="D4657" s="86"/>
      <c r="E4657" s="89"/>
    </row>
    <row r="4658" spans="1:5" ht="20.25">
      <c r="A4658" s="41"/>
      <c r="B4658" s="280"/>
      <c r="C4658" s="280"/>
      <c r="D4658" s="86"/>
      <c r="E4658" s="89"/>
    </row>
    <row r="4659" spans="1:5" ht="20.25">
      <c r="A4659" s="41"/>
      <c r="B4659" s="281"/>
      <c r="C4659" s="280"/>
      <c r="D4659" s="78"/>
      <c r="E4659" s="89"/>
    </row>
    <row r="4660" spans="1:5" ht="20.25">
      <c r="A4660" s="47"/>
      <c r="B4660" s="28"/>
      <c r="C4660" s="27"/>
      <c r="D4660" s="148"/>
      <c r="E4660" s="89"/>
    </row>
    <row r="4661" spans="1:5" ht="20.25">
      <c r="A4661" s="47"/>
      <c r="B4661" s="27"/>
      <c r="C4661" s="27"/>
      <c r="D4661" s="27"/>
      <c r="E4661" s="89"/>
    </row>
    <row r="4662" spans="1:5" ht="20.25">
      <c r="A4662" s="280"/>
      <c r="B4662" s="280"/>
      <c r="C4662" s="280"/>
      <c r="D4662" s="38"/>
      <c r="E4662" s="89"/>
    </row>
    <row r="4663" spans="1:5" ht="20.25">
      <c r="A4663" s="280"/>
      <c r="B4663" s="280"/>
      <c r="C4663" s="280"/>
      <c r="D4663" s="38"/>
      <c r="E4663" s="89"/>
    </row>
    <row r="4664" spans="1:5" ht="20.25">
      <c r="A4664" s="41"/>
      <c r="B4664" s="280"/>
      <c r="C4664" s="280"/>
      <c r="D4664" s="38"/>
      <c r="E4664" s="89"/>
    </row>
    <row r="4665" spans="1:5" ht="20.25">
      <c r="A4665" s="41"/>
      <c r="B4665" s="280"/>
      <c r="C4665" s="280"/>
      <c r="D4665" s="38"/>
      <c r="E4665" s="89"/>
    </row>
    <row r="4666" spans="1:5" ht="20.25">
      <c r="A4666" s="41"/>
      <c r="B4666" s="280"/>
      <c r="C4666" s="280"/>
      <c r="D4666" s="38"/>
      <c r="E4666" s="89"/>
    </row>
    <row r="4667" spans="1:5" ht="20.25">
      <c r="A4667" s="280"/>
      <c r="B4667" s="281"/>
      <c r="C4667" s="280"/>
      <c r="D4667" s="45"/>
      <c r="E4667" s="46"/>
    </row>
    <row r="4668" spans="1:5" ht="20.25">
      <c r="A4668" s="280"/>
      <c r="B4668" s="281"/>
      <c r="C4668" s="280"/>
      <c r="D4668" s="45"/>
      <c r="E4668" s="46"/>
    </row>
    <row r="4669" spans="1:5" ht="20.25">
      <c r="A4669" s="280"/>
      <c r="B4669" s="281"/>
      <c r="C4669" s="280"/>
      <c r="D4669" s="45"/>
      <c r="E4669" s="46"/>
    </row>
    <row r="4670" spans="1:5" ht="20.25">
      <c r="A4670" s="280"/>
      <c r="B4670" s="281"/>
      <c r="C4670" s="280"/>
      <c r="D4670" s="45"/>
      <c r="E4670" s="46"/>
    </row>
    <row r="4671" spans="1:5" ht="20.25">
      <c r="A4671" s="280"/>
      <c r="B4671" s="281"/>
      <c r="C4671" s="280"/>
      <c r="D4671" s="45"/>
      <c r="E4671" s="46"/>
    </row>
    <row r="4672" spans="1:5" ht="20.25">
      <c r="A4672" s="280"/>
      <c r="B4672" s="281"/>
      <c r="C4672" s="280"/>
      <c r="D4672" s="45" t="s">
        <v>29</v>
      </c>
      <c r="E4672" s="46"/>
    </row>
    <row r="4673" spans="1:5" ht="20.25">
      <c r="A4673" s="280"/>
      <c r="B4673" s="281"/>
      <c r="C4673" s="280"/>
      <c r="D4673" s="45"/>
      <c r="E4673" s="46"/>
    </row>
    <row r="4674" spans="1:5" ht="20.25">
      <c r="A4674" s="47"/>
      <c r="B4674" s="48"/>
      <c r="C4674" s="47"/>
      <c r="D4674" s="49"/>
      <c r="E4674" s="50"/>
    </row>
    <row r="4675" spans="1:5" ht="20.25">
      <c r="A4675" s="30"/>
      <c r="B4675" s="51"/>
      <c r="C4675" s="30"/>
      <c r="D4675" s="49"/>
      <c r="E4675" s="50"/>
    </row>
    <row r="4676" spans="1:5" ht="20.25">
      <c r="A4676" s="52"/>
      <c r="B4676" s="53"/>
      <c r="C4676" s="1238" t="s">
        <v>772</v>
      </c>
      <c r="D4676" s="1239"/>
      <c r="E4676" s="140">
        <f>SUM(E4649:E4675)</f>
        <v>1365730</v>
      </c>
    </row>
    <row r="4677" spans="1:5" ht="20.25">
      <c r="A4677" s="55" t="s">
        <v>23</v>
      </c>
      <c r="B4677" s="40"/>
      <c r="C4677" s="40"/>
      <c r="D4677" s="40"/>
      <c r="E4677" s="40"/>
    </row>
    <row r="4678" spans="1:5" ht="20.25">
      <c r="A4678" s="19" t="s">
        <v>0</v>
      </c>
      <c r="B4678" s="40"/>
      <c r="C4678" s="40"/>
      <c r="D4678" s="40"/>
      <c r="E4678" s="40"/>
    </row>
    <row r="4679" spans="1:5" ht="20.25">
      <c r="A4679" s="19" t="s">
        <v>1</v>
      </c>
      <c r="B4679" s="53"/>
      <c r="C4679" s="28"/>
      <c r="D4679" s="28"/>
      <c r="E4679" s="179"/>
    </row>
    <row r="4680" spans="1:5" ht="20.25">
      <c r="A4680" s="19"/>
      <c r="B4680" s="20"/>
      <c r="C4680" s="20"/>
      <c r="D4680" s="21"/>
      <c r="E4680" s="22"/>
    </row>
    <row r="4681" spans="1:5" ht="20.25">
      <c r="A4681" s="19"/>
      <c r="B4681" s="20"/>
      <c r="C4681" s="19" t="s">
        <v>2</v>
      </c>
      <c r="D4681" s="21"/>
      <c r="E4681" s="21"/>
    </row>
    <row r="4682" spans="1:5" ht="20.25">
      <c r="A4682" s="19" t="s">
        <v>3</v>
      </c>
      <c r="B4682" s="23"/>
      <c r="C4682" s="20"/>
      <c r="D4682" s="22"/>
      <c r="E4682" s="22"/>
    </row>
    <row r="4683" spans="1:5" ht="20.25">
      <c r="A4683" s="21"/>
      <c r="B4683" s="23"/>
      <c r="C4683" s="20"/>
      <c r="D4683" s="22"/>
      <c r="E4683" s="22"/>
    </row>
    <row r="4684" spans="1:5" ht="20.25">
      <c r="A4684" s="21" t="s">
        <v>410</v>
      </c>
      <c r="B4684" s="23"/>
      <c r="C4684" s="20"/>
      <c r="D4684" s="22"/>
      <c r="E4684" s="22"/>
    </row>
    <row r="4685" spans="1:5" ht="20.25">
      <c r="A4685" s="21" t="s">
        <v>5</v>
      </c>
      <c r="B4685" s="24"/>
      <c r="C4685" s="21"/>
      <c r="D4685" s="22"/>
      <c r="E4685" s="22"/>
    </row>
    <row r="4686" spans="1:5" ht="20.25">
      <c r="A4686" s="21" t="s">
        <v>6</v>
      </c>
      <c r="B4686" s="24"/>
      <c r="C4686" s="21"/>
      <c r="D4686" s="22"/>
      <c r="E4686" s="22"/>
    </row>
    <row r="4687" spans="1:5" ht="20.25">
      <c r="A4687" s="688" t="s">
        <v>7</v>
      </c>
      <c r="B4687" s="26" t="s">
        <v>8</v>
      </c>
      <c r="C4687" s="1238" t="s">
        <v>9</v>
      </c>
      <c r="D4687" s="1239"/>
      <c r="E4687" s="688" t="s">
        <v>10</v>
      </c>
    </row>
    <row r="4688" spans="1:5" ht="20.25">
      <c r="A4688" s="27"/>
      <c r="B4688" s="28" t="s">
        <v>11</v>
      </c>
      <c r="C4688" s="688"/>
      <c r="D4688" s="29"/>
      <c r="E4688" s="27" t="s">
        <v>12</v>
      </c>
    </row>
    <row r="4689" spans="1:6" ht="20.25">
      <c r="A4689" s="30"/>
      <c r="B4689" s="31"/>
      <c r="C4689" s="689" t="s">
        <v>13</v>
      </c>
      <c r="D4689" s="690" t="s">
        <v>14</v>
      </c>
      <c r="E4689" s="689"/>
    </row>
    <row r="4690" spans="1:6" ht="20.25">
      <c r="A4690" s="34" t="s">
        <v>411</v>
      </c>
      <c r="B4690" s="280" t="s">
        <v>549</v>
      </c>
      <c r="C4690" s="280"/>
      <c r="D4690" s="184">
        <v>42704</v>
      </c>
      <c r="E4690" s="91">
        <v>-1055.8800000000001</v>
      </c>
    </row>
    <row r="4691" spans="1:6" ht="20.25">
      <c r="A4691" s="280"/>
      <c r="B4691" s="280" t="s">
        <v>200</v>
      </c>
      <c r="C4691" s="280"/>
      <c r="D4691" s="184">
        <v>42735</v>
      </c>
      <c r="E4691" s="91">
        <v>10588</v>
      </c>
    </row>
    <row r="4692" spans="1:6" ht="20.25">
      <c r="A4692" s="41"/>
      <c r="B4692" s="280" t="s">
        <v>18</v>
      </c>
      <c r="C4692" s="280" t="s">
        <v>17</v>
      </c>
      <c r="D4692" s="86">
        <v>43146</v>
      </c>
      <c r="E4692" s="89">
        <v>1231673</v>
      </c>
      <c r="F4692" s="302">
        <v>43101</v>
      </c>
    </row>
    <row r="4693" spans="1:6" ht="20.25">
      <c r="A4693" s="280"/>
      <c r="B4693" s="280" t="s">
        <v>18</v>
      </c>
      <c r="C4693" s="280" t="s">
        <v>19</v>
      </c>
      <c r="D4693" s="86">
        <v>43159</v>
      </c>
      <c r="E4693" s="89">
        <v>993389</v>
      </c>
      <c r="F4693" s="302">
        <v>43101</v>
      </c>
    </row>
    <row r="4694" spans="1:6" ht="20.25">
      <c r="A4694" s="41"/>
      <c r="B4694" s="280"/>
      <c r="C4694" s="280"/>
      <c r="D4694" s="38"/>
      <c r="E4694" s="89"/>
    </row>
    <row r="4695" spans="1:6" ht="20.25">
      <c r="A4695" s="41"/>
      <c r="B4695" s="280"/>
      <c r="C4695" s="280"/>
      <c r="D4695" s="38"/>
      <c r="E4695" s="89"/>
    </row>
    <row r="4696" spans="1:6" ht="20.25">
      <c r="A4696" s="41"/>
      <c r="B4696" s="280"/>
      <c r="C4696" s="280"/>
      <c r="D4696" s="38"/>
      <c r="E4696" s="89"/>
    </row>
    <row r="4697" spans="1:6" ht="20.25">
      <c r="A4697" s="41"/>
      <c r="B4697" s="280"/>
      <c r="C4697" s="280"/>
      <c r="D4697" s="86"/>
      <c r="E4697" s="89"/>
    </row>
    <row r="4698" spans="1:6" ht="20.25">
      <c r="A4698" s="41"/>
      <c r="B4698" s="280"/>
      <c r="C4698" s="280"/>
      <c r="D4698" s="184"/>
      <c r="E4698" s="91"/>
    </row>
    <row r="4699" spans="1:6" ht="20.25">
      <c r="A4699" s="280"/>
      <c r="B4699" s="280"/>
      <c r="C4699" s="280"/>
      <c r="D4699" s="86"/>
      <c r="E4699" s="89"/>
    </row>
    <row r="4700" spans="1:6" ht="20.25">
      <c r="A4700" s="41"/>
      <c r="B4700" s="280"/>
      <c r="C4700" s="280"/>
      <c r="D4700" s="86"/>
      <c r="E4700" s="89"/>
    </row>
    <row r="4701" spans="1:6" ht="20.25">
      <c r="A4701" s="41"/>
      <c r="B4701" s="281"/>
      <c r="C4701" s="280"/>
      <c r="D4701" s="78"/>
      <c r="E4701" s="89"/>
    </row>
    <row r="4702" spans="1:6" ht="20.25">
      <c r="A4702" s="47"/>
      <c r="B4702" s="28"/>
      <c r="C4702" s="27"/>
      <c r="D4702" s="148"/>
      <c r="E4702" s="89"/>
    </row>
    <row r="4703" spans="1:6" ht="20.25">
      <c r="A4703" s="47"/>
      <c r="B4703" s="27"/>
      <c r="C4703" s="27"/>
      <c r="D4703" s="27"/>
      <c r="E4703" s="89"/>
    </row>
    <row r="4704" spans="1:6" ht="20.25">
      <c r="A4704" s="280"/>
      <c r="B4704" s="280"/>
      <c r="C4704" s="280"/>
      <c r="D4704" s="38"/>
      <c r="E4704" s="89"/>
    </row>
    <row r="4705" spans="1:5" ht="20.25">
      <c r="A4705" s="280"/>
      <c r="B4705" s="280"/>
      <c r="C4705" s="280"/>
      <c r="D4705" s="38"/>
      <c r="E4705" s="89"/>
    </row>
    <row r="4706" spans="1:5" ht="20.25">
      <c r="A4706" s="41"/>
      <c r="B4706" s="280"/>
      <c r="C4706" s="280"/>
      <c r="D4706" s="38"/>
      <c r="E4706" s="89"/>
    </row>
    <row r="4707" spans="1:5" ht="20.25">
      <c r="A4707" s="41"/>
      <c r="B4707" s="280"/>
      <c r="C4707" s="280"/>
      <c r="D4707" s="38"/>
      <c r="E4707" s="89"/>
    </row>
    <row r="4708" spans="1:5" ht="20.25">
      <c r="A4708" s="41"/>
      <c r="B4708" s="280"/>
      <c r="C4708" s="280"/>
      <c r="D4708" s="38"/>
      <c r="E4708" s="89"/>
    </row>
    <row r="4709" spans="1:5" ht="20.25">
      <c r="A4709" s="280"/>
      <c r="B4709" s="281"/>
      <c r="C4709" s="280"/>
      <c r="D4709" s="45"/>
      <c r="E4709" s="46"/>
    </row>
    <row r="4710" spans="1:5" ht="20.25">
      <c r="A4710" s="280"/>
      <c r="B4710" s="281"/>
      <c r="C4710" s="280"/>
      <c r="D4710" s="45"/>
      <c r="E4710" s="46"/>
    </row>
    <row r="4711" spans="1:5" ht="20.25">
      <c r="A4711" s="280"/>
      <c r="B4711" s="281"/>
      <c r="C4711" s="280"/>
      <c r="D4711" s="45"/>
      <c r="E4711" s="46"/>
    </row>
    <row r="4712" spans="1:5" ht="20.25">
      <c r="A4712" s="280"/>
      <c r="B4712" s="281"/>
      <c r="C4712" s="280"/>
      <c r="D4712" s="45"/>
      <c r="E4712" s="46"/>
    </row>
    <row r="4713" spans="1:5" ht="20.25">
      <c r="A4713" s="280"/>
      <c r="B4713" s="281"/>
      <c r="C4713" s="280"/>
      <c r="D4713" s="45" t="s">
        <v>29</v>
      </c>
      <c r="E4713" s="46"/>
    </row>
    <row r="4714" spans="1:5" ht="20.25">
      <c r="A4714" s="280"/>
      <c r="B4714" s="281"/>
      <c r="C4714" s="280"/>
      <c r="D4714" s="45"/>
      <c r="E4714" s="46"/>
    </row>
    <row r="4715" spans="1:5" ht="20.25">
      <c r="A4715" s="47"/>
      <c r="B4715" s="48"/>
      <c r="C4715" s="47"/>
      <c r="D4715" s="49"/>
      <c r="E4715" s="50"/>
    </row>
    <row r="4716" spans="1:5" ht="20.25">
      <c r="A4716" s="30"/>
      <c r="B4716" s="51"/>
      <c r="C4716" s="30"/>
      <c r="D4716" s="49"/>
      <c r="E4716" s="50"/>
    </row>
    <row r="4717" spans="1:5" ht="20.25">
      <c r="A4717" s="52"/>
      <c r="B4717" s="53"/>
      <c r="C4717" s="1238" t="s">
        <v>772</v>
      </c>
      <c r="D4717" s="1239"/>
      <c r="E4717" s="140">
        <f>SUM(E4690:E4716)</f>
        <v>2234594.12</v>
      </c>
    </row>
    <row r="4718" spans="1:5" ht="20.25">
      <c r="A4718" s="55" t="s">
        <v>23</v>
      </c>
      <c r="B4718" s="40"/>
      <c r="C4718" s="40"/>
      <c r="D4718" s="40"/>
      <c r="E4718" s="40"/>
    </row>
    <row r="4719" spans="1:5" ht="20.25">
      <c r="A4719" s="19" t="s">
        <v>0</v>
      </c>
      <c r="B4719" s="40"/>
      <c r="C4719" s="40"/>
      <c r="D4719" s="40"/>
      <c r="E4719" s="40"/>
    </row>
    <row r="4720" spans="1:5" ht="20.25">
      <c r="A4720" s="19" t="s">
        <v>1</v>
      </c>
      <c r="B4720" s="53"/>
      <c r="C4720" s="28"/>
      <c r="D4720" s="28"/>
      <c r="E4720" s="179"/>
    </row>
    <row r="4721" spans="1:8" ht="20.25">
      <c r="A4721" s="19"/>
      <c r="B4721" s="20"/>
      <c r="C4721" s="20"/>
      <c r="D4721" s="21"/>
      <c r="E4721" s="22"/>
    </row>
    <row r="4722" spans="1:8" ht="20.25">
      <c r="A4722" s="19"/>
      <c r="B4722" s="20"/>
      <c r="C4722" s="19" t="s">
        <v>2</v>
      </c>
      <c r="D4722" s="21"/>
      <c r="E4722" s="21"/>
    </row>
    <row r="4723" spans="1:8" ht="20.25">
      <c r="A4723" s="19" t="s">
        <v>3</v>
      </c>
      <c r="B4723" s="23"/>
      <c r="C4723" s="20"/>
      <c r="D4723" s="22"/>
      <c r="E4723" s="22"/>
    </row>
    <row r="4724" spans="1:8" ht="20.25">
      <c r="A4724" s="21"/>
      <c r="B4724" s="23"/>
      <c r="C4724" s="20"/>
      <c r="D4724" s="22"/>
      <c r="E4724" s="22"/>
    </row>
    <row r="4725" spans="1:8" ht="20.25">
      <c r="A4725" s="21" t="s">
        <v>412</v>
      </c>
      <c r="B4725" s="23"/>
      <c r="C4725" s="20"/>
      <c r="D4725" s="22"/>
      <c r="E4725" s="22"/>
    </row>
    <row r="4726" spans="1:8" ht="20.25">
      <c r="A4726" s="21" t="s">
        <v>5</v>
      </c>
      <c r="B4726" s="24"/>
      <c r="C4726" s="21"/>
      <c r="D4726" s="22"/>
      <c r="E4726" s="22"/>
    </row>
    <row r="4727" spans="1:8" ht="20.25">
      <c r="A4727" s="21" t="s">
        <v>6</v>
      </c>
      <c r="B4727" s="24"/>
      <c r="C4727" s="21"/>
      <c r="D4727" s="22"/>
      <c r="E4727" s="22"/>
      <c r="F4727" s="296"/>
    </row>
    <row r="4728" spans="1:8" ht="20.25">
      <c r="A4728" s="688" t="s">
        <v>7</v>
      </c>
      <c r="B4728" s="26" t="s">
        <v>8</v>
      </c>
      <c r="C4728" s="1238" t="s">
        <v>9</v>
      </c>
      <c r="D4728" s="1239"/>
      <c r="E4728" s="688" t="s">
        <v>10</v>
      </c>
      <c r="F4728" s="296"/>
    </row>
    <row r="4729" spans="1:8" ht="20.25">
      <c r="A4729" s="27"/>
      <c r="B4729" s="28" t="s">
        <v>11</v>
      </c>
      <c r="C4729" s="688"/>
      <c r="D4729" s="29"/>
      <c r="E4729" s="27" t="s">
        <v>12</v>
      </c>
      <c r="F4729" s="296"/>
    </row>
    <row r="4730" spans="1:8" ht="20.25">
      <c r="A4730" s="30"/>
      <c r="B4730" s="31"/>
      <c r="C4730" s="689" t="s">
        <v>13</v>
      </c>
      <c r="D4730" s="690" t="s">
        <v>14</v>
      </c>
      <c r="E4730" s="689"/>
      <c r="F4730" s="296"/>
    </row>
    <row r="4731" spans="1:8" ht="20.25">
      <c r="A4731" s="34" t="s">
        <v>413</v>
      </c>
      <c r="B4731" s="280" t="s">
        <v>299</v>
      </c>
      <c r="C4731" s="280" t="s">
        <v>17</v>
      </c>
      <c r="D4731" s="86">
        <v>42109</v>
      </c>
      <c r="E4731" s="95">
        <v>-22776</v>
      </c>
      <c r="F4731" s="295"/>
    </row>
    <row r="4732" spans="1:8" ht="20.25">
      <c r="A4732" s="41"/>
      <c r="B4732" s="280" t="s">
        <v>18</v>
      </c>
      <c r="C4732" s="280" t="s">
        <v>19</v>
      </c>
      <c r="D4732" s="42">
        <v>43159</v>
      </c>
      <c r="E4732" s="89">
        <v>115114</v>
      </c>
      <c r="F4732" s="296">
        <v>43101</v>
      </c>
      <c r="H4732" s="206"/>
    </row>
    <row r="4733" spans="1:8" ht="20.25">
      <c r="A4733" s="280"/>
      <c r="B4733" s="280"/>
      <c r="C4733" s="280"/>
      <c r="D4733" s="38"/>
      <c r="E4733" s="89">
        <v>-28</v>
      </c>
      <c r="F4733" s="296">
        <v>43101</v>
      </c>
      <c r="H4733" s="233"/>
    </row>
    <row r="4734" spans="1:8" s="279" customFormat="1" ht="20.25">
      <c r="A4734" s="280"/>
      <c r="B4734" s="280"/>
      <c r="C4734" s="280"/>
      <c r="D4734" s="38"/>
      <c r="E4734" s="89"/>
      <c r="F4734" s="296"/>
      <c r="H4734" s="233"/>
    </row>
    <row r="4735" spans="1:8" s="279" customFormat="1" ht="20.25">
      <c r="A4735" s="280"/>
      <c r="B4735" s="280"/>
      <c r="C4735" s="280"/>
      <c r="D4735" s="38"/>
      <c r="E4735" s="89"/>
      <c r="F4735" s="296"/>
      <c r="H4735" s="233"/>
    </row>
    <row r="4736" spans="1:8" ht="20.25">
      <c r="A4736" s="280"/>
      <c r="B4736" s="280"/>
      <c r="C4736" s="280"/>
      <c r="D4736" s="38"/>
      <c r="E4736" s="90"/>
      <c r="F4736" s="296"/>
      <c r="H4736" s="206"/>
    </row>
    <row r="4737" spans="1:8" ht="20.25">
      <c r="A4737" s="41"/>
      <c r="B4737" s="280"/>
      <c r="C4737" s="280"/>
      <c r="D4737" s="38"/>
      <c r="E4737" s="89"/>
      <c r="F4737" s="296"/>
      <c r="H4737" s="234"/>
    </row>
    <row r="4738" spans="1:8" ht="20.25">
      <c r="A4738" s="47"/>
      <c r="B4738" s="116"/>
      <c r="C4738" s="280"/>
      <c r="D4738" s="147"/>
      <c r="E4738" s="89"/>
      <c r="F4738" s="296"/>
      <c r="H4738" s="206"/>
    </row>
    <row r="4739" spans="1:8" ht="20.25">
      <c r="A4739" s="47"/>
      <c r="B4739" s="280"/>
      <c r="C4739" s="280"/>
      <c r="D4739" s="38"/>
      <c r="E4739" s="89"/>
      <c r="H4739" s="206"/>
    </row>
    <row r="4740" spans="1:8" ht="20.25">
      <c r="A4740" s="280"/>
      <c r="B4740" s="280"/>
      <c r="C4740" s="280"/>
      <c r="D4740" s="38"/>
      <c r="E4740" s="89"/>
      <c r="H4740" s="206"/>
    </row>
    <row r="4741" spans="1:8" ht="20.25">
      <c r="A4741" s="280"/>
      <c r="B4741" s="280"/>
      <c r="C4741" s="280"/>
      <c r="D4741" s="38"/>
      <c r="E4741" s="89"/>
      <c r="F4741" s="306"/>
      <c r="H4741" s="234"/>
    </row>
    <row r="4742" spans="1:8" ht="20.25">
      <c r="A4742" s="41"/>
      <c r="B4742" s="280"/>
      <c r="C4742" s="280"/>
      <c r="D4742" s="38"/>
      <c r="E4742" s="89"/>
      <c r="F4742" s="306"/>
      <c r="H4742" s="233"/>
    </row>
    <row r="4743" spans="1:8" ht="20.25">
      <c r="A4743" s="41"/>
      <c r="B4743" s="280"/>
      <c r="C4743" s="280"/>
      <c r="D4743" s="38"/>
      <c r="E4743" s="89"/>
    </row>
    <row r="4744" spans="1:8" ht="20.25">
      <c r="A4744" s="41"/>
      <c r="B4744" s="280"/>
      <c r="C4744" s="280"/>
      <c r="D4744" s="38"/>
      <c r="E4744" s="89"/>
    </row>
    <row r="4745" spans="1:8" ht="20.25">
      <c r="A4745" s="280"/>
      <c r="B4745" s="281"/>
      <c r="C4745" s="280"/>
      <c r="D4745" s="45"/>
      <c r="E4745" s="46"/>
    </row>
    <row r="4746" spans="1:8" ht="20.25">
      <c r="A4746" s="280"/>
      <c r="B4746" s="280"/>
      <c r="C4746" s="280"/>
      <c r="D4746" s="86"/>
      <c r="E4746" s="95"/>
    </row>
    <row r="4747" spans="1:8" ht="20.25">
      <c r="A4747" s="280"/>
      <c r="B4747" s="280"/>
      <c r="C4747" s="280"/>
      <c r="D4747" s="38"/>
      <c r="E4747" s="89"/>
    </row>
    <row r="4748" spans="1:8" ht="20.25">
      <c r="A4748" s="280"/>
      <c r="B4748" s="280"/>
      <c r="C4748" s="280"/>
      <c r="D4748" s="42"/>
      <c r="E4748" s="46"/>
    </row>
    <row r="4749" spans="1:8" ht="20.25">
      <c r="A4749" s="280"/>
      <c r="B4749" s="280"/>
      <c r="C4749" s="280"/>
      <c r="D4749" s="42"/>
      <c r="E4749" s="46"/>
    </row>
    <row r="4750" spans="1:8" ht="20.25">
      <c r="A4750" s="280"/>
      <c r="B4750" s="280"/>
      <c r="C4750" s="280"/>
      <c r="D4750" s="42"/>
      <c r="E4750" s="46"/>
    </row>
    <row r="4751" spans="1:8" ht="20.25">
      <c r="A4751" s="280"/>
      <c r="B4751" s="280"/>
      <c r="C4751" s="280"/>
      <c r="D4751" s="42"/>
      <c r="E4751" s="46"/>
    </row>
    <row r="4752" spans="1:8" ht="20.25">
      <c r="A4752" s="280"/>
      <c r="B4752" s="280"/>
      <c r="C4752" s="280"/>
      <c r="D4752" s="42"/>
      <c r="E4752" s="46"/>
    </row>
    <row r="4753" spans="1:6" ht="20.25">
      <c r="A4753" s="280"/>
      <c r="B4753" s="280"/>
      <c r="C4753" s="280"/>
      <c r="D4753" s="42"/>
      <c r="E4753" s="46"/>
    </row>
    <row r="4754" spans="1:6" ht="20.25">
      <c r="A4754" s="280"/>
      <c r="B4754" s="280"/>
      <c r="C4754" s="280"/>
      <c r="D4754" s="42"/>
      <c r="E4754" s="46"/>
    </row>
    <row r="4755" spans="1:6" ht="20.25">
      <c r="A4755" s="280"/>
      <c r="B4755" s="280"/>
      <c r="C4755" s="280"/>
      <c r="D4755" s="38"/>
      <c r="E4755" s="89"/>
    </row>
    <row r="4756" spans="1:6" ht="20.25">
      <c r="A4756" s="47"/>
      <c r="B4756" s="48"/>
      <c r="C4756" s="47"/>
      <c r="D4756" s="49"/>
      <c r="E4756" s="50"/>
      <c r="F4756" s="279"/>
    </row>
    <row r="4757" spans="1:6" ht="20.25">
      <c r="A4757" s="30"/>
      <c r="B4757" s="51"/>
      <c r="C4757" s="30"/>
      <c r="D4757" s="49"/>
      <c r="E4757" s="50"/>
      <c r="F4757" s="279"/>
    </row>
    <row r="4758" spans="1:6" ht="20.25">
      <c r="A4758" s="52"/>
      <c r="B4758" s="53"/>
      <c r="C4758" s="1238" t="s">
        <v>772</v>
      </c>
      <c r="D4758" s="1239"/>
      <c r="E4758" s="140">
        <f>SUM(E4731:E4757)</f>
        <v>92310</v>
      </c>
      <c r="F4758" s="279"/>
    </row>
    <row r="4759" spans="1:6" ht="20.25">
      <c r="A4759" s="55" t="s">
        <v>23</v>
      </c>
      <c r="B4759" s="40"/>
      <c r="C4759" s="40"/>
      <c r="D4759" s="40"/>
      <c r="E4759" s="40"/>
      <c r="F4759" s="279"/>
    </row>
    <row r="4760" spans="1:6" ht="20.25">
      <c r="A4760" s="19" t="s">
        <v>0</v>
      </c>
      <c r="B4760" s="40"/>
      <c r="C4760" s="40"/>
      <c r="D4760" s="40"/>
      <c r="E4760" s="40"/>
      <c r="F4760" s="279"/>
    </row>
    <row r="4761" spans="1:6" ht="20.25">
      <c r="A4761" s="19" t="s">
        <v>1</v>
      </c>
      <c r="B4761" s="53"/>
      <c r="C4761" s="28"/>
      <c r="D4761" s="28"/>
      <c r="E4761" s="179"/>
      <c r="F4761" s="279"/>
    </row>
    <row r="4762" spans="1:6" ht="20.25">
      <c r="A4762" s="19"/>
      <c r="B4762" s="20"/>
      <c r="C4762" s="20"/>
      <c r="D4762" s="21"/>
      <c r="E4762" s="22"/>
      <c r="F4762" s="279"/>
    </row>
    <row r="4763" spans="1:6" ht="20.25">
      <c r="A4763" s="19"/>
      <c r="B4763" s="20"/>
      <c r="C4763" s="19" t="s">
        <v>2</v>
      </c>
      <c r="D4763" s="21"/>
      <c r="E4763" s="21"/>
      <c r="F4763" s="279"/>
    </row>
    <row r="4764" spans="1:6" ht="20.25">
      <c r="A4764" s="19" t="s">
        <v>3</v>
      </c>
      <c r="B4764" s="23"/>
      <c r="C4764" s="20"/>
      <c r="D4764" s="22"/>
      <c r="E4764" s="22"/>
      <c r="F4764" s="279"/>
    </row>
    <row r="4765" spans="1:6" ht="20.25">
      <c r="A4765" s="21"/>
      <c r="B4765" s="23"/>
      <c r="C4765" s="20"/>
      <c r="D4765" s="22"/>
      <c r="E4765" s="22"/>
      <c r="F4765" s="279"/>
    </row>
    <row r="4766" spans="1:6" ht="20.25">
      <c r="A4766" s="21" t="s">
        <v>414</v>
      </c>
      <c r="B4766" s="23"/>
      <c r="C4766" s="20"/>
      <c r="D4766" s="22"/>
      <c r="E4766" s="22"/>
      <c r="F4766" s="279"/>
    </row>
    <row r="4767" spans="1:6" ht="20.25">
      <c r="A4767" s="21" t="s">
        <v>5</v>
      </c>
      <c r="B4767" s="24"/>
      <c r="C4767" s="21"/>
      <c r="D4767" s="22"/>
      <c r="E4767" s="22"/>
      <c r="F4767" s="279"/>
    </row>
    <row r="4768" spans="1:6" ht="20.25">
      <c r="A4768" s="21" t="s">
        <v>6</v>
      </c>
      <c r="B4768" s="24"/>
      <c r="C4768" s="21"/>
      <c r="D4768" s="22"/>
      <c r="E4768" s="22"/>
      <c r="F4768" s="279"/>
    </row>
    <row r="4769" spans="1:6" ht="20.25">
      <c r="A4769" s="688" t="s">
        <v>7</v>
      </c>
      <c r="B4769" s="26" t="s">
        <v>8</v>
      </c>
      <c r="C4769" s="1238" t="s">
        <v>9</v>
      </c>
      <c r="D4769" s="1239"/>
      <c r="E4769" s="688" t="s">
        <v>10</v>
      </c>
      <c r="F4769" s="279"/>
    </row>
    <row r="4770" spans="1:6" ht="20.25">
      <c r="A4770" s="27"/>
      <c r="B4770" s="28" t="s">
        <v>11</v>
      </c>
      <c r="C4770" s="688"/>
      <c r="D4770" s="29"/>
      <c r="E4770" s="27" t="s">
        <v>12</v>
      </c>
      <c r="F4770" s="279"/>
    </row>
    <row r="4771" spans="1:6" ht="20.25">
      <c r="A4771" s="30"/>
      <c r="B4771" s="31"/>
      <c r="C4771" s="689" t="s">
        <v>13</v>
      </c>
      <c r="D4771" s="690" t="s">
        <v>14</v>
      </c>
      <c r="E4771" s="689"/>
      <c r="F4771" s="279"/>
    </row>
    <row r="4772" spans="1:6" ht="20.25">
      <c r="A4772" s="34" t="s">
        <v>415</v>
      </c>
      <c r="B4772" s="280" t="s">
        <v>416</v>
      </c>
      <c r="C4772" s="280" t="s">
        <v>17</v>
      </c>
      <c r="D4772" s="86">
        <v>42292</v>
      </c>
      <c r="E4772" s="90">
        <v>-70201</v>
      </c>
    </row>
    <row r="4773" spans="1:6" ht="20.25">
      <c r="A4773" s="41"/>
      <c r="B4773" s="280" t="s">
        <v>18</v>
      </c>
      <c r="C4773" s="280" t="s">
        <v>17</v>
      </c>
      <c r="D4773" s="86">
        <v>43146</v>
      </c>
      <c r="E4773" s="89">
        <v>838826</v>
      </c>
      <c r="F4773" s="302">
        <v>43101</v>
      </c>
    </row>
    <row r="4774" spans="1:6" ht="20.25">
      <c r="A4774" s="41"/>
      <c r="B4774" s="280" t="s">
        <v>18</v>
      </c>
      <c r="C4774" s="280" t="s">
        <v>19</v>
      </c>
      <c r="D4774" s="86">
        <v>43159</v>
      </c>
      <c r="E4774" s="89">
        <v>1131923</v>
      </c>
    </row>
    <row r="4775" spans="1:6" ht="20.25">
      <c r="A4775" s="41"/>
      <c r="B4775" s="280"/>
      <c r="C4775" s="282"/>
      <c r="D4775" s="38"/>
      <c r="E4775" s="89"/>
    </row>
    <row r="4776" spans="1:6" ht="20.25">
      <c r="A4776" s="41"/>
      <c r="B4776" s="280"/>
      <c r="C4776" s="282"/>
      <c r="D4776" s="38"/>
      <c r="E4776" s="89"/>
    </row>
    <row r="4777" spans="1:6" ht="20.25">
      <c r="A4777" s="41"/>
      <c r="B4777" s="280"/>
      <c r="C4777" s="282"/>
      <c r="D4777" s="86"/>
      <c r="E4777" s="89"/>
    </row>
    <row r="4778" spans="1:6" ht="20.25">
      <c r="A4778" s="41"/>
      <c r="B4778" s="280"/>
      <c r="C4778" s="280"/>
      <c r="D4778" s="38"/>
      <c r="E4778" s="89"/>
    </row>
    <row r="4779" spans="1:6" ht="20.25">
      <c r="A4779" s="280"/>
      <c r="B4779" s="280"/>
      <c r="C4779" s="280"/>
      <c r="D4779" s="86"/>
      <c r="E4779" s="90"/>
    </row>
    <row r="4780" spans="1:6" ht="20.25">
      <c r="A4780" s="41"/>
      <c r="B4780" s="280"/>
      <c r="C4780" s="280"/>
      <c r="D4780" s="38"/>
      <c r="E4780" s="89"/>
    </row>
    <row r="4781" spans="1:6" ht="20.25">
      <c r="A4781" s="41"/>
      <c r="B4781" s="280"/>
      <c r="C4781" s="280"/>
      <c r="D4781" s="38"/>
      <c r="E4781" s="89"/>
    </row>
    <row r="4782" spans="1:6" ht="20.25">
      <c r="A4782" s="47"/>
      <c r="B4782" s="28"/>
      <c r="C4782" s="27"/>
      <c r="D4782" s="148"/>
      <c r="E4782" s="89"/>
    </row>
    <row r="4783" spans="1:6" ht="20.25">
      <c r="A4783" s="47"/>
      <c r="B4783" s="27"/>
      <c r="C4783" s="27"/>
      <c r="D4783" s="27"/>
      <c r="E4783" s="89"/>
    </row>
    <row r="4784" spans="1:6" ht="20.25">
      <c r="A4784" s="280"/>
      <c r="B4784" s="280"/>
      <c r="C4784" s="280"/>
      <c r="D4784" s="38"/>
      <c r="E4784" s="89"/>
    </row>
    <row r="4785" spans="1:5" ht="20.25">
      <c r="A4785" s="280"/>
      <c r="B4785" s="280"/>
      <c r="C4785" s="280"/>
      <c r="D4785" s="38"/>
      <c r="E4785" s="89"/>
    </row>
    <row r="4786" spans="1:5" ht="20.25">
      <c r="A4786" s="41"/>
      <c r="B4786" s="280"/>
      <c r="C4786" s="280"/>
      <c r="D4786" s="38"/>
      <c r="E4786" s="89"/>
    </row>
    <row r="4787" spans="1:5" ht="20.25">
      <c r="A4787" s="41"/>
      <c r="B4787" s="280"/>
      <c r="C4787" s="280"/>
      <c r="D4787" s="38"/>
      <c r="E4787" s="89"/>
    </row>
    <row r="4788" spans="1:5" ht="20.25">
      <c r="A4788" s="41"/>
      <c r="B4788" s="280"/>
      <c r="C4788" s="280"/>
      <c r="D4788" s="38"/>
      <c r="E4788" s="89"/>
    </row>
    <row r="4789" spans="1:5" ht="20.25">
      <c r="A4789" s="41"/>
      <c r="B4789" s="281"/>
      <c r="C4789" s="280"/>
      <c r="D4789" s="42"/>
      <c r="E4789" s="89"/>
    </row>
    <row r="4790" spans="1:5" ht="20.25">
      <c r="A4790" s="41"/>
      <c r="B4790" s="281"/>
      <c r="C4790" s="280"/>
      <c r="D4790" s="42"/>
      <c r="E4790" s="89"/>
    </row>
    <row r="4791" spans="1:5" ht="20.25">
      <c r="A4791" s="41"/>
      <c r="B4791" s="281"/>
      <c r="C4791" s="280"/>
      <c r="D4791" s="42"/>
      <c r="E4791" s="89"/>
    </row>
    <row r="4792" spans="1:5" ht="20.25">
      <c r="A4792" s="41"/>
      <c r="B4792" s="281"/>
      <c r="C4792" s="280"/>
      <c r="D4792" s="42"/>
      <c r="E4792" s="89"/>
    </row>
    <row r="4793" spans="1:5" ht="20.25">
      <c r="A4793" s="280"/>
      <c r="B4793" s="281"/>
      <c r="C4793" s="280"/>
      <c r="D4793" s="45"/>
      <c r="E4793" s="46"/>
    </row>
    <row r="4794" spans="1:5" ht="20.25">
      <c r="A4794" s="280"/>
      <c r="B4794" s="281"/>
      <c r="C4794" s="280"/>
      <c r="D4794" s="45"/>
      <c r="E4794" s="46"/>
    </row>
    <row r="4795" spans="1:5" ht="20.25">
      <c r="A4795" s="280"/>
      <c r="B4795" s="281"/>
      <c r="C4795" s="280"/>
      <c r="D4795" s="45" t="s">
        <v>29</v>
      </c>
      <c r="E4795" s="46"/>
    </row>
    <row r="4796" spans="1:5" ht="20.25">
      <c r="A4796" s="280"/>
      <c r="B4796" s="281"/>
      <c r="C4796" s="280"/>
      <c r="D4796" s="45"/>
      <c r="E4796" s="46"/>
    </row>
    <row r="4797" spans="1:5" ht="20.25">
      <c r="A4797" s="47"/>
      <c r="B4797" s="48"/>
      <c r="C4797" s="47"/>
      <c r="D4797" s="49"/>
      <c r="E4797" s="50"/>
    </row>
    <row r="4798" spans="1:5" ht="20.25">
      <c r="A4798" s="30"/>
      <c r="B4798" s="51"/>
      <c r="C4798" s="30"/>
      <c r="D4798" s="49"/>
      <c r="E4798" s="50"/>
    </row>
    <row r="4799" spans="1:5" ht="20.25">
      <c r="A4799" s="52"/>
      <c r="B4799" s="53"/>
      <c r="C4799" s="1238" t="s">
        <v>772</v>
      </c>
      <c r="D4799" s="1239"/>
      <c r="E4799" s="140">
        <f>SUM(E4772:E4798)</f>
        <v>1900548</v>
      </c>
    </row>
    <row r="4800" spans="1:5" ht="20.25">
      <c r="A4800" s="55" t="s">
        <v>23</v>
      </c>
      <c r="B4800" s="40"/>
      <c r="C4800" s="40"/>
      <c r="D4800" s="40"/>
      <c r="E4800" s="40"/>
    </row>
    <row r="4801" spans="1:8" ht="20.25">
      <c r="A4801" s="19" t="s">
        <v>0</v>
      </c>
      <c r="B4801" s="40"/>
      <c r="C4801" s="40"/>
      <c r="D4801" s="40"/>
      <c r="E4801" s="40"/>
    </row>
    <row r="4802" spans="1:8" ht="20.25">
      <c r="A4802" s="19" t="s">
        <v>1</v>
      </c>
      <c r="B4802" s="53"/>
      <c r="C4802" s="28"/>
      <c r="D4802" s="28"/>
      <c r="E4802" s="179"/>
    </row>
    <row r="4803" spans="1:8" ht="20.25">
      <c r="A4803" s="19"/>
      <c r="B4803" s="20"/>
      <c r="C4803" s="20"/>
      <c r="D4803" s="21"/>
      <c r="E4803" s="22"/>
    </row>
    <row r="4804" spans="1:8" ht="20.25">
      <c r="A4804" s="19"/>
      <c r="B4804" s="20"/>
      <c r="C4804" s="19" t="s">
        <v>2</v>
      </c>
      <c r="D4804" s="21"/>
      <c r="E4804" s="21"/>
    </row>
    <row r="4805" spans="1:8" ht="20.25">
      <c r="A4805" s="19" t="s">
        <v>3</v>
      </c>
      <c r="B4805" s="23"/>
      <c r="C4805" s="20"/>
      <c r="D4805" s="22"/>
      <c r="E4805" s="22"/>
    </row>
    <row r="4806" spans="1:8" ht="20.25">
      <c r="A4806" s="21"/>
      <c r="B4806" s="23"/>
      <c r="C4806" s="20"/>
      <c r="D4806" s="22"/>
      <c r="E4806" s="22"/>
    </row>
    <row r="4807" spans="1:8" ht="20.25">
      <c r="A4807" s="21" t="s">
        <v>417</v>
      </c>
      <c r="B4807" s="23"/>
      <c r="C4807" s="20"/>
      <c r="D4807" s="22"/>
      <c r="E4807" s="22"/>
    </row>
    <row r="4808" spans="1:8" ht="20.25">
      <c r="A4808" s="21" t="s">
        <v>5</v>
      </c>
      <c r="B4808" s="24"/>
      <c r="C4808" s="21"/>
      <c r="D4808" s="22"/>
      <c r="E4808" s="22"/>
    </row>
    <row r="4809" spans="1:8" ht="20.25">
      <c r="A4809" s="21" t="s">
        <v>6</v>
      </c>
      <c r="B4809" s="24"/>
      <c r="C4809" s="21"/>
      <c r="D4809" s="22"/>
      <c r="E4809" s="22"/>
    </row>
    <row r="4810" spans="1:8" ht="20.25">
      <c r="A4810" s="688" t="s">
        <v>7</v>
      </c>
      <c r="B4810" s="26" t="s">
        <v>8</v>
      </c>
      <c r="C4810" s="1238" t="s">
        <v>9</v>
      </c>
      <c r="D4810" s="1239"/>
      <c r="E4810" s="688" t="s">
        <v>10</v>
      </c>
    </row>
    <row r="4811" spans="1:8" ht="20.25">
      <c r="A4811" s="27"/>
      <c r="B4811" s="28" t="s">
        <v>11</v>
      </c>
      <c r="C4811" s="688"/>
      <c r="D4811" s="29"/>
      <c r="E4811" s="27" t="s">
        <v>12</v>
      </c>
    </row>
    <row r="4812" spans="1:8" ht="20.25">
      <c r="A4812" s="30"/>
      <c r="B4812" s="31"/>
      <c r="C4812" s="689" t="s">
        <v>13</v>
      </c>
      <c r="D4812" s="690" t="s">
        <v>14</v>
      </c>
      <c r="E4812" s="689"/>
    </row>
    <row r="4813" spans="1:8" ht="20.25">
      <c r="A4813" s="34" t="s">
        <v>418</v>
      </c>
      <c r="B4813" s="280" t="s">
        <v>27</v>
      </c>
      <c r="C4813" s="280" t="s">
        <v>17</v>
      </c>
      <c r="D4813" s="86">
        <v>42323</v>
      </c>
      <c r="E4813" s="90">
        <v>-21924</v>
      </c>
      <c r="F4813" s="687"/>
    </row>
    <row r="4814" spans="1:8" ht="20.25">
      <c r="A4814" s="280"/>
      <c r="B4814" s="280" t="s">
        <v>419</v>
      </c>
      <c r="C4814" s="280"/>
      <c r="D4814" s="38" t="s">
        <v>420</v>
      </c>
      <c r="E4814" s="90">
        <v>-200</v>
      </c>
    </row>
    <row r="4815" spans="1:8" ht="20.25">
      <c r="A4815" s="41"/>
      <c r="B4815" s="280" t="s">
        <v>36</v>
      </c>
      <c r="C4815" s="280" t="s">
        <v>19</v>
      </c>
      <c r="D4815" s="86">
        <v>42460</v>
      </c>
      <c r="E4815" s="90">
        <v>-14048</v>
      </c>
    </row>
    <row r="4816" spans="1:8" ht="20.25">
      <c r="A4816" s="41"/>
      <c r="B4816" s="280"/>
      <c r="C4816" s="280"/>
      <c r="D4816" s="86"/>
      <c r="E4816" s="90"/>
      <c r="F4816" s="311"/>
      <c r="G4816" s="290"/>
      <c r="H4816" s="290"/>
    </row>
    <row r="4817" spans="1:6" ht="20.25">
      <c r="A4817" s="41"/>
      <c r="B4817" s="280"/>
      <c r="C4817" s="280"/>
      <c r="D4817" s="38"/>
      <c r="E4817" s="89"/>
      <c r="F4817" s="302" t="s">
        <v>540</v>
      </c>
    </row>
    <row r="4818" spans="1:6" ht="20.25">
      <c r="A4818" s="41"/>
      <c r="B4818" s="280"/>
      <c r="C4818" s="280"/>
      <c r="D4818" s="38"/>
      <c r="E4818" s="89"/>
      <c r="F4818" s="302">
        <v>43101</v>
      </c>
    </row>
    <row r="4819" spans="1:6" ht="20.25">
      <c r="A4819" s="41"/>
      <c r="B4819" s="281"/>
      <c r="C4819" s="280"/>
      <c r="D4819" s="78"/>
      <c r="E4819" s="89"/>
    </row>
    <row r="4820" spans="1:6" ht="20.25">
      <c r="A4820" s="280"/>
      <c r="B4820" s="28"/>
      <c r="C4820" s="27"/>
      <c r="D4820" s="148"/>
      <c r="E4820" s="89"/>
    </row>
    <row r="4821" spans="1:6" ht="20.25">
      <c r="A4821" s="41"/>
      <c r="B4821" s="27"/>
      <c r="C4821" s="27"/>
      <c r="D4821" s="27"/>
      <c r="E4821" s="89"/>
    </row>
    <row r="4822" spans="1:6" ht="20.25">
      <c r="A4822" s="41"/>
      <c r="B4822" s="280"/>
      <c r="C4822" s="280"/>
      <c r="D4822" s="38"/>
      <c r="E4822" s="89"/>
    </row>
    <row r="4823" spans="1:6" ht="20.25">
      <c r="A4823" s="47"/>
      <c r="B4823" s="28"/>
      <c r="C4823" s="27"/>
      <c r="D4823" s="148"/>
      <c r="E4823" s="89"/>
    </row>
    <row r="4824" spans="1:6" ht="20.25">
      <c r="A4824" s="47"/>
      <c r="B4824" s="27"/>
      <c r="C4824" s="27"/>
      <c r="D4824" s="27"/>
      <c r="E4824" s="89"/>
    </row>
    <row r="4825" spans="1:6" ht="20.25">
      <c r="A4825" s="280"/>
      <c r="B4825" s="280"/>
      <c r="C4825" s="280"/>
      <c r="D4825" s="38"/>
      <c r="E4825" s="89"/>
    </row>
    <row r="4826" spans="1:6" ht="20.25">
      <c r="A4826" s="280"/>
      <c r="B4826" s="280"/>
      <c r="C4826" s="280"/>
      <c r="D4826" s="38"/>
      <c r="E4826" s="89"/>
    </row>
    <row r="4827" spans="1:6" ht="20.25">
      <c r="A4827" s="41"/>
      <c r="B4827" s="280"/>
      <c r="C4827" s="280"/>
      <c r="D4827" s="38"/>
      <c r="E4827" s="89"/>
    </row>
    <row r="4828" spans="1:6" ht="20.25">
      <c r="A4828" s="41"/>
      <c r="B4828" s="280"/>
      <c r="C4828" s="280"/>
      <c r="D4828" s="38"/>
      <c r="E4828" s="89"/>
    </row>
    <row r="4829" spans="1:6" ht="20.25">
      <c r="A4829" s="41"/>
      <c r="B4829" s="280"/>
      <c r="C4829" s="280"/>
      <c r="D4829" s="38"/>
      <c r="E4829" s="89"/>
    </row>
    <row r="4830" spans="1:6" ht="20.25">
      <c r="A4830" s="280"/>
      <c r="B4830" s="281"/>
      <c r="C4830" s="280"/>
      <c r="D4830" s="45"/>
      <c r="E4830" s="46"/>
    </row>
    <row r="4831" spans="1:6" ht="20.25">
      <c r="A4831" s="280"/>
      <c r="B4831" s="281"/>
      <c r="C4831" s="280"/>
      <c r="D4831" s="45"/>
      <c r="E4831" s="46"/>
    </row>
    <row r="4832" spans="1:6" ht="20.25">
      <c r="A4832" s="280"/>
      <c r="B4832" s="281"/>
      <c r="C4832" s="280"/>
      <c r="D4832" s="45" t="s">
        <v>29</v>
      </c>
      <c r="E4832" s="46"/>
    </row>
    <row r="4833" spans="1:5" ht="20.25">
      <c r="A4833" s="280"/>
      <c r="B4833" s="281"/>
      <c r="C4833" s="280"/>
      <c r="D4833" s="45"/>
      <c r="E4833" s="46"/>
    </row>
    <row r="4834" spans="1:5" ht="20.25">
      <c r="A4834" s="280"/>
      <c r="B4834" s="281"/>
      <c r="C4834" s="280"/>
      <c r="D4834" s="45"/>
      <c r="E4834" s="46"/>
    </row>
    <row r="4835" spans="1:5" ht="20.25">
      <c r="A4835" s="280"/>
      <c r="B4835" s="281"/>
      <c r="C4835" s="280"/>
      <c r="D4835" s="45"/>
      <c r="E4835" s="46"/>
    </row>
    <row r="4836" spans="1:5" ht="20.25">
      <c r="A4836" s="280"/>
      <c r="B4836" s="281"/>
      <c r="C4836" s="280"/>
      <c r="D4836" s="45"/>
      <c r="E4836" s="46"/>
    </row>
    <row r="4837" spans="1:5" ht="20.25">
      <c r="A4837" s="280"/>
      <c r="B4837" s="281"/>
      <c r="C4837" s="280"/>
      <c r="D4837" s="45"/>
      <c r="E4837" s="46"/>
    </row>
    <row r="4838" spans="1:5" ht="20.25">
      <c r="A4838" s="47"/>
      <c r="B4838" s="48"/>
      <c r="C4838" s="47"/>
      <c r="D4838" s="49"/>
      <c r="E4838" s="50"/>
    </row>
    <row r="4839" spans="1:5" ht="20.25">
      <c r="A4839" s="30"/>
      <c r="B4839" s="51"/>
      <c r="C4839" s="30"/>
      <c r="D4839" s="49"/>
      <c r="E4839" s="50"/>
    </row>
    <row r="4840" spans="1:5" ht="20.25">
      <c r="A4840" s="52"/>
      <c r="B4840" s="53"/>
      <c r="C4840" s="1238" t="s">
        <v>772</v>
      </c>
      <c r="D4840" s="1239"/>
      <c r="E4840" s="140">
        <f>SUM(E4813:E4839)</f>
        <v>-36172</v>
      </c>
    </row>
    <row r="4841" spans="1:5" ht="20.25">
      <c r="A4841" s="55" t="s">
        <v>23</v>
      </c>
      <c r="B4841" s="40"/>
      <c r="C4841" s="40"/>
      <c r="D4841" s="40"/>
      <c r="E4841" s="40"/>
    </row>
    <row r="4842" spans="1:5" ht="20.25">
      <c r="A4842" s="19" t="s">
        <v>0</v>
      </c>
      <c r="B4842" s="40"/>
      <c r="C4842" s="40"/>
      <c r="D4842" s="40"/>
      <c r="E4842" s="40"/>
    </row>
    <row r="4843" spans="1:5" ht="20.25">
      <c r="A4843" s="19" t="s">
        <v>1</v>
      </c>
      <c r="B4843" s="53"/>
      <c r="C4843" s="28"/>
      <c r="D4843" s="28"/>
      <c r="E4843" s="179"/>
    </row>
    <row r="4844" spans="1:5" ht="20.25">
      <c r="A4844" s="19"/>
      <c r="B4844" s="20"/>
      <c r="C4844" s="20"/>
      <c r="D4844" s="21"/>
      <c r="E4844" s="22"/>
    </row>
    <row r="4845" spans="1:5" ht="20.25">
      <c r="A4845" s="19"/>
      <c r="B4845" s="20"/>
      <c r="C4845" s="19" t="s">
        <v>2</v>
      </c>
      <c r="D4845" s="21"/>
      <c r="E4845" s="21"/>
    </row>
    <row r="4846" spans="1:5" ht="20.25">
      <c r="A4846" s="19" t="s">
        <v>3</v>
      </c>
      <c r="B4846" s="23"/>
      <c r="C4846" s="20"/>
      <c r="D4846" s="22"/>
      <c r="E4846" s="22"/>
    </row>
    <row r="4847" spans="1:5" ht="20.25">
      <c r="A4847" s="21"/>
      <c r="B4847" s="23"/>
      <c r="C4847" s="20"/>
      <c r="D4847" s="22"/>
      <c r="E4847" s="22"/>
    </row>
    <row r="4848" spans="1:5" ht="20.25">
      <c r="A4848" s="21" t="s">
        <v>421</v>
      </c>
      <c r="B4848" s="23"/>
      <c r="C4848" s="20"/>
      <c r="D4848" s="22"/>
      <c r="E4848" s="22"/>
    </row>
    <row r="4849" spans="1:6" ht="20.25">
      <c r="A4849" s="21" t="s">
        <v>5</v>
      </c>
      <c r="B4849" s="24"/>
      <c r="C4849" s="21"/>
      <c r="D4849" s="22"/>
      <c r="E4849" s="22"/>
    </row>
    <row r="4850" spans="1:6" ht="20.25">
      <c r="A4850" s="21" t="s">
        <v>6</v>
      </c>
      <c r="B4850" s="24"/>
      <c r="C4850" s="21"/>
      <c r="D4850" s="22"/>
      <c r="E4850" s="22"/>
    </row>
    <row r="4851" spans="1:6" ht="20.25">
      <c r="A4851" s="688" t="s">
        <v>7</v>
      </c>
      <c r="B4851" s="26" t="s">
        <v>8</v>
      </c>
      <c r="C4851" s="1238" t="s">
        <v>9</v>
      </c>
      <c r="D4851" s="1239"/>
      <c r="E4851" s="688" t="s">
        <v>10</v>
      </c>
    </row>
    <row r="4852" spans="1:6" ht="20.25">
      <c r="A4852" s="27"/>
      <c r="B4852" s="28" t="s">
        <v>11</v>
      </c>
      <c r="C4852" s="688"/>
      <c r="D4852" s="29"/>
      <c r="E4852" s="27" t="s">
        <v>12</v>
      </c>
    </row>
    <row r="4853" spans="1:6" ht="20.25">
      <c r="A4853" s="30"/>
      <c r="B4853" s="31"/>
      <c r="C4853" s="689" t="s">
        <v>13</v>
      </c>
      <c r="D4853" s="690" t="s">
        <v>14</v>
      </c>
      <c r="E4853" s="689"/>
    </row>
    <row r="4854" spans="1:6" ht="20.25">
      <c r="A4854" s="34" t="s">
        <v>422</v>
      </c>
      <c r="B4854" s="280" t="s">
        <v>27</v>
      </c>
      <c r="C4854" s="280" t="s">
        <v>19</v>
      </c>
      <c r="D4854" s="86">
        <v>41943</v>
      </c>
      <c r="E4854" s="200">
        <v>-3600</v>
      </c>
    </row>
    <row r="4855" spans="1:6" ht="20.25">
      <c r="A4855" s="280"/>
      <c r="B4855" s="280" t="s">
        <v>18</v>
      </c>
      <c r="C4855" s="280" t="s">
        <v>19</v>
      </c>
      <c r="D4855" s="86">
        <v>42551</v>
      </c>
      <c r="E4855" s="284">
        <v>69650</v>
      </c>
    </row>
    <row r="4856" spans="1:6" ht="20.25">
      <c r="A4856" s="41"/>
      <c r="B4856" s="280" t="s">
        <v>21</v>
      </c>
      <c r="C4856" s="280" t="s">
        <v>17</v>
      </c>
      <c r="D4856" s="86">
        <v>42566</v>
      </c>
      <c r="E4856" s="203">
        <v>21526</v>
      </c>
    </row>
    <row r="4857" spans="1:6" ht="20.25">
      <c r="A4857" s="41"/>
      <c r="B4857" s="280" t="s">
        <v>18</v>
      </c>
      <c r="C4857" s="280" t="s">
        <v>17</v>
      </c>
      <c r="D4857" s="86">
        <v>43146</v>
      </c>
      <c r="E4857" s="284">
        <v>451614</v>
      </c>
      <c r="F4857" s="302">
        <v>43101</v>
      </c>
    </row>
    <row r="4858" spans="1:6" ht="20.25">
      <c r="A4858" s="41"/>
      <c r="B4858" s="280" t="s">
        <v>18</v>
      </c>
      <c r="C4858" s="280" t="s">
        <v>19</v>
      </c>
      <c r="D4858" s="86">
        <v>43159</v>
      </c>
      <c r="E4858" s="202">
        <v>828942</v>
      </c>
    </row>
    <row r="4859" spans="1:6" ht="20.25">
      <c r="A4859" s="41"/>
      <c r="B4859" s="280"/>
      <c r="C4859" s="280"/>
      <c r="D4859" s="38"/>
      <c r="E4859" s="89"/>
    </row>
    <row r="4860" spans="1:6" ht="20.25">
      <c r="A4860" s="41"/>
      <c r="B4860" s="280"/>
      <c r="C4860" s="282"/>
      <c r="D4860" s="38"/>
      <c r="E4860" s="89"/>
    </row>
    <row r="4861" spans="1:6" ht="20.25">
      <c r="A4861" s="41"/>
      <c r="B4861" s="280"/>
      <c r="C4861" s="282"/>
      <c r="D4861" s="38"/>
      <c r="E4861" s="38"/>
    </row>
    <row r="4862" spans="1:6" ht="20.25">
      <c r="A4862" s="41"/>
      <c r="B4862" s="280"/>
      <c r="C4862" s="282"/>
      <c r="D4862" s="86"/>
      <c r="E4862" s="89"/>
    </row>
    <row r="4863" spans="1:6" ht="20.25">
      <c r="A4863" s="41"/>
      <c r="B4863" s="280"/>
      <c r="C4863" s="280"/>
      <c r="D4863" s="38"/>
      <c r="E4863" s="89"/>
    </row>
    <row r="4864" spans="1:6" ht="20.25">
      <c r="A4864" s="280"/>
      <c r="B4864" s="280"/>
      <c r="C4864" s="280"/>
      <c r="D4864" s="38"/>
      <c r="E4864" s="89"/>
    </row>
    <row r="4865" spans="1:5" ht="20.25">
      <c r="A4865" s="41"/>
      <c r="B4865" s="280"/>
      <c r="C4865" s="280"/>
      <c r="D4865" s="38"/>
      <c r="E4865" s="89"/>
    </row>
    <row r="4866" spans="1:5" ht="20.25">
      <c r="A4866" s="41"/>
      <c r="B4866" s="281"/>
      <c r="C4866" s="280"/>
      <c r="D4866" s="78"/>
      <c r="E4866" s="89"/>
    </row>
    <row r="4867" spans="1:5" ht="20.25">
      <c r="A4867" s="47"/>
      <c r="B4867" s="28"/>
      <c r="C4867" s="27"/>
      <c r="D4867" s="148"/>
      <c r="E4867" s="89"/>
    </row>
    <row r="4868" spans="1:5" ht="20.25">
      <c r="A4868" s="47"/>
      <c r="B4868" s="27"/>
      <c r="C4868" s="27"/>
      <c r="D4868" s="27"/>
      <c r="E4868" s="89"/>
    </row>
    <row r="4869" spans="1:5" ht="20.25">
      <c r="A4869" s="280"/>
      <c r="B4869" s="280"/>
      <c r="C4869" s="280"/>
      <c r="D4869" s="38"/>
      <c r="E4869" s="89"/>
    </row>
    <row r="4870" spans="1:5" ht="20.25">
      <c r="A4870" s="280"/>
      <c r="B4870" s="280"/>
      <c r="C4870" s="280"/>
      <c r="D4870" s="38"/>
      <c r="E4870" s="89"/>
    </row>
    <row r="4871" spans="1:5" ht="20.25">
      <c r="A4871" s="41"/>
      <c r="B4871" s="280"/>
      <c r="C4871" s="280"/>
      <c r="D4871" s="38"/>
      <c r="E4871" s="89"/>
    </row>
    <row r="4872" spans="1:5" ht="20.25">
      <c r="A4872" s="41"/>
      <c r="B4872" s="280"/>
      <c r="C4872" s="280"/>
      <c r="D4872" s="38"/>
      <c r="E4872" s="89"/>
    </row>
    <row r="4873" spans="1:5" ht="20.25">
      <c r="A4873" s="41"/>
      <c r="B4873" s="280"/>
      <c r="C4873" s="280"/>
      <c r="D4873" s="38"/>
      <c r="E4873" s="89"/>
    </row>
    <row r="4874" spans="1:5" ht="20.25">
      <c r="A4874" s="280"/>
      <c r="B4874" s="281"/>
      <c r="C4874" s="280"/>
      <c r="D4874" s="45"/>
      <c r="E4874" s="46"/>
    </row>
    <row r="4875" spans="1:5" ht="20.25">
      <c r="A4875" s="280"/>
      <c r="B4875" s="281"/>
      <c r="C4875" s="280"/>
      <c r="D4875" s="45"/>
      <c r="E4875" s="46"/>
    </row>
    <row r="4876" spans="1:5" ht="20.25">
      <c r="A4876" s="280"/>
      <c r="B4876" s="281"/>
      <c r="C4876" s="280"/>
      <c r="D4876" s="45"/>
      <c r="E4876" s="46"/>
    </row>
    <row r="4877" spans="1:5" ht="20.25">
      <c r="A4877" s="280"/>
      <c r="B4877" s="281"/>
      <c r="C4877" s="280"/>
      <c r="D4877" s="45" t="s">
        <v>29</v>
      </c>
      <c r="E4877" s="46"/>
    </row>
    <row r="4878" spans="1:5" ht="20.25">
      <c r="A4878" s="280"/>
      <c r="B4878" s="281"/>
      <c r="C4878" s="280"/>
      <c r="D4878" s="45"/>
      <c r="E4878" s="46"/>
    </row>
    <row r="4879" spans="1:5" ht="20.25">
      <c r="A4879" s="47"/>
      <c r="B4879" s="48"/>
      <c r="C4879" s="47"/>
      <c r="D4879" s="49"/>
      <c r="E4879" s="50"/>
    </row>
    <row r="4880" spans="1:5" ht="20.25">
      <c r="A4880" s="30"/>
      <c r="B4880" s="51"/>
      <c r="C4880" s="30"/>
      <c r="D4880" s="49"/>
      <c r="E4880" s="50"/>
    </row>
    <row r="4881" spans="1:5" ht="20.25">
      <c r="A4881" s="52"/>
      <c r="B4881" s="53"/>
      <c r="C4881" s="1238" t="s">
        <v>772</v>
      </c>
      <c r="D4881" s="1239"/>
      <c r="E4881" s="140">
        <f>SUM(E4854:E4880)</f>
        <v>1368132</v>
      </c>
    </row>
    <row r="4882" spans="1:5" ht="20.25">
      <c r="A4882" s="55" t="s">
        <v>23</v>
      </c>
      <c r="B4882" s="40"/>
      <c r="C4882" s="40"/>
      <c r="D4882" s="40"/>
      <c r="E4882" s="40"/>
    </row>
    <row r="4883" spans="1:5" ht="20.25">
      <c r="A4883" s="19" t="s">
        <v>0</v>
      </c>
      <c r="B4883" s="40"/>
      <c r="C4883" s="40"/>
      <c r="D4883" s="40"/>
      <c r="E4883" s="40"/>
    </row>
    <row r="4884" spans="1:5" ht="20.25">
      <c r="A4884" s="19" t="s">
        <v>1</v>
      </c>
      <c r="B4884" s="53"/>
      <c r="C4884" s="28"/>
      <c r="D4884" s="28"/>
      <c r="E4884" s="179"/>
    </row>
    <row r="4885" spans="1:5" ht="20.25">
      <c r="A4885" s="19"/>
      <c r="B4885" s="20"/>
      <c r="C4885" s="20"/>
      <c r="D4885" s="21"/>
      <c r="E4885" s="22"/>
    </row>
    <row r="4886" spans="1:5" ht="20.25">
      <c r="A4886" s="19"/>
      <c r="B4886" s="20"/>
      <c r="C4886" s="19" t="s">
        <v>2</v>
      </c>
      <c r="D4886" s="21"/>
      <c r="E4886" s="21"/>
    </row>
    <row r="4887" spans="1:5" ht="20.25">
      <c r="A4887" s="19" t="s">
        <v>3</v>
      </c>
      <c r="B4887" s="23"/>
      <c r="C4887" s="20"/>
      <c r="D4887" s="22"/>
      <c r="E4887" s="22"/>
    </row>
    <row r="4888" spans="1:5" ht="20.25">
      <c r="A4888" s="21"/>
      <c r="B4888" s="23"/>
      <c r="C4888" s="20"/>
      <c r="D4888" s="22"/>
      <c r="E4888" s="22"/>
    </row>
    <row r="4889" spans="1:5" ht="20.25">
      <c r="A4889" s="21" t="s">
        <v>423</v>
      </c>
      <c r="B4889" s="23"/>
      <c r="C4889" s="20"/>
      <c r="D4889" s="22"/>
      <c r="E4889" s="22"/>
    </row>
    <row r="4890" spans="1:5" ht="20.25">
      <c r="A4890" s="21" t="s">
        <v>5</v>
      </c>
      <c r="B4890" s="24"/>
      <c r="C4890" s="21"/>
      <c r="D4890" s="22"/>
      <c r="E4890" s="22"/>
    </row>
    <row r="4891" spans="1:5" ht="20.25">
      <c r="A4891" s="21" t="s">
        <v>6</v>
      </c>
      <c r="B4891" s="24"/>
      <c r="C4891" s="21"/>
      <c r="D4891" s="22"/>
      <c r="E4891" s="22"/>
    </row>
    <row r="4892" spans="1:5" ht="20.25">
      <c r="A4892" s="688" t="s">
        <v>7</v>
      </c>
      <c r="B4892" s="26" t="s">
        <v>8</v>
      </c>
      <c r="C4892" s="1238" t="s">
        <v>9</v>
      </c>
      <c r="D4892" s="1239"/>
      <c r="E4892" s="688" t="s">
        <v>10</v>
      </c>
    </row>
    <row r="4893" spans="1:5" ht="20.25">
      <c r="A4893" s="27"/>
      <c r="B4893" s="28" t="s">
        <v>11</v>
      </c>
      <c r="C4893" s="688"/>
      <c r="D4893" s="29"/>
      <c r="E4893" s="27" t="s">
        <v>12</v>
      </c>
    </row>
    <row r="4894" spans="1:5" ht="20.25">
      <c r="A4894" s="30"/>
      <c r="B4894" s="31"/>
      <c r="C4894" s="689" t="s">
        <v>13</v>
      </c>
      <c r="D4894" s="690" t="s">
        <v>14</v>
      </c>
      <c r="E4894" s="689"/>
    </row>
    <row r="4895" spans="1:5" ht="20.25">
      <c r="A4895" s="34" t="s">
        <v>424</v>
      </c>
      <c r="B4895" s="280" t="s">
        <v>27</v>
      </c>
      <c r="C4895" s="280" t="s">
        <v>17</v>
      </c>
      <c r="D4895" s="86">
        <v>42658</v>
      </c>
      <c r="E4895" s="91">
        <v>-47792</v>
      </c>
    </row>
    <row r="4896" spans="1:5" ht="20.25">
      <c r="A4896" s="280"/>
      <c r="B4896" s="280" t="s">
        <v>34</v>
      </c>
      <c r="C4896" s="280" t="s">
        <v>19</v>
      </c>
      <c r="D4896" s="86">
        <v>42674</v>
      </c>
      <c r="E4896" s="91">
        <v>46327</v>
      </c>
    </row>
    <row r="4897" spans="1:6" ht="20.25">
      <c r="A4897" s="280"/>
      <c r="B4897" s="280" t="s">
        <v>34</v>
      </c>
      <c r="C4897" s="280" t="s">
        <v>19</v>
      </c>
      <c r="D4897" s="86">
        <v>43159</v>
      </c>
      <c r="E4897" s="91">
        <v>203576</v>
      </c>
      <c r="F4897" s="302" t="s">
        <v>539</v>
      </c>
    </row>
    <row r="4898" spans="1:6" ht="20.25">
      <c r="A4898" s="280"/>
      <c r="B4898" s="280"/>
      <c r="C4898" s="280"/>
      <c r="D4898" s="86"/>
      <c r="E4898" s="132"/>
    </row>
    <row r="4899" spans="1:6" ht="20.25">
      <c r="A4899" s="41"/>
      <c r="B4899" s="280"/>
      <c r="C4899" s="280"/>
      <c r="D4899" s="86"/>
      <c r="E4899" s="89"/>
    </row>
    <row r="4900" spans="1:6" ht="20.25">
      <c r="A4900" s="41"/>
      <c r="B4900" s="280"/>
      <c r="C4900" s="280"/>
      <c r="D4900" s="38"/>
      <c r="E4900" s="89"/>
      <c r="F4900" s="279"/>
    </row>
    <row r="4901" spans="1:6" ht="20.25">
      <c r="A4901" s="41"/>
      <c r="B4901" s="280"/>
      <c r="C4901" s="280"/>
      <c r="D4901" s="38"/>
      <c r="E4901" s="89"/>
      <c r="F4901" s="279"/>
    </row>
    <row r="4902" spans="1:6" ht="20.25">
      <c r="A4902" s="41"/>
      <c r="B4902" s="280"/>
      <c r="C4902" s="282"/>
      <c r="D4902" s="38"/>
      <c r="E4902" s="89"/>
      <c r="F4902" s="279"/>
    </row>
    <row r="4903" spans="1:6" ht="20.25">
      <c r="A4903" s="41"/>
      <c r="B4903" s="280"/>
      <c r="C4903" s="280"/>
      <c r="D4903" s="86"/>
      <c r="E4903" s="91"/>
      <c r="F4903" s="279"/>
    </row>
    <row r="4904" spans="1:6" ht="20.25">
      <c r="A4904" s="280"/>
      <c r="B4904" s="280"/>
      <c r="C4904" s="280"/>
      <c r="D4904" s="86"/>
      <c r="E4904" s="91"/>
      <c r="F4904" s="279"/>
    </row>
    <row r="4905" spans="1:6" ht="20.25">
      <c r="A4905" s="41"/>
      <c r="B4905" s="280"/>
      <c r="C4905" s="280"/>
      <c r="D4905" s="86"/>
      <c r="E4905" s="91"/>
      <c r="F4905" s="279"/>
    </row>
    <row r="4906" spans="1:6" ht="20.25">
      <c r="A4906" s="41"/>
      <c r="B4906" s="281"/>
      <c r="C4906" s="280"/>
      <c r="D4906" s="78"/>
      <c r="E4906" s="89"/>
      <c r="F4906" s="279"/>
    </row>
    <row r="4907" spans="1:6" ht="20.25">
      <c r="A4907" s="47"/>
      <c r="B4907" s="28"/>
      <c r="C4907" s="27"/>
      <c r="D4907" s="148"/>
      <c r="E4907" s="89"/>
      <c r="F4907" s="279"/>
    </row>
    <row r="4908" spans="1:6" ht="20.25">
      <c r="A4908" s="47"/>
      <c r="B4908" s="27"/>
      <c r="C4908" s="27"/>
      <c r="D4908" s="27"/>
      <c r="E4908" s="89"/>
      <c r="F4908" s="279"/>
    </row>
    <row r="4909" spans="1:6" ht="20.25">
      <c r="A4909" s="280"/>
      <c r="B4909" s="280"/>
      <c r="C4909" s="280"/>
      <c r="D4909" s="38"/>
      <c r="E4909" s="89"/>
      <c r="F4909" s="279"/>
    </row>
    <row r="4910" spans="1:6" ht="20.25">
      <c r="A4910" s="280"/>
      <c r="B4910" s="280"/>
      <c r="C4910" s="280"/>
      <c r="D4910" s="38"/>
      <c r="E4910" s="89"/>
      <c r="F4910" s="279"/>
    </row>
    <row r="4911" spans="1:6" ht="20.25">
      <c r="A4911" s="41"/>
      <c r="B4911" s="280"/>
      <c r="C4911" s="280"/>
      <c r="D4911" s="38"/>
      <c r="E4911" s="89"/>
      <c r="F4911" s="279"/>
    </row>
    <row r="4912" spans="1:6" ht="20.25">
      <c r="A4912" s="41"/>
      <c r="B4912" s="280"/>
      <c r="C4912" s="280"/>
      <c r="D4912" s="38"/>
      <c r="E4912" s="89"/>
      <c r="F4912" s="279"/>
    </row>
    <row r="4913" spans="1:6" ht="20.25">
      <c r="A4913" s="41"/>
      <c r="B4913" s="280"/>
      <c r="C4913" s="280"/>
      <c r="D4913" s="38"/>
      <c r="E4913" s="89"/>
      <c r="F4913" s="279"/>
    </row>
    <row r="4914" spans="1:6" ht="20.25">
      <c r="A4914" s="280"/>
      <c r="B4914" s="281"/>
      <c r="C4914" s="280"/>
      <c r="D4914" s="45"/>
      <c r="E4914" s="46"/>
      <c r="F4914" s="279"/>
    </row>
    <row r="4915" spans="1:6" ht="20.25">
      <c r="A4915" s="280"/>
      <c r="B4915" s="281"/>
      <c r="C4915" s="280"/>
      <c r="D4915" s="45"/>
      <c r="E4915" s="46"/>
      <c r="F4915" s="279"/>
    </row>
    <row r="4916" spans="1:6" ht="20.25">
      <c r="A4916" s="280"/>
      <c r="B4916" s="281"/>
      <c r="C4916" s="280"/>
      <c r="D4916" s="45" t="s">
        <v>29</v>
      </c>
      <c r="E4916" s="46"/>
    </row>
    <row r="4917" spans="1:6" ht="20.25">
      <c r="A4917" s="280"/>
      <c r="B4917" s="281"/>
      <c r="C4917" s="280"/>
      <c r="D4917" s="45"/>
      <c r="E4917" s="46"/>
    </row>
    <row r="4918" spans="1:6" ht="20.25">
      <c r="A4918" s="280"/>
      <c r="B4918" s="281"/>
      <c r="C4918" s="280"/>
      <c r="D4918" s="45"/>
      <c r="E4918" s="46"/>
    </row>
    <row r="4919" spans="1:6" ht="20.25">
      <c r="A4919" s="280"/>
      <c r="B4919" s="281"/>
      <c r="C4919" s="280"/>
      <c r="D4919" s="45"/>
      <c r="E4919" s="46"/>
    </row>
    <row r="4920" spans="1:6" ht="20.25">
      <c r="A4920" s="47"/>
      <c r="B4920" s="48"/>
      <c r="C4920" s="47"/>
      <c r="D4920" s="49"/>
      <c r="E4920" s="50"/>
    </row>
    <row r="4921" spans="1:6" ht="20.25">
      <c r="A4921" s="30"/>
      <c r="B4921" s="51"/>
      <c r="C4921" s="30"/>
      <c r="D4921" s="49"/>
      <c r="E4921" s="50"/>
    </row>
    <row r="4922" spans="1:6" ht="20.25">
      <c r="A4922" s="52"/>
      <c r="B4922" s="53"/>
      <c r="C4922" s="1238" t="s">
        <v>772</v>
      </c>
      <c r="D4922" s="1239"/>
      <c r="E4922" s="140">
        <f>SUM(E4895:E4921)</f>
        <v>202111</v>
      </c>
    </row>
    <row r="4923" spans="1:6" ht="20.25">
      <c r="A4923" s="55" t="s">
        <v>23</v>
      </c>
      <c r="B4923" s="40"/>
      <c r="C4923" s="40"/>
      <c r="D4923" s="40"/>
      <c r="E4923" s="40"/>
    </row>
    <row r="4924" spans="1:6" ht="20.25">
      <c r="A4924" s="19" t="s">
        <v>0</v>
      </c>
      <c r="B4924" s="40"/>
      <c r="C4924" s="40"/>
      <c r="D4924" s="40"/>
      <c r="E4924" s="40"/>
    </row>
    <row r="4925" spans="1:6" ht="20.25">
      <c r="A4925" s="19" t="s">
        <v>1</v>
      </c>
      <c r="B4925" s="53"/>
      <c r="C4925" s="28"/>
      <c r="D4925" s="28"/>
      <c r="E4925" s="179"/>
    </row>
    <row r="4926" spans="1:6" ht="20.25">
      <c r="A4926" s="19"/>
      <c r="B4926" s="20"/>
      <c r="C4926" s="20"/>
      <c r="D4926" s="21"/>
      <c r="E4926" s="22"/>
    </row>
    <row r="4927" spans="1:6" ht="20.25">
      <c r="A4927" s="19"/>
      <c r="B4927" s="20"/>
      <c r="C4927" s="19" t="s">
        <v>2</v>
      </c>
      <c r="D4927" s="21"/>
      <c r="E4927" s="21"/>
    </row>
    <row r="4928" spans="1:6" ht="20.25">
      <c r="A4928" s="19" t="s">
        <v>3</v>
      </c>
      <c r="B4928" s="23"/>
      <c r="C4928" s="20"/>
      <c r="D4928" s="22"/>
      <c r="E4928" s="22"/>
    </row>
    <row r="4929" spans="1:6" ht="20.25">
      <c r="A4929" s="21"/>
      <c r="B4929" s="23"/>
      <c r="C4929" s="20"/>
      <c r="D4929" s="22"/>
      <c r="E4929" s="22"/>
    </row>
    <row r="4930" spans="1:6" ht="20.25">
      <c r="A4930" s="21" t="s">
        <v>425</v>
      </c>
      <c r="B4930" s="23"/>
      <c r="C4930" s="20"/>
      <c r="D4930" s="22"/>
      <c r="E4930" s="22"/>
    </row>
    <row r="4931" spans="1:6" ht="20.25">
      <c r="A4931" s="21" t="s">
        <v>5</v>
      </c>
      <c r="B4931" s="24"/>
      <c r="C4931" s="21"/>
      <c r="D4931" s="22"/>
      <c r="E4931" s="22"/>
    </row>
    <row r="4932" spans="1:6" ht="20.25">
      <c r="A4932" s="21" t="s">
        <v>6</v>
      </c>
      <c r="B4932" s="24"/>
      <c r="C4932" s="21"/>
      <c r="D4932" s="22"/>
      <c r="E4932" s="22"/>
    </row>
    <row r="4933" spans="1:6" ht="20.25">
      <c r="A4933" s="688" t="s">
        <v>7</v>
      </c>
      <c r="B4933" s="688" t="s">
        <v>8</v>
      </c>
      <c r="C4933" s="683" t="s">
        <v>9</v>
      </c>
      <c r="D4933" s="684"/>
      <c r="E4933" s="688" t="s">
        <v>10</v>
      </c>
    </row>
    <row r="4934" spans="1:6" ht="20.25">
      <c r="A4934" s="27"/>
      <c r="B4934" s="148" t="s">
        <v>11</v>
      </c>
      <c r="C4934" s="688"/>
      <c r="D4934" s="29"/>
      <c r="E4934" s="27" t="s">
        <v>12</v>
      </c>
    </row>
    <row r="4935" spans="1:6" ht="20.25">
      <c r="A4935" s="30"/>
      <c r="B4935" s="690"/>
      <c r="C4935" s="689" t="s">
        <v>13</v>
      </c>
      <c r="D4935" s="690" t="s">
        <v>14</v>
      </c>
      <c r="E4935" s="689"/>
    </row>
    <row r="4936" spans="1:6" ht="20.25">
      <c r="A4936" s="34" t="s">
        <v>426</v>
      </c>
      <c r="B4936" s="34" t="s">
        <v>36</v>
      </c>
      <c r="C4936" s="34" t="s">
        <v>19</v>
      </c>
      <c r="D4936" s="173">
        <v>42338</v>
      </c>
      <c r="E4936" s="185">
        <v>-1070</v>
      </c>
      <c r="F4936" s="687"/>
    </row>
    <row r="4937" spans="1:6" ht="20.25">
      <c r="A4937" s="280"/>
      <c r="B4937" s="280" t="s">
        <v>21</v>
      </c>
      <c r="C4937" s="280" t="s">
        <v>19</v>
      </c>
      <c r="D4937" s="38">
        <v>42551</v>
      </c>
      <c r="E4937" s="61">
        <v>31764</v>
      </c>
    </row>
    <row r="4938" spans="1:6" ht="20.25">
      <c r="A4938" s="41"/>
      <c r="B4938" s="280" t="s">
        <v>18</v>
      </c>
      <c r="C4938" s="280" t="s">
        <v>19</v>
      </c>
      <c r="D4938" s="38">
        <v>43100</v>
      </c>
      <c r="E4938" s="58">
        <v>1250948</v>
      </c>
      <c r="F4938" s="302">
        <v>43101</v>
      </c>
    </row>
    <row r="4939" spans="1:6" ht="20.25">
      <c r="A4939" s="41"/>
      <c r="B4939" s="280"/>
      <c r="C4939" s="280"/>
      <c r="D4939" s="38"/>
      <c r="E4939" s="58"/>
    </row>
    <row r="4940" spans="1:6" ht="20.25">
      <c r="A4940" s="41"/>
      <c r="B4940" s="280"/>
      <c r="C4940" s="282"/>
      <c r="D4940" s="38"/>
      <c r="E4940" s="58"/>
    </row>
    <row r="4941" spans="1:6" ht="20.25">
      <c r="A4941" s="41"/>
      <c r="B4941" s="280"/>
      <c r="C4941" s="282"/>
      <c r="D4941" s="38"/>
      <c r="E4941" s="58"/>
    </row>
    <row r="4942" spans="1:6" ht="20.25">
      <c r="A4942" s="41"/>
      <c r="B4942" s="280"/>
      <c r="C4942" s="280"/>
      <c r="D4942" s="147"/>
      <c r="E4942" s="58"/>
    </row>
    <row r="4943" spans="1:6" ht="20.25">
      <c r="A4943" s="41"/>
      <c r="B4943" s="280"/>
      <c r="C4943" s="280"/>
      <c r="D4943" s="38"/>
      <c r="E4943" s="58"/>
    </row>
    <row r="4944" spans="1:6" ht="20.25">
      <c r="A4944" s="280"/>
      <c r="B4944" s="280"/>
      <c r="C4944" s="280"/>
      <c r="D4944" s="38"/>
      <c r="E4944" s="58"/>
    </row>
    <row r="4945" spans="1:5" ht="20.25">
      <c r="A4945" s="41"/>
      <c r="B4945" s="280"/>
      <c r="C4945" s="280"/>
      <c r="D4945" s="38"/>
      <c r="E4945" s="58"/>
    </row>
    <row r="4946" spans="1:5" ht="20.25">
      <c r="A4946" s="41"/>
      <c r="B4946" s="280"/>
      <c r="C4946" s="280"/>
      <c r="D4946" s="38"/>
      <c r="E4946" s="58"/>
    </row>
    <row r="4947" spans="1:5" ht="20.25">
      <c r="A4947" s="47"/>
      <c r="B4947" s="280"/>
      <c r="C4947" s="280"/>
      <c r="D4947" s="38"/>
      <c r="E4947" s="58"/>
    </row>
    <row r="4948" spans="1:5" ht="20.25">
      <c r="A4948" s="47"/>
      <c r="B4948" s="280"/>
      <c r="C4948" s="280"/>
      <c r="D4948" s="38"/>
      <c r="E4948" s="58"/>
    </row>
    <row r="4949" spans="1:5" ht="20.25">
      <c r="A4949" s="280"/>
      <c r="B4949" s="280"/>
      <c r="C4949" s="280"/>
      <c r="D4949" s="38"/>
      <c r="E4949" s="58"/>
    </row>
    <row r="4950" spans="1:5" ht="20.25">
      <c r="A4950" s="280"/>
      <c r="B4950" s="280"/>
      <c r="C4950" s="280"/>
      <c r="D4950" s="38"/>
      <c r="E4950" s="58"/>
    </row>
    <row r="4951" spans="1:5" ht="20.25">
      <c r="A4951" s="41"/>
      <c r="B4951" s="280"/>
      <c r="C4951" s="280"/>
      <c r="D4951" s="86"/>
      <c r="E4951" s="58"/>
    </row>
    <row r="4952" spans="1:5" ht="20.25">
      <c r="A4952" s="41"/>
      <c r="B4952" s="280"/>
      <c r="C4952" s="280"/>
      <c r="D4952" s="38"/>
      <c r="E4952" s="61"/>
    </row>
    <row r="4953" spans="1:5" ht="20.25">
      <c r="A4953" s="41"/>
      <c r="B4953" s="280"/>
      <c r="C4953" s="280"/>
      <c r="D4953" s="38"/>
      <c r="E4953" s="61"/>
    </row>
    <row r="4954" spans="1:5" ht="20.25">
      <c r="A4954" s="41"/>
      <c r="B4954" s="280"/>
      <c r="C4954" s="280"/>
      <c r="D4954" s="38"/>
      <c r="E4954" s="61"/>
    </row>
    <row r="4955" spans="1:5" ht="20.25">
      <c r="A4955" s="41"/>
      <c r="B4955" s="280"/>
      <c r="C4955" s="280"/>
      <c r="D4955" s="38"/>
      <c r="E4955" s="61"/>
    </row>
    <row r="4956" spans="1:5" ht="20.25">
      <c r="A4956" s="41"/>
      <c r="B4956" s="280"/>
      <c r="C4956" s="280"/>
      <c r="D4956" s="38"/>
      <c r="E4956" s="61"/>
    </row>
    <row r="4957" spans="1:5" ht="20.25">
      <c r="A4957" s="280"/>
      <c r="B4957" s="280"/>
      <c r="C4957" s="280"/>
      <c r="D4957" s="38"/>
      <c r="E4957" s="58"/>
    </row>
    <row r="4958" spans="1:5" ht="20.25">
      <c r="A4958" s="280"/>
      <c r="B4958" s="281"/>
      <c r="C4958" s="280"/>
      <c r="D4958" s="45"/>
      <c r="E4958" s="182"/>
    </row>
    <row r="4959" spans="1:5" ht="20.25">
      <c r="A4959" s="280"/>
      <c r="B4959" s="281"/>
      <c r="C4959" s="280"/>
      <c r="D4959" s="45" t="s">
        <v>29</v>
      </c>
      <c r="E4959" s="182"/>
    </row>
    <row r="4960" spans="1:5" ht="20.25">
      <c r="A4960" s="280"/>
      <c r="B4960" s="281"/>
      <c r="C4960" s="280"/>
      <c r="D4960" s="45"/>
      <c r="E4960" s="182"/>
    </row>
    <row r="4961" spans="1:5" ht="20.25">
      <c r="A4961" s="47"/>
      <c r="B4961" s="48"/>
      <c r="C4961" s="47"/>
      <c r="D4961" s="49"/>
      <c r="E4961" s="183"/>
    </row>
    <row r="4962" spans="1:5" ht="20.25">
      <c r="A4962" s="30"/>
      <c r="B4962" s="51"/>
      <c r="C4962" s="30"/>
      <c r="D4962" s="49"/>
      <c r="E4962" s="186"/>
    </row>
    <row r="4963" spans="1:5" ht="20.25">
      <c r="A4963" s="52"/>
      <c r="B4963" s="53"/>
      <c r="C4963" s="1238" t="s">
        <v>772</v>
      </c>
      <c r="D4963" s="1239"/>
      <c r="E4963" s="140">
        <f>SUM(E4936:E4962)</f>
        <v>1281642</v>
      </c>
    </row>
    <row r="4964" spans="1:5" ht="20.25">
      <c r="A4964" s="55" t="s">
        <v>23</v>
      </c>
      <c r="B4964" s="40"/>
      <c r="C4964" s="40"/>
      <c r="D4964" s="40"/>
      <c r="E4964" s="40"/>
    </row>
    <row r="4965" spans="1:5" ht="20.25">
      <c r="A4965" s="19" t="s">
        <v>0</v>
      </c>
      <c r="B4965" s="40"/>
      <c r="C4965" s="40"/>
      <c r="D4965" s="40"/>
      <c r="E4965" s="40"/>
    </row>
    <row r="4966" spans="1:5" ht="20.25">
      <c r="A4966" s="19" t="s">
        <v>1</v>
      </c>
      <c r="B4966" s="53"/>
      <c r="C4966" s="28"/>
      <c r="D4966" s="28"/>
      <c r="E4966" s="179"/>
    </row>
    <row r="4967" spans="1:5" ht="20.25">
      <c r="A4967" s="19"/>
      <c r="B4967" s="20"/>
      <c r="C4967" s="20"/>
      <c r="D4967" s="21"/>
      <c r="E4967" s="22"/>
    </row>
    <row r="4968" spans="1:5" ht="20.25">
      <c r="A4968" s="19"/>
      <c r="B4968" s="20"/>
      <c r="C4968" s="19" t="s">
        <v>2</v>
      </c>
      <c r="D4968" s="21"/>
      <c r="E4968" s="21"/>
    </row>
    <row r="4969" spans="1:5" ht="20.25">
      <c r="A4969" s="19" t="s">
        <v>3</v>
      </c>
      <c r="B4969" s="23"/>
      <c r="C4969" s="20"/>
      <c r="D4969" s="22"/>
      <c r="E4969" s="22"/>
    </row>
    <row r="4970" spans="1:5" ht="20.25">
      <c r="A4970" s="21"/>
      <c r="B4970" s="23"/>
      <c r="C4970" s="20"/>
      <c r="D4970" s="22"/>
      <c r="E4970" s="22"/>
    </row>
    <row r="4971" spans="1:5" ht="20.25">
      <c r="A4971" s="21" t="s">
        <v>427</v>
      </c>
      <c r="B4971" s="23"/>
      <c r="C4971" s="20"/>
      <c r="D4971" s="22"/>
      <c r="E4971" s="22"/>
    </row>
    <row r="4972" spans="1:5" ht="20.25">
      <c r="A4972" s="21" t="s">
        <v>5</v>
      </c>
      <c r="B4972" s="24"/>
      <c r="C4972" s="21"/>
      <c r="D4972" s="22"/>
      <c r="E4972" s="22"/>
    </row>
    <row r="4973" spans="1:5" ht="20.25">
      <c r="A4973" s="21" t="s">
        <v>6</v>
      </c>
      <c r="B4973" s="24"/>
      <c r="C4973" s="21"/>
      <c r="D4973" s="22"/>
      <c r="E4973" s="22"/>
    </row>
    <row r="4974" spans="1:5" ht="20.25">
      <c r="A4974" s="688" t="s">
        <v>7</v>
      </c>
      <c r="B4974" s="26" t="s">
        <v>8</v>
      </c>
      <c r="C4974" s="683" t="s">
        <v>9</v>
      </c>
      <c r="D4974" s="684"/>
      <c r="E4974" s="688" t="s">
        <v>10</v>
      </c>
    </row>
    <row r="4975" spans="1:5" ht="20.25">
      <c r="A4975" s="27"/>
      <c r="B4975" s="28" t="s">
        <v>11</v>
      </c>
      <c r="C4975" s="688"/>
      <c r="D4975" s="29"/>
      <c r="E4975" s="27" t="s">
        <v>12</v>
      </c>
    </row>
    <row r="4976" spans="1:5" ht="20.25">
      <c r="A4976" s="30"/>
      <c r="B4976" s="31"/>
      <c r="C4976" s="689" t="s">
        <v>13</v>
      </c>
      <c r="D4976" s="690" t="s">
        <v>14</v>
      </c>
      <c r="E4976" s="689"/>
    </row>
    <row r="4977" spans="1:6" ht="20.25">
      <c r="A4977" s="34" t="s">
        <v>428</v>
      </c>
      <c r="B4977" s="280" t="s">
        <v>18</v>
      </c>
      <c r="C4977" s="280" t="s">
        <v>17</v>
      </c>
      <c r="D4977" s="86">
        <v>43146</v>
      </c>
      <c r="E4977" s="285">
        <v>3082712</v>
      </c>
      <c r="F4977" s="306">
        <v>43101</v>
      </c>
    </row>
    <row r="4978" spans="1:6" ht="20.25">
      <c r="A4978" s="280"/>
      <c r="B4978" s="280" t="s">
        <v>18</v>
      </c>
      <c r="C4978" s="280" t="s">
        <v>19</v>
      </c>
      <c r="D4978" s="86">
        <v>43159</v>
      </c>
      <c r="E4978" s="284">
        <v>2274446</v>
      </c>
      <c r="F4978" s="306">
        <v>43101</v>
      </c>
    </row>
    <row r="4979" spans="1:6" ht="20.25">
      <c r="A4979" s="41"/>
      <c r="B4979" s="280"/>
      <c r="C4979" s="280"/>
      <c r="D4979" s="86"/>
      <c r="E4979" s="284"/>
    </row>
    <row r="4980" spans="1:6" ht="20.25">
      <c r="A4980" s="41"/>
      <c r="B4980" s="280"/>
      <c r="C4980" s="280"/>
      <c r="D4980" s="38"/>
      <c r="E4980" s="8"/>
      <c r="F4980" s="279"/>
    </row>
    <row r="4981" spans="1:6" ht="20.25">
      <c r="A4981" s="41"/>
      <c r="B4981" s="280"/>
      <c r="C4981" s="280"/>
      <c r="D4981" s="38"/>
      <c r="E4981" s="89"/>
      <c r="F4981" s="279"/>
    </row>
    <row r="4982" spans="1:6" ht="20.25">
      <c r="A4982" s="41"/>
      <c r="B4982" s="280"/>
      <c r="C4982" s="282"/>
      <c r="D4982" s="38"/>
      <c r="E4982" s="8"/>
      <c r="F4982" s="279"/>
    </row>
    <row r="4983" spans="1:6" ht="20.25">
      <c r="A4983" s="41"/>
      <c r="B4983" s="280"/>
      <c r="C4983" s="282"/>
      <c r="D4983" s="86"/>
      <c r="E4983" s="89"/>
      <c r="F4983" s="279"/>
    </row>
    <row r="4984" spans="1:6" ht="20.25">
      <c r="A4984" s="41"/>
      <c r="B4984" s="280"/>
      <c r="C4984" s="280"/>
      <c r="D4984" s="38"/>
      <c r="E4984" s="8"/>
      <c r="F4984" s="279"/>
    </row>
    <row r="4985" spans="1:6" ht="20.25">
      <c r="A4985" s="280"/>
      <c r="B4985" s="280"/>
      <c r="C4985" s="280"/>
      <c r="D4985" s="38"/>
      <c r="E4985" s="89"/>
      <c r="F4985" s="279"/>
    </row>
    <row r="4986" spans="1:6" ht="20.25">
      <c r="A4986" s="41"/>
      <c r="B4986" s="280"/>
      <c r="C4986" s="280"/>
      <c r="D4986" s="38"/>
      <c r="E4986" s="89"/>
      <c r="F4986" s="279"/>
    </row>
    <row r="4987" spans="1:6" ht="20.25">
      <c r="A4987" s="41"/>
      <c r="B4987" s="280"/>
      <c r="C4987" s="280"/>
      <c r="D4987" s="86"/>
      <c r="E4987" s="284"/>
      <c r="F4987" s="279"/>
    </row>
    <row r="4988" spans="1:6" ht="20.25">
      <c r="A4988" s="47"/>
      <c r="B4988" s="280"/>
      <c r="C4988" s="280"/>
      <c r="D4988" s="86"/>
      <c r="E4988" s="285"/>
      <c r="F4988" s="279"/>
    </row>
    <row r="4989" spans="1:6" ht="20.25">
      <c r="A4989" s="47"/>
      <c r="B4989" s="280"/>
      <c r="C4989" s="280"/>
      <c r="D4989" s="86"/>
      <c r="E4989" s="284"/>
      <c r="F4989" s="279"/>
    </row>
    <row r="4990" spans="1:6" ht="20.25">
      <c r="A4990" s="280"/>
      <c r="B4990" s="280"/>
      <c r="C4990" s="280"/>
      <c r="D4990" s="38"/>
      <c r="E4990" s="89"/>
      <c r="F4990" s="279"/>
    </row>
    <row r="4991" spans="1:6" ht="20.25">
      <c r="A4991" s="280"/>
      <c r="B4991" s="280"/>
      <c r="C4991" s="280"/>
      <c r="D4991" s="38"/>
      <c r="E4991" s="89"/>
      <c r="F4991" s="279"/>
    </row>
    <row r="4992" spans="1:6" ht="20.25">
      <c r="A4992" s="41"/>
      <c r="B4992" s="280"/>
      <c r="C4992" s="280"/>
      <c r="D4992" s="38"/>
      <c r="E4992" s="89"/>
      <c r="F4992" s="279"/>
    </row>
    <row r="4993" spans="1:6" ht="20.25">
      <c r="A4993" s="41"/>
      <c r="B4993" s="280"/>
      <c r="C4993" s="280"/>
      <c r="D4993" s="38"/>
      <c r="E4993" s="89"/>
      <c r="F4993" s="279"/>
    </row>
    <row r="4994" spans="1:6" ht="20.25">
      <c r="A4994" s="41"/>
      <c r="B4994" s="280"/>
      <c r="C4994" s="280"/>
      <c r="D4994" s="38"/>
      <c r="E4994" s="89"/>
      <c r="F4994" s="279"/>
    </row>
    <row r="4995" spans="1:6" ht="20.25">
      <c r="A4995" s="280"/>
      <c r="B4995" s="281"/>
      <c r="C4995" s="280"/>
      <c r="D4995" s="45"/>
      <c r="E4995" s="46"/>
      <c r="F4995" s="279"/>
    </row>
    <row r="4996" spans="1:6" ht="20.25">
      <c r="A4996" s="280"/>
      <c r="B4996" s="281"/>
      <c r="C4996" s="280"/>
      <c r="D4996" s="45"/>
      <c r="E4996" s="46"/>
    </row>
    <row r="4997" spans="1:6" ht="20.25">
      <c r="A4997" s="280"/>
      <c r="B4997" s="281"/>
      <c r="C4997" s="280"/>
      <c r="D4997" s="45" t="s">
        <v>29</v>
      </c>
      <c r="E4997" s="46"/>
    </row>
    <row r="4998" spans="1:6" ht="20.25">
      <c r="A4998" s="280"/>
      <c r="B4998" s="281"/>
      <c r="C4998" s="280"/>
      <c r="D4998" s="45"/>
      <c r="E4998" s="46"/>
    </row>
    <row r="4999" spans="1:6" ht="20.25">
      <c r="A4999" s="280"/>
      <c r="B4999" s="281"/>
      <c r="C4999" s="280"/>
      <c r="D4999" s="45"/>
      <c r="E4999" s="46"/>
    </row>
    <row r="5000" spans="1:6" ht="20.25">
      <c r="A5000" s="280"/>
      <c r="B5000" s="281"/>
      <c r="C5000" s="280"/>
      <c r="D5000" s="45"/>
      <c r="E5000" s="46"/>
    </row>
    <row r="5001" spans="1:6" ht="20.25">
      <c r="A5001" s="280"/>
      <c r="B5001" s="281"/>
      <c r="C5001" s="280"/>
      <c r="D5001" s="45"/>
      <c r="E5001" s="46"/>
    </row>
    <row r="5002" spans="1:6" ht="20.25">
      <c r="A5002" s="47"/>
      <c r="B5002" s="48"/>
      <c r="C5002" s="47"/>
      <c r="D5002" s="49"/>
      <c r="E5002" s="50"/>
    </row>
    <row r="5003" spans="1:6" ht="20.25">
      <c r="A5003" s="30"/>
      <c r="B5003" s="51"/>
      <c r="C5003" s="30"/>
      <c r="D5003" s="49"/>
      <c r="E5003" s="50"/>
    </row>
    <row r="5004" spans="1:6" ht="20.25">
      <c r="A5004" s="52"/>
      <c r="B5004" s="53"/>
      <c r="C5004" s="1238" t="s">
        <v>772</v>
      </c>
      <c r="D5004" s="1239"/>
      <c r="E5004" s="218">
        <f>SUM(E4977:E5003)</f>
        <v>5357158</v>
      </c>
      <c r="F5004" s="296"/>
    </row>
    <row r="5005" spans="1:6" ht="20.25">
      <c r="A5005" s="55" t="s">
        <v>23</v>
      </c>
      <c r="B5005" s="40"/>
      <c r="C5005" s="40"/>
      <c r="D5005" s="40"/>
      <c r="E5005" s="40"/>
      <c r="F5005" s="296"/>
    </row>
    <row r="5006" spans="1:6" ht="20.25">
      <c r="A5006" s="19" t="s">
        <v>0</v>
      </c>
      <c r="B5006" s="40"/>
      <c r="C5006" s="40"/>
      <c r="D5006" s="40"/>
      <c r="E5006" s="40"/>
      <c r="F5006" s="296"/>
    </row>
    <row r="5007" spans="1:6" ht="20.25">
      <c r="A5007" s="19" t="s">
        <v>1</v>
      </c>
      <c r="B5007" s="53"/>
      <c r="C5007" s="28"/>
      <c r="D5007" s="28"/>
      <c r="E5007" s="179"/>
      <c r="F5007" s="296"/>
    </row>
    <row r="5008" spans="1:6" ht="20.25">
      <c r="A5008" s="19"/>
      <c r="B5008" s="20"/>
      <c r="C5008" s="20"/>
      <c r="D5008" s="21"/>
      <c r="E5008" s="22"/>
      <c r="F5008" s="296"/>
    </row>
    <row r="5009" spans="1:6" ht="20.25">
      <c r="A5009" s="19"/>
      <c r="B5009" s="20"/>
      <c r="C5009" s="19" t="s">
        <v>2</v>
      </c>
      <c r="D5009" s="21"/>
      <c r="E5009" s="21"/>
      <c r="F5009" s="296"/>
    </row>
    <row r="5010" spans="1:6" ht="20.25">
      <c r="A5010" s="19" t="s">
        <v>3</v>
      </c>
      <c r="B5010" s="23"/>
      <c r="C5010" s="20"/>
      <c r="D5010" s="22"/>
      <c r="E5010" s="22"/>
      <c r="F5010" s="296"/>
    </row>
    <row r="5011" spans="1:6" ht="20.25">
      <c r="A5011" s="21"/>
      <c r="B5011" s="23"/>
      <c r="C5011" s="20"/>
      <c r="D5011" s="22"/>
      <c r="E5011" s="22"/>
      <c r="F5011" s="296"/>
    </row>
    <row r="5012" spans="1:6" ht="20.25">
      <c r="A5012" s="21" t="s">
        <v>429</v>
      </c>
      <c r="B5012" s="23"/>
      <c r="C5012" s="20"/>
      <c r="D5012" s="22"/>
      <c r="E5012" s="22"/>
      <c r="F5012" s="296"/>
    </row>
    <row r="5013" spans="1:6" ht="20.25">
      <c r="A5013" s="21" t="s">
        <v>5</v>
      </c>
      <c r="B5013" s="24"/>
      <c r="C5013" s="21"/>
      <c r="D5013" s="22"/>
      <c r="E5013" s="22"/>
      <c r="F5013" s="296"/>
    </row>
    <row r="5014" spans="1:6" ht="20.25">
      <c r="A5014" s="21" t="s">
        <v>6</v>
      </c>
      <c r="B5014" s="24"/>
      <c r="C5014" s="21"/>
      <c r="D5014" s="22"/>
      <c r="E5014" s="22"/>
      <c r="F5014" s="296"/>
    </row>
    <row r="5015" spans="1:6" ht="20.25">
      <c r="A5015" s="688" t="s">
        <v>7</v>
      </c>
      <c r="B5015" s="26" t="s">
        <v>8</v>
      </c>
      <c r="C5015" s="683" t="s">
        <v>9</v>
      </c>
      <c r="D5015" s="684"/>
      <c r="E5015" s="688" t="s">
        <v>10</v>
      </c>
      <c r="F5015" s="296"/>
    </row>
    <row r="5016" spans="1:6" ht="20.25">
      <c r="A5016" s="27"/>
      <c r="B5016" s="28" t="s">
        <v>11</v>
      </c>
      <c r="C5016" s="688"/>
      <c r="D5016" s="29"/>
      <c r="E5016" s="27" t="s">
        <v>12</v>
      </c>
      <c r="F5016" s="296"/>
    </row>
    <row r="5017" spans="1:6" ht="20.25">
      <c r="A5017" s="30"/>
      <c r="B5017" s="31"/>
      <c r="C5017" s="689" t="s">
        <v>13</v>
      </c>
      <c r="D5017" s="690" t="s">
        <v>14</v>
      </c>
      <c r="E5017" s="689"/>
      <c r="F5017" s="296"/>
    </row>
    <row r="5018" spans="1:6" ht="20.25">
      <c r="A5018" s="34" t="s">
        <v>430</v>
      </c>
      <c r="B5018" s="280" t="s">
        <v>36</v>
      </c>
      <c r="C5018" s="280" t="s">
        <v>17</v>
      </c>
      <c r="D5018" s="86">
        <v>42597</v>
      </c>
      <c r="E5018" s="214">
        <v>-11741</v>
      </c>
      <c r="F5018" s="295"/>
    </row>
    <row r="5019" spans="1:6" ht="20.25">
      <c r="A5019" s="280"/>
      <c r="B5019" s="280" t="s">
        <v>22</v>
      </c>
      <c r="C5019" s="280" t="s">
        <v>17</v>
      </c>
      <c r="D5019" s="86">
        <v>42781</v>
      </c>
      <c r="E5019" s="89">
        <v>-23703</v>
      </c>
      <c r="F5019" s="296"/>
    </row>
    <row r="5020" spans="1:6" ht="20.25">
      <c r="A5020" s="41"/>
      <c r="B5020" s="280" t="s">
        <v>380</v>
      </c>
      <c r="C5020" s="280" t="s">
        <v>19</v>
      </c>
      <c r="D5020" s="38">
        <v>42947</v>
      </c>
      <c r="E5020" s="89">
        <v>-21617</v>
      </c>
      <c r="F5020" s="306"/>
    </row>
    <row r="5021" spans="1:6" ht="20.25">
      <c r="A5021" s="41"/>
      <c r="B5021" s="280" t="s">
        <v>18</v>
      </c>
      <c r="C5021" s="280" t="s">
        <v>19</v>
      </c>
      <c r="D5021" s="86">
        <v>43159</v>
      </c>
      <c r="E5021" s="89">
        <v>776570</v>
      </c>
      <c r="F5021" s="302">
        <v>43101</v>
      </c>
    </row>
    <row r="5022" spans="1:6" ht="20.25">
      <c r="A5022" s="280"/>
      <c r="B5022" s="280"/>
      <c r="C5022" s="280"/>
      <c r="D5022" s="38"/>
      <c r="E5022" s="89"/>
      <c r="F5022" s="306"/>
    </row>
    <row r="5023" spans="1:6" ht="20.25">
      <c r="A5023" s="41"/>
      <c r="B5023" s="280"/>
      <c r="C5023" s="280"/>
      <c r="D5023" s="38"/>
      <c r="E5023" s="46"/>
    </row>
    <row r="5024" spans="1:6" ht="20.25">
      <c r="A5024" s="41"/>
      <c r="B5024" s="281"/>
      <c r="C5024" s="280"/>
      <c r="D5024" s="78"/>
      <c r="E5024" s="89"/>
    </row>
    <row r="5025" spans="1:5" ht="20.25">
      <c r="A5025" s="47"/>
      <c r="B5025" s="27"/>
      <c r="C5025" s="27"/>
      <c r="D5025" s="27"/>
      <c r="E5025" s="89"/>
    </row>
    <row r="5026" spans="1:5" ht="20.25">
      <c r="A5026" s="280"/>
      <c r="B5026" s="280"/>
      <c r="C5026" s="280"/>
      <c r="D5026" s="86"/>
      <c r="E5026" s="91"/>
    </row>
    <row r="5027" spans="1:5" ht="20.25">
      <c r="A5027" s="280"/>
      <c r="B5027" s="280"/>
      <c r="C5027" s="280"/>
      <c r="D5027" s="86"/>
      <c r="E5027" s="89"/>
    </row>
    <row r="5028" spans="1:5" ht="20.25">
      <c r="A5028" s="41"/>
      <c r="B5028" s="280"/>
      <c r="C5028" s="280"/>
      <c r="D5028" s="38"/>
      <c r="E5028" s="89"/>
    </row>
    <row r="5029" spans="1:5" ht="20.25">
      <c r="A5029" s="41"/>
      <c r="B5029" s="280"/>
      <c r="C5029" s="280"/>
      <c r="D5029" s="38"/>
      <c r="E5029" s="89"/>
    </row>
    <row r="5030" spans="1:5" ht="20.25">
      <c r="A5030" s="41"/>
      <c r="B5030" s="280"/>
      <c r="C5030" s="280"/>
      <c r="D5030" s="38"/>
      <c r="E5030" s="89"/>
    </row>
    <row r="5031" spans="1:5" ht="20.25">
      <c r="A5031" s="280"/>
      <c r="B5031" s="281"/>
      <c r="C5031" s="280"/>
      <c r="D5031" s="45"/>
      <c r="E5031" s="166"/>
    </row>
    <row r="5032" spans="1:5" ht="20.25">
      <c r="A5032" s="280"/>
      <c r="B5032" s="281"/>
      <c r="C5032" s="280"/>
      <c r="D5032" s="45"/>
      <c r="E5032" s="46"/>
    </row>
    <row r="5033" spans="1:5" ht="20.25">
      <c r="A5033" s="280"/>
      <c r="B5033" s="281"/>
      <c r="C5033" s="280"/>
      <c r="D5033" s="45" t="s">
        <v>29</v>
      </c>
      <c r="E5033" s="46"/>
    </row>
    <row r="5034" spans="1:5" ht="20.25">
      <c r="A5034" s="280"/>
      <c r="B5034" s="281"/>
      <c r="C5034" s="280"/>
      <c r="D5034" s="45"/>
      <c r="E5034" s="46"/>
    </row>
    <row r="5035" spans="1:5" ht="20.25">
      <c r="A5035" s="280"/>
      <c r="B5035" s="281"/>
      <c r="C5035" s="280"/>
      <c r="D5035" s="45"/>
      <c r="E5035" s="46"/>
    </row>
    <row r="5036" spans="1:5" ht="20.25">
      <c r="A5036" s="280"/>
      <c r="B5036" s="281"/>
      <c r="C5036" s="280"/>
      <c r="D5036" s="45"/>
      <c r="E5036" s="46"/>
    </row>
    <row r="5037" spans="1:5" ht="20.25">
      <c r="A5037" s="280"/>
      <c r="B5037" s="281"/>
      <c r="C5037" s="280"/>
      <c r="D5037" s="45"/>
      <c r="E5037" s="46"/>
    </row>
    <row r="5038" spans="1:5" ht="20.25">
      <c r="A5038" s="280"/>
      <c r="B5038" s="281"/>
      <c r="C5038" s="280"/>
      <c r="D5038" s="45"/>
      <c r="E5038" s="46"/>
    </row>
    <row r="5039" spans="1:5" ht="20.25">
      <c r="A5039" s="280"/>
      <c r="B5039" s="281"/>
      <c r="C5039" s="280"/>
      <c r="D5039" s="45"/>
      <c r="E5039" s="46"/>
    </row>
    <row r="5040" spans="1:5" ht="20.25">
      <c r="A5040" s="280"/>
      <c r="B5040" s="281"/>
      <c r="C5040" s="280"/>
      <c r="D5040" s="45"/>
      <c r="E5040" s="46"/>
    </row>
    <row r="5041" spans="1:6" ht="20.25">
      <c r="A5041" s="280"/>
      <c r="B5041" s="281"/>
      <c r="C5041" s="280"/>
      <c r="D5041" s="45"/>
      <c r="E5041" s="46"/>
    </row>
    <row r="5042" spans="1:6" ht="20.25">
      <c r="A5042" s="280"/>
      <c r="B5042" s="281"/>
      <c r="C5042" s="280"/>
      <c r="D5042" s="45"/>
      <c r="E5042" s="46"/>
    </row>
    <row r="5043" spans="1:6" ht="20.25">
      <c r="A5043" s="47"/>
      <c r="B5043" s="48"/>
      <c r="C5043" s="47"/>
      <c r="D5043" s="49"/>
      <c r="E5043" s="50"/>
    </row>
    <row r="5044" spans="1:6" ht="20.25">
      <c r="A5044" s="30"/>
      <c r="B5044" s="51"/>
      <c r="C5044" s="30"/>
      <c r="D5044" s="49"/>
      <c r="E5044" s="215"/>
    </row>
    <row r="5045" spans="1:6" ht="20.25">
      <c r="A5045" s="52"/>
      <c r="B5045" s="53"/>
      <c r="C5045" s="1238" t="s">
        <v>772</v>
      </c>
      <c r="D5045" s="1239"/>
      <c r="E5045" s="140">
        <f>SUM(E5018:E5044)</f>
        <v>719509</v>
      </c>
    </row>
    <row r="5046" spans="1:6" ht="20.25">
      <c r="A5046" s="55" t="s">
        <v>23</v>
      </c>
      <c r="B5046" s="40"/>
      <c r="C5046" s="40"/>
      <c r="D5046" s="40"/>
      <c r="E5046" s="40"/>
    </row>
    <row r="5047" spans="1:6" ht="20.25">
      <c r="A5047" s="19" t="s">
        <v>0</v>
      </c>
      <c r="B5047" s="40"/>
      <c r="C5047" s="40"/>
      <c r="D5047" s="40"/>
      <c r="E5047" s="40"/>
    </row>
    <row r="5048" spans="1:6" ht="20.25">
      <c r="A5048" s="19" t="s">
        <v>1</v>
      </c>
      <c r="B5048" s="53"/>
      <c r="C5048" s="28"/>
      <c r="D5048" s="28"/>
      <c r="E5048" s="179"/>
    </row>
    <row r="5049" spans="1:6" ht="20.25">
      <c r="A5049" s="19"/>
      <c r="B5049" s="20"/>
      <c r="C5049" s="20"/>
      <c r="D5049" s="21"/>
      <c r="E5049" s="22"/>
      <c r="F5049" s="296"/>
    </row>
    <row r="5050" spans="1:6" ht="20.25">
      <c r="A5050" s="19"/>
      <c r="B5050" s="20"/>
      <c r="C5050" s="19" t="s">
        <v>2</v>
      </c>
      <c r="D5050" s="21"/>
      <c r="E5050" s="21"/>
      <c r="F5050" s="296"/>
    </row>
    <row r="5051" spans="1:6" ht="20.25">
      <c r="A5051" s="19" t="s">
        <v>3</v>
      </c>
      <c r="B5051" s="23"/>
      <c r="C5051" s="20"/>
      <c r="D5051" s="22"/>
      <c r="E5051" s="22"/>
      <c r="F5051" s="296"/>
    </row>
    <row r="5052" spans="1:6" ht="20.25">
      <c r="A5052" s="21"/>
      <c r="B5052" s="23"/>
      <c r="C5052" s="20"/>
      <c r="D5052" s="22"/>
      <c r="E5052" s="22"/>
      <c r="F5052" s="296"/>
    </row>
    <row r="5053" spans="1:6" ht="20.25">
      <c r="A5053" s="21" t="s">
        <v>431</v>
      </c>
      <c r="B5053" s="23"/>
      <c r="C5053" s="20"/>
      <c r="D5053" s="22"/>
      <c r="E5053" s="22"/>
      <c r="F5053" s="296"/>
    </row>
    <row r="5054" spans="1:6" ht="20.25">
      <c r="A5054" s="21" t="s">
        <v>5</v>
      </c>
      <c r="B5054" s="24"/>
      <c r="C5054" s="21"/>
      <c r="D5054" s="22"/>
      <c r="E5054" s="22"/>
      <c r="F5054" s="296"/>
    </row>
    <row r="5055" spans="1:6" ht="20.25">
      <c r="A5055" s="21" t="s">
        <v>6</v>
      </c>
      <c r="B5055" s="24"/>
      <c r="C5055" s="21"/>
      <c r="D5055" s="22"/>
      <c r="E5055" s="22"/>
      <c r="F5055" s="296"/>
    </row>
    <row r="5056" spans="1:6" ht="20.25">
      <c r="A5056" s="688" t="s">
        <v>7</v>
      </c>
      <c r="B5056" s="26" t="s">
        <v>8</v>
      </c>
      <c r="C5056" s="683" t="s">
        <v>9</v>
      </c>
      <c r="D5056" s="684"/>
      <c r="E5056" s="688" t="s">
        <v>10</v>
      </c>
      <c r="F5056" s="296"/>
    </row>
    <row r="5057" spans="1:6" ht="20.25">
      <c r="A5057" s="27"/>
      <c r="B5057" s="28" t="s">
        <v>11</v>
      </c>
      <c r="C5057" s="688"/>
      <c r="D5057" s="29"/>
      <c r="E5057" s="27" t="s">
        <v>12</v>
      </c>
      <c r="F5057" s="296"/>
    </row>
    <row r="5058" spans="1:6" ht="20.25">
      <c r="A5058" s="30"/>
      <c r="B5058" s="31"/>
      <c r="C5058" s="689" t="s">
        <v>13</v>
      </c>
      <c r="D5058" s="690" t="s">
        <v>14</v>
      </c>
      <c r="E5058" s="689"/>
      <c r="F5058" s="296"/>
    </row>
    <row r="5059" spans="1:6" ht="20.25">
      <c r="A5059" s="34" t="s">
        <v>432</v>
      </c>
      <c r="B5059" s="280" t="s">
        <v>433</v>
      </c>
      <c r="C5059" s="280" t="s">
        <v>19</v>
      </c>
      <c r="D5059" s="86">
        <v>41927</v>
      </c>
      <c r="E5059" s="90">
        <v>-4436</v>
      </c>
      <c r="F5059" s="296"/>
    </row>
    <row r="5060" spans="1:6" ht="20.25">
      <c r="A5060" s="280"/>
      <c r="B5060" s="280" t="s">
        <v>36</v>
      </c>
      <c r="C5060" s="280" t="s">
        <v>17</v>
      </c>
      <c r="D5060" s="38">
        <v>42109</v>
      </c>
      <c r="E5060" s="90">
        <v>-193.45</v>
      </c>
      <c r="F5060" s="295"/>
    </row>
    <row r="5061" spans="1:6" ht="20.25">
      <c r="A5061" s="41"/>
      <c r="B5061" s="280" t="s">
        <v>36</v>
      </c>
      <c r="C5061" s="280" t="s">
        <v>17</v>
      </c>
      <c r="D5061" s="38">
        <v>42292</v>
      </c>
      <c r="E5061" s="90">
        <v>-1149.6500000000001</v>
      </c>
      <c r="F5061" s="295"/>
    </row>
    <row r="5062" spans="1:6" ht="20.25">
      <c r="A5062" s="41"/>
      <c r="B5062" s="280" t="s">
        <v>36</v>
      </c>
      <c r="C5062" s="280" t="s">
        <v>19</v>
      </c>
      <c r="D5062" s="38">
        <v>42338</v>
      </c>
      <c r="E5062" s="95">
        <v>-314</v>
      </c>
      <c r="F5062" s="296"/>
    </row>
    <row r="5063" spans="1:6" ht="20.25">
      <c r="A5063" s="41"/>
      <c r="B5063" s="280" t="s">
        <v>36</v>
      </c>
      <c r="C5063" s="280" t="s">
        <v>17</v>
      </c>
      <c r="D5063" s="38">
        <v>42353</v>
      </c>
      <c r="E5063" s="90">
        <v>-644</v>
      </c>
      <c r="F5063" s="296"/>
    </row>
    <row r="5064" spans="1:6" ht="20.25">
      <c r="A5064" s="41"/>
      <c r="B5064" s="280" t="s">
        <v>36</v>
      </c>
      <c r="C5064" s="282" t="s">
        <v>17</v>
      </c>
      <c r="D5064" s="38">
        <v>42323</v>
      </c>
      <c r="E5064" s="90">
        <v>-194</v>
      </c>
      <c r="F5064" s="296"/>
    </row>
    <row r="5065" spans="1:6" ht="20.25">
      <c r="A5065" s="41"/>
      <c r="B5065" s="280" t="s">
        <v>36</v>
      </c>
      <c r="C5065" s="282" t="s">
        <v>19</v>
      </c>
      <c r="D5065" s="86">
        <v>42369</v>
      </c>
      <c r="E5065" s="90">
        <v>-730</v>
      </c>
    </row>
    <row r="5066" spans="1:6" ht="20.25">
      <c r="A5066" s="41"/>
      <c r="B5066" s="280" t="s">
        <v>21</v>
      </c>
      <c r="C5066" s="280" t="s">
        <v>17</v>
      </c>
      <c r="D5066" s="38">
        <v>42384</v>
      </c>
      <c r="E5066" s="89">
        <v>151.37</v>
      </c>
    </row>
    <row r="5067" spans="1:6" ht="20.25">
      <c r="A5067" s="280"/>
      <c r="B5067" s="280" t="s">
        <v>36</v>
      </c>
      <c r="C5067" s="280" t="s">
        <v>19</v>
      </c>
      <c r="D5067" s="38">
        <v>42460</v>
      </c>
      <c r="E5067" s="90">
        <v>-620</v>
      </c>
    </row>
    <row r="5068" spans="1:6" ht="20.25">
      <c r="A5068" s="41"/>
      <c r="B5068" s="280" t="s">
        <v>36</v>
      </c>
      <c r="C5068" s="280" t="s">
        <v>17</v>
      </c>
      <c r="D5068" s="38">
        <v>42505</v>
      </c>
      <c r="E5068" s="90">
        <v>-193</v>
      </c>
    </row>
    <row r="5069" spans="1:6" ht="20.25">
      <c r="A5069" s="41"/>
      <c r="B5069" s="281" t="s">
        <v>36</v>
      </c>
      <c r="C5069" s="280" t="s">
        <v>19</v>
      </c>
      <c r="D5069" s="168">
        <v>42521</v>
      </c>
      <c r="E5069" s="90">
        <v>-320</v>
      </c>
    </row>
    <row r="5070" spans="1:6" ht="20.25">
      <c r="A5070" s="47"/>
      <c r="B5070" s="280" t="s">
        <v>36</v>
      </c>
      <c r="C5070" s="280" t="s">
        <v>19</v>
      </c>
      <c r="D5070" s="38">
        <v>42551</v>
      </c>
      <c r="E5070" s="95">
        <v>-639</v>
      </c>
    </row>
    <row r="5071" spans="1:6" ht="20.25">
      <c r="A5071" s="47"/>
      <c r="B5071" s="280" t="s">
        <v>36</v>
      </c>
      <c r="C5071" s="280" t="s">
        <v>17</v>
      </c>
      <c r="D5071" s="38">
        <v>42566</v>
      </c>
      <c r="E5071" s="95">
        <v>-120</v>
      </c>
    </row>
    <row r="5072" spans="1:6" ht="20.25">
      <c r="A5072" s="280"/>
      <c r="B5072" s="281" t="s">
        <v>73</v>
      </c>
      <c r="C5072" s="280" t="s">
        <v>760</v>
      </c>
      <c r="D5072" s="42">
        <v>43131</v>
      </c>
      <c r="E5072" s="46">
        <v>-65486</v>
      </c>
      <c r="F5072" s="302">
        <v>43101</v>
      </c>
    </row>
    <row r="5073" spans="1:6" ht="20.25">
      <c r="A5073" s="280"/>
      <c r="B5073" s="280" t="s">
        <v>18</v>
      </c>
      <c r="C5073" s="280" t="s">
        <v>17</v>
      </c>
      <c r="D5073" s="86">
        <v>43146</v>
      </c>
      <c r="E5073" s="89">
        <v>889683</v>
      </c>
    </row>
    <row r="5074" spans="1:6" ht="20.25">
      <c r="A5074" s="41"/>
      <c r="B5074" s="280" t="s">
        <v>18</v>
      </c>
      <c r="C5074" s="280" t="s">
        <v>19</v>
      </c>
      <c r="D5074" s="86">
        <v>43159</v>
      </c>
      <c r="E5074" s="89">
        <v>1175213</v>
      </c>
      <c r="F5074" s="306"/>
    </row>
    <row r="5075" spans="1:6" ht="20.25">
      <c r="A5075" s="41"/>
      <c r="B5075" s="280"/>
      <c r="C5075" s="280"/>
      <c r="D5075" s="38"/>
      <c r="E5075" s="89"/>
    </row>
    <row r="5076" spans="1:6" ht="20.25">
      <c r="A5076" s="41"/>
      <c r="B5076" s="281"/>
      <c r="C5076" s="280"/>
      <c r="D5076" s="42"/>
      <c r="E5076" s="89"/>
    </row>
    <row r="5077" spans="1:6" ht="20.25">
      <c r="A5077" s="41"/>
      <c r="B5077" s="281"/>
      <c r="C5077" s="280"/>
      <c r="D5077" s="42"/>
      <c r="E5077" s="89"/>
    </row>
    <row r="5078" spans="1:6" ht="20.25">
      <c r="A5078" s="41"/>
      <c r="B5078" s="281"/>
      <c r="C5078" s="280"/>
      <c r="D5078" s="42"/>
      <c r="E5078" s="89"/>
    </row>
    <row r="5079" spans="1:6" ht="20.25">
      <c r="A5079" s="41"/>
      <c r="B5079" s="281"/>
      <c r="C5079" s="280"/>
      <c r="D5079" s="45"/>
      <c r="E5079" s="46"/>
    </row>
    <row r="5080" spans="1:6" ht="20.25">
      <c r="A5080" s="280"/>
      <c r="B5080" s="281"/>
      <c r="C5080" s="280"/>
      <c r="D5080" s="45"/>
      <c r="E5080" s="46"/>
    </row>
    <row r="5081" spans="1:6" ht="20.25">
      <c r="A5081" s="280"/>
      <c r="B5081" s="281"/>
      <c r="C5081" s="280"/>
      <c r="D5081" s="45"/>
      <c r="E5081" s="46"/>
    </row>
    <row r="5082" spans="1:6" ht="20.25">
      <c r="A5082" s="280"/>
      <c r="B5082" s="281"/>
      <c r="C5082" s="280"/>
      <c r="D5082" s="45" t="s">
        <v>29</v>
      </c>
      <c r="E5082" s="46"/>
    </row>
    <row r="5083" spans="1:6" ht="20.25">
      <c r="A5083" s="280"/>
      <c r="B5083" s="281"/>
      <c r="C5083" s="280"/>
      <c r="D5083" s="45"/>
      <c r="E5083" s="46"/>
    </row>
    <row r="5084" spans="1:6" ht="20.25">
      <c r="A5084" s="47"/>
      <c r="B5084" s="48"/>
      <c r="C5084" s="47"/>
      <c r="D5084" s="49"/>
      <c r="E5084" s="50"/>
    </row>
    <row r="5085" spans="1:6" ht="20.25">
      <c r="A5085" s="30"/>
      <c r="B5085" s="51"/>
      <c r="C5085" s="30"/>
      <c r="D5085" s="49"/>
      <c r="E5085" s="50"/>
    </row>
    <row r="5086" spans="1:6" ht="20.25">
      <c r="A5086" s="52"/>
      <c r="B5086" s="53"/>
      <c r="C5086" s="1238" t="s">
        <v>772</v>
      </c>
      <c r="D5086" s="1239"/>
      <c r="E5086" s="140">
        <f>SUM(E5059:E5085)</f>
        <v>1990008.27</v>
      </c>
    </row>
    <row r="5087" spans="1:6" ht="20.25">
      <c r="A5087" s="55" t="s">
        <v>23</v>
      </c>
      <c r="B5087" s="53"/>
      <c r="C5087" s="28"/>
      <c r="D5087" s="28"/>
      <c r="E5087" s="179"/>
    </row>
    <row r="5088" spans="1:6" ht="20.25">
      <c r="A5088" s="19" t="s">
        <v>0</v>
      </c>
      <c r="B5088" s="40"/>
      <c r="C5088" s="40"/>
      <c r="D5088" s="40"/>
      <c r="E5088" s="40"/>
    </row>
    <row r="5089" spans="1:6" ht="20.25">
      <c r="A5089" s="19" t="s">
        <v>1</v>
      </c>
      <c r="B5089" s="53"/>
      <c r="C5089" s="28"/>
      <c r="D5089" s="28"/>
      <c r="E5089" s="179"/>
    </row>
    <row r="5090" spans="1:6" ht="20.25">
      <c r="A5090" s="19"/>
      <c r="B5090" s="20"/>
      <c r="C5090" s="20"/>
      <c r="D5090" s="21"/>
      <c r="E5090" s="22"/>
    </row>
    <row r="5091" spans="1:6" ht="20.25">
      <c r="A5091" s="19"/>
      <c r="B5091" s="20"/>
      <c r="C5091" s="19" t="s">
        <v>2</v>
      </c>
      <c r="D5091" s="21"/>
      <c r="E5091" s="21"/>
    </row>
    <row r="5092" spans="1:6" ht="20.25">
      <c r="A5092" s="19" t="s">
        <v>3</v>
      </c>
      <c r="B5092" s="23"/>
      <c r="C5092" s="20"/>
      <c r="D5092" s="22"/>
      <c r="E5092" s="22"/>
    </row>
    <row r="5093" spans="1:6" ht="20.25">
      <c r="A5093" s="21"/>
      <c r="B5093" s="23"/>
      <c r="C5093" s="20"/>
      <c r="D5093" s="22"/>
      <c r="E5093" s="22"/>
    </row>
    <row r="5094" spans="1:6" ht="20.25">
      <c r="A5094" s="21" t="s">
        <v>434</v>
      </c>
      <c r="B5094" s="23"/>
      <c r="C5094" s="20"/>
      <c r="D5094" s="22"/>
      <c r="E5094" s="22"/>
    </row>
    <row r="5095" spans="1:6" ht="20.25">
      <c r="A5095" s="21" t="s">
        <v>5</v>
      </c>
      <c r="B5095" s="24"/>
      <c r="C5095" s="21"/>
      <c r="D5095" s="22"/>
      <c r="E5095" s="22"/>
    </row>
    <row r="5096" spans="1:6" ht="20.25">
      <c r="A5096" s="21" t="s">
        <v>6</v>
      </c>
      <c r="B5096" s="24"/>
      <c r="C5096" s="21"/>
      <c r="D5096" s="22"/>
      <c r="E5096" s="22"/>
    </row>
    <row r="5097" spans="1:6" ht="20.25">
      <c r="A5097" s="688" t="s">
        <v>7</v>
      </c>
      <c r="B5097" s="26" t="s">
        <v>8</v>
      </c>
      <c r="C5097" s="683" t="s">
        <v>9</v>
      </c>
      <c r="D5097" s="684"/>
      <c r="E5097" s="688" t="s">
        <v>10</v>
      </c>
    </row>
    <row r="5098" spans="1:6" ht="20.25">
      <c r="A5098" s="27"/>
      <c r="B5098" s="28" t="s">
        <v>11</v>
      </c>
      <c r="C5098" s="688"/>
      <c r="D5098" s="29"/>
      <c r="E5098" s="27" t="s">
        <v>12</v>
      </c>
    </row>
    <row r="5099" spans="1:6" ht="20.25">
      <c r="A5099" s="30"/>
      <c r="B5099" s="31"/>
      <c r="C5099" s="689" t="s">
        <v>13</v>
      </c>
      <c r="D5099" s="690" t="s">
        <v>14</v>
      </c>
      <c r="E5099" s="689"/>
    </row>
    <row r="5100" spans="1:6" ht="20.25">
      <c r="A5100" s="34" t="s">
        <v>435</v>
      </c>
      <c r="B5100" s="280" t="s">
        <v>18</v>
      </c>
      <c r="C5100" s="280" t="s">
        <v>17</v>
      </c>
      <c r="D5100" s="86">
        <v>43146</v>
      </c>
      <c r="E5100" s="89">
        <v>773243</v>
      </c>
      <c r="F5100" s="295">
        <v>43101</v>
      </c>
    </row>
    <row r="5101" spans="1:6" ht="20.25">
      <c r="A5101" s="41"/>
      <c r="B5101" s="280" t="s">
        <v>18</v>
      </c>
      <c r="C5101" s="280" t="s">
        <v>19</v>
      </c>
      <c r="D5101" s="86">
        <v>43159</v>
      </c>
      <c r="E5101" s="89">
        <v>1370180</v>
      </c>
      <c r="F5101" s="296" t="s">
        <v>537</v>
      </c>
    </row>
    <row r="5102" spans="1:6" ht="20.25">
      <c r="B5102" s="280"/>
      <c r="C5102" s="280"/>
      <c r="D5102" s="86"/>
      <c r="E5102" s="89"/>
      <c r="F5102" s="296"/>
    </row>
    <row r="5103" spans="1:6" ht="20.25">
      <c r="A5103" s="280"/>
      <c r="B5103" s="280"/>
      <c r="C5103" s="280"/>
      <c r="D5103" s="86"/>
      <c r="E5103" s="89"/>
      <c r="F5103" s="296"/>
    </row>
    <row r="5104" spans="1:6" ht="20.25">
      <c r="A5104" s="41"/>
      <c r="B5104" s="280"/>
      <c r="C5104" s="280"/>
      <c r="D5104" s="38"/>
      <c r="E5104" s="89"/>
      <c r="F5104" s="296"/>
    </row>
    <row r="5105" spans="1:6" ht="20.25">
      <c r="A5105" s="41"/>
      <c r="B5105" s="280"/>
      <c r="C5105" s="282"/>
      <c r="D5105" s="38"/>
      <c r="E5105" s="89"/>
      <c r="F5105" s="296"/>
    </row>
    <row r="5106" spans="1:6" ht="20.25">
      <c r="A5106" s="41"/>
      <c r="B5106" s="280"/>
      <c r="C5106" s="282"/>
      <c r="D5106" s="86"/>
      <c r="E5106" s="89"/>
      <c r="F5106" s="296"/>
    </row>
    <row r="5107" spans="1:6" ht="20.25">
      <c r="A5107" s="41"/>
      <c r="B5107" s="280"/>
      <c r="C5107" s="280"/>
      <c r="D5107" s="86"/>
      <c r="E5107" s="89"/>
      <c r="F5107" s="296"/>
    </row>
    <row r="5108" spans="1:6" ht="20.25">
      <c r="A5108" s="280"/>
      <c r="B5108" s="280"/>
      <c r="C5108" s="280"/>
      <c r="D5108" s="38"/>
      <c r="E5108" s="89"/>
      <c r="F5108" s="296"/>
    </row>
    <row r="5109" spans="1:6" ht="20.25">
      <c r="A5109" s="41"/>
      <c r="B5109" s="280"/>
      <c r="C5109" s="280"/>
      <c r="D5109" s="38"/>
      <c r="E5109" s="89"/>
      <c r="F5109" s="296"/>
    </row>
    <row r="5110" spans="1:6" ht="20.25">
      <c r="A5110" s="41"/>
      <c r="B5110" s="281"/>
      <c r="C5110" s="280"/>
      <c r="D5110" s="78"/>
      <c r="E5110" s="89"/>
      <c r="F5110" s="296"/>
    </row>
    <row r="5111" spans="1:6" ht="20.25">
      <c r="A5111" s="47"/>
      <c r="B5111" s="28"/>
      <c r="C5111" s="27"/>
      <c r="D5111" s="148"/>
      <c r="E5111" s="89"/>
      <c r="F5111" s="296"/>
    </row>
    <row r="5112" spans="1:6" ht="20.25">
      <c r="A5112" s="47"/>
      <c r="B5112" s="27"/>
      <c r="C5112" s="27"/>
      <c r="D5112" s="27"/>
      <c r="E5112" s="89"/>
      <c r="F5112" s="296"/>
    </row>
    <row r="5113" spans="1:6" ht="20.25">
      <c r="A5113" s="280"/>
      <c r="B5113" s="280"/>
      <c r="C5113" s="280"/>
      <c r="D5113" s="38"/>
      <c r="E5113" s="89"/>
      <c r="F5113" s="296"/>
    </row>
    <row r="5114" spans="1:6" ht="20.25">
      <c r="A5114" s="280"/>
      <c r="B5114" s="280"/>
      <c r="C5114" s="280"/>
      <c r="D5114" s="38"/>
      <c r="E5114" s="89"/>
      <c r="F5114" s="296"/>
    </row>
    <row r="5115" spans="1:6" ht="20.25">
      <c r="A5115" s="41"/>
      <c r="B5115" s="280"/>
      <c r="C5115" s="280"/>
      <c r="D5115" s="38"/>
      <c r="E5115" s="89"/>
      <c r="F5115" s="296"/>
    </row>
    <row r="5116" spans="1:6" ht="20.25">
      <c r="A5116" s="41"/>
      <c r="B5116" s="280"/>
      <c r="C5116" s="280"/>
      <c r="D5116" s="38"/>
      <c r="E5116" s="89"/>
      <c r="F5116" s="296"/>
    </row>
    <row r="5117" spans="1:6" ht="20.25">
      <c r="A5117" s="41"/>
      <c r="B5117" s="280"/>
      <c r="C5117" s="280"/>
      <c r="D5117" s="38"/>
      <c r="E5117" s="89"/>
      <c r="F5117" s="296"/>
    </row>
    <row r="5118" spans="1:6" ht="20.25">
      <c r="A5118" s="280"/>
      <c r="B5118" s="281"/>
      <c r="C5118" s="280"/>
      <c r="D5118" s="45"/>
      <c r="E5118" s="46"/>
      <c r="F5118" s="296"/>
    </row>
    <row r="5119" spans="1:6" ht="20.25">
      <c r="A5119" s="280"/>
      <c r="B5119" s="281"/>
      <c r="C5119" s="280"/>
      <c r="D5119" s="45"/>
      <c r="E5119" s="46"/>
      <c r="F5119" s="296"/>
    </row>
    <row r="5120" spans="1:6" ht="20.25">
      <c r="A5120" s="280"/>
      <c r="B5120" s="281"/>
      <c r="C5120" s="280"/>
      <c r="D5120" s="45" t="s">
        <v>29</v>
      </c>
      <c r="E5120" s="46"/>
      <c r="F5120" s="296"/>
    </row>
    <row r="5121" spans="1:7" ht="20.25">
      <c r="A5121" s="280"/>
      <c r="B5121" s="281"/>
      <c r="C5121" s="280"/>
      <c r="D5121" s="45"/>
      <c r="E5121" s="46"/>
      <c r="F5121" s="296"/>
    </row>
    <row r="5122" spans="1:7" ht="20.25">
      <c r="A5122" s="280"/>
      <c r="B5122" s="281"/>
      <c r="C5122" s="280"/>
      <c r="D5122" s="45"/>
      <c r="E5122" s="46"/>
      <c r="F5122" s="296"/>
    </row>
    <row r="5123" spans="1:7" ht="20.25">
      <c r="A5123" s="47"/>
      <c r="B5123" s="48"/>
      <c r="C5123" s="47"/>
      <c r="D5123" s="49"/>
      <c r="E5123" s="50"/>
      <c r="F5123" s="296"/>
    </row>
    <row r="5124" spans="1:7" ht="20.25">
      <c r="A5124" s="30"/>
      <c r="B5124" s="51"/>
      <c r="C5124" s="30"/>
      <c r="D5124" s="49"/>
      <c r="E5124" s="50"/>
      <c r="F5124" s="296"/>
    </row>
    <row r="5125" spans="1:7" ht="20.25">
      <c r="A5125" s="52"/>
      <c r="B5125" s="53"/>
      <c r="C5125" s="1238" t="s">
        <v>772</v>
      </c>
      <c r="D5125" s="1239"/>
      <c r="E5125" s="140">
        <f>SUM(E5100:E5124)</f>
        <v>2143423</v>
      </c>
      <c r="F5125" s="296"/>
    </row>
    <row r="5126" spans="1:7" ht="20.25">
      <c r="A5126" s="52"/>
      <c r="B5126" s="53"/>
      <c r="C5126" s="28"/>
      <c r="D5126" s="28"/>
      <c r="E5126" s="179"/>
      <c r="F5126" s="296"/>
    </row>
    <row r="5127" spans="1:7" ht="20.25">
      <c r="A5127" s="55" t="s">
        <v>23</v>
      </c>
      <c r="B5127" s="53"/>
      <c r="C5127" s="28"/>
      <c r="D5127" s="40"/>
      <c r="E5127" s="40"/>
      <c r="F5127" s="296"/>
    </row>
    <row r="5128" spans="1:7" ht="20.25">
      <c r="A5128" s="21"/>
      <c r="B5128" s="23"/>
      <c r="C5128" s="20"/>
      <c r="D5128" s="22"/>
      <c r="E5128" s="22"/>
      <c r="F5128" s="296"/>
    </row>
    <row r="5129" spans="1:7" ht="20.25">
      <c r="A5129" s="19" t="s">
        <v>0</v>
      </c>
      <c r="B5129" s="40"/>
      <c r="C5129" s="40"/>
      <c r="D5129" s="40"/>
      <c r="E5129" s="40"/>
      <c r="F5129" s="296"/>
      <c r="G5129" s="232"/>
    </row>
    <row r="5130" spans="1:7" ht="20.25">
      <c r="A5130" s="19" t="s">
        <v>1</v>
      </c>
      <c r="B5130" s="53"/>
      <c r="C5130" s="28"/>
      <c r="D5130" s="28"/>
      <c r="E5130" s="179"/>
      <c r="F5130" s="296"/>
      <c r="G5130" s="232"/>
    </row>
    <row r="5131" spans="1:7" ht="20.25">
      <c r="A5131" s="19"/>
      <c r="B5131" s="20"/>
      <c r="C5131" s="20"/>
      <c r="D5131" s="21"/>
      <c r="E5131" s="22"/>
      <c r="F5131" s="296"/>
      <c r="G5131" s="232"/>
    </row>
    <row r="5132" spans="1:7" ht="20.25">
      <c r="A5132" s="19"/>
      <c r="B5132" s="20"/>
      <c r="C5132" s="19" t="s">
        <v>2</v>
      </c>
      <c r="D5132" s="21"/>
      <c r="E5132" s="21"/>
      <c r="F5132" s="296"/>
      <c r="G5132" s="232"/>
    </row>
    <row r="5133" spans="1:7" ht="20.25">
      <c r="A5133" s="19" t="s">
        <v>3</v>
      </c>
      <c r="B5133" s="23"/>
      <c r="C5133" s="20"/>
      <c r="D5133" s="22"/>
      <c r="E5133" s="22"/>
      <c r="F5133" s="296"/>
      <c r="G5133" s="232"/>
    </row>
    <row r="5134" spans="1:7" ht="20.25">
      <c r="A5134" s="21"/>
      <c r="B5134" s="23"/>
      <c r="C5134" s="20"/>
      <c r="D5134" s="22"/>
      <c r="E5134" s="22"/>
      <c r="F5134" s="296"/>
      <c r="G5134" s="232"/>
    </row>
    <row r="5135" spans="1:7" ht="20.25">
      <c r="A5135" s="21" t="s">
        <v>436</v>
      </c>
      <c r="B5135" s="23"/>
      <c r="C5135" s="20"/>
      <c r="D5135" s="22"/>
      <c r="E5135" s="22"/>
      <c r="F5135" s="296"/>
      <c r="G5135" s="232"/>
    </row>
    <row r="5136" spans="1:7" ht="20.25">
      <c r="A5136" s="21" t="s">
        <v>5</v>
      </c>
      <c r="B5136" s="24"/>
      <c r="C5136" s="21"/>
      <c r="D5136" s="22"/>
      <c r="E5136" s="22"/>
      <c r="F5136" s="296"/>
      <c r="G5136" s="232"/>
    </row>
    <row r="5137" spans="1:7" ht="20.25">
      <c r="A5137" s="21" t="s">
        <v>6</v>
      </c>
      <c r="B5137" s="24"/>
      <c r="C5137" s="21"/>
      <c r="D5137" s="22"/>
      <c r="E5137" s="22"/>
      <c r="F5137" s="296"/>
      <c r="G5137" s="232"/>
    </row>
    <row r="5138" spans="1:7" ht="20.25">
      <c r="A5138" s="688" t="s">
        <v>7</v>
      </c>
      <c r="B5138" s="26" t="s">
        <v>8</v>
      </c>
      <c r="C5138" s="1238" t="s">
        <v>9</v>
      </c>
      <c r="D5138" s="1239"/>
      <c r="E5138" s="688" t="s">
        <v>10</v>
      </c>
      <c r="F5138" s="296"/>
      <c r="G5138" s="232"/>
    </row>
    <row r="5139" spans="1:7" ht="20.25">
      <c r="A5139" s="27"/>
      <c r="B5139" s="28" t="s">
        <v>11</v>
      </c>
      <c r="C5139" s="688"/>
      <c r="D5139" s="29"/>
      <c r="E5139" s="27" t="s">
        <v>12</v>
      </c>
      <c r="F5139" s="296"/>
      <c r="G5139" s="232"/>
    </row>
    <row r="5140" spans="1:7" ht="20.25">
      <c r="A5140" s="30"/>
      <c r="B5140" s="31"/>
      <c r="C5140" s="689" t="s">
        <v>13</v>
      </c>
      <c r="D5140" s="690" t="s">
        <v>14</v>
      </c>
      <c r="E5140" s="689"/>
      <c r="F5140" s="296"/>
      <c r="G5140" s="232"/>
    </row>
    <row r="5141" spans="1:7" ht="20.25">
      <c r="A5141" s="34" t="s">
        <v>437</v>
      </c>
      <c r="B5141" s="280" t="s">
        <v>438</v>
      </c>
      <c r="C5141" s="280" t="s">
        <v>359</v>
      </c>
      <c r="D5141" s="86">
        <v>42674</v>
      </c>
      <c r="E5141" s="91">
        <v>-3000</v>
      </c>
      <c r="F5141" s="296"/>
      <c r="G5141" s="232"/>
    </row>
    <row r="5142" spans="1:7" ht="20.25">
      <c r="A5142" s="41"/>
      <c r="B5142" s="280" t="s">
        <v>40</v>
      </c>
      <c r="C5142" s="280" t="s">
        <v>19</v>
      </c>
      <c r="D5142" s="38">
        <v>43159</v>
      </c>
      <c r="E5142" s="89">
        <v>879529</v>
      </c>
      <c r="F5142" s="295"/>
      <c r="G5142" s="232"/>
    </row>
    <row r="5143" spans="1:7" ht="20.25">
      <c r="A5143" s="41"/>
      <c r="B5143" s="280"/>
      <c r="C5143" s="280"/>
      <c r="D5143" s="38"/>
      <c r="E5143" s="89"/>
      <c r="F5143" s="296"/>
      <c r="G5143" s="232"/>
    </row>
    <row r="5144" spans="1:7" ht="20.25">
      <c r="A5144" s="41"/>
      <c r="B5144" s="280"/>
      <c r="C5144" s="280"/>
      <c r="D5144" s="38"/>
      <c r="E5144" s="89"/>
      <c r="F5144" s="296"/>
      <c r="G5144" s="232"/>
    </row>
    <row r="5145" spans="1:7" ht="20.25">
      <c r="A5145" s="41"/>
      <c r="B5145" s="280"/>
      <c r="C5145" s="280"/>
      <c r="D5145" s="38"/>
      <c r="E5145" s="89"/>
      <c r="F5145" s="296"/>
      <c r="G5145" s="232"/>
    </row>
    <row r="5146" spans="1:7" ht="20.25">
      <c r="A5146" s="41"/>
      <c r="B5146" s="280"/>
      <c r="C5146" s="282"/>
      <c r="D5146" s="38"/>
      <c r="E5146" s="89"/>
      <c r="F5146" s="296"/>
      <c r="G5146" s="232"/>
    </row>
    <row r="5147" spans="1:7" ht="20.25">
      <c r="A5147" s="41"/>
      <c r="B5147" s="280"/>
      <c r="C5147" s="282"/>
      <c r="D5147" s="86"/>
      <c r="E5147" s="89"/>
      <c r="F5147" s="296"/>
      <c r="G5147" s="232"/>
    </row>
    <row r="5148" spans="1:7" ht="20.25">
      <c r="A5148" s="41"/>
      <c r="B5148" s="280"/>
      <c r="C5148" s="280"/>
      <c r="D5148" s="38"/>
      <c r="E5148" s="89"/>
      <c r="F5148" s="296"/>
      <c r="G5148" s="232"/>
    </row>
    <row r="5149" spans="1:7" ht="20.25">
      <c r="A5149" s="280"/>
      <c r="B5149" s="280"/>
      <c r="C5149" s="280"/>
      <c r="D5149" s="38"/>
      <c r="E5149" s="89"/>
      <c r="F5149" s="296"/>
      <c r="G5149" s="232"/>
    </row>
    <row r="5150" spans="1:7" ht="20.25">
      <c r="A5150" s="41"/>
      <c r="B5150" s="280"/>
      <c r="C5150" s="280"/>
      <c r="D5150" s="38"/>
      <c r="E5150" s="89"/>
      <c r="F5150" s="296"/>
      <c r="G5150" s="232"/>
    </row>
    <row r="5151" spans="1:7" ht="20.25">
      <c r="A5151" s="41"/>
      <c r="B5151" s="281"/>
      <c r="C5151" s="280"/>
      <c r="D5151" s="78"/>
      <c r="E5151" s="89"/>
      <c r="F5151" s="296"/>
      <c r="G5151" s="232"/>
    </row>
    <row r="5152" spans="1:7" ht="20.25">
      <c r="A5152" s="47"/>
      <c r="B5152" s="28"/>
      <c r="C5152" s="27"/>
      <c r="D5152" s="148"/>
      <c r="E5152" s="89"/>
      <c r="F5152" s="296"/>
      <c r="G5152" s="232"/>
    </row>
    <row r="5153" spans="1:7" ht="20.25">
      <c r="A5153" s="47"/>
      <c r="B5153" s="27"/>
      <c r="C5153" s="27"/>
      <c r="D5153" s="27"/>
      <c r="E5153" s="89"/>
      <c r="F5153" s="296"/>
      <c r="G5153" s="232"/>
    </row>
    <row r="5154" spans="1:7" ht="20.25">
      <c r="A5154" s="280"/>
      <c r="B5154" s="280"/>
      <c r="C5154" s="280"/>
      <c r="D5154" s="38"/>
      <c r="E5154" s="89"/>
      <c r="F5154" s="296"/>
      <c r="G5154" s="232"/>
    </row>
    <row r="5155" spans="1:7" ht="20.25">
      <c r="A5155" s="280"/>
      <c r="B5155" s="280"/>
      <c r="C5155" s="280"/>
      <c r="D5155" s="38"/>
      <c r="E5155" s="89"/>
      <c r="F5155" s="296"/>
      <c r="G5155" s="232"/>
    </row>
    <row r="5156" spans="1:7" ht="20.25">
      <c r="A5156" s="41"/>
      <c r="B5156" s="280"/>
      <c r="C5156" s="280"/>
      <c r="D5156" s="38"/>
      <c r="E5156" s="89"/>
      <c r="F5156" s="296"/>
      <c r="G5156" s="232"/>
    </row>
    <row r="5157" spans="1:7" ht="20.25">
      <c r="A5157" s="41"/>
      <c r="B5157" s="280"/>
      <c r="C5157" s="280"/>
      <c r="D5157" s="38"/>
      <c r="E5157" s="89"/>
      <c r="F5157" s="296"/>
      <c r="G5157" s="232"/>
    </row>
    <row r="5158" spans="1:7" ht="20.25">
      <c r="A5158" s="41"/>
      <c r="B5158" s="280"/>
      <c r="C5158" s="280"/>
      <c r="D5158" s="38"/>
      <c r="E5158" s="89"/>
      <c r="F5158" s="296"/>
      <c r="G5158" s="232"/>
    </row>
    <row r="5159" spans="1:7" ht="20.25">
      <c r="A5159" s="280"/>
      <c r="B5159" s="281"/>
      <c r="C5159" s="280"/>
      <c r="D5159" s="45"/>
      <c r="E5159" s="46"/>
      <c r="F5159" s="296"/>
      <c r="G5159" s="232"/>
    </row>
    <row r="5160" spans="1:7" ht="20.25">
      <c r="A5160" s="280"/>
      <c r="B5160" s="281"/>
      <c r="C5160" s="280"/>
      <c r="D5160" s="45"/>
      <c r="E5160" s="46"/>
      <c r="F5160" s="296"/>
      <c r="G5160" s="232"/>
    </row>
    <row r="5161" spans="1:7" ht="20.25">
      <c r="A5161" s="280"/>
      <c r="B5161" s="281"/>
      <c r="C5161" s="280"/>
      <c r="D5161" s="45"/>
      <c r="E5161" s="46"/>
      <c r="F5161" s="296"/>
      <c r="G5161" s="232"/>
    </row>
    <row r="5162" spans="1:7" ht="20.25">
      <c r="A5162" s="280"/>
      <c r="B5162" s="281"/>
      <c r="C5162" s="280"/>
      <c r="D5162" s="45"/>
      <c r="E5162" s="46"/>
      <c r="F5162" s="296"/>
      <c r="G5162" s="232"/>
    </row>
    <row r="5163" spans="1:7" ht="20.25">
      <c r="A5163" s="280"/>
      <c r="B5163" s="281"/>
      <c r="C5163" s="280"/>
      <c r="D5163" s="45"/>
      <c r="E5163" s="46"/>
      <c r="F5163" s="296"/>
      <c r="G5163" s="232"/>
    </row>
    <row r="5164" spans="1:7" ht="20.25">
      <c r="A5164" s="280"/>
      <c r="B5164" s="281"/>
      <c r="C5164" s="280"/>
      <c r="D5164" s="45" t="s">
        <v>29</v>
      </c>
      <c r="E5164" s="46"/>
      <c r="F5164" s="296"/>
      <c r="G5164" s="232"/>
    </row>
    <row r="5165" spans="1:7" ht="20.25">
      <c r="A5165" s="280"/>
      <c r="B5165" s="281"/>
      <c r="C5165" s="280"/>
      <c r="D5165" s="45"/>
      <c r="E5165" s="46"/>
      <c r="F5165" s="296"/>
      <c r="G5165" s="232"/>
    </row>
    <row r="5166" spans="1:7" ht="20.25">
      <c r="A5166" s="47"/>
      <c r="B5166" s="48"/>
      <c r="C5166" s="47"/>
      <c r="D5166" s="49"/>
      <c r="E5166" s="50"/>
      <c r="F5166" s="296"/>
      <c r="G5166" s="232"/>
    </row>
    <row r="5167" spans="1:7" ht="20.25">
      <c r="A5167" s="30"/>
      <c r="B5167" s="51"/>
      <c r="C5167" s="30"/>
      <c r="D5167" s="49"/>
      <c r="E5167" s="50"/>
      <c r="F5167" s="296"/>
      <c r="G5167" s="232"/>
    </row>
    <row r="5168" spans="1:7" ht="20.25">
      <c r="A5168" s="52"/>
      <c r="B5168" s="53"/>
      <c r="C5168" s="1238" t="s">
        <v>772</v>
      </c>
      <c r="D5168" s="1239"/>
      <c r="E5168" s="140">
        <f>SUM(E5141:E5167)</f>
        <v>876529</v>
      </c>
      <c r="F5168" s="296"/>
      <c r="G5168" s="232"/>
    </row>
    <row r="5169" spans="1:7" ht="20.25">
      <c r="A5169" s="55" t="s">
        <v>23</v>
      </c>
      <c r="B5169" s="53"/>
      <c r="C5169" s="28"/>
      <c r="D5169" s="28"/>
      <c r="E5169" s="179"/>
      <c r="F5169" s="296"/>
      <c r="G5169" s="232"/>
    </row>
    <row r="5170" spans="1:7" ht="20.25">
      <c r="A5170" s="19" t="s">
        <v>0</v>
      </c>
      <c r="B5170" s="53"/>
      <c r="C5170" s="28"/>
      <c r="D5170" s="28"/>
      <c r="E5170" s="179"/>
      <c r="F5170" s="296"/>
      <c r="G5170" s="232"/>
    </row>
    <row r="5171" spans="1:7" ht="20.25">
      <c r="A5171" s="19" t="s">
        <v>1</v>
      </c>
      <c r="B5171" s="53"/>
      <c r="C5171" s="28"/>
      <c r="D5171" s="28"/>
      <c r="E5171" s="179"/>
      <c r="F5171" s="296"/>
      <c r="G5171" s="232"/>
    </row>
    <row r="5172" spans="1:7" ht="20.25">
      <c r="A5172" s="21"/>
      <c r="B5172" s="23"/>
      <c r="C5172" s="20"/>
      <c r="D5172" s="22"/>
      <c r="E5172" s="22"/>
      <c r="F5172" s="296"/>
      <c r="G5172" s="232"/>
    </row>
    <row r="5173" spans="1:7" ht="20.25">
      <c r="A5173" s="19"/>
      <c r="B5173" s="20"/>
      <c r="C5173" s="19" t="s">
        <v>2</v>
      </c>
      <c r="D5173" s="22"/>
      <c r="E5173" s="22"/>
      <c r="F5173" s="296"/>
      <c r="G5173" s="232"/>
    </row>
    <row r="5174" spans="1:7" ht="20.25">
      <c r="A5174" s="19" t="s">
        <v>3</v>
      </c>
      <c r="B5174" s="23"/>
      <c r="C5174" s="20"/>
      <c r="D5174" s="22"/>
      <c r="E5174" s="22"/>
      <c r="F5174" s="296"/>
      <c r="G5174" s="232"/>
    </row>
    <row r="5175" spans="1:7" ht="20.25">
      <c r="A5175" s="19"/>
      <c r="B5175" s="23"/>
      <c r="C5175" s="20"/>
      <c r="D5175" s="22"/>
      <c r="E5175" s="22"/>
      <c r="F5175" s="296"/>
      <c r="G5175" s="232"/>
    </row>
    <row r="5176" spans="1:7" ht="20.25">
      <c r="A5176" s="21" t="s">
        <v>439</v>
      </c>
      <c r="B5176" s="23"/>
      <c r="C5176" s="20"/>
      <c r="D5176" s="22"/>
      <c r="E5176" s="22"/>
      <c r="G5176" s="232"/>
    </row>
    <row r="5177" spans="1:7" ht="20.25">
      <c r="A5177" s="21" t="s">
        <v>5</v>
      </c>
      <c r="B5177" s="24"/>
      <c r="C5177" s="21"/>
      <c r="D5177" s="22"/>
      <c r="E5177" s="22"/>
      <c r="G5177" s="232"/>
    </row>
    <row r="5178" spans="1:7" ht="20.25">
      <c r="A5178" s="21" t="s">
        <v>6</v>
      </c>
      <c r="B5178" s="24"/>
      <c r="C5178" s="21"/>
      <c r="D5178" s="22"/>
      <c r="E5178" s="22"/>
      <c r="G5178" s="232"/>
    </row>
    <row r="5179" spans="1:7" ht="20.25">
      <c r="A5179" s="688" t="s">
        <v>7</v>
      </c>
      <c r="B5179" s="26" t="s">
        <v>8</v>
      </c>
      <c r="C5179" s="1238" t="s">
        <v>9</v>
      </c>
      <c r="D5179" s="1239"/>
      <c r="E5179" s="688" t="s">
        <v>10</v>
      </c>
      <c r="G5179" s="232"/>
    </row>
    <row r="5180" spans="1:7" ht="20.25">
      <c r="A5180" s="27"/>
      <c r="B5180" s="28" t="s">
        <v>11</v>
      </c>
      <c r="C5180" s="688"/>
      <c r="D5180" s="29"/>
      <c r="E5180" s="27" t="s">
        <v>12</v>
      </c>
      <c r="G5180" s="232"/>
    </row>
    <row r="5181" spans="1:7" ht="20.25">
      <c r="A5181" s="30"/>
      <c r="B5181" s="31"/>
      <c r="C5181" s="689" t="s">
        <v>13</v>
      </c>
      <c r="D5181" s="690" t="s">
        <v>14</v>
      </c>
      <c r="E5181" s="689"/>
      <c r="G5181" s="232"/>
    </row>
    <row r="5182" spans="1:7" ht="20.25">
      <c r="A5182" s="34" t="s">
        <v>440</v>
      </c>
      <c r="B5182" s="280" t="s">
        <v>441</v>
      </c>
      <c r="C5182" s="280" t="s">
        <v>442</v>
      </c>
      <c r="D5182" s="86">
        <v>42628</v>
      </c>
      <c r="E5182" s="95">
        <v>-300</v>
      </c>
      <c r="G5182" s="232"/>
    </row>
    <row r="5183" spans="1:7" ht="20.25">
      <c r="A5183" s="280"/>
      <c r="B5183" s="280" t="s">
        <v>18</v>
      </c>
      <c r="C5183" s="280" t="s">
        <v>17</v>
      </c>
      <c r="D5183" s="86">
        <v>43146</v>
      </c>
      <c r="E5183" s="89">
        <v>589877</v>
      </c>
      <c r="F5183" s="302">
        <v>43101</v>
      </c>
      <c r="G5183" s="232"/>
    </row>
    <row r="5184" spans="1:7" ht="20.25">
      <c r="A5184" s="280"/>
      <c r="B5184" s="280" t="s">
        <v>18</v>
      </c>
      <c r="C5184" s="280" t="s">
        <v>19</v>
      </c>
      <c r="D5184" s="86">
        <v>43159</v>
      </c>
      <c r="E5184" s="89">
        <v>948535</v>
      </c>
      <c r="F5184" s="302">
        <v>43101</v>
      </c>
      <c r="G5184" s="232"/>
    </row>
    <row r="5185" spans="1:7" ht="20.25">
      <c r="A5185" s="41"/>
      <c r="B5185" s="280"/>
      <c r="C5185" s="280"/>
      <c r="D5185" s="38"/>
      <c r="E5185" s="89"/>
      <c r="G5185" s="232"/>
    </row>
    <row r="5186" spans="1:7" ht="20.25">
      <c r="A5186" s="41"/>
      <c r="B5186" s="280"/>
      <c r="C5186" s="280"/>
      <c r="D5186" s="86"/>
      <c r="E5186" s="89"/>
      <c r="G5186" s="232"/>
    </row>
    <row r="5187" spans="1:7" ht="20.25">
      <c r="A5187" s="41"/>
      <c r="B5187" s="280"/>
      <c r="C5187" s="280"/>
      <c r="D5187" s="38"/>
      <c r="E5187" s="89"/>
      <c r="G5187" s="232"/>
    </row>
    <row r="5188" spans="1:7" ht="20.25">
      <c r="A5188" s="41"/>
      <c r="B5188" s="280"/>
      <c r="C5188" s="280"/>
      <c r="D5188" s="38"/>
      <c r="E5188" s="89"/>
      <c r="G5188" s="232"/>
    </row>
    <row r="5189" spans="1:7" ht="20.25">
      <c r="A5189" s="41"/>
      <c r="B5189" s="280"/>
      <c r="C5189" s="280"/>
      <c r="D5189" s="38"/>
      <c r="E5189" s="89"/>
      <c r="G5189" s="232"/>
    </row>
    <row r="5190" spans="1:7" ht="20.25">
      <c r="A5190" s="280"/>
      <c r="B5190" s="280"/>
      <c r="C5190" s="280"/>
      <c r="D5190" s="45"/>
      <c r="E5190" s="89"/>
      <c r="G5190" s="232"/>
    </row>
    <row r="5191" spans="1:7" ht="20.25">
      <c r="A5191" s="41"/>
      <c r="B5191" s="281"/>
      <c r="C5191" s="280"/>
      <c r="D5191" s="281"/>
      <c r="E5191" s="89"/>
      <c r="G5191" s="232"/>
    </row>
    <row r="5192" spans="1:7" ht="20.25">
      <c r="A5192" s="41"/>
      <c r="B5192" s="280"/>
      <c r="C5192" s="280"/>
      <c r="D5192" s="38"/>
      <c r="E5192" s="89"/>
      <c r="G5192" s="232"/>
    </row>
    <row r="5193" spans="1:7" ht="20.25">
      <c r="A5193" s="47"/>
      <c r="B5193" s="27"/>
      <c r="C5193" s="280"/>
      <c r="D5193" s="38"/>
      <c r="E5193" s="89"/>
      <c r="G5193" s="232"/>
    </row>
    <row r="5194" spans="1:7" ht="20.25">
      <c r="A5194" s="47"/>
      <c r="B5194" s="280"/>
      <c r="C5194" s="280"/>
      <c r="D5194" s="38"/>
      <c r="E5194" s="89"/>
      <c r="G5194" s="232"/>
    </row>
    <row r="5195" spans="1:7" ht="20.25">
      <c r="A5195" s="280"/>
      <c r="B5195" s="280"/>
      <c r="C5195" s="280"/>
      <c r="D5195" s="38"/>
      <c r="E5195" s="89"/>
      <c r="G5195" s="232"/>
    </row>
    <row r="5196" spans="1:7" ht="20.25">
      <c r="A5196" s="280"/>
      <c r="B5196" s="280"/>
      <c r="C5196" s="280"/>
      <c r="D5196" s="38"/>
      <c r="E5196" s="89"/>
      <c r="G5196" s="232"/>
    </row>
    <row r="5197" spans="1:7" ht="20.25">
      <c r="A5197" s="41"/>
      <c r="B5197" s="280"/>
      <c r="C5197" s="280"/>
      <c r="D5197" s="38"/>
      <c r="E5197" s="89"/>
      <c r="G5197" s="232"/>
    </row>
    <row r="5198" spans="1:7" ht="20.25">
      <c r="A5198" s="41"/>
      <c r="B5198" s="280"/>
      <c r="C5198" s="280"/>
      <c r="D5198" s="38"/>
      <c r="E5198" s="89"/>
      <c r="G5198" s="232"/>
    </row>
    <row r="5199" spans="1:7" ht="20.25">
      <c r="A5199" s="41"/>
      <c r="B5199" s="280"/>
      <c r="C5199" s="280"/>
      <c r="D5199" s="38"/>
      <c r="E5199" s="89"/>
      <c r="G5199" s="232"/>
    </row>
    <row r="5200" spans="1:7" ht="20.25">
      <c r="A5200" s="280"/>
      <c r="B5200" s="281"/>
      <c r="C5200" s="280"/>
      <c r="D5200" s="45"/>
      <c r="E5200" s="46"/>
      <c r="G5200" s="232"/>
    </row>
    <row r="5201" spans="1:7" ht="20.25">
      <c r="A5201" s="280"/>
      <c r="B5201" s="281"/>
      <c r="C5201" s="280"/>
      <c r="D5201" s="45"/>
      <c r="E5201" s="46"/>
      <c r="G5201" s="232"/>
    </row>
    <row r="5202" spans="1:7" ht="20.25">
      <c r="A5202" s="280"/>
      <c r="B5202" s="281"/>
      <c r="C5202" s="280"/>
      <c r="D5202" s="45"/>
      <c r="E5202" s="46"/>
      <c r="G5202" s="232"/>
    </row>
    <row r="5203" spans="1:7" ht="20.25">
      <c r="A5203" s="280"/>
      <c r="B5203" s="281"/>
      <c r="C5203" s="280"/>
      <c r="D5203" s="45"/>
      <c r="E5203" s="46"/>
      <c r="G5203" s="232"/>
    </row>
    <row r="5204" spans="1:7" ht="20.25">
      <c r="A5204" s="280"/>
      <c r="B5204" s="281"/>
      <c r="C5204" s="280"/>
      <c r="D5204" s="45"/>
      <c r="E5204" s="46"/>
      <c r="G5204" s="232"/>
    </row>
    <row r="5205" spans="1:7" ht="20.25">
      <c r="A5205" s="280"/>
      <c r="B5205" s="281"/>
      <c r="C5205" s="280"/>
      <c r="D5205" s="45" t="s">
        <v>29</v>
      </c>
      <c r="E5205" s="46"/>
      <c r="G5205" s="232"/>
    </row>
    <row r="5206" spans="1:7" ht="20.25">
      <c r="A5206" s="280"/>
      <c r="B5206" s="281"/>
      <c r="C5206" s="280"/>
      <c r="D5206" s="45"/>
      <c r="E5206" s="46"/>
      <c r="G5206" s="232"/>
    </row>
    <row r="5207" spans="1:7" ht="20.25">
      <c r="A5207" s="47"/>
      <c r="B5207" s="48"/>
      <c r="C5207" s="47"/>
      <c r="D5207" s="49"/>
      <c r="E5207" s="50"/>
      <c r="G5207" s="232"/>
    </row>
    <row r="5208" spans="1:7" ht="20.25">
      <c r="A5208" s="30"/>
      <c r="B5208" s="51"/>
      <c r="C5208" s="30"/>
      <c r="D5208" s="49"/>
      <c r="E5208" s="50"/>
      <c r="G5208" s="232"/>
    </row>
    <row r="5209" spans="1:7" ht="20.25">
      <c r="A5209" s="52"/>
      <c r="B5209" s="53"/>
      <c r="C5209" s="1238" t="s">
        <v>772</v>
      </c>
      <c r="D5209" s="1239"/>
      <c r="E5209" s="140">
        <f>SUM(E5182:E5208)</f>
        <v>1538112</v>
      </c>
      <c r="G5209" s="232"/>
    </row>
    <row r="5210" spans="1:7" ht="20.25">
      <c r="A5210" s="55" t="s">
        <v>23</v>
      </c>
      <c r="B5210" s="53"/>
      <c r="C5210" s="28"/>
      <c r="D5210" s="28"/>
      <c r="E5210" s="179"/>
      <c r="G5210" s="232"/>
    </row>
    <row r="5211" spans="1:7" ht="20.25">
      <c r="A5211" s="19" t="s">
        <v>0</v>
      </c>
      <c r="B5211" s="53"/>
      <c r="C5211" s="28"/>
      <c r="D5211" s="28"/>
      <c r="E5211" s="179"/>
      <c r="G5211" s="232"/>
    </row>
    <row r="5212" spans="1:7" ht="20.25">
      <c r="A5212" s="19" t="s">
        <v>1</v>
      </c>
      <c r="B5212" s="23"/>
      <c r="C5212" s="20"/>
      <c r="D5212" s="22"/>
      <c r="E5212" s="22"/>
      <c r="G5212" s="232"/>
    </row>
    <row r="5213" spans="1:7" ht="20.25">
      <c r="A5213" s="19"/>
      <c r="B5213" s="20"/>
      <c r="C5213" s="19" t="s">
        <v>2</v>
      </c>
      <c r="D5213" s="22"/>
      <c r="E5213" s="22"/>
      <c r="F5213" s="296"/>
      <c r="G5213" s="232"/>
    </row>
    <row r="5214" spans="1:7" ht="20.25">
      <c r="A5214" s="19" t="s">
        <v>3</v>
      </c>
      <c r="B5214" s="23"/>
      <c r="C5214" s="20"/>
      <c r="D5214" s="22"/>
      <c r="E5214" s="22"/>
      <c r="F5214" s="296"/>
      <c r="G5214" s="232"/>
    </row>
    <row r="5215" spans="1:7" ht="20.25">
      <c r="A5215" s="19"/>
      <c r="B5215" s="23"/>
      <c r="C5215" s="20"/>
      <c r="D5215" s="22"/>
      <c r="E5215" s="22"/>
      <c r="G5215" s="232"/>
    </row>
    <row r="5216" spans="1:7" ht="20.25">
      <c r="A5216" s="21" t="s">
        <v>443</v>
      </c>
      <c r="B5216" s="23"/>
      <c r="C5216" s="20"/>
      <c r="D5216" s="22"/>
      <c r="E5216" s="22"/>
      <c r="G5216" s="232"/>
    </row>
    <row r="5217" spans="1:7" ht="20.25">
      <c r="A5217" s="21" t="s">
        <v>5</v>
      </c>
      <c r="B5217" s="24"/>
      <c r="C5217" s="21"/>
      <c r="D5217" s="22"/>
      <c r="E5217" s="22"/>
      <c r="G5217" s="232"/>
    </row>
    <row r="5218" spans="1:7" ht="20.25">
      <c r="A5218" s="21" t="s">
        <v>6</v>
      </c>
      <c r="B5218" s="24"/>
      <c r="C5218" s="21"/>
      <c r="D5218" s="22"/>
      <c r="E5218" s="22"/>
      <c r="G5218" s="232"/>
    </row>
    <row r="5219" spans="1:7" ht="20.25">
      <c r="A5219" s="688" t="s">
        <v>7</v>
      </c>
      <c r="B5219" s="26" t="s">
        <v>8</v>
      </c>
      <c r="C5219" s="1238" t="s">
        <v>9</v>
      </c>
      <c r="D5219" s="1239"/>
      <c r="E5219" s="688" t="s">
        <v>10</v>
      </c>
      <c r="G5219" s="232"/>
    </row>
    <row r="5220" spans="1:7" ht="20.25">
      <c r="A5220" s="27"/>
      <c r="B5220" s="28" t="s">
        <v>11</v>
      </c>
      <c r="C5220" s="688"/>
      <c r="D5220" s="29"/>
      <c r="E5220" s="27" t="s">
        <v>12</v>
      </c>
      <c r="G5220" s="232"/>
    </row>
    <row r="5221" spans="1:7" ht="20.25">
      <c r="A5221" s="30"/>
      <c r="B5221" s="31"/>
      <c r="C5221" s="689" t="s">
        <v>13</v>
      </c>
      <c r="D5221" s="690" t="s">
        <v>14</v>
      </c>
      <c r="E5221" s="689"/>
      <c r="G5221" s="232"/>
    </row>
    <row r="5222" spans="1:7" ht="20.25">
      <c r="A5222" s="34" t="s">
        <v>444</v>
      </c>
      <c r="B5222" s="280" t="s">
        <v>18</v>
      </c>
      <c r="C5222" s="280" t="s">
        <v>17</v>
      </c>
      <c r="D5222" s="86">
        <v>43146</v>
      </c>
      <c r="E5222" s="89">
        <v>4122105</v>
      </c>
      <c r="F5222" s="302">
        <v>43101</v>
      </c>
      <c r="G5222" s="232"/>
    </row>
    <row r="5223" spans="1:7" ht="20.25">
      <c r="A5223" s="280"/>
      <c r="B5223" s="280" t="s">
        <v>18</v>
      </c>
      <c r="C5223" s="280" t="s">
        <v>19</v>
      </c>
      <c r="D5223" s="86">
        <v>43159</v>
      </c>
      <c r="E5223" s="89">
        <v>2650027</v>
      </c>
      <c r="F5223" s="302">
        <v>43101</v>
      </c>
      <c r="G5223" s="232"/>
    </row>
    <row r="5224" spans="1:7" ht="20.25">
      <c r="A5224" s="41"/>
      <c r="B5224" s="28"/>
      <c r="C5224" s="27"/>
      <c r="D5224" s="148"/>
      <c r="E5224" s="89"/>
      <c r="G5224" s="232"/>
    </row>
    <row r="5225" spans="1:7" ht="20.25">
      <c r="A5225" s="41"/>
      <c r="B5225" s="280"/>
      <c r="C5225" s="280"/>
      <c r="D5225" s="86"/>
      <c r="E5225" s="89"/>
      <c r="G5225" s="232"/>
    </row>
    <row r="5226" spans="1:7" ht="20.25">
      <c r="A5226" s="41"/>
      <c r="B5226" s="280"/>
      <c r="C5226" s="280"/>
      <c r="D5226" s="86"/>
      <c r="E5226" s="89"/>
      <c r="G5226" s="232"/>
    </row>
    <row r="5227" spans="1:7" ht="20.25">
      <c r="A5227" s="41"/>
      <c r="B5227" s="280"/>
      <c r="C5227" s="282"/>
      <c r="D5227" s="86"/>
      <c r="E5227" s="89"/>
      <c r="G5227" s="232"/>
    </row>
    <row r="5228" spans="1:7" ht="20.25">
      <c r="A5228" s="41"/>
      <c r="B5228" s="280"/>
      <c r="C5228" s="282"/>
      <c r="D5228" s="86"/>
      <c r="E5228" s="89"/>
      <c r="G5228" s="232"/>
    </row>
    <row r="5229" spans="1:7" ht="20.25">
      <c r="A5229" s="41"/>
      <c r="B5229" s="280"/>
      <c r="C5229" s="280"/>
      <c r="D5229" s="86"/>
      <c r="E5229" s="89"/>
      <c r="G5229" s="232"/>
    </row>
    <row r="5230" spans="1:7" ht="20.25">
      <c r="A5230" s="280"/>
      <c r="B5230" s="280"/>
      <c r="C5230" s="280"/>
      <c r="D5230" s="86"/>
      <c r="E5230" s="89"/>
      <c r="G5230" s="232"/>
    </row>
    <row r="5231" spans="1:7" ht="20.25">
      <c r="A5231" s="41"/>
      <c r="B5231" s="280"/>
      <c r="C5231" s="280"/>
      <c r="D5231" s="86"/>
      <c r="E5231" s="89"/>
      <c r="G5231" s="232"/>
    </row>
    <row r="5232" spans="1:7" ht="20.25">
      <c r="A5232" s="41"/>
      <c r="B5232" s="281"/>
      <c r="C5232" s="280"/>
      <c r="D5232" s="168"/>
      <c r="E5232" s="89"/>
      <c r="G5232" s="232"/>
    </row>
    <row r="5233" spans="1:7" ht="20.25">
      <c r="A5233" s="47"/>
      <c r="B5233" s="28"/>
      <c r="C5233" s="27"/>
      <c r="D5233" s="148"/>
      <c r="E5233" s="89"/>
      <c r="G5233" s="232"/>
    </row>
    <row r="5234" spans="1:7" ht="20.25">
      <c r="A5234" s="47"/>
      <c r="B5234" s="27"/>
      <c r="C5234" s="27"/>
      <c r="D5234" s="27"/>
      <c r="E5234" s="89"/>
      <c r="G5234" s="232"/>
    </row>
    <row r="5235" spans="1:7" ht="20.25">
      <c r="A5235" s="280"/>
      <c r="B5235" s="280"/>
      <c r="C5235" s="280"/>
      <c r="D5235" s="38"/>
      <c r="E5235" s="89"/>
      <c r="G5235" s="232"/>
    </row>
    <row r="5236" spans="1:7" ht="20.25">
      <c r="A5236" s="280"/>
      <c r="B5236" s="280"/>
      <c r="C5236" s="280"/>
      <c r="D5236" s="38"/>
      <c r="E5236" s="89"/>
      <c r="G5236" s="232"/>
    </row>
    <row r="5237" spans="1:7" ht="20.25">
      <c r="A5237" s="41"/>
      <c r="B5237" s="280"/>
      <c r="C5237" s="280"/>
      <c r="D5237" s="38"/>
      <c r="E5237" s="89"/>
      <c r="G5237" s="232"/>
    </row>
    <row r="5238" spans="1:7" ht="20.25">
      <c r="A5238" s="41"/>
      <c r="B5238" s="280"/>
      <c r="C5238" s="280"/>
      <c r="D5238" s="38"/>
      <c r="E5238" s="89"/>
      <c r="G5238" s="232"/>
    </row>
    <row r="5239" spans="1:7" ht="20.25">
      <c r="A5239" s="41"/>
      <c r="B5239" s="280"/>
      <c r="C5239" s="280"/>
      <c r="D5239" s="38"/>
      <c r="E5239" s="89"/>
      <c r="G5239" s="232"/>
    </row>
    <row r="5240" spans="1:7" ht="20.25">
      <c r="A5240" s="280"/>
      <c r="B5240" s="281"/>
      <c r="C5240" s="280"/>
      <c r="D5240" s="45"/>
      <c r="E5240" s="46"/>
      <c r="G5240" s="232"/>
    </row>
    <row r="5241" spans="1:7" ht="20.25">
      <c r="A5241" s="280"/>
      <c r="B5241" s="281"/>
      <c r="C5241" s="280"/>
      <c r="D5241" s="45"/>
      <c r="E5241" s="46"/>
      <c r="G5241" s="232"/>
    </row>
    <row r="5242" spans="1:7" ht="20.25">
      <c r="A5242" s="280"/>
      <c r="B5242" s="281"/>
      <c r="C5242" s="280"/>
      <c r="D5242" s="45"/>
      <c r="E5242" s="46"/>
      <c r="G5242" s="232"/>
    </row>
    <row r="5243" spans="1:7" ht="20.25">
      <c r="A5243" s="280"/>
      <c r="B5243" s="281"/>
      <c r="C5243" s="280"/>
      <c r="D5243" s="45"/>
      <c r="E5243" s="46"/>
      <c r="G5243" s="232"/>
    </row>
    <row r="5244" spans="1:7" ht="20.25">
      <c r="A5244" s="280"/>
      <c r="B5244" s="281"/>
      <c r="C5244" s="280"/>
      <c r="D5244" s="45"/>
      <c r="E5244" s="46"/>
      <c r="G5244" s="232"/>
    </row>
    <row r="5245" spans="1:7" ht="20.25">
      <c r="A5245" s="280"/>
      <c r="B5245" s="281"/>
      <c r="C5245" s="280"/>
      <c r="D5245" s="45"/>
      <c r="E5245" s="46"/>
      <c r="G5245" s="232"/>
    </row>
    <row r="5246" spans="1:7" ht="20.25">
      <c r="A5246" s="280"/>
      <c r="B5246" s="281"/>
      <c r="C5246" s="280"/>
      <c r="D5246" s="45" t="s">
        <v>29</v>
      </c>
      <c r="E5246" s="46"/>
      <c r="G5246" s="232"/>
    </row>
    <row r="5247" spans="1:7" ht="20.25">
      <c r="A5247" s="280"/>
      <c r="B5247" s="281"/>
      <c r="C5247" s="280"/>
      <c r="D5247" s="45"/>
      <c r="E5247" s="46"/>
      <c r="G5247" s="232"/>
    </row>
    <row r="5248" spans="1:7" ht="20.25">
      <c r="A5248" s="47"/>
      <c r="B5248" s="48"/>
      <c r="C5248" s="47"/>
      <c r="D5248" s="49"/>
      <c r="E5248" s="50"/>
      <c r="G5248" s="232"/>
    </row>
    <row r="5249" spans="1:7" ht="20.25">
      <c r="A5249" s="30"/>
      <c r="B5249" s="51"/>
      <c r="C5249" s="30"/>
      <c r="D5249" s="49"/>
      <c r="E5249" s="50"/>
      <c r="G5249" s="232"/>
    </row>
    <row r="5250" spans="1:7" ht="20.25">
      <c r="A5250" s="52"/>
      <c r="B5250" s="53"/>
      <c r="C5250" s="1238" t="s">
        <v>772</v>
      </c>
      <c r="D5250" s="1239"/>
      <c r="E5250" s="140">
        <f>SUM(E5222:E5249)</f>
        <v>6772132</v>
      </c>
      <c r="G5250" s="232"/>
    </row>
    <row r="5251" spans="1:7" ht="20.25">
      <c r="A5251" s="55" t="s">
        <v>23</v>
      </c>
      <c r="B5251" s="53"/>
      <c r="C5251" s="28"/>
      <c r="D5251" s="28"/>
      <c r="E5251" s="179"/>
      <c r="G5251" s="232"/>
    </row>
    <row r="5252" spans="1:7" ht="20.25">
      <c r="A5252" s="19" t="s">
        <v>0</v>
      </c>
      <c r="B5252" s="53"/>
      <c r="C5252" s="28"/>
      <c r="D5252" s="28"/>
      <c r="E5252" s="179"/>
      <c r="G5252" s="232"/>
    </row>
    <row r="5253" spans="1:7" ht="20.25">
      <c r="A5253" s="19" t="s">
        <v>1</v>
      </c>
      <c r="B5253" s="53"/>
      <c r="C5253" s="28"/>
      <c r="D5253" s="28"/>
      <c r="E5253" s="179"/>
      <c r="G5253" s="232"/>
    </row>
    <row r="5254" spans="1:7" ht="20.25">
      <c r="A5254" s="52"/>
      <c r="B5254" s="53"/>
      <c r="C5254" s="28"/>
      <c r="D5254" s="28"/>
      <c r="E5254" s="179"/>
      <c r="G5254" s="232"/>
    </row>
    <row r="5255" spans="1:7" ht="20.25">
      <c r="A5255" s="19"/>
      <c r="B5255" s="20"/>
      <c r="C5255" s="19" t="s">
        <v>2</v>
      </c>
      <c r="D5255" s="28"/>
      <c r="E5255" s="179"/>
      <c r="G5255" s="232"/>
    </row>
    <row r="5256" spans="1:7" ht="20.25">
      <c r="A5256" s="19" t="s">
        <v>3</v>
      </c>
      <c r="B5256" s="23"/>
      <c r="C5256" s="20"/>
      <c r="D5256" s="28"/>
      <c r="E5256" s="179"/>
      <c r="G5256" s="232"/>
    </row>
    <row r="5257" spans="1:7" ht="20.25">
      <c r="A5257" s="52"/>
      <c r="B5257" s="53"/>
      <c r="C5257" s="28"/>
      <c r="D5257" s="28"/>
      <c r="E5257" s="179"/>
      <c r="G5257" s="232"/>
    </row>
    <row r="5258" spans="1:7" ht="20.25">
      <c r="A5258" s="21" t="s">
        <v>445</v>
      </c>
      <c r="B5258" s="23"/>
      <c r="C5258" s="20"/>
      <c r="D5258" s="22"/>
      <c r="E5258" s="22"/>
      <c r="G5258" s="232"/>
    </row>
    <row r="5259" spans="1:7" ht="20.25">
      <c r="A5259" s="21" t="s">
        <v>5</v>
      </c>
      <c r="B5259" s="24"/>
      <c r="C5259" s="21"/>
      <c r="D5259" s="22"/>
      <c r="E5259" s="22"/>
      <c r="G5259" s="232"/>
    </row>
    <row r="5260" spans="1:7" ht="20.25">
      <c r="A5260" s="21" t="s">
        <v>6</v>
      </c>
      <c r="B5260" s="24"/>
      <c r="C5260" s="21"/>
      <c r="D5260" s="22"/>
      <c r="E5260" s="22"/>
      <c r="G5260" s="232"/>
    </row>
    <row r="5261" spans="1:7" ht="20.25">
      <c r="A5261" s="688" t="s">
        <v>7</v>
      </c>
      <c r="B5261" s="26" t="s">
        <v>8</v>
      </c>
      <c r="C5261" s="1238" t="s">
        <v>9</v>
      </c>
      <c r="D5261" s="1239"/>
      <c r="E5261" s="688" t="s">
        <v>10</v>
      </c>
      <c r="G5261" s="232"/>
    </row>
    <row r="5262" spans="1:7" ht="20.25">
      <c r="A5262" s="27"/>
      <c r="B5262" s="28" t="s">
        <v>11</v>
      </c>
      <c r="C5262" s="688"/>
      <c r="D5262" s="29"/>
      <c r="E5262" s="27" t="s">
        <v>12</v>
      </c>
      <c r="G5262" s="232"/>
    </row>
    <row r="5263" spans="1:7" ht="20.25">
      <c r="A5263" s="30"/>
      <c r="B5263" s="31"/>
      <c r="C5263" s="689" t="s">
        <v>13</v>
      </c>
      <c r="D5263" s="690" t="s">
        <v>14</v>
      </c>
      <c r="E5263" s="689"/>
      <c r="G5263" s="232"/>
    </row>
    <row r="5264" spans="1:7" ht="20.25">
      <c r="A5264" s="34" t="s">
        <v>446</v>
      </c>
      <c r="B5264" s="280" t="s">
        <v>40</v>
      </c>
      <c r="C5264" s="280" t="s">
        <v>19</v>
      </c>
      <c r="D5264" s="86">
        <v>43039</v>
      </c>
      <c r="E5264" s="89">
        <v>70260</v>
      </c>
      <c r="F5264" s="305"/>
      <c r="G5264" s="232"/>
    </row>
    <row r="5265" spans="1:7" ht="20.25">
      <c r="A5265" s="280"/>
      <c r="B5265" s="280" t="s">
        <v>441</v>
      </c>
      <c r="C5265" s="195" t="s">
        <v>19</v>
      </c>
      <c r="D5265" s="196">
        <v>43069</v>
      </c>
      <c r="E5265" s="89">
        <v>-8000</v>
      </c>
      <c r="G5265" s="232"/>
    </row>
    <row r="5266" spans="1:7" ht="20.25">
      <c r="A5266" s="41"/>
      <c r="B5266" s="195" t="s">
        <v>40</v>
      </c>
      <c r="C5266" s="195" t="s">
        <v>19</v>
      </c>
      <c r="D5266" s="196">
        <v>43131</v>
      </c>
      <c r="E5266" s="89">
        <v>3797</v>
      </c>
      <c r="F5266" s="302">
        <v>43101</v>
      </c>
      <c r="G5266" s="232"/>
    </row>
    <row r="5267" spans="1:7" ht="20.25">
      <c r="A5267" s="280"/>
      <c r="B5267" s="195" t="s">
        <v>40</v>
      </c>
      <c r="C5267" s="195" t="s">
        <v>19</v>
      </c>
      <c r="D5267" s="196">
        <v>43159</v>
      </c>
      <c r="E5267" s="89">
        <v>321680</v>
      </c>
      <c r="G5267" s="232"/>
    </row>
    <row r="5268" spans="1:7" ht="20.25">
      <c r="A5268" s="280"/>
      <c r="B5268" s="280"/>
      <c r="C5268" s="280"/>
      <c r="D5268" s="86"/>
      <c r="E5268" s="89"/>
      <c r="F5268" s="305"/>
      <c r="G5268" s="232"/>
    </row>
    <row r="5269" spans="1:7" ht="20.25">
      <c r="A5269" s="41"/>
      <c r="B5269" s="280"/>
      <c r="C5269" s="280"/>
      <c r="D5269" s="38"/>
      <c r="E5269" s="284"/>
      <c r="G5269" s="232"/>
    </row>
    <row r="5270" spans="1:7" ht="20.25">
      <c r="A5270" s="41"/>
      <c r="B5270" s="280"/>
      <c r="C5270" s="280"/>
      <c r="D5270" s="38"/>
      <c r="E5270" s="284"/>
      <c r="G5270" s="232"/>
    </row>
    <row r="5271" spans="1:7" ht="20.25">
      <c r="A5271" s="41"/>
      <c r="B5271" s="280"/>
      <c r="C5271" s="282"/>
      <c r="D5271" s="86"/>
      <c r="E5271" s="284"/>
      <c r="G5271" s="232"/>
    </row>
    <row r="5272" spans="1:7" ht="20.25">
      <c r="A5272" s="41"/>
      <c r="B5272" s="280"/>
      <c r="C5272" s="280"/>
      <c r="D5272" s="38"/>
      <c r="E5272" s="284"/>
      <c r="G5272" s="232"/>
    </row>
    <row r="5273" spans="1:7" ht="20.25">
      <c r="A5273" s="280"/>
      <c r="B5273" s="280"/>
      <c r="C5273" s="280"/>
      <c r="D5273" s="38"/>
      <c r="E5273" s="166"/>
      <c r="G5273" s="232"/>
    </row>
    <row r="5274" spans="1:7" ht="20.25">
      <c r="A5274" s="41"/>
      <c r="B5274" s="280"/>
      <c r="C5274" s="280"/>
      <c r="D5274" s="38"/>
      <c r="E5274" s="166"/>
      <c r="G5274" s="232"/>
    </row>
    <row r="5275" spans="1:7" ht="20.25">
      <c r="A5275" s="41"/>
      <c r="B5275" s="281"/>
      <c r="C5275" s="280"/>
      <c r="D5275" s="78"/>
      <c r="E5275" s="166"/>
      <c r="G5275" s="232"/>
    </row>
    <row r="5276" spans="1:7" ht="20.25">
      <c r="A5276" s="47"/>
      <c r="B5276" s="28"/>
      <c r="C5276" s="27"/>
      <c r="D5276" s="148"/>
      <c r="E5276" s="285"/>
      <c r="G5276" s="232"/>
    </row>
    <row r="5277" spans="1:7" ht="20.25">
      <c r="A5277" s="47"/>
      <c r="B5277" s="27"/>
      <c r="C5277" s="27"/>
      <c r="D5277" s="27"/>
      <c r="E5277" s="89"/>
      <c r="G5277" s="232"/>
    </row>
    <row r="5278" spans="1:7" ht="20.25">
      <c r="A5278" s="280"/>
      <c r="B5278" s="280"/>
      <c r="C5278" s="280"/>
      <c r="D5278" s="38"/>
      <c r="E5278" s="89"/>
      <c r="G5278" s="232"/>
    </row>
    <row r="5279" spans="1:7" ht="20.25">
      <c r="A5279" s="280"/>
      <c r="B5279" s="280"/>
      <c r="C5279" s="280"/>
      <c r="D5279" s="38"/>
      <c r="E5279" s="89"/>
      <c r="G5279" s="232"/>
    </row>
    <row r="5280" spans="1:7" ht="20.25">
      <c r="A5280" s="41"/>
      <c r="B5280" s="280"/>
      <c r="C5280" s="280"/>
      <c r="D5280" s="38"/>
      <c r="E5280" s="89"/>
      <c r="G5280" s="232"/>
    </row>
    <row r="5281" spans="1:7" ht="20.25">
      <c r="A5281" s="41"/>
      <c r="B5281" s="280"/>
      <c r="C5281" s="280"/>
      <c r="D5281" s="38"/>
      <c r="E5281" s="89"/>
      <c r="G5281" s="232"/>
    </row>
    <row r="5282" spans="1:7" ht="20.25">
      <c r="A5282" s="41"/>
      <c r="B5282" s="280"/>
      <c r="C5282" s="280"/>
      <c r="D5282" s="38"/>
      <c r="E5282" s="89"/>
      <c r="G5282" s="232"/>
    </row>
    <row r="5283" spans="1:7" ht="20.25">
      <c r="A5283" s="41"/>
      <c r="B5283" s="280"/>
      <c r="C5283" s="280"/>
      <c r="D5283" s="38"/>
      <c r="E5283" s="89"/>
      <c r="G5283" s="232"/>
    </row>
    <row r="5284" spans="1:7" ht="20.25">
      <c r="A5284" s="41"/>
      <c r="B5284" s="280"/>
      <c r="C5284" s="280"/>
      <c r="D5284" s="38"/>
      <c r="E5284" s="89"/>
      <c r="G5284" s="232"/>
    </row>
    <row r="5285" spans="1:7" ht="20.25">
      <c r="A5285" s="280"/>
      <c r="B5285" s="281"/>
      <c r="C5285" s="280"/>
      <c r="D5285" s="45"/>
      <c r="E5285" s="46"/>
      <c r="G5285" s="232"/>
    </row>
    <row r="5286" spans="1:7" ht="20.25">
      <c r="A5286" s="280"/>
      <c r="B5286" s="281"/>
      <c r="C5286" s="280"/>
      <c r="D5286" s="45"/>
      <c r="E5286" s="46"/>
      <c r="G5286" s="232"/>
    </row>
    <row r="5287" spans="1:7" ht="20.25">
      <c r="A5287" s="280"/>
      <c r="B5287" s="281"/>
      <c r="C5287" s="280"/>
      <c r="D5287" s="45" t="s">
        <v>29</v>
      </c>
      <c r="E5287" s="46"/>
      <c r="G5287" s="232"/>
    </row>
    <row r="5288" spans="1:7" ht="20.25">
      <c r="A5288" s="280"/>
      <c r="B5288" s="281"/>
      <c r="C5288" s="280"/>
      <c r="D5288" s="45"/>
      <c r="E5288" s="46"/>
      <c r="G5288" s="232"/>
    </row>
    <row r="5289" spans="1:7" ht="20.25">
      <c r="A5289" s="47"/>
      <c r="B5289" s="48"/>
      <c r="C5289" s="47"/>
      <c r="D5289" s="49"/>
      <c r="E5289" s="50"/>
      <c r="G5289" s="232"/>
    </row>
    <row r="5290" spans="1:7" ht="20.25">
      <c r="A5290" s="30"/>
      <c r="B5290" s="51"/>
      <c r="C5290" s="30"/>
      <c r="D5290" s="49"/>
      <c r="E5290" s="215"/>
      <c r="G5290" s="232"/>
    </row>
    <row r="5291" spans="1:7" ht="20.25">
      <c r="A5291" s="52"/>
      <c r="B5291" s="53"/>
      <c r="C5291" s="1238" t="s">
        <v>772</v>
      </c>
      <c r="D5291" s="1239"/>
      <c r="E5291" s="140">
        <f>SUM(E5264:E5290)</f>
        <v>387737</v>
      </c>
      <c r="G5291" s="232"/>
    </row>
    <row r="5292" spans="1:7" ht="20.25">
      <c r="A5292" s="55" t="s">
        <v>23</v>
      </c>
      <c r="B5292" s="53"/>
      <c r="C5292" s="28"/>
      <c r="D5292" s="28"/>
      <c r="E5292" s="179"/>
      <c r="G5292" s="232"/>
    </row>
    <row r="5293" spans="1:7" ht="20.25">
      <c r="A5293" s="19" t="s">
        <v>0</v>
      </c>
      <c r="G5293" s="232"/>
    </row>
    <row r="5294" spans="1:7" ht="20.25">
      <c r="A5294" s="19" t="s">
        <v>1</v>
      </c>
      <c r="G5294" s="232"/>
    </row>
    <row r="5295" spans="1:7" ht="20.25">
      <c r="A5295" s="19"/>
      <c r="G5295" s="232"/>
    </row>
    <row r="5296" spans="1:7" ht="20.25">
      <c r="A5296" s="19"/>
      <c r="B5296" s="20"/>
      <c r="C5296" s="19" t="s">
        <v>2</v>
      </c>
      <c r="G5296" s="232"/>
    </row>
    <row r="5297" spans="1:7" ht="20.25">
      <c r="A5297" s="13" t="s">
        <v>3</v>
      </c>
      <c r="B5297" s="246"/>
      <c r="C5297" s="247"/>
      <c r="D5297" s="248"/>
      <c r="E5297" s="248"/>
      <c r="G5297" s="232"/>
    </row>
    <row r="5298" spans="1:7" ht="20.25">
      <c r="A5298" s="13"/>
      <c r="B5298" s="246"/>
      <c r="C5298" s="247"/>
      <c r="D5298" s="248"/>
      <c r="E5298" s="248"/>
      <c r="G5298" s="232"/>
    </row>
    <row r="5299" spans="1:7" ht="20.25">
      <c r="A5299" s="249" t="s">
        <v>447</v>
      </c>
      <c r="B5299" s="246"/>
      <c r="C5299" s="247"/>
      <c r="D5299" s="250"/>
      <c r="E5299" s="250"/>
      <c r="G5299" s="232"/>
    </row>
    <row r="5300" spans="1:7" ht="20.25">
      <c r="A5300" s="249" t="s">
        <v>5</v>
      </c>
      <c r="B5300" s="251"/>
      <c r="C5300" s="249"/>
      <c r="D5300" s="250"/>
      <c r="E5300" s="250"/>
      <c r="G5300" s="232"/>
    </row>
    <row r="5301" spans="1:7" ht="20.25">
      <c r="A5301" s="249" t="s">
        <v>6</v>
      </c>
      <c r="B5301" s="251"/>
      <c r="C5301" s="249"/>
      <c r="D5301" s="250"/>
      <c r="E5301" s="250"/>
      <c r="G5301" s="232"/>
    </row>
    <row r="5302" spans="1:7" ht="20.25">
      <c r="A5302" s="252" t="s">
        <v>7</v>
      </c>
      <c r="B5302" s="253" t="s">
        <v>8</v>
      </c>
      <c r="C5302" s="1264" t="s">
        <v>9</v>
      </c>
      <c r="D5302" s="1265"/>
      <c r="E5302" s="252" t="s">
        <v>10</v>
      </c>
      <c r="G5302" s="232"/>
    </row>
    <row r="5303" spans="1:7" ht="20.25">
      <c r="A5303" s="181"/>
      <c r="B5303" s="254" t="s">
        <v>11</v>
      </c>
      <c r="C5303" s="252"/>
      <c r="D5303" s="255"/>
      <c r="E5303" s="181" t="s">
        <v>12</v>
      </c>
      <c r="G5303" s="232"/>
    </row>
    <row r="5304" spans="1:7" ht="20.25">
      <c r="A5304" s="256"/>
      <c r="B5304" s="257"/>
      <c r="C5304" s="258" t="s">
        <v>13</v>
      </c>
      <c r="D5304" s="259" t="s">
        <v>14</v>
      </c>
      <c r="E5304" s="258"/>
      <c r="G5304" s="232"/>
    </row>
    <row r="5305" spans="1:7" ht="20.25">
      <c r="A5305" s="260" t="s">
        <v>448</v>
      </c>
      <c r="B5305" s="244" t="s">
        <v>535</v>
      </c>
      <c r="C5305" s="244" t="s">
        <v>19</v>
      </c>
      <c r="D5305" s="38">
        <v>42916</v>
      </c>
      <c r="E5305" s="58">
        <v>-15928</v>
      </c>
      <c r="F5305" s="687"/>
      <c r="G5305" s="232"/>
    </row>
    <row r="5306" spans="1:7" ht="20.25">
      <c r="A5306" s="261"/>
      <c r="B5306" s="244" t="s">
        <v>534</v>
      </c>
      <c r="C5306" s="244" t="s">
        <v>17</v>
      </c>
      <c r="D5306" s="38">
        <v>42931</v>
      </c>
      <c r="E5306" s="58">
        <v>-25661</v>
      </c>
      <c r="G5306" s="232"/>
    </row>
    <row r="5307" spans="1:7" ht="20.25">
      <c r="A5307" s="261"/>
      <c r="B5307" s="244"/>
      <c r="C5307" s="244"/>
      <c r="D5307" s="292"/>
      <c r="E5307" s="58"/>
      <c r="G5307" s="232"/>
    </row>
    <row r="5308" spans="1:7" ht="20.25">
      <c r="A5308" s="261"/>
      <c r="B5308" s="244"/>
      <c r="C5308" s="244"/>
      <c r="D5308" s="244"/>
      <c r="E5308" s="58"/>
      <c r="G5308" s="232"/>
    </row>
    <row r="5309" spans="1:7" ht="20.25">
      <c r="A5309" s="261"/>
      <c r="B5309" s="244"/>
      <c r="C5309" s="262"/>
      <c r="D5309" s="262"/>
      <c r="E5309" s="58"/>
      <c r="G5309" s="232"/>
    </row>
    <row r="5310" spans="1:7" ht="20.25">
      <c r="A5310" s="261"/>
      <c r="B5310" s="244"/>
      <c r="C5310" s="244"/>
      <c r="D5310" s="244"/>
      <c r="E5310" s="58"/>
      <c r="G5310" s="232"/>
    </row>
    <row r="5311" spans="1:7" ht="20.25">
      <c r="A5311" s="244"/>
      <c r="B5311" s="244"/>
      <c r="C5311" s="244"/>
      <c r="D5311" s="244"/>
      <c r="E5311" s="58"/>
      <c r="G5311" s="232"/>
    </row>
    <row r="5312" spans="1:7" ht="20.25">
      <c r="A5312" s="244"/>
      <c r="B5312" s="244"/>
      <c r="C5312" s="244"/>
      <c r="D5312" s="244"/>
      <c r="E5312" s="58"/>
      <c r="G5312" s="232"/>
    </row>
    <row r="5313" spans="1:7" ht="20.25">
      <c r="A5313" s="261"/>
      <c r="B5313" s="244"/>
      <c r="C5313" s="244"/>
      <c r="D5313" s="244"/>
      <c r="E5313" s="58"/>
      <c r="G5313" s="232"/>
    </row>
    <row r="5314" spans="1:7" ht="20.25">
      <c r="A5314" s="261"/>
      <c r="B5314" s="263"/>
      <c r="C5314" s="244"/>
      <c r="D5314" s="264"/>
      <c r="E5314" s="58"/>
      <c r="G5314" s="232"/>
    </row>
    <row r="5315" spans="1:7" ht="20.25">
      <c r="A5315" s="265"/>
      <c r="B5315" s="254"/>
      <c r="C5315" s="181"/>
      <c r="D5315" s="266"/>
      <c r="E5315" s="58"/>
      <c r="G5315" s="232"/>
    </row>
    <row r="5316" spans="1:7" ht="20.25">
      <c r="A5316" s="265"/>
      <c r="B5316" s="181"/>
      <c r="C5316" s="181"/>
      <c r="D5316" s="181"/>
      <c r="E5316" s="58"/>
      <c r="G5316" s="232"/>
    </row>
    <row r="5317" spans="1:7" ht="20.25">
      <c r="A5317" s="244"/>
      <c r="B5317" s="244"/>
      <c r="C5317" s="244"/>
      <c r="D5317" s="244"/>
      <c r="E5317" s="58"/>
      <c r="G5317" s="232"/>
    </row>
    <row r="5318" spans="1:7" ht="20.25">
      <c r="A5318" s="244"/>
      <c r="B5318" s="244"/>
      <c r="C5318" s="244"/>
      <c r="D5318" s="244"/>
      <c r="E5318" s="58"/>
      <c r="G5318" s="232"/>
    </row>
    <row r="5319" spans="1:7" ht="20.25">
      <c r="A5319" s="261"/>
      <c r="B5319" s="244"/>
      <c r="C5319" s="244"/>
      <c r="D5319" s="244"/>
      <c r="E5319" s="58"/>
      <c r="G5319" s="232"/>
    </row>
    <row r="5320" spans="1:7" ht="20.25">
      <c r="A5320" s="261"/>
      <c r="B5320" s="244"/>
      <c r="C5320" s="244"/>
      <c r="D5320" s="244"/>
      <c r="E5320" s="58"/>
      <c r="G5320" s="232"/>
    </row>
    <row r="5321" spans="1:7" ht="20.25">
      <c r="A5321" s="261"/>
      <c r="B5321" s="244"/>
      <c r="C5321" s="244"/>
      <c r="D5321" s="244"/>
      <c r="E5321" s="58"/>
      <c r="G5321" s="232"/>
    </row>
    <row r="5322" spans="1:7" ht="20.25">
      <c r="A5322" s="261"/>
      <c r="B5322" s="244"/>
      <c r="C5322" s="244"/>
      <c r="D5322" s="244"/>
      <c r="E5322" s="58"/>
      <c r="G5322" s="232"/>
    </row>
    <row r="5323" spans="1:7" ht="20.25">
      <c r="A5323" s="261"/>
      <c r="B5323" s="244"/>
      <c r="C5323" s="244"/>
      <c r="D5323" s="244"/>
      <c r="E5323" s="58"/>
      <c r="G5323" s="232"/>
    </row>
    <row r="5324" spans="1:7" ht="20.25">
      <c r="A5324" s="261"/>
      <c r="B5324" s="244"/>
      <c r="C5324" s="244"/>
      <c r="D5324" s="244"/>
      <c r="E5324" s="58"/>
      <c r="G5324" s="232"/>
    </row>
    <row r="5325" spans="1:7" ht="20.25">
      <c r="A5325" s="261"/>
      <c r="B5325" s="244"/>
      <c r="C5325" s="244"/>
      <c r="D5325" s="244"/>
      <c r="E5325" s="58"/>
      <c r="G5325" s="232"/>
    </row>
    <row r="5326" spans="1:7" ht="20.25">
      <c r="A5326" s="244"/>
      <c r="B5326" s="263"/>
      <c r="C5326" s="244"/>
      <c r="D5326" s="267"/>
      <c r="E5326" s="182"/>
      <c r="G5326" s="232"/>
    </row>
    <row r="5327" spans="1:7" ht="20.25">
      <c r="A5327" s="244"/>
      <c r="B5327" s="263"/>
      <c r="C5327" s="244"/>
      <c r="D5327" s="267"/>
      <c r="E5327" s="182"/>
      <c r="G5327" s="232"/>
    </row>
    <row r="5328" spans="1:7" ht="20.25">
      <c r="A5328" s="244"/>
      <c r="B5328" s="263"/>
      <c r="C5328" s="244"/>
      <c r="D5328" s="267" t="s">
        <v>29</v>
      </c>
      <c r="E5328" s="182"/>
      <c r="G5328" s="232"/>
    </row>
    <row r="5329" spans="1:7" ht="20.25">
      <c r="A5329" s="244"/>
      <c r="B5329" s="263"/>
      <c r="C5329" s="244"/>
      <c r="D5329" s="267"/>
      <c r="E5329" s="182"/>
      <c r="G5329" s="232"/>
    </row>
    <row r="5330" spans="1:7" ht="20.25">
      <c r="A5330" s="265"/>
      <c r="B5330" s="268"/>
      <c r="C5330" s="265"/>
      <c r="D5330" s="269"/>
      <c r="E5330" s="183"/>
      <c r="G5330" s="232"/>
    </row>
    <row r="5331" spans="1:7" ht="20.25">
      <c r="A5331" s="256"/>
      <c r="B5331" s="270"/>
      <c r="C5331" s="256"/>
      <c r="D5331" s="269"/>
      <c r="E5331" s="183"/>
      <c r="G5331" s="232"/>
    </row>
    <row r="5332" spans="1:7" ht="20.25">
      <c r="A5332" s="271"/>
      <c r="B5332" s="272"/>
      <c r="C5332" s="1264" t="s">
        <v>772</v>
      </c>
      <c r="D5332" s="1265"/>
      <c r="E5332" s="273">
        <f>SUM(E5305:E5331)</f>
        <v>-41589</v>
      </c>
      <c r="G5332" s="232"/>
    </row>
    <row r="5333" spans="1:7" ht="20.25">
      <c r="A5333" s="274" t="s">
        <v>23</v>
      </c>
      <c r="B5333" s="272"/>
      <c r="C5333" s="254"/>
      <c r="D5333" s="248"/>
      <c r="E5333" s="248"/>
      <c r="G5333" s="232"/>
    </row>
    <row r="5334" spans="1:7" ht="20.25">
      <c r="A5334" s="19" t="s">
        <v>0</v>
      </c>
      <c r="G5334" s="232"/>
    </row>
    <row r="5335" spans="1:7" ht="20.25">
      <c r="A5335" s="19" t="s">
        <v>1</v>
      </c>
      <c r="G5335" s="232"/>
    </row>
    <row r="5336" spans="1:7" ht="20.25">
      <c r="A5336" s="19"/>
      <c r="G5336" s="232"/>
    </row>
    <row r="5337" spans="1:7" ht="20.25">
      <c r="A5337" s="19"/>
      <c r="B5337" s="20"/>
      <c r="C5337" s="19" t="s">
        <v>2</v>
      </c>
      <c r="G5337" s="232"/>
    </row>
    <row r="5338" spans="1:7" ht="20.25">
      <c r="A5338" s="19" t="s">
        <v>3</v>
      </c>
      <c r="B5338" s="23"/>
      <c r="C5338" s="20"/>
      <c r="G5338" s="232"/>
    </row>
    <row r="5339" spans="1:7" ht="20.25">
      <c r="G5339" s="232"/>
    </row>
    <row r="5340" spans="1:7" ht="20.25">
      <c r="A5340" s="21" t="s">
        <v>449</v>
      </c>
      <c r="B5340" s="23"/>
      <c r="C5340" s="20"/>
      <c r="D5340" s="22"/>
      <c r="E5340" s="22"/>
      <c r="G5340" s="232"/>
    </row>
    <row r="5341" spans="1:7" ht="20.25">
      <c r="A5341" s="21" t="s">
        <v>5</v>
      </c>
      <c r="B5341" s="24"/>
      <c r="C5341" s="21"/>
      <c r="D5341" s="22"/>
      <c r="E5341" s="22"/>
      <c r="G5341" s="232"/>
    </row>
    <row r="5342" spans="1:7" ht="20.25">
      <c r="A5342" s="21" t="s">
        <v>6</v>
      </c>
      <c r="B5342" s="24"/>
      <c r="C5342" s="21"/>
      <c r="D5342" s="22"/>
      <c r="E5342" s="22"/>
      <c r="G5342" s="232"/>
    </row>
    <row r="5343" spans="1:7" ht="20.25">
      <c r="A5343" s="688" t="s">
        <v>7</v>
      </c>
      <c r="B5343" s="26" t="s">
        <v>8</v>
      </c>
      <c r="C5343" s="1238" t="s">
        <v>9</v>
      </c>
      <c r="D5343" s="1239"/>
      <c r="E5343" s="688" t="s">
        <v>10</v>
      </c>
      <c r="G5343" s="232"/>
    </row>
    <row r="5344" spans="1:7" ht="20.25">
      <c r="A5344" s="27"/>
      <c r="B5344" s="28" t="s">
        <v>11</v>
      </c>
      <c r="C5344" s="688"/>
      <c r="D5344" s="29"/>
      <c r="E5344" s="27" t="s">
        <v>12</v>
      </c>
      <c r="G5344" s="232"/>
    </row>
    <row r="5345" spans="1:7" ht="20.25">
      <c r="A5345" s="30"/>
      <c r="B5345" s="31"/>
      <c r="C5345" s="689" t="s">
        <v>13</v>
      </c>
      <c r="D5345" s="690" t="s">
        <v>14</v>
      </c>
      <c r="E5345" s="689"/>
      <c r="G5345" s="232"/>
    </row>
    <row r="5346" spans="1:7" ht="20.25">
      <c r="A5346" s="34" t="s">
        <v>450</v>
      </c>
      <c r="B5346" s="280"/>
      <c r="C5346" s="280"/>
      <c r="D5346" s="38"/>
      <c r="E5346" s="89"/>
      <c r="F5346" s="306">
        <v>43101</v>
      </c>
      <c r="G5346" s="232"/>
    </row>
    <row r="5347" spans="1:7" ht="20.25">
      <c r="A5347" s="280"/>
      <c r="B5347" s="280"/>
      <c r="C5347" s="280"/>
      <c r="D5347" s="38"/>
      <c r="E5347" s="89"/>
      <c r="F5347" s="306"/>
      <c r="G5347" s="232"/>
    </row>
    <row r="5348" spans="1:7" ht="20.25">
      <c r="A5348" s="41"/>
      <c r="B5348" s="280"/>
      <c r="C5348" s="280"/>
      <c r="D5348" s="38"/>
      <c r="E5348" s="89"/>
      <c r="G5348" s="232"/>
    </row>
    <row r="5349" spans="1:7" ht="20.25">
      <c r="A5349" s="41"/>
      <c r="B5349" s="280"/>
      <c r="C5349" s="280"/>
      <c r="D5349" s="38"/>
      <c r="E5349" s="89"/>
      <c r="G5349" s="232"/>
    </row>
    <row r="5350" spans="1:7" ht="20.25">
      <c r="A5350" s="41"/>
      <c r="B5350" s="280"/>
      <c r="C5350" s="282"/>
      <c r="D5350" s="38"/>
      <c r="E5350" s="89"/>
      <c r="G5350" s="232"/>
    </row>
    <row r="5351" spans="1:7" ht="20.25">
      <c r="A5351" s="41"/>
      <c r="B5351" s="280"/>
      <c r="C5351" s="282"/>
      <c r="D5351" s="86"/>
      <c r="E5351" s="89"/>
      <c r="G5351" s="232"/>
    </row>
    <row r="5352" spans="1:7" ht="20.25">
      <c r="A5352" s="41"/>
      <c r="B5352" s="280"/>
      <c r="C5352" s="280"/>
      <c r="D5352" s="38"/>
      <c r="E5352" s="89"/>
      <c r="G5352" s="232"/>
    </row>
    <row r="5353" spans="1:7" ht="20.25">
      <c r="A5353" s="41"/>
      <c r="B5353" s="280"/>
      <c r="C5353" s="280"/>
      <c r="D5353" s="38"/>
      <c r="E5353" s="89"/>
      <c r="G5353" s="232"/>
    </row>
    <row r="5354" spans="1:7" ht="20.25">
      <c r="A5354" s="280"/>
      <c r="B5354" s="280"/>
      <c r="C5354" s="280"/>
      <c r="D5354" s="38"/>
      <c r="E5354" s="89"/>
      <c r="G5354" s="232"/>
    </row>
    <row r="5355" spans="1:7" ht="20.25">
      <c r="A5355" s="41"/>
      <c r="B5355" s="280"/>
      <c r="C5355" s="280"/>
      <c r="D5355" s="38"/>
      <c r="E5355" s="89"/>
      <c r="G5355" s="232"/>
    </row>
    <row r="5356" spans="1:7" ht="20.25">
      <c r="A5356" s="41"/>
      <c r="B5356" s="281"/>
      <c r="C5356" s="280"/>
      <c r="D5356" s="78"/>
      <c r="E5356" s="89"/>
      <c r="G5356" s="232"/>
    </row>
    <row r="5357" spans="1:7" ht="20.25">
      <c r="A5357" s="47"/>
      <c r="B5357" s="28"/>
      <c r="C5357" s="27"/>
      <c r="D5357" s="148"/>
      <c r="E5357" s="89"/>
      <c r="G5357" s="232"/>
    </row>
    <row r="5358" spans="1:7" ht="20.25">
      <c r="A5358" s="47"/>
      <c r="B5358" s="27"/>
      <c r="C5358" s="27"/>
      <c r="D5358" s="27"/>
      <c r="E5358" s="89"/>
      <c r="G5358" s="232"/>
    </row>
    <row r="5359" spans="1:7" ht="20.25">
      <c r="A5359" s="280"/>
      <c r="B5359" s="280"/>
      <c r="C5359" s="280"/>
      <c r="D5359" s="38"/>
      <c r="E5359" s="89"/>
      <c r="G5359" s="232"/>
    </row>
    <row r="5360" spans="1:7" ht="20.25">
      <c r="A5360" s="280"/>
      <c r="B5360" s="280"/>
      <c r="C5360" s="280"/>
      <c r="D5360" s="38"/>
      <c r="E5360" s="89"/>
      <c r="G5360" s="232"/>
    </row>
    <row r="5361" spans="1:7" ht="20.25">
      <c r="A5361" s="41"/>
      <c r="B5361" s="280"/>
      <c r="C5361" s="280"/>
      <c r="D5361" s="38"/>
      <c r="E5361" s="89"/>
      <c r="G5361" s="232"/>
    </row>
    <row r="5362" spans="1:7" ht="20.25">
      <c r="A5362" s="41"/>
      <c r="B5362" s="280"/>
      <c r="C5362" s="280"/>
      <c r="D5362" s="38"/>
      <c r="E5362" s="89"/>
      <c r="G5362" s="232"/>
    </row>
    <row r="5363" spans="1:7" ht="20.25">
      <c r="A5363" s="41"/>
      <c r="B5363" s="280"/>
      <c r="C5363" s="280"/>
      <c r="D5363" s="38"/>
      <c r="E5363" s="89"/>
      <c r="G5363" s="232"/>
    </row>
    <row r="5364" spans="1:7" ht="20.25">
      <c r="A5364" s="280"/>
      <c r="B5364" s="281"/>
      <c r="C5364" s="280"/>
      <c r="D5364" s="45"/>
      <c r="E5364" s="46"/>
      <c r="G5364" s="232"/>
    </row>
    <row r="5365" spans="1:7" ht="20.25">
      <c r="A5365" s="280"/>
      <c r="B5365" s="281"/>
      <c r="C5365" s="280"/>
      <c r="D5365" s="45"/>
      <c r="E5365" s="46"/>
      <c r="G5365" s="232"/>
    </row>
    <row r="5366" spans="1:7" ht="20.25">
      <c r="A5366" s="280"/>
      <c r="B5366" s="281"/>
      <c r="C5366" s="280"/>
      <c r="D5366" s="45"/>
      <c r="E5366" s="46"/>
      <c r="G5366" s="232"/>
    </row>
    <row r="5367" spans="1:7" ht="20.25">
      <c r="A5367" s="280"/>
      <c r="B5367" s="281"/>
      <c r="C5367" s="280"/>
      <c r="D5367" s="45"/>
      <c r="E5367" s="46"/>
      <c r="G5367" s="232"/>
    </row>
    <row r="5368" spans="1:7" ht="20.25">
      <c r="A5368" s="280"/>
      <c r="B5368" s="281"/>
      <c r="C5368" s="280"/>
      <c r="D5368" s="45"/>
      <c r="E5368" s="46"/>
      <c r="G5368" s="232"/>
    </row>
    <row r="5369" spans="1:7" ht="20.25">
      <c r="A5369" s="280"/>
      <c r="B5369" s="281"/>
      <c r="C5369" s="280"/>
      <c r="D5369" s="45" t="s">
        <v>29</v>
      </c>
      <c r="E5369" s="46"/>
      <c r="G5369" s="232"/>
    </row>
    <row r="5370" spans="1:7" ht="20.25">
      <c r="A5370" s="280"/>
      <c r="B5370" s="281"/>
      <c r="C5370" s="280"/>
      <c r="D5370" s="45"/>
      <c r="E5370" s="46"/>
      <c r="G5370" s="232"/>
    </row>
    <row r="5371" spans="1:7" ht="20.25">
      <c r="A5371" s="47"/>
      <c r="B5371" s="48"/>
      <c r="C5371" s="47"/>
      <c r="D5371" s="49"/>
      <c r="E5371" s="50"/>
      <c r="G5371" s="232"/>
    </row>
    <row r="5372" spans="1:7" ht="20.25">
      <c r="A5372" s="30"/>
      <c r="B5372" s="51"/>
      <c r="C5372" s="30"/>
      <c r="D5372" s="49"/>
      <c r="E5372" s="50"/>
      <c r="G5372" s="232"/>
    </row>
    <row r="5373" spans="1:7" ht="20.25">
      <c r="A5373" s="52"/>
      <c r="B5373" s="53"/>
      <c r="C5373" s="1238" t="s">
        <v>772</v>
      </c>
      <c r="D5373" s="1239"/>
      <c r="E5373" s="140">
        <f>SUM(E5346:E5372)</f>
        <v>0</v>
      </c>
      <c r="G5373" s="232"/>
    </row>
    <row r="5374" spans="1:7" ht="20.25">
      <c r="A5374" s="55" t="s">
        <v>23</v>
      </c>
      <c r="B5374" s="53"/>
      <c r="C5374" s="28"/>
      <c r="E5374" s="187"/>
      <c r="G5374" s="232"/>
    </row>
    <row r="5375" spans="1:7" ht="20.25">
      <c r="A5375" s="19" t="s">
        <v>0</v>
      </c>
      <c r="G5375" s="232"/>
    </row>
    <row r="5376" spans="1:7" ht="20.25">
      <c r="A5376" s="19" t="s">
        <v>1</v>
      </c>
      <c r="G5376" s="232"/>
    </row>
    <row r="5377" spans="1:8" ht="20.25">
      <c r="A5377" s="19"/>
      <c r="G5377" s="232"/>
    </row>
    <row r="5378" spans="1:8" ht="20.25">
      <c r="A5378" s="19"/>
      <c r="B5378" s="20"/>
      <c r="C5378" s="19" t="s">
        <v>2</v>
      </c>
      <c r="D5378" s="22"/>
      <c r="E5378" s="22"/>
      <c r="G5378" s="232"/>
    </row>
    <row r="5379" spans="1:8" ht="20.25">
      <c r="A5379" s="19" t="s">
        <v>3</v>
      </c>
      <c r="B5379" s="23"/>
      <c r="C5379" s="20"/>
      <c r="D5379" s="22"/>
      <c r="E5379" s="22"/>
      <c r="G5379" s="232"/>
    </row>
    <row r="5380" spans="1:8" ht="20.25">
      <c r="A5380" s="19"/>
      <c r="B5380" s="23"/>
      <c r="C5380" s="20"/>
      <c r="D5380" s="22"/>
      <c r="E5380" s="22"/>
      <c r="G5380" s="232"/>
    </row>
    <row r="5381" spans="1:8" ht="20.25">
      <c r="A5381" s="21" t="s">
        <v>451</v>
      </c>
      <c r="B5381" s="23"/>
      <c r="C5381" s="20"/>
      <c r="D5381" s="22"/>
      <c r="E5381" s="22"/>
      <c r="G5381" s="232"/>
    </row>
    <row r="5382" spans="1:8" ht="20.25">
      <c r="A5382" s="21" t="s">
        <v>5</v>
      </c>
      <c r="B5382" s="24"/>
      <c r="C5382" s="21"/>
      <c r="D5382" s="22"/>
      <c r="E5382" s="22"/>
      <c r="G5382" s="232"/>
    </row>
    <row r="5383" spans="1:8" ht="20.25">
      <c r="A5383" s="21" t="s">
        <v>6</v>
      </c>
      <c r="B5383" s="24"/>
      <c r="C5383" s="21"/>
      <c r="D5383" s="22"/>
      <c r="E5383" s="22"/>
      <c r="G5383" s="232"/>
    </row>
    <row r="5384" spans="1:8" ht="20.25">
      <c r="A5384" s="688" t="s">
        <v>7</v>
      </c>
      <c r="B5384" s="26" t="s">
        <v>8</v>
      </c>
      <c r="C5384" s="1238" t="s">
        <v>9</v>
      </c>
      <c r="D5384" s="1266"/>
      <c r="E5384" s="688" t="s">
        <v>10</v>
      </c>
      <c r="G5384" s="232"/>
    </row>
    <row r="5385" spans="1:8" ht="20.25">
      <c r="A5385" s="27"/>
      <c r="B5385" s="28" t="s">
        <v>11</v>
      </c>
      <c r="C5385" s="688"/>
      <c r="D5385" s="29"/>
      <c r="E5385" s="27" t="s">
        <v>12</v>
      </c>
      <c r="G5385" s="232"/>
    </row>
    <row r="5386" spans="1:8" ht="20.25">
      <c r="A5386" s="30"/>
      <c r="B5386" s="31"/>
      <c r="C5386" s="689" t="s">
        <v>13</v>
      </c>
      <c r="D5386" s="690" t="s">
        <v>14</v>
      </c>
      <c r="E5386" s="689"/>
      <c r="G5386" s="232"/>
    </row>
    <row r="5387" spans="1:8" ht="20.25">
      <c r="A5387" s="34" t="s">
        <v>527</v>
      </c>
      <c r="B5387" s="281" t="s">
        <v>18</v>
      </c>
      <c r="C5387" s="280" t="s">
        <v>17</v>
      </c>
      <c r="D5387" s="283">
        <v>43115</v>
      </c>
      <c r="E5387" s="197">
        <v>3012085</v>
      </c>
      <c r="G5387" s="232"/>
      <c r="H5387" s="668">
        <v>43191</v>
      </c>
    </row>
    <row r="5388" spans="1:8" ht="20.25">
      <c r="A5388" s="280"/>
      <c r="B5388" s="281" t="s">
        <v>18</v>
      </c>
      <c r="C5388" s="195" t="s">
        <v>19</v>
      </c>
      <c r="D5388" s="196">
        <v>43131</v>
      </c>
      <c r="E5388" s="284">
        <v>3544336</v>
      </c>
      <c r="F5388" s="305"/>
      <c r="G5388" s="232"/>
      <c r="H5388" s="668">
        <v>43191</v>
      </c>
    </row>
    <row r="5389" spans="1:8" ht="20.25">
      <c r="A5389" s="41"/>
      <c r="B5389" s="280" t="s">
        <v>18</v>
      </c>
      <c r="C5389" s="280" t="s">
        <v>17</v>
      </c>
      <c r="D5389" s="86">
        <v>43146</v>
      </c>
      <c r="E5389" s="197">
        <v>3090706</v>
      </c>
      <c r="G5389" s="232"/>
      <c r="H5389" s="668"/>
    </row>
    <row r="5390" spans="1:8" ht="20.25">
      <c r="A5390" s="41"/>
      <c r="B5390" s="280" t="s">
        <v>18</v>
      </c>
      <c r="C5390" s="280" t="s">
        <v>19</v>
      </c>
      <c r="D5390" s="86">
        <v>43159</v>
      </c>
      <c r="E5390" s="284">
        <v>3503868</v>
      </c>
      <c r="F5390" s="305"/>
      <c r="G5390" s="232"/>
      <c r="H5390" s="668"/>
    </row>
    <row r="5391" spans="1:8" ht="20.25">
      <c r="A5391" s="41"/>
      <c r="B5391" s="280"/>
      <c r="C5391" s="280"/>
      <c r="D5391" s="86"/>
      <c r="E5391" s="284"/>
      <c r="F5391" s="305"/>
      <c r="G5391" s="232"/>
      <c r="H5391" s="668"/>
    </row>
    <row r="5392" spans="1:8" ht="20.25">
      <c r="A5392" s="280"/>
      <c r="B5392" s="281"/>
      <c r="C5392" s="282"/>
      <c r="D5392" s="286"/>
      <c r="E5392" s="284"/>
      <c r="F5392" s="304"/>
      <c r="G5392" s="232"/>
    </row>
    <row r="5393" spans="1:7" ht="20.25">
      <c r="A5393" s="41"/>
      <c r="B5393" s="281"/>
      <c r="C5393" s="280"/>
      <c r="D5393" s="286"/>
      <c r="E5393" s="284"/>
      <c r="F5393" s="305"/>
      <c r="G5393" s="232"/>
    </row>
    <row r="5394" spans="1:7" ht="20.25">
      <c r="A5394" s="41"/>
      <c r="B5394" s="281"/>
      <c r="C5394" s="282"/>
      <c r="D5394" s="286"/>
      <c r="E5394" s="284"/>
      <c r="F5394" s="304"/>
      <c r="G5394" s="232"/>
    </row>
    <row r="5395" spans="1:7" ht="20.25">
      <c r="A5395" s="41"/>
      <c r="B5395" s="281"/>
      <c r="C5395" s="280"/>
      <c r="D5395" s="283"/>
      <c r="E5395" s="284"/>
      <c r="G5395" s="232"/>
    </row>
    <row r="5396" spans="1:7" ht="20.25">
      <c r="A5396" s="41"/>
      <c r="B5396" s="281"/>
      <c r="C5396" s="280"/>
      <c r="D5396" s="283"/>
      <c r="E5396" s="277"/>
      <c r="G5396" s="232"/>
    </row>
    <row r="5397" spans="1:7" ht="20.25">
      <c r="A5397" s="41"/>
      <c r="B5397" s="281"/>
      <c r="C5397" s="280"/>
      <c r="D5397" s="216"/>
      <c r="E5397" s="276"/>
      <c r="G5397" s="232"/>
    </row>
    <row r="5398" spans="1:7" ht="20.25">
      <c r="A5398" s="47"/>
      <c r="B5398" s="28"/>
      <c r="C5398" s="27"/>
      <c r="D5398" s="28"/>
      <c r="E5398" s="275"/>
      <c r="G5398" s="232"/>
    </row>
    <row r="5399" spans="1:7" ht="20.25">
      <c r="A5399" s="47"/>
      <c r="B5399" s="148"/>
      <c r="C5399" s="27"/>
      <c r="D5399" s="28"/>
      <c r="E5399" s="275"/>
      <c r="G5399" s="232"/>
    </row>
    <row r="5400" spans="1:7" ht="20.25">
      <c r="A5400" s="280"/>
      <c r="B5400" s="281"/>
      <c r="C5400" s="280"/>
      <c r="D5400" s="283"/>
      <c r="E5400" s="276"/>
      <c r="G5400" s="232"/>
    </row>
    <row r="5401" spans="1:7" ht="20.25">
      <c r="A5401" s="280"/>
      <c r="B5401" s="281"/>
      <c r="C5401" s="280"/>
      <c r="D5401" s="283"/>
      <c r="E5401" s="277"/>
      <c r="G5401" s="232"/>
    </row>
    <row r="5402" spans="1:7" ht="20.25">
      <c r="A5402" s="41"/>
      <c r="B5402" s="281"/>
      <c r="C5402" s="280"/>
      <c r="D5402" s="283"/>
      <c r="E5402" s="276"/>
      <c r="G5402" s="232"/>
    </row>
    <row r="5403" spans="1:7" ht="20.25">
      <c r="A5403" s="41"/>
      <c r="B5403" s="281"/>
      <c r="C5403" s="280"/>
      <c r="D5403" s="283"/>
      <c r="E5403" s="276"/>
      <c r="G5403" s="232"/>
    </row>
    <row r="5404" spans="1:7" ht="20.25">
      <c r="A5404" s="41"/>
      <c r="B5404" s="281"/>
      <c r="C5404" s="280"/>
      <c r="D5404" s="283"/>
      <c r="E5404" s="275"/>
      <c r="G5404" s="232"/>
    </row>
    <row r="5405" spans="1:7" ht="20.25">
      <c r="A5405" s="280"/>
      <c r="B5405" s="281"/>
      <c r="C5405" s="280"/>
      <c r="D5405" s="116"/>
      <c r="E5405" s="275"/>
      <c r="G5405" s="232"/>
    </row>
    <row r="5406" spans="1:7" ht="20.25">
      <c r="A5406" s="280"/>
      <c r="B5406" s="281"/>
      <c r="C5406" s="280"/>
      <c r="D5406" s="116"/>
      <c r="E5406" s="182"/>
      <c r="G5406" s="232"/>
    </row>
    <row r="5407" spans="1:7" ht="20.25">
      <c r="A5407" s="280"/>
      <c r="B5407" s="281"/>
      <c r="C5407" s="280"/>
      <c r="D5407" s="116"/>
      <c r="E5407" s="182"/>
      <c r="G5407" s="232"/>
    </row>
    <row r="5408" spans="1:7" ht="20.25">
      <c r="A5408" s="280"/>
      <c r="B5408" s="281"/>
      <c r="C5408" s="280"/>
      <c r="D5408" s="116"/>
      <c r="E5408" s="182"/>
      <c r="G5408" s="232"/>
    </row>
    <row r="5409" spans="1:7" ht="20.25">
      <c r="A5409" s="280"/>
      <c r="B5409" s="281"/>
      <c r="C5409" s="280"/>
      <c r="D5409" s="116"/>
      <c r="E5409" s="182"/>
      <c r="G5409" s="232"/>
    </row>
    <row r="5410" spans="1:7" ht="20.25">
      <c r="A5410" s="280"/>
      <c r="B5410" s="281"/>
      <c r="C5410" s="280"/>
      <c r="D5410" s="116" t="s">
        <v>29</v>
      </c>
      <c r="E5410" s="182"/>
      <c r="G5410" s="232"/>
    </row>
    <row r="5411" spans="1:7" ht="20.25">
      <c r="A5411" s="280"/>
      <c r="B5411" s="281"/>
      <c r="C5411" s="280"/>
      <c r="D5411" s="116"/>
      <c r="E5411" s="182"/>
      <c r="G5411" s="232"/>
    </row>
    <row r="5412" spans="1:7" ht="20.25">
      <c r="A5412" s="47"/>
      <c r="B5412" s="48"/>
      <c r="C5412" s="47"/>
      <c r="D5412" s="53"/>
      <c r="E5412" s="182"/>
      <c r="G5412" s="232"/>
    </row>
    <row r="5413" spans="1:7" ht="20.25">
      <c r="A5413" s="30"/>
      <c r="B5413" s="51"/>
      <c r="C5413" s="30"/>
      <c r="D5413" s="53"/>
      <c r="E5413" s="278"/>
      <c r="G5413" s="232"/>
    </row>
    <row r="5414" spans="1:7" ht="20.25">
      <c r="A5414" s="52"/>
      <c r="B5414" s="53"/>
      <c r="C5414" s="1238" t="s">
        <v>772</v>
      </c>
      <c r="D5414" s="1239"/>
      <c r="E5414" s="140">
        <f>SUM(E5387:E5413)</f>
        <v>13150995</v>
      </c>
      <c r="G5414" s="232"/>
    </row>
    <row r="5415" spans="1:7" ht="20.25">
      <c r="A5415" s="55" t="s">
        <v>23</v>
      </c>
      <c r="B5415" s="53"/>
      <c r="C5415" s="28"/>
      <c r="D5415" s="28"/>
      <c r="E5415" s="179"/>
      <c r="G5415" s="232"/>
    </row>
    <row r="5416" spans="1:7" ht="20.25">
      <c r="A5416" s="19" t="s">
        <v>0</v>
      </c>
      <c r="B5416" s="40"/>
      <c r="C5416" s="40"/>
      <c r="D5416" s="40"/>
      <c r="E5416" s="40"/>
      <c r="G5416" s="232"/>
    </row>
    <row r="5417" spans="1:7" ht="20.25">
      <c r="A5417" s="19" t="s">
        <v>1</v>
      </c>
      <c r="G5417" s="232"/>
    </row>
    <row r="5418" spans="1:7" ht="20.25">
      <c r="G5418" s="232"/>
    </row>
    <row r="5419" spans="1:7" ht="20.25">
      <c r="A5419" s="19"/>
      <c r="B5419" s="20"/>
      <c r="C5419" s="19" t="s">
        <v>2</v>
      </c>
      <c r="D5419" s="22"/>
      <c r="E5419" s="22"/>
      <c r="G5419" s="232"/>
    </row>
    <row r="5420" spans="1:7" ht="20.25">
      <c r="A5420" s="19" t="s">
        <v>3</v>
      </c>
      <c r="B5420" s="23"/>
      <c r="C5420" s="20"/>
      <c r="D5420" s="22"/>
      <c r="E5420" s="22"/>
      <c r="G5420" s="232"/>
    </row>
    <row r="5421" spans="1:7" ht="20.25">
      <c r="A5421" s="19"/>
      <c r="B5421" s="23"/>
      <c r="C5421" s="20"/>
      <c r="D5421" s="22"/>
      <c r="E5421" s="22"/>
      <c r="G5421" s="232"/>
    </row>
    <row r="5422" spans="1:7" ht="20.25">
      <c r="A5422" s="21" t="s">
        <v>453</v>
      </c>
      <c r="B5422" s="23"/>
      <c r="C5422" s="20"/>
      <c r="D5422" s="22"/>
      <c r="E5422" s="22"/>
      <c r="G5422" s="232"/>
    </row>
    <row r="5423" spans="1:7" ht="20.25">
      <c r="A5423" s="21" t="s">
        <v>5</v>
      </c>
      <c r="B5423" s="24"/>
      <c r="C5423" s="21"/>
      <c r="D5423" s="22"/>
      <c r="E5423" s="22"/>
      <c r="G5423" s="232"/>
    </row>
    <row r="5424" spans="1:7" ht="20.25">
      <c r="A5424" s="21" t="s">
        <v>6</v>
      </c>
      <c r="B5424" s="24"/>
      <c r="C5424" s="21"/>
      <c r="D5424" s="22"/>
      <c r="E5424" s="22"/>
      <c r="G5424" s="232"/>
    </row>
    <row r="5425" spans="1:7" ht="20.25">
      <c r="A5425" s="688" t="s">
        <v>7</v>
      </c>
      <c r="B5425" s="26" t="s">
        <v>8</v>
      </c>
      <c r="C5425" s="1238" t="s">
        <v>9</v>
      </c>
      <c r="D5425" s="1239"/>
      <c r="E5425" s="688" t="s">
        <v>10</v>
      </c>
      <c r="G5425" s="232"/>
    </row>
    <row r="5426" spans="1:7" ht="20.25">
      <c r="A5426" s="27"/>
      <c r="B5426" s="28" t="s">
        <v>11</v>
      </c>
      <c r="C5426" s="688"/>
      <c r="D5426" s="29"/>
      <c r="E5426" s="27" t="s">
        <v>12</v>
      </c>
      <c r="G5426" s="232"/>
    </row>
    <row r="5427" spans="1:7" ht="20.25">
      <c r="A5427" s="30"/>
      <c r="B5427" s="31"/>
      <c r="C5427" s="689" t="s">
        <v>13</v>
      </c>
      <c r="D5427" s="690" t="s">
        <v>14</v>
      </c>
      <c r="E5427" s="689"/>
      <c r="G5427" s="232"/>
    </row>
    <row r="5428" spans="1:7" ht="20.25">
      <c r="A5428" s="34" t="s">
        <v>454</v>
      </c>
      <c r="B5428" s="280" t="s">
        <v>528</v>
      </c>
      <c r="C5428" s="280" t="s">
        <v>17</v>
      </c>
      <c r="D5428" s="86">
        <v>42870</v>
      </c>
      <c r="E5428" s="89">
        <v>127184</v>
      </c>
      <c r="F5428" s="687"/>
      <c r="G5428" s="232"/>
    </row>
    <row r="5429" spans="1:7" ht="20.25">
      <c r="A5429" s="41"/>
      <c r="B5429" s="280" t="s">
        <v>441</v>
      </c>
      <c r="C5429" s="280" t="s">
        <v>184</v>
      </c>
      <c r="D5429" s="38">
        <v>43069</v>
      </c>
      <c r="E5429" s="89">
        <v>-211896</v>
      </c>
      <c r="G5429" s="232"/>
    </row>
    <row r="5430" spans="1:7" ht="20.25">
      <c r="A5430" s="41"/>
      <c r="B5430" s="280" t="s">
        <v>18</v>
      </c>
      <c r="C5430" s="280" t="s">
        <v>17</v>
      </c>
      <c r="D5430" s="86">
        <v>43146</v>
      </c>
      <c r="E5430" s="89">
        <v>1083001</v>
      </c>
      <c r="F5430" s="302">
        <v>43101</v>
      </c>
      <c r="G5430" s="232"/>
    </row>
    <row r="5431" spans="1:7" ht="20.25">
      <c r="A5431" s="41"/>
      <c r="B5431" s="280" t="s">
        <v>18</v>
      </c>
      <c r="C5431" s="280" t="s">
        <v>19</v>
      </c>
      <c r="D5431" s="86">
        <v>43159</v>
      </c>
      <c r="E5431" s="89">
        <v>998982</v>
      </c>
      <c r="F5431" s="302">
        <v>43101</v>
      </c>
      <c r="G5431" s="232"/>
    </row>
    <row r="5432" spans="1:7" ht="20.25">
      <c r="A5432" s="41"/>
      <c r="B5432" s="280"/>
      <c r="C5432" s="280"/>
      <c r="D5432" s="38"/>
      <c r="E5432" s="89"/>
      <c r="G5432" s="232"/>
    </row>
    <row r="5433" spans="1:7" ht="20.25">
      <c r="A5433" s="41"/>
      <c r="B5433" s="280"/>
      <c r="C5433" s="280"/>
      <c r="D5433" s="38"/>
      <c r="E5433" s="89"/>
      <c r="G5433" s="232"/>
    </row>
    <row r="5434" spans="1:7" ht="20.25">
      <c r="A5434" s="41"/>
      <c r="B5434" s="280"/>
      <c r="C5434" s="280"/>
      <c r="D5434" s="38"/>
      <c r="E5434" s="89"/>
      <c r="G5434" s="232"/>
    </row>
    <row r="5435" spans="1:7" ht="20.25">
      <c r="A5435" s="41"/>
      <c r="B5435" s="280"/>
      <c r="C5435" s="280"/>
      <c r="D5435" s="38"/>
      <c r="E5435" s="89"/>
      <c r="G5435" s="232"/>
    </row>
    <row r="5436" spans="1:7" ht="20.25">
      <c r="A5436" s="41"/>
      <c r="B5436" s="281"/>
      <c r="C5436" s="280"/>
      <c r="D5436" s="78"/>
      <c r="E5436" s="89"/>
      <c r="G5436" s="232"/>
    </row>
    <row r="5437" spans="1:7" ht="20.25">
      <c r="A5437" s="47"/>
      <c r="B5437" s="28"/>
      <c r="C5437" s="27"/>
      <c r="D5437" s="148"/>
      <c r="E5437" s="89"/>
      <c r="G5437" s="232"/>
    </row>
    <row r="5438" spans="1:7" ht="20.25">
      <c r="A5438" s="47"/>
      <c r="B5438" s="27"/>
      <c r="C5438" s="27"/>
      <c r="D5438" s="27"/>
      <c r="E5438" s="89"/>
      <c r="G5438" s="232"/>
    </row>
    <row r="5439" spans="1:7" ht="20.25">
      <c r="A5439" s="280"/>
      <c r="B5439" s="280"/>
      <c r="C5439" s="280"/>
      <c r="D5439" s="38"/>
      <c r="E5439" s="89"/>
      <c r="G5439" s="232"/>
    </row>
    <row r="5440" spans="1:7" ht="20.25">
      <c r="A5440" s="280"/>
      <c r="B5440" s="280"/>
      <c r="C5440" s="280"/>
      <c r="D5440" s="38"/>
      <c r="E5440" s="89"/>
      <c r="G5440" s="232"/>
    </row>
    <row r="5441" spans="1:7" ht="20.25">
      <c r="A5441" s="41"/>
      <c r="B5441" s="280"/>
      <c r="C5441" s="280"/>
      <c r="D5441" s="38"/>
      <c r="E5441" s="89"/>
      <c r="G5441" s="232"/>
    </row>
    <row r="5442" spans="1:7" ht="20.25">
      <c r="A5442" s="41"/>
      <c r="B5442" s="280"/>
      <c r="C5442" s="280"/>
      <c r="D5442" s="38"/>
      <c r="E5442" s="89"/>
      <c r="G5442" s="232"/>
    </row>
    <row r="5443" spans="1:7" ht="20.25">
      <c r="A5443" s="41"/>
      <c r="B5443" s="280"/>
      <c r="C5443" s="280"/>
      <c r="D5443" s="38"/>
      <c r="E5443" s="89"/>
      <c r="G5443" s="232"/>
    </row>
    <row r="5444" spans="1:7" ht="20.25">
      <c r="A5444" s="280"/>
      <c r="B5444" s="281"/>
      <c r="C5444" s="280"/>
      <c r="D5444" s="45"/>
      <c r="E5444" s="46"/>
      <c r="G5444" s="232"/>
    </row>
    <row r="5445" spans="1:7" ht="20.25">
      <c r="A5445" s="280"/>
      <c r="B5445" s="281"/>
      <c r="C5445" s="280"/>
      <c r="D5445" s="45"/>
      <c r="E5445" s="46"/>
      <c r="G5445" s="232"/>
    </row>
    <row r="5446" spans="1:7" ht="20.25">
      <c r="A5446" s="280"/>
      <c r="B5446" s="281"/>
      <c r="C5446" s="280"/>
      <c r="D5446" s="45"/>
      <c r="E5446" s="46"/>
      <c r="G5446" s="232"/>
    </row>
    <row r="5447" spans="1:7" ht="20.25">
      <c r="A5447" s="280"/>
      <c r="B5447" s="281"/>
      <c r="C5447" s="280"/>
      <c r="D5447" s="45"/>
      <c r="E5447" s="46"/>
      <c r="G5447" s="232"/>
    </row>
    <row r="5448" spans="1:7" ht="20.25">
      <c r="A5448" s="280"/>
      <c r="B5448" s="281"/>
      <c r="C5448" s="280"/>
      <c r="D5448" s="45"/>
      <c r="E5448" s="46"/>
      <c r="G5448" s="232"/>
    </row>
    <row r="5449" spans="1:7" ht="20.25">
      <c r="A5449" s="280"/>
      <c r="B5449" s="281"/>
      <c r="C5449" s="280"/>
      <c r="D5449" s="45"/>
      <c r="E5449" s="46"/>
      <c r="G5449" s="232"/>
    </row>
    <row r="5450" spans="1:7" ht="20.25">
      <c r="A5450" s="280"/>
      <c r="B5450" s="281"/>
      <c r="C5450" s="280"/>
      <c r="D5450" s="45"/>
      <c r="E5450" s="46"/>
      <c r="G5450" s="232"/>
    </row>
    <row r="5451" spans="1:7" ht="20.25">
      <c r="A5451" s="280"/>
      <c r="B5451" s="281"/>
      <c r="C5451" s="280"/>
      <c r="D5451" s="45" t="s">
        <v>29</v>
      </c>
      <c r="E5451" s="46"/>
      <c r="G5451" s="232"/>
    </row>
    <row r="5452" spans="1:7" ht="20.25">
      <c r="A5452" s="280"/>
      <c r="B5452" s="281"/>
      <c r="C5452" s="280"/>
      <c r="D5452" s="45"/>
      <c r="E5452" s="46"/>
      <c r="G5452" s="232"/>
    </row>
    <row r="5453" spans="1:7" ht="20.25">
      <c r="A5453" s="47"/>
      <c r="B5453" s="48"/>
      <c r="C5453" s="47"/>
      <c r="D5453" s="49"/>
      <c r="E5453" s="50"/>
      <c r="G5453" s="232"/>
    </row>
    <row r="5454" spans="1:7" ht="20.25">
      <c r="A5454" s="30"/>
      <c r="B5454" s="51"/>
      <c r="C5454" s="30"/>
      <c r="D5454" s="49"/>
      <c r="E5454" s="50"/>
      <c r="G5454" s="232"/>
    </row>
    <row r="5455" spans="1:7" ht="20.25">
      <c r="A5455" s="52"/>
      <c r="B5455" s="53"/>
      <c r="C5455" s="1238" t="s">
        <v>772</v>
      </c>
      <c r="D5455" s="1239"/>
      <c r="E5455" s="140">
        <f>SUM(E5428:E5454)</f>
        <v>1997271</v>
      </c>
      <c r="G5455" s="232"/>
    </row>
    <row r="5456" spans="1:7" ht="20.25">
      <c r="A5456" s="55" t="s">
        <v>23</v>
      </c>
      <c r="B5456" s="53"/>
      <c r="C5456" s="28"/>
      <c r="D5456" s="28"/>
      <c r="E5456" s="179"/>
      <c r="G5456" s="232"/>
    </row>
    <row r="5457" spans="1:7" ht="20.25">
      <c r="A5457" s="19" t="s">
        <v>0</v>
      </c>
      <c r="B5457" s="40"/>
      <c r="C5457" s="40"/>
      <c r="D5457" s="40"/>
      <c r="E5457" s="40"/>
      <c r="G5457" s="232"/>
    </row>
    <row r="5458" spans="1:7" ht="20.25">
      <c r="A5458" s="19" t="s">
        <v>1</v>
      </c>
      <c r="G5458" s="232"/>
    </row>
    <row r="5459" spans="1:7" ht="20.25">
      <c r="G5459" s="232"/>
    </row>
    <row r="5460" spans="1:7" ht="20.25">
      <c r="A5460" s="19"/>
      <c r="B5460" s="20"/>
      <c r="C5460" s="19" t="s">
        <v>2</v>
      </c>
      <c r="D5460" s="22"/>
      <c r="E5460" s="22"/>
      <c r="G5460" s="232"/>
    </row>
    <row r="5461" spans="1:7" ht="20.25">
      <c r="A5461" s="19" t="s">
        <v>3</v>
      </c>
      <c r="B5461" s="23"/>
      <c r="C5461" s="20"/>
      <c r="D5461" s="22"/>
      <c r="E5461" s="22"/>
      <c r="G5461" s="232"/>
    </row>
    <row r="5462" spans="1:7" ht="20.25">
      <c r="A5462" s="19"/>
      <c r="B5462" s="23"/>
      <c r="C5462" s="20"/>
      <c r="D5462" s="22"/>
      <c r="E5462" s="22"/>
      <c r="G5462" s="232"/>
    </row>
    <row r="5463" spans="1:7" ht="20.25">
      <c r="A5463" s="21" t="s">
        <v>455</v>
      </c>
      <c r="B5463" s="23"/>
      <c r="C5463" s="20"/>
      <c r="D5463" s="22"/>
      <c r="E5463" s="22"/>
      <c r="G5463" s="232"/>
    </row>
    <row r="5464" spans="1:7" ht="20.25">
      <c r="A5464" s="21" t="s">
        <v>5</v>
      </c>
      <c r="B5464" s="24"/>
      <c r="C5464" s="21"/>
      <c r="D5464" s="22"/>
      <c r="E5464" s="22"/>
      <c r="G5464" s="232"/>
    </row>
    <row r="5465" spans="1:7" ht="20.25">
      <c r="A5465" s="21" t="s">
        <v>6</v>
      </c>
      <c r="B5465" s="24"/>
      <c r="C5465" s="21"/>
      <c r="D5465" s="22"/>
      <c r="E5465" s="22"/>
      <c r="G5465" s="232"/>
    </row>
    <row r="5466" spans="1:7" ht="20.25">
      <c r="A5466" s="688" t="s">
        <v>7</v>
      </c>
      <c r="B5466" s="26" t="s">
        <v>8</v>
      </c>
      <c r="C5466" s="1238" t="s">
        <v>9</v>
      </c>
      <c r="D5466" s="1239"/>
      <c r="E5466" s="688" t="s">
        <v>10</v>
      </c>
      <c r="G5466" s="232"/>
    </row>
    <row r="5467" spans="1:7" ht="20.25">
      <c r="A5467" s="27"/>
      <c r="B5467" s="28" t="s">
        <v>11</v>
      </c>
      <c r="C5467" s="688"/>
      <c r="D5467" s="29"/>
      <c r="E5467" s="27" t="s">
        <v>12</v>
      </c>
      <c r="G5467" s="232"/>
    </row>
    <row r="5468" spans="1:7" ht="20.25">
      <c r="A5468" s="30"/>
      <c r="B5468" s="31"/>
      <c r="C5468" s="689" t="s">
        <v>13</v>
      </c>
      <c r="D5468" s="690" t="s">
        <v>14</v>
      </c>
      <c r="E5468" s="689"/>
      <c r="G5468" s="232"/>
    </row>
    <row r="5469" spans="1:7" ht="20.25">
      <c r="A5469" s="34" t="s">
        <v>456</v>
      </c>
      <c r="B5469" s="280" t="s">
        <v>18</v>
      </c>
      <c r="C5469" s="282" t="s">
        <v>19</v>
      </c>
      <c r="D5469" s="38">
        <v>43159</v>
      </c>
      <c r="E5469" s="89">
        <v>607892</v>
      </c>
      <c r="F5469" s="687">
        <v>43101</v>
      </c>
      <c r="G5469" s="232"/>
    </row>
    <row r="5470" spans="1:7" ht="20.25">
      <c r="A5470" s="41"/>
      <c r="B5470" s="280"/>
      <c r="C5470" s="282"/>
      <c r="D5470" s="38"/>
      <c r="E5470" s="89"/>
      <c r="G5470" s="232"/>
    </row>
    <row r="5471" spans="1:7" ht="20.25">
      <c r="A5471" s="280"/>
      <c r="B5471" s="280"/>
      <c r="C5471" s="282"/>
      <c r="D5471" s="38"/>
      <c r="E5471" s="89"/>
      <c r="G5471" s="232"/>
    </row>
    <row r="5472" spans="1:7" ht="20.25">
      <c r="A5472" s="41"/>
      <c r="B5472" s="280"/>
      <c r="C5472" s="282"/>
      <c r="D5472" s="38"/>
      <c r="E5472" s="89"/>
      <c r="G5472" s="232"/>
    </row>
    <row r="5473" spans="1:7" ht="20.25">
      <c r="A5473" s="41"/>
      <c r="B5473" s="280"/>
      <c r="C5473" s="282"/>
      <c r="D5473" s="86"/>
      <c r="E5473" s="89"/>
      <c r="G5473" s="232"/>
    </row>
    <row r="5474" spans="1:7" ht="20.25">
      <c r="A5474" s="41"/>
      <c r="B5474" s="280"/>
      <c r="C5474" s="280"/>
      <c r="D5474" s="38"/>
      <c r="E5474" s="89"/>
      <c r="G5474" s="232"/>
    </row>
    <row r="5475" spans="1:7" ht="20.25">
      <c r="A5475" s="41"/>
      <c r="B5475" s="280"/>
      <c r="C5475" s="280"/>
      <c r="D5475" s="38"/>
      <c r="E5475" s="89"/>
      <c r="G5475" s="232"/>
    </row>
    <row r="5476" spans="1:7" ht="20.25">
      <c r="A5476" s="41"/>
      <c r="B5476" s="280"/>
      <c r="C5476" s="280"/>
      <c r="D5476" s="38"/>
      <c r="E5476" s="89"/>
      <c r="G5476" s="232"/>
    </row>
    <row r="5477" spans="1:7" ht="20.25">
      <c r="A5477" s="280"/>
      <c r="B5477" s="280"/>
      <c r="C5477" s="280"/>
      <c r="D5477" s="38"/>
      <c r="E5477" s="89"/>
      <c r="G5477" s="232"/>
    </row>
    <row r="5478" spans="1:7" ht="20.25">
      <c r="A5478" s="41"/>
      <c r="B5478" s="280"/>
      <c r="C5478" s="280"/>
      <c r="D5478" s="38"/>
      <c r="E5478" s="89"/>
      <c r="G5478" s="232"/>
    </row>
    <row r="5479" spans="1:7" ht="20.25">
      <c r="A5479" s="41"/>
      <c r="B5479" s="281"/>
      <c r="C5479" s="280"/>
      <c r="D5479" s="78"/>
      <c r="E5479" s="89"/>
      <c r="G5479" s="232"/>
    </row>
    <row r="5480" spans="1:7" ht="20.25">
      <c r="A5480" s="47"/>
      <c r="B5480" s="28"/>
      <c r="C5480" s="27"/>
      <c r="D5480" s="148"/>
      <c r="E5480" s="89"/>
      <c r="G5480" s="232"/>
    </row>
    <row r="5481" spans="1:7" ht="20.25">
      <c r="A5481" s="47"/>
      <c r="B5481" s="27"/>
      <c r="C5481" s="27"/>
      <c r="D5481" s="27"/>
      <c r="E5481" s="89"/>
      <c r="G5481" s="232"/>
    </row>
    <row r="5482" spans="1:7" ht="20.25">
      <c r="A5482" s="280"/>
      <c r="B5482" s="280"/>
      <c r="C5482" s="280"/>
      <c r="D5482" s="38"/>
      <c r="E5482" s="89"/>
      <c r="G5482" s="232"/>
    </row>
    <row r="5483" spans="1:7" ht="20.25">
      <c r="A5483" s="280"/>
      <c r="B5483" s="280"/>
      <c r="C5483" s="280"/>
      <c r="D5483" s="38"/>
      <c r="E5483" s="89"/>
      <c r="G5483" s="232"/>
    </row>
    <row r="5484" spans="1:7" ht="20.25">
      <c r="A5484" s="41"/>
      <c r="B5484" s="280"/>
      <c r="C5484" s="280"/>
      <c r="D5484" s="38"/>
      <c r="E5484" s="89"/>
      <c r="G5484" s="232"/>
    </row>
    <row r="5485" spans="1:7" ht="20.25">
      <c r="A5485" s="41"/>
      <c r="B5485" s="280"/>
      <c r="C5485" s="280"/>
      <c r="D5485" s="38"/>
      <c r="E5485" s="89"/>
      <c r="G5485" s="232"/>
    </row>
    <row r="5486" spans="1:7" ht="20.25">
      <c r="A5486" s="41"/>
      <c r="B5486" s="280"/>
      <c r="C5486" s="280"/>
      <c r="D5486" s="38"/>
      <c r="E5486" s="89"/>
      <c r="G5486" s="232"/>
    </row>
    <row r="5487" spans="1:7" ht="20.25">
      <c r="A5487" s="280"/>
      <c r="B5487" s="281"/>
      <c r="C5487" s="280"/>
      <c r="D5487" s="45"/>
      <c r="E5487" s="46"/>
      <c r="G5487" s="232"/>
    </row>
    <row r="5488" spans="1:7" ht="20.25">
      <c r="A5488" s="280"/>
      <c r="B5488" s="281"/>
      <c r="C5488" s="280"/>
      <c r="D5488" s="45"/>
      <c r="E5488" s="46"/>
      <c r="G5488" s="232"/>
    </row>
    <row r="5489" spans="1:7" ht="20.25">
      <c r="A5489" s="280"/>
      <c r="B5489" s="281"/>
      <c r="C5489" s="280"/>
      <c r="D5489" s="45"/>
      <c r="E5489" s="46"/>
      <c r="G5489" s="232"/>
    </row>
    <row r="5490" spans="1:7" ht="20.25">
      <c r="A5490" s="280"/>
      <c r="B5490" s="281"/>
      <c r="C5490" s="280"/>
      <c r="D5490" s="45"/>
      <c r="E5490" s="46"/>
      <c r="G5490" s="232"/>
    </row>
    <row r="5491" spans="1:7" ht="20.25">
      <c r="A5491" s="280"/>
      <c r="B5491" s="281"/>
      <c r="C5491" s="280"/>
      <c r="D5491" s="45"/>
      <c r="E5491" s="46"/>
      <c r="G5491" s="232"/>
    </row>
    <row r="5492" spans="1:7" ht="20.25">
      <c r="A5492" s="280"/>
      <c r="B5492" s="281"/>
      <c r="C5492" s="280"/>
      <c r="D5492" s="45" t="s">
        <v>29</v>
      </c>
      <c r="E5492" s="46"/>
      <c r="G5492" s="232"/>
    </row>
    <row r="5493" spans="1:7" ht="20.25">
      <c r="A5493" s="280"/>
      <c r="B5493" s="281"/>
      <c r="C5493" s="280"/>
      <c r="D5493" s="45"/>
      <c r="E5493" s="46"/>
      <c r="G5493" s="232"/>
    </row>
    <row r="5494" spans="1:7" ht="20.25">
      <c r="A5494" s="47"/>
      <c r="B5494" s="48"/>
      <c r="C5494" s="47"/>
      <c r="D5494" s="49"/>
      <c r="E5494" s="50"/>
      <c r="G5494" s="232"/>
    </row>
    <row r="5495" spans="1:7" ht="20.25">
      <c r="A5495" s="30"/>
      <c r="B5495" s="51"/>
      <c r="C5495" s="30"/>
      <c r="D5495" s="49"/>
      <c r="E5495" s="50"/>
      <c r="G5495" s="232"/>
    </row>
    <row r="5496" spans="1:7" ht="20.25">
      <c r="A5496" s="52"/>
      <c r="B5496" s="53"/>
      <c r="C5496" s="1238" t="s">
        <v>772</v>
      </c>
      <c r="D5496" s="1239"/>
      <c r="E5496" s="140">
        <f>SUM(E5469:E5495)</f>
        <v>607892</v>
      </c>
      <c r="G5496" s="232"/>
    </row>
    <row r="5497" spans="1:7" ht="20.25">
      <c r="A5497" s="55" t="s">
        <v>23</v>
      </c>
      <c r="B5497" s="53"/>
      <c r="C5497" s="28"/>
      <c r="D5497" s="28"/>
      <c r="E5497" s="179"/>
      <c r="G5497" s="232"/>
    </row>
    <row r="5498" spans="1:7" ht="20.25">
      <c r="A5498" s="19" t="s">
        <v>0</v>
      </c>
      <c r="B5498" s="40"/>
      <c r="C5498" s="40"/>
      <c r="D5498" s="40"/>
      <c r="E5498" s="40"/>
      <c r="G5498" s="232"/>
    </row>
    <row r="5499" spans="1:7" ht="20.25">
      <c r="A5499" s="19" t="s">
        <v>1</v>
      </c>
      <c r="G5499" s="232"/>
    </row>
    <row r="5500" spans="1:7" ht="20.25">
      <c r="G5500" s="232"/>
    </row>
    <row r="5501" spans="1:7" ht="20.25">
      <c r="A5501" s="19"/>
      <c r="B5501" s="20"/>
      <c r="C5501" s="19" t="s">
        <v>2</v>
      </c>
      <c r="D5501" s="22"/>
      <c r="E5501" s="22"/>
      <c r="G5501" s="232"/>
    </row>
    <row r="5502" spans="1:7" ht="20.25">
      <c r="A5502" s="19" t="s">
        <v>3</v>
      </c>
      <c r="B5502" s="23"/>
      <c r="C5502" s="20"/>
      <c r="D5502" s="22"/>
      <c r="E5502" s="22"/>
      <c r="G5502" s="232"/>
    </row>
    <row r="5503" spans="1:7" ht="20.25">
      <c r="A5503" s="19"/>
      <c r="B5503" s="23"/>
      <c r="C5503" s="20"/>
      <c r="D5503" s="22"/>
      <c r="E5503" s="22"/>
      <c r="G5503" s="232"/>
    </row>
    <row r="5504" spans="1:7" ht="20.25">
      <c r="A5504" s="21" t="s">
        <v>457</v>
      </c>
      <c r="B5504" s="23"/>
      <c r="C5504" s="20"/>
      <c r="D5504" s="22"/>
      <c r="E5504" s="22"/>
      <c r="G5504" s="232"/>
    </row>
    <row r="5505" spans="1:7" ht="20.25">
      <c r="A5505" s="21" t="s">
        <v>5</v>
      </c>
      <c r="B5505" s="24"/>
      <c r="C5505" s="21"/>
      <c r="D5505" s="22"/>
      <c r="E5505" s="22"/>
      <c r="G5505" s="232"/>
    </row>
    <row r="5506" spans="1:7" ht="20.25">
      <c r="A5506" s="21" t="s">
        <v>6</v>
      </c>
      <c r="B5506" s="24"/>
      <c r="C5506" s="21"/>
      <c r="D5506" s="22"/>
      <c r="E5506" s="22"/>
      <c r="G5506" s="232"/>
    </row>
    <row r="5507" spans="1:7" ht="20.25">
      <c r="A5507" s="688" t="s">
        <v>7</v>
      </c>
      <c r="B5507" s="26" t="s">
        <v>8</v>
      </c>
      <c r="C5507" s="1238" t="s">
        <v>9</v>
      </c>
      <c r="D5507" s="1239"/>
      <c r="E5507" s="688" t="s">
        <v>10</v>
      </c>
      <c r="G5507" s="232"/>
    </row>
    <row r="5508" spans="1:7" ht="20.25">
      <c r="A5508" s="27"/>
      <c r="B5508" s="28" t="s">
        <v>11</v>
      </c>
      <c r="C5508" s="688"/>
      <c r="D5508" s="29"/>
      <c r="E5508" s="27" t="s">
        <v>12</v>
      </c>
      <c r="G5508" s="232"/>
    </row>
    <row r="5509" spans="1:7" ht="20.25">
      <c r="A5509" s="30"/>
      <c r="B5509" s="31"/>
      <c r="C5509" s="689" t="s">
        <v>13</v>
      </c>
      <c r="D5509" s="690" t="s">
        <v>14</v>
      </c>
      <c r="E5509" s="689"/>
      <c r="G5509" s="232"/>
    </row>
    <row r="5510" spans="1:7" ht="20.25">
      <c r="A5510" s="34" t="s">
        <v>458</v>
      </c>
      <c r="B5510" s="280" t="s">
        <v>18</v>
      </c>
      <c r="C5510" s="280" t="s">
        <v>17</v>
      </c>
      <c r="D5510" s="86">
        <v>43146</v>
      </c>
      <c r="E5510" s="89">
        <v>539799</v>
      </c>
      <c r="F5510" s="687">
        <v>43101</v>
      </c>
      <c r="G5510" s="232"/>
    </row>
    <row r="5511" spans="1:7" ht="20.25">
      <c r="A5511" s="41"/>
      <c r="B5511" s="280" t="s">
        <v>18</v>
      </c>
      <c r="C5511" s="280" t="s">
        <v>19</v>
      </c>
      <c r="D5511" s="86">
        <v>43159</v>
      </c>
      <c r="E5511" s="89">
        <v>432504</v>
      </c>
      <c r="F5511" s="687">
        <v>43101</v>
      </c>
      <c r="G5511" s="232"/>
    </row>
    <row r="5512" spans="1:7" ht="20.25">
      <c r="A5512" s="41"/>
      <c r="B5512" s="280"/>
      <c r="C5512" s="280"/>
      <c r="D5512" s="86"/>
      <c r="E5512" s="89">
        <v>-1</v>
      </c>
      <c r="G5512" s="232"/>
    </row>
    <row r="5513" spans="1:7" ht="20.25">
      <c r="A5513" s="280"/>
      <c r="B5513" s="280"/>
      <c r="C5513" s="280"/>
      <c r="D5513" s="86"/>
      <c r="E5513" s="91"/>
      <c r="F5513" s="305"/>
      <c r="G5513" s="232"/>
    </row>
    <row r="5514" spans="1:7" ht="20.25">
      <c r="A5514" s="41"/>
      <c r="B5514" s="280"/>
      <c r="C5514" s="280"/>
      <c r="D5514" s="38"/>
      <c r="E5514" s="89"/>
      <c r="G5514" s="232"/>
    </row>
    <row r="5515" spans="1:7" ht="20.25">
      <c r="A5515" s="41"/>
      <c r="B5515" s="280"/>
      <c r="C5515" s="282"/>
      <c r="D5515" s="38"/>
      <c r="E5515" s="89"/>
      <c r="G5515" s="232"/>
    </row>
    <row r="5516" spans="1:7" ht="20.25">
      <c r="A5516" s="41"/>
      <c r="B5516" s="280"/>
      <c r="C5516" s="282"/>
      <c r="D5516" s="86"/>
      <c r="E5516" s="89"/>
      <c r="G5516" s="232"/>
    </row>
    <row r="5517" spans="1:7" ht="20.25">
      <c r="A5517" s="41"/>
      <c r="B5517" s="280"/>
      <c r="C5517" s="280"/>
      <c r="D5517" s="38"/>
      <c r="E5517" s="89"/>
      <c r="G5517" s="232"/>
    </row>
    <row r="5518" spans="1:7" ht="20.25">
      <c r="A5518" s="280"/>
      <c r="B5518" s="280"/>
      <c r="C5518" s="280"/>
      <c r="D5518" s="38"/>
      <c r="E5518" s="89"/>
      <c r="G5518" s="232"/>
    </row>
    <row r="5519" spans="1:7" ht="20.25">
      <c r="A5519" s="41"/>
      <c r="B5519" s="280"/>
      <c r="C5519" s="280"/>
      <c r="D5519" s="38"/>
      <c r="E5519" s="89"/>
      <c r="G5519" s="232"/>
    </row>
    <row r="5520" spans="1:7" ht="20.25">
      <c r="A5520" s="41"/>
      <c r="B5520" s="281"/>
      <c r="C5520" s="280"/>
      <c r="D5520" s="78"/>
      <c r="E5520" s="89"/>
      <c r="G5520" s="232"/>
    </row>
    <row r="5521" spans="1:7" ht="20.25">
      <c r="A5521" s="47"/>
      <c r="B5521" s="28"/>
      <c r="C5521" s="27"/>
      <c r="D5521" s="148"/>
      <c r="E5521" s="89"/>
      <c r="G5521" s="232"/>
    </row>
    <row r="5522" spans="1:7" ht="20.25">
      <c r="A5522" s="47"/>
      <c r="B5522" s="27"/>
      <c r="C5522" s="27"/>
      <c r="D5522" s="27"/>
      <c r="E5522" s="89"/>
      <c r="G5522" s="232"/>
    </row>
    <row r="5523" spans="1:7" ht="20.25">
      <c r="A5523" s="280"/>
      <c r="B5523" s="280"/>
      <c r="C5523" s="280"/>
      <c r="D5523" s="38"/>
      <c r="E5523" s="89"/>
      <c r="G5523" s="232"/>
    </row>
    <row r="5524" spans="1:7" ht="20.25">
      <c r="A5524" s="280"/>
      <c r="B5524" s="280"/>
      <c r="C5524" s="280"/>
      <c r="D5524" s="38"/>
      <c r="E5524" s="89"/>
      <c r="G5524" s="232"/>
    </row>
    <row r="5525" spans="1:7" ht="20.25">
      <c r="A5525" s="41"/>
      <c r="B5525" s="280"/>
      <c r="C5525" s="280"/>
      <c r="D5525" s="38"/>
      <c r="E5525" s="89"/>
      <c r="G5525" s="232"/>
    </row>
    <row r="5526" spans="1:7" ht="20.25">
      <c r="A5526" s="41"/>
      <c r="B5526" s="280"/>
      <c r="C5526" s="280"/>
      <c r="D5526" s="38"/>
      <c r="E5526" s="89"/>
      <c r="G5526" s="232"/>
    </row>
    <row r="5527" spans="1:7" ht="20.25">
      <c r="A5527" s="41"/>
      <c r="B5527" s="280"/>
      <c r="C5527" s="280"/>
      <c r="D5527" s="38"/>
      <c r="E5527" s="89"/>
      <c r="G5527" s="232"/>
    </row>
    <row r="5528" spans="1:7" ht="20.25">
      <c r="A5528" s="280"/>
      <c r="B5528" s="281"/>
      <c r="C5528" s="280"/>
      <c r="D5528" s="45"/>
      <c r="E5528" s="46"/>
      <c r="G5528" s="232"/>
    </row>
    <row r="5529" spans="1:7" ht="20.25">
      <c r="A5529" s="280"/>
      <c r="B5529" s="281"/>
      <c r="C5529" s="280"/>
      <c r="D5529" s="45"/>
      <c r="E5529" s="46"/>
      <c r="G5529" s="232"/>
    </row>
    <row r="5530" spans="1:7" ht="20.25">
      <c r="A5530" s="280"/>
      <c r="B5530" s="281"/>
      <c r="C5530" s="280"/>
      <c r="D5530" s="45"/>
      <c r="E5530" s="46"/>
      <c r="G5530" s="232"/>
    </row>
    <row r="5531" spans="1:7" ht="20.25">
      <c r="A5531" s="280"/>
      <c r="B5531" s="281"/>
      <c r="C5531" s="280"/>
      <c r="D5531" s="45"/>
      <c r="E5531" s="46"/>
      <c r="G5531" s="232"/>
    </row>
    <row r="5532" spans="1:7" ht="20.25">
      <c r="A5532" s="280"/>
      <c r="B5532" s="281"/>
      <c r="C5532" s="280"/>
      <c r="D5532" s="45"/>
      <c r="E5532" s="46"/>
      <c r="G5532" s="232"/>
    </row>
    <row r="5533" spans="1:7" ht="20.25">
      <c r="A5533" s="280"/>
      <c r="B5533" s="281"/>
      <c r="C5533" s="280"/>
      <c r="D5533" s="45" t="s">
        <v>29</v>
      </c>
      <c r="E5533" s="46"/>
      <c r="G5533" s="232"/>
    </row>
    <row r="5534" spans="1:7" ht="20.25">
      <c r="A5534" s="280"/>
      <c r="B5534" s="281"/>
      <c r="C5534" s="280"/>
      <c r="D5534" s="45"/>
      <c r="E5534" s="46"/>
      <c r="G5534" s="232"/>
    </row>
    <row r="5535" spans="1:7" ht="20.25">
      <c r="A5535" s="47"/>
      <c r="B5535" s="48"/>
      <c r="C5535" s="47"/>
      <c r="D5535" s="49"/>
      <c r="E5535" s="50"/>
      <c r="G5535" s="232"/>
    </row>
    <row r="5536" spans="1:7" ht="20.25">
      <c r="A5536" s="30"/>
      <c r="B5536" s="51"/>
      <c r="C5536" s="30"/>
      <c r="D5536" s="49"/>
      <c r="E5536" s="50"/>
      <c r="G5536" s="232"/>
    </row>
    <row r="5537" spans="1:7" ht="20.25">
      <c r="A5537" s="52"/>
      <c r="B5537" s="53"/>
      <c r="C5537" s="1238" t="s">
        <v>772</v>
      </c>
      <c r="D5537" s="1239"/>
      <c r="E5537" s="140">
        <f>SUM(E5510:E5536)</f>
        <v>972302</v>
      </c>
      <c r="G5537" s="232"/>
    </row>
    <row r="5538" spans="1:7" ht="20.25">
      <c r="A5538" s="55" t="s">
        <v>23</v>
      </c>
      <c r="B5538" s="53"/>
      <c r="C5538" s="28"/>
      <c r="D5538" s="28"/>
      <c r="E5538" s="179"/>
      <c r="G5538" s="232"/>
    </row>
    <row r="5539" spans="1:7" ht="20.25">
      <c r="A5539" s="19" t="s">
        <v>0</v>
      </c>
      <c r="B5539" s="40"/>
      <c r="C5539" s="40"/>
      <c r="D5539" s="40"/>
      <c r="E5539" s="40"/>
      <c r="F5539" s="306"/>
    </row>
    <row r="5540" spans="1:7" ht="20.25">
      <c r="A5540" s="19" t="s">
        <v>1</v>
      </c>
      <c r="F5540" s="306"/>
    </row>
    <row r="5541" spans="1:7">
      <c r="F5541" s="306"/>
    </row>
    <row r="5542" spans="1:7" ht="20.25">
      <c r="A5542" s="19"/>
      <c r="B5542" s="20"/>
      <c r="C5542" s="19" t="s">
        <v>2</v>
      </c>
      <c r="D5542" s="22"/>
      <c r="E5542" s="22"/>
      <c r="F5542" s="306"/>
    </row>
    <row r="5543" spans="1:7" ht="20.25">
      <c r="A5543" s="19" t="s">
        <v>3</v>
      </c>
      <c r="B5543" s="23"/>
      <c r="C5543" s="20"/>
      <c r="D5543" s="22"/>
      <c r="E5543" s="22"/>
      <c r="F5543" s="306"/>
    </row>
    <row r="5544" spans="1:7" ht="20.25">
      <c r="A5544" s="19"/>
      <c r="B5544" s="23"/>
      <c r="C5544" s="20"/>
      <c r="D5544" s="22"/>
      <c r="E5544" s="22"/>
      <c r="F5544" s="306"/>
    </row>
    <row r="5545" spans="1:7" ht="20.25">
      <c r="A5545" s="21" t="s">
        <v>761</v>
      </c>
      <c r="B5545" s="23"/>
      <c r="C5545" s="20"/>
      <c r="D5545" s="22"/>
      <c r="E5545" s="22"/>
      <c r="F5545" s="306"/>
    </row>
    <row r="5546" spans="1:7" ht="20.25">
      <c r="A5546" s="21" t="s">
        <v>5</v>
      </c>
      <c r="B5546" s="24"/>
      <c r="C5546" s="21"/>
      <c r="D5546" s="22"/>
      <c r="E5546" s="22"/>
      <c r="F5546" s="306"/>
    </row>
    <row r="5547" spans="1:7" ht="20.25">
      <c r="A5547" s="21" t="s">
        <v>6</v>
      </c>
      <c r="B5547" s="24"/>
      <c r="C5547" s="21"/>
      <c r="D5547" s="22"/>
      <c r="E5547" s="22"/>
      <c r="F5547" s="306"/>
    </row>
    <row r="5548" spans="1:7" ht="20.25">
      <c r="A5548" s="688" t="s">
        <v>7</v>
      </c>
      <c r="B5548" s="26" t="s">
        <v>8</v>
      </c>
      <c r="C5548" s="1238" t="s">
        <v>9</v>
      </c>
      <c r="D5548" s="1239"/>
      <c r="E5548" s="688" t="s">
        <v>10</v>
      </c>
      <c r="F5548" s="306"/>
    </row>
    <row r="5549" spans="1:7" ht="20.25">
      <c r="A5549" s="27"/>
      <c r="B5549" s="28" t="s">
        <v>11</v>
      </c>
      <c r="C5549" s="688"/>
      <c r="D5549" s="29"/>
      <c r="E5549" s="27" t="s">
        <v>12</v>
      </c>
      <c r="F5549" s="306"/>
    </row>
    <row r="5550" spans="1:7" ht="20.25">
      <c r="A5550" s="30"/>
      <c r="B5550" s="31"/>
      <c r="C5550" s="689" t="s">
        <v>13</v>
      </c>
      <c r="D5550" s="690" t="s">
        <v>14</v>
      </c>
      <c r="E5550" s="689"/>
      <c r="F5550" s="306"/>
    </row>
    <row r="5551" spans="1:7" ht="20.25">
      <c r="A5551" s="34" t="s">
        <v>762</v>
      </c>
      <c r="B5551" s="280" t="s">
        <v>18</v>
      </c>
      <c r="C5551" s="280" t="s">
        <v>19</v>
      </c>
      <c r="D5551" s="86">
        <v>43159</v>
      </c>
      <c r="E5551" s="89">
        <v>82693</v>
      </c>
      <c r="F5551" s="306">
        <v>43101</v>
      </c>
    </row>
    <row r="5552" spans="1:7" ht="20.25">
      <c r="A5552" s="41"/>
      <c r="B5552" s="280"/>
      <c r="C5552" s="280"/>
      <c r="D5552" s="86"/>
      <c r="E5552" s="89"/>
      <c r="F5552" s="306">
        <v>43101</v>
      </c>
    </row>
    <row r="5553" spans="1:6" ht="20.25">
      <c r="A5553" s="41"/>
      <c r="B5553" s="280"/>
      <c r="C5553" s="280"/>
      <c r="D5553" s="86"/>
      <c r="E5553" s="89"/>
      <c r="F5553" s="306"/>
    </row>
    <row r="5554" spans="1:6" ht="20.25">
      <c r="A5554" s="280"/>
      <c r="B5554" s="280"/>
      <c r="C5554" s="280"/>
      <c r="D5554" s="86"/>
      <c r="E5554" s="91"/>
      <c r="F5554" s="306"/>
    </row>
    <row r="5555" spans="1:6" ht="20.25">
      <c r="A5555" s="41"/>
      <c r="B5555" s="280"/>
      <c r="C5555" s="280"/>
      <c r="D5555" s="38"/>
      <c r="E5555" s="89"/>
      <c r="F5555" s="306"/>
    </row>
    <row r="5556" spans="1:6" ht="20.25">
      <c r="A5556" s="41"/>
      <c r="B5556" s="280"/>
      <c r="C5556" s="282"/>
      <c r="D5556" s="38"/>
      <c r="E5556" s="89"/>
      <c r="F5556" s="306"/>
    </row>
    <row r="5557" spans="1:6" ht="20.25">
      <c r="A5557" s="41"/>
      <c r="B5557" s="280"/>
      <c r="C5557" s="282"/>
      <c r="D5557" s="86"/>
      <c r="E5557" s="89"/>
      <c r="F5557" s="306"/>
    </row>
    <row r="5558" spans="1:6" ht="20.25">
      <c r="A5558" s="41"/>
      <c r="B5558" s="280"/>
      <c r="C5558" s="280"/>
      <c r="D5558" s="38"/>
      <c r="E5558" s="89"/>
      <c r="F5558" s="306"/>
    </row>
    <row r="5559" spans="1:6" ht="20.25">
      <c r="A5559" s="280"/>
      <c r="B5559" s="280"/>
      <c r="C5559" s="280"/>
      <c r="D5559" s="38"/>
      <c r="E5559" s="89"/>
      <c r="F5559" s="306"/>
    </row>
    <row r="5560" spans="1:6" ht="20.25">
      <c r="A5560" s="41"/>
      <c r="B5560" s="280"/>
      <c r="C5560" s="280"/>
      <c r="D5560" s="38"/>
      <c r="E5560" s="89"/>
      <c r="F5560" s="306"/>
    </row>
    <row r="5561" spans="1:6" ht="20.25">
      <c r="A5561" s="41"/>
      <c r="B5561" s="281"/>
      <c r="C5561" s="280"/>
      <c r="D5561" s="78"/>
      <c r="E5561" s="89"/>
      <c r="F5561" s="306"/>
    </row>
    <row r="5562" spans="1:6" ht="20.25">
      <c r="A5562" s="47"/>
      <c r="B5562" s="28"/>
      <c r="C5562" s="27"/>
      <c r="D5562" s="148"/>
      <c r="E5562" s="89"/>
      <c r="F5562" s="306"/>
    </row>
    <row r="5563" spans="1:6" ht="20.25">
      <c r="A5563" s="47"/>
      <c r="B5563" s="27"/>
      <c r="C5563" s="27"/>
      <c r="D5563" s="27"/>
      <c r="E5563" s="89"/>
      <c r="F5563" s="306"/>
    </row>
    <row r="5564" spans="1:6" ht="20.25">
      <c r="A5564" s="280"/>
      <c r="B5564" s="280"/>
      <c r="C5564" s="280"/>
      <c r="D5564" s="38"/>
      <c r="E5564" s="89"/>
      <c r="F5564" s="306"/>
    </row>
    <row r="5565" spans="1:6" ht="20.25">
      <c r="A5565" s="280"/>
      <c r="B5565" s="280"/>
      <c r="C5565" s="280"/>
      <c r="D5565" s="38"/>
      <c r="E5565" s="89"/>
      <c r="F5565" s="306"/>
    </row>
    <row r="5566" spans="1:6" ht="20.25">
      <c r="A5566" s="41"/>
      <c r="B5566" s="280"/>
      <c r="C5566" s="280"/>
      <c r="D5566" s="38"/>
      <c r="E5566" s="89"/>
      <c r="F5566" s="306"/>
    </row>
    <row r="5567" spans="1:6" ht="20.25">
      <c r="A5567" s="41"/>
      <c r="B5567" s="280"/>
      <c r="C5567" s="280"/>
      <c r="D5567" s="38"/>
      <c r="E5567" s="89"/>
      <c r="F5567" s="306"/>
    </row>
    <row r="5568" spans="1:6" ht="20.25">
      <c r="A5568" s="41"/>
      <c r="B5568" s="280"/>
      <c r="C5568" s="280"/>
      <c r="D5568" s="38"/>
      <c r="E5568" s="89"/>
      <c r="F5568" s="306"/>
    </row>
    <row r="5569" spans="1:6" ht="20.25">
      <c r="A5569" s="280"/>
      <c r="B5569" s="281"/>
      <c r="C5569" s="280"/>
      <c r="D5569" s="45"/>
      <c r="E5569" s="46"/>
      <c r="F5569" s="306"/>
    </row>
    <row r="5570" spans="1:6" ht="20.25">
      <c r="A5570" s="280"/>
      <c r="B5570" s="281"/>
      <c r="C5570" s="280"/>
      <c r="D5570" s="45"/>
      <c r="E5570" s="46"/>
      <c r="F5570" s="306"/>
    </row>
    <row r="5571" spans="1:6" ht="20.25">
      <c r="A5571" s="280"/>
      <c r="B5571" s="281"/>
      <c r="C5571" s="280"/>
      <c r="D5571" s="45"/>
      <c r="E5571" s="46"/>
      <c r="F5571" s="306"/>
    </row>
    <row r="5572" spans="1:6" ht="20.25">
      <c r="A5572" s="280"/>
      <c r="B5572" s="281"/>
      <c r="C5572" s="280"/>
      <c r="D5572" s="45"/>
      <c r="E5572" s="46"/>
      <c r="F5572" s="306"/>
    </row>
    <row r="5573" spans="1:6" ht="20.25">
      <c r="A5573" s="280"/>
      <c r="B5573" s="281"/>
      <c r="C5573" s="280"/>
      <c r="D5573" s="45"/>
      <c r="E5573" s="46"/>
      <c r="F5573" s="306"/>
    </row>
    <row r="5574" spans="1:6" ht="20.25">
      <c r="A5574" s="280"/>
      <c r="B5574" s="281"/>
      <c r="C5574" s="280"/>
      <c r="D5574" s="45" t="s">
        <v>29</v>
      </c>
      <c r="E5574" s="46"/>
      <c r="F5574" s="306"/>
    </row>
    <row r="5575" spans="1:6" ht="20.25">
      <c r="A5575" s="280"/>
      <c r="B5575" s="281"/>
      <c r="C5575" s="280"/>
      <c r="D5575" s="45"/>
      <c r="E5575" s="46"/>
      <c r="F5575" s="306"/>
    </row>
    <row r="5576" spans="1:6" ht="20.25">
      <c r="A5576" s="47"/>
      <c r="B5576" s="48"/>
      <c r="C5576" s="47"/>
      <c r="D5576" s="49"/>
      <c r="E5576" s="50"/>
      <c r="F5576" s="306"/>
    </row>
    <row r="5577" spans="1:6" ht="20.25">
      <c r="A5577" s="30"/>
      <c r="B5577" s="51"/>
      <c r="C5577" s="30"/>
      <c r="D5577" s="49"/>
      <c r="E5577" s="50"/>
      <c r="F5577" s="306"/>
    </row>
    <row r="5578" spans="1:6" ht="20.25">
      <c r="A5578" s="52"/>
      <c r="B5578" s="53"/>
      <c r="C5578" s="1238" t="s">
        <v>772</v>
      </c>
      <c r="D5578" s="1239"/>
      <c r="E5578" s="140">
        <f>SUM(E5551:E5577)</f>
        <v>82693</v>
      </c>
      <c r="F5578" s="306"/>
    </row>
    <row r="5579" spans="1:6" ht="20.25">
      <c r="A5579" s="55" t="s">
        <v>23</v>
      </c>
      <c r="B5579" s="53"/>
      <c r="C5579" s="28"/>
      <c r="D5579" s="28"/>
      <c r="E5579" s="179"/>
      <c r="F5579" s="306"/>
    </row>
    <row r="5580" spans="1:6" ht="20.25">
      <c r="A5580" s="19" t="s">
        <v>0</v>
      </c>
      <c r="B5580" s="40"/>
      <c r="C5580" s="40"/>
      <c r="D5580" s="40"/>
      <c r="E5580" s="40"/>
      <c r="F5580" s="306"/>
    </row>
    <row r="5581" spans="1:6" ht="20.25">
      <c r="A5581" s="19" t="s">
        <v>1</v>
      </c>
      <c r="F5581" s="306"/>
    </row>
    <row r="5582" spans="1:6">
      <c r="F5582" s="306"/>
    </row>
    <row r="5583" spans="1:6" ht="20.25">
      <c r="A5583" s="19"/>
      <c r="B5583" s="20"/>
      <c r="C5583" s="19" t="s">
        <v>2</v>
      </c>
      <c r="D5583" s="22"/>
      <c r="E5583" s="22"/>
      <c r="F5583" s="306"/>
    </row>
    <row r="5584" spans="1:6" ht="20.25">
      <c r="A5584" s="19" t="s">
        <v>3</v>
      </c>
      <c r="B5584" s="23"/>
      <c r="C5584" s="20"/>
      <c r="D5584" s="22"/>
      <c r="E5584" s="22"/>
      <c r="F5584" s="306"/>
    </row>
    <row r="5585" spans="1:7" ht="20.25">
      <c r="A5585" s="19"/>
      <c r="B5585" s="23"/>
      <c r="C5585" s="20"/>
      <c r="D5585" s="22"/>
      <c r="E5585" s="22"/>
      <c r="F5585" s="306"/>
    </row>
    <row r="5586" spans="1:7" ht="20.25">
      <c r="A5586" s="21" t="s">
        <v>763</v>
      </c>
      <c r="B5586" s="23"/>
      <c r="C5586" s="20"/>
      <c r="D5586" s="22"/>
      <c r="E5586" s="22"/>
      <c r="F5586" s="306"/>
    </row>
    <row r="5587" spans="1:7" ht="20.25">
      <c r="A5587" s="21" t="s">
        <v>5</v>
      </c>
      <c r="B5587" s="24"/>
      <c r="C5587" s="21"/>
      <c r="D5587" s="22"/>
      <c r="E5587" s="22"/>
      <c r="F5587" s="306"/>
    </row>
    <row r="5588" spans="1:7" ht="20.25">
      <c r="A5588" s="21" t="s">
        <v>6</v>
      </c>
      <c r="B5588" s="24"/>
      <c r="C5588" s="21"/>
      <c r="D5588" s="22"/>
      <c r="E5588" s="22"/>
      <c r="F5588" s="306"/>
    </row>
    <row r="5589" spans="1:7" ht="20.25">
      <c r="A5589" s="688" t="s">
        <v>7</v>
      </c>
      <c r="B5589" s="26" t="s">
        <v>8</v>
      </c>
      <c r="C5589" s="1238" t="s">
        <v>9</v>
      </c>
      <c r="D5589" s="1239"/>
      <c r="E5589" s="688" t="s">
        <v>10</v>
      </c>
      <c r="F5589" s="306"/>
    </row>
    <row r="5590" spans="1:7" ht="20.25">
      <c r="A5590" s="27"/>
      <c r="B5590" s="28" t="s">
        <v>11</v>
      </c>
      <c r="C5590" s="688"/>
      <c r="D5590" s="29"/>
      <c r="E5590" s="27" t="s">
        <v>12</v>
      </c>
      <c r="F5590" s="306"/>
    </row>
    <row r="5591" spans="1:7" ht="20.25">
      <c r="A5591" s="30"/>
      <c r="B5591" s="31"/>
      <c r="C5591" s="689" t="s">
        <v>13</v>
      </c>
      <c r="D5591" s="690" t="s">
        <v>14</v>
      </c>
      <c r="E5591" s="689"/>
      <c r="F5591" s="306"/>
    </row>
    <row r="5592" spans="1:7" ht="20.25">
      <c r="A5592" s="34" t="s">
        <v>460</v>
      </c>
      <c r="B5592" s="280" t="s">
        <v>18</v>
      </c>
      <c r="C5592" s="280" t="s">
        <v>19</v>
      </c>
      <c r="D5592" s="86">
        <v>43159</v>
      </c>
      <c r="E5592" s="89">
        <v>21683</v>
      </c>
      <c r="F5592" s="306"/>
    </row>
    <row r="5593" spans="1:7" ht="20.25">
      <c r="A5593" s="41"/>
      <c r="B5593" s="280"/>
      <c r="C5593" s="280"/>
      <c r="D5593" s="86"/>
      <c r="E5593" s="89"/>
      <c r="F5593" s="306">
        <v>43101</v>
      </c>
    </row>
    <row r="5594" spans="1:7" ht="20.25">
      <c r="A5594" s="41"/>
      <c r="B5594" s="280"/>
      <c r="C5594" s="280"/>
      <c r="D5594" s="86"/>
      <c r="E5594" s="89"/>
      <c r="F5594" s="1267" t="s">
        <v>545</v>
      </c>
      <c r="G5594" s="1256"/>
    </row>
    <row r="5595" spans="1:7" ht="20.25">
      <c r="A5595" s="280"/>
      <c r="B5595" s="280"/>
      <c r="C5595" s="280"/>
      <c r="D5595" s="86"/>
      <c r="E5595" s="91"/>
      <c r="F5595" s="306"/>
    </row>
    <row r="5596" spans="1:7" ht="20.25">
      <c r="A5596" s="41"/>
      <c r="B5596" s="280"/>
      <c r="C5596" s="280"/>
      <c r="D5596" s="38"/>
      <c r="E5596" s="89"/>
      <c r="F5596" s="306"/>
    </row>
    <row r="5597" spans="1:7" ht="20.25">
      <c r="A5597" s="41"/>
      <c r="B5597" s="280"/>
      <c r="C5597" s="282"/>
      <c r="D5597" s="38"/>
      <c r="E5597" s="89"/>
      <c r="F5597" s="306"/>
    </row>
    <row r="5598" spans="1:7" ht="20.25">
      <c r="A5598" s="41"/>
      <c r="B5598" s="280"/>
      <c r="C5598" s="282"/>
      <c r="D5598" s="86"/>
      <c r="E5598" s="89"/>
      <c r="F5598" s="306"/>
    </row>
    <row r="5599" spans="1:7" ht="20.25">
      <c r="A5599" s="41"/>
      <c r="B5599" s="280"/>
      <c r="C5599" s="280"/>
      <c r="D5599" s="38"/>
      <c r="E5599" s="89"/>
      <c r="F5599" s="306"/>
    </row>
    <row r="5600" spans="1:7" ht="20.25">
      <c r="A5600" s="280"/>
      <c r="B5600" s="280"/>
      <c r="C5600" s="280"/>
      <c r="D5600" s="38"/>
      <c r="E5600" s="89"/>
      <c r="F5600" s="306"/>
    </row>
    <row r="5601" spans="1:6" ht="20.25">
      <c r="A5601" s="41"/>
      <c r="B5601" s="280"/>
      <c r="C5601" s="280"/>
      <c r="D5601" s="38"/>
      <c r="E5601" s="89"/>
      <c r="F5601" s="306"/>
    </row>
    <row r="5602" spans="1:6" ht="20.25">
      <c r="A5602" s="41"/>
      <c r="B5602" s="281"/>
      <c r="C5602" s="280"/>
      <c r="D5602" s="78"/>
      <c r="E5602" s="89"/>
      <c r="F5602" s="306"/>
    </row>
    <row r="5603" spans="1:6" ht="20.25">
      <c r="A5603" s="47"/>
      <c r="B5603" s="28"/>
      <c r="C5603" s="27"/>
      <c r="D5603" s="148"/>
      <c r="E5603" s="89"/>
      <c r="F5603" s="306"/>
    </row>
    <row r="5604" spans="1:6" ht="20.25">
      <c r="A5604" s="47"/>
      <c r="B5604" s="27"/>
      <c r="C5604" s="27"/>
      <c r="D5604" s="27"/>
      <c r="E5604" s="89"/>
      <c r="F5604" s="306"/>
    </row>
    <row r="5605" spans="1:6" ht="20.25">
      <c r="A5605" s="280"/>
      <c r="B5605" s="280"/>
      <c r="C5605" s="280"/>
      <c r="D5605" s="38"/>
      <c r="E5605" s="89"/>
      <c r="F5605" s="306"/>
    </row>
    <row r="5606" spans="1:6" ht="20.25">
      <c r="A5606" s="280"/>
      <c r="B5606" s="280"/>
      <c r="C5606" s="280"/>
      <c r="D5606" s="38"/>
      <c r="E5606" s="89"/>
      <c r="F5606" s="306"/>
    </row>
    <row r="5607" spans="1:6" ht="20.25">
      <c r="A5607" s="41"/>
      <c r="B5607" s="280"/>
      <c r="C5607" s="280"/>
      <c r="D5607" s="38"/>
      <c r="E5607" s="89"/>
      <c r="F5607" s="306"/>
    </row>
    <row r="5608" spans="1:6" ht="20.25">
      <c r="A5608" s="41"/>
      <c r="B5608" s="280"/>
      <c r="C5608" s="280"/>
      <c r="D5608" s="38"/>
      <c r="E5608" s="89"/>
      <c r="F5608" s="306"/>
    </row>
    <row r="5609" spans="1:6" ht="20.25">
      <c r="A5609" s="41"/>
      <c r="B5609" s="280"/>
      <c r="C5609" s="280"/>
      <c r="D5609" s="38"/>
      <c r="E5609" s="89"/>
      <c r="F5609" s="306"/>
    </row>
    <row r="5610" spans="1:6" ht="20.25">
      <c r="A5610" s="280"/>
      <c r="B5610" s="281"/>
      <c r="C5610" s="280"/>
      <c r="D5610" s="45"/>
      <c r="E5610" s="46"/>
      <c r="F5610" s="306"/>
    </row>
    <row r="5611" spans="1:6" ht="20.25">
      <c r="A5611" s="280"/>
      <c r="B5611" s="281"/>
      <c r="C5611" s="280"/>
      <c r="D5611" s="45"/>
      <c r="E5611" s="46"/>
      <c r="F5611" s="306"/>
    </row>
    <row r="5612" spans="1:6" ht="20.25">
      <c r="A5612" s="280"/>
      <c r="B5612" s="281"/>
      <c r="C5612" s="280"/>
      <c r="D5612" s="45"/>
      <c r="E5612" s="46"/>
      <c r="F5612" s="306"/>
    </row>
    <row r="5613" spans="1:6" ht="20.25">
      <c r="A5613" s="280"/>
      <c r="B5613" s="281"/>
      <c r="C5613" s="280"/>
      <c r="D5613" s="45"/>
      <c r="E5613" s="46"/>
      <c r="F5613" s="306"/>
    </row>
    <row r="5614" spans="1:6" ht="20.25">
      <c r="A5614" s="280"/>
      <c r="B5614" s="281"/>
      <c r="C5614" s="280"/>
      <c r="D5614" s="45"/>
      <c r="E5614" s="46"/>
      <c r="F5614" s="306"/>
    </row>
    <row r="5615" spans="1:6" ht="20.25">
      <c r="A5615" s="280"/>
      <c r="B5615" s="281"/>
      <c r="C5615" s="280"/>
      <c r="D5615" s="45" t="s">
        <v>29</v>
      </c>
      <c r="E5615" s="46"/>
      <c r="F5615" s="306"/>
    </row>
    <row r="5616" spans="1:6" ht="20.25">
      <c r="A5616" s="280"/>
      <c r="B5616" s="281"/>
      <c r="C5616" s="280"/>
      <c r="D5616" s="45"/>
      <c r="E5616" s="46"/>
      <c r="F5616" s="306"/>
    </row>
    <row r="5617" spans="1:6" ht="20.25">
      <c r="A5617" s="47"/>
      <c r="B5617" s="48"/>
      <c r="C5617" s="47"/>
      <c r="D5617" s="49"/>
      <c r="E5617" s="50"/>
      <c r="F5617" s="306"/>
    </row>
    <row r="5618" spans="1:6" ht="20.25">
      <c r="A5618" s="30"/>
      <c r="B5618" s="51"/>
      <c r="C5618" s="30"/>
      <c r="D5618" s="49"/>
      <c r="E5618" s="50"/>
      <c r="F5618" s="306"/>
    </row>
    <row r="5619" spans="1:6" ht="20.25">
      <c r="A5619" s="52"/>
      <c r="B5619" s="53"/>
      <c r="C5619" s="1238" t="s">
        <v>772</v>
      </c>
      <c r="D5619" s="1239"/>
      <c r="E5619" s="140">
        <f>SUM(E5592:E5618)</f>
        <v>21683</v>
      </c>
      <c r="F5619" s="306"/>
    </row>
    <row r="5620" spans="1:6" ht="20.25">
      <c r="A5620" s="55" t="s">
        <v>23</v>
      </c>
      <c r="B5620" s="53"/>
      <c r="C5620" s="28"/>
      <c r="D5620" s="28"/>
      <c r="E5620" s="179"/>
      <c r="F5620" s="306"/>
    </row>
    <row r="5621" spans="1:6" ht="20.25">
      <c r="A5621" s="19" t="s">
        <v>0</v>
      </c>
      <c r="B5621" s="40"/>
      <c r="C5621" s="40"/>
      <c r="D5621" s="40"/>
      <c r="E5621" s="40"/>
      <c r="F5621" s="306"/>
    </row>
    <row r="5622" spans="1:6" ht="20.25">
      <c r="A5622" s="19" t="s">
        <v>1</v>
      </c>
      <c r="F5622" s="306"/>
    </row>
    <row r="5623" spans="1:6">
      <c r="F5623" s="306"/>
    </row>
    <row r="5624" spans="1:6" ht="20.25">
      <c r="A5624" s="19"/>
      <c r="B5624" s="20"/>
      <c r="C5624" s="19" t="s">
        <v>2</v>
      </c>
      <c r="D5624" s="22"/>
      <c r="E5624" s="22"/>
      <c r="F5624" s="306"/>
    </row>
    <row r="5625" spans="1:6" ht="20.25">
      <c r="A5625" s="19" t="s">
        <v>3</v>
      </c>
      <c r="B5625" s="23"/>
      <c r="C5625" s="20"/>
      <c r="D5625" s="22"/>
      <c r="E5625" s="22"/>
      <c r="F5625" s="306"/>
    </row>
    <row r="5626" spans="1:6" ht="20.25">
      <c r="A5626" s="19"/>
      <c r="B5626" s="23"/>
      <c r="C5626" s="20"/>
      <c r="D5626" s="22"/>
      <c r="E5626" s="22"/>
      <c r="F5626" s="306"/>
    </row>
    <row r="5627" spans="1:6" ht="20.25">
      <c r="A5627" s="21" t="s">
        <v>461</v>
      </c>
      <c r="B5627" s="23"/>
      <c r="C5627" s="20"/>
      <c r="D5627" s="22"/>
      <c r="E5627" s="22"/>
      <c r="F5627" s="306"/>
    </row>
    <row r="5628" spans="1:6" ht="20.25">
      <c r="A5628" s="21" t="s">
        <v>5</v>
      </c>
      <c r="B5628" s="24"/>
      <c r="C5628" s="21"/>
      <c r="D5628" s="22"/>
      <c r="E5628" s="22"/>
      <c r="F5628" s="306"/>
    </row>
    <row r="5629" spans="1:6" ht="20.25">
      <c r="A5629" s="21" t="s">
        <v>6</v>
      </c>
      <c r="B5629" s="24"/>
      <c r="C5629" s="21"/>
      <c r="D5629" s="22"/>
      <c r="E5629" s="22"/>
      <c r="F5629" s="306"/>
    </row>
    <row r="5630" spans="1:6" ht="20.25">
      <c r="A5630" s="688" t="s">
        <v>7</v>
      </c>
      <c r="B5630" s="26" t="s">
        <v>8</v>
      </c>
      <c r="C5630" s="683" t="s">
        <v>9</v>
      </c>
      <c r="D5630" s="684"/>
      <c r="E5630" s="688" t="s">
        <v>10</v>
      </c>
      <c r="F5630" s="306"/>
    </row>
    <row r="5631" spans="1:6" ht="20.25">
      <c r="A5631" s="27"/>
      <c r="B5631" s="28" t="s">
        <v>11</v>
      </c>
      <c r="C5631" s="688"/>
      <c r="D5631" s="29"/>
      <c r="E5631" s="27" t="s">
        <v>12</v>
      </c>
      <c r="F5631" s="306"/>
    </row>
    <row r="5632" spans="1:6" ht="20.25">
      <c r="A5632" s="30"/>
      <c r="B5632" s="31"/>
      <c r="C5632" s="689" t="s">
        <v>13</v>
      </c>
      <c r="D5632" s="690" t="s">
        <v>14</v>
      </c>
      <c r="E5632" s="689"/>
      <c r="F5632" s="306"/>
    </row>
    <row r="5633" spans="1:6" ht="20.25">
      <c r="A5633" s="34" t="s">
        <v>462</v>
      </c>
      <c r="B5633" s="280" t="s">
        <v>73</v>
      </c>
      <c r="C5633" s="280" t="s">
        <v>760</v>
      </c>
      <c r="D5633" s="86"/>
      <c r="E5633" s="89">
        <v>-714867</v>
      </c>
      <c r="F5633" s="306"/>
    </row>
    <row r="5634" spans="1:6" ht="20.25">
      <c r="A5634" s="280"/>
      <c r="B5634" s="280" t="s">
        <v>18</v>
      </c>
      <c r="C5634" s="280" t="s">
        <v>17</v>
      </c>
      <c r="D5634" s="86">
        <v>43115</v>
      </c>
      <c r="E5634" s="89">
        <v>1614867</v>
      </c>
      <c r="F5634" s="687"/>
    </row>
    <row r="5635" spans="1:6" ht="20.25">
      <c r="A5635" s="41"/>
      <c r="B5635" s="280" t="s">
        <v>528</v>
      </c>
      <c r="C5635" s="280" t="s">
        <v>19</v>
      </c>
      <c r="D5635" s="86">
        <v>43131</v>
      </c>
      <c r="E5635" s="89">
        <v>127000</v>
      </c>
      <c r="F5635" s="305"/>
    </row>
    <row r="5636" spans="1:6" ht="20.25">
      <c r="A5636" s="41"/>
      <c r="B5636" s="280" t="s">
        <v>18</v>
      </c>
      <c r="C5636" s="280" t="s">
        <v>19</v>
      </c>
      <c r="D5636" s="86">
        <v>43159</v>
      </c>
      <c r="E5636" s="89">
        <v>1420995</v>
      </c>
      <c r="F5636" s="306">
        <v>43101</v>
      </c>
    </row>
    <row r="5637" spans="1:6" ht="20.25">
      <c r="A5637" s="41"/>
      <c r="B5637" s="280"/>
      <c r="C5637" s="280"/>
      <c r="D5637" s="86"/>
      <c r="E5637" s="89"/>
      <c r="F5637" s="306"/>
    </row>
    <row r="5638" spans="1:6" ht="20.25">
      <c r="A5638" s="41"/>
      <c r="B5638" s="280"/>
      <c r="C5638" s="282"/>
      <c r="D5638" s="86"/>
      <c r="E5638" s="89"/>
      <c r="F5638" s="306"/>
    </row>
    <row r="5639" spans="1:6" ht="20.25">
      <c r="A5639" s="41"/>
      <c r="B5639" s="280"/>
      <c r="C5639" s="282"/>
      <c r="D5639" s="86"/>
      <c r="E5639" s="89"/>
      <c r="F5639" s="306"/>
    </row>
    <row r="5640" spans="1:6" ht="20.25">
      <c r="A5640" s="41"/>
      <c r="B5640" s="280"/>
      <c r="C5640" s="280"/>
      <c r="D5640" s="38"/>
      <c r="E5640" s="89"/>
      <c r="F5640" s="306"/>
    </row>
    <row r="5641" spans="1:6" ht="20.25">
      <c r="A5641" s="280"/>
      <c r="B5641" s="280"/>
      <c r="C5641" s="280"/>
      <c r="D5641" s="38"/>
      <c r="E5641" s="89"/>
      <c r="F5641" s="306"/>
    </row>
    <row r="5642" spans="1:6" ht="20.25">
      <c r="A5642" s="41"/>
      <c r="B5642" s="280"/>
      <c r="C5642" s="280"/>
      <c r="D5642" s="38"/>
      <c r="E5642" s="89"/>
      <c r="F5642" s="306"/>
    </row>
    <row r="5643" spans="1:6" ht="20.25">
      <c r="A5643" s="41"/>
      <c r="B5643" s="281"/>
      <c r="C5643" s="280"/>
      <c r="D5643" s="78"/>
      <c r="E5643" s="89"/>
      <c r="F5643" s="306"/>
    </row>
    <row r="5644" spans="1:6" ht="20.25">
      <c r="A5644" s="47"/>
      <c r="B5644" s="28"/>
      <c r="C5644" s="27"/>
      <c r="D5644" s="148"/>
      <c r="E5644" s="89"/>
      <c r="F5644" s="306"/>
    </row>
    <row r="5645" spans="1:6" ht="20.25">
      <c r="A5645" s="47"/>
      <c r="B5645" s="27"/>
      <c r="C5645" s="27"/>
      <c r="D5645" s="27"/>
      <c r="E5645" s="89"/>
      <c r="F5645" s="306"/>
    </row>
    <row r="5646" spans="1:6" ht="20.25">
      <c r="A5646" s="280"/>
      <c r="B5646" s="280"/>
      <c r="C5646" s="280"/>
      <c r="D5646" s="38"/>
      <c r="E5646" s="89"/>
      <c r="F5646" s="306"/>
    </row>
    <row r="5647" spans="1:6" ht="20.25">
      <c r="A5647" s="280"/>
      <c r="B5647" s="280"/>
      <c r="C5647" s="280"/>
      <c r="D5647" s="38"/>
      <c r="E5647" s="89"/>
      <c r="F5647" s="306"/>
    </row>
    <row r="5648" spans="1:6" ht="20.25">
      <c r="A5648" s="41"/>
      <c r="B5648" s="280"/>
      <c r="C5648" s="280"/>
      <c r="D5648" s="38"/>
      <c r="E5648" s="89"/>
      <c r="F5648" s="306"/>
    </row>
    <row r="5649" spans="1:6" ht="20.25">
      <c r="A5649" s="41"/>
      <c r="B5649" s="280"/>
      <c r="C5649" s="280"/>
      <c r="D5649" s="38"/>
      <c r="E5649" s="89"/>
      <c r="F5649" s="306"/>
    </row>
    <row r="5650" spans="1:6" ht="20.25">
      <c r="A5650" s="41"/>
      <c r="B5650" s="280"/>
      <c r="C5650" s="280"/>
      <c r="D5650" s="38"/>
      <c r="E5650" s="89"/>
      <c r="F5650" s="306"/>
    </row>
    <row r="5651" spans="1:6" ht="20.25">
      <c r="A5651" s="280"/>
      <c r="B5651" s="281"/>
      <c r="C5651" s="280"/>
      <c r="D5651" s="45"/>
      <c r="E5651" s="46"/>
      <c r="F5651" s="306"/>
    </row>
    <row r="5652" spans="1:6" ht="20.25">
      <c r="A5652" s="280"/>
      <c r="B5652" s="281"/>
      <c r="C5652" s="280"/>
      <c r="D5652" s="45"/>
      <c r="E5652" s="46"/>
      <c r="F5652" s="306"/>
    </row>
    <row r="5653" spans="1:6" ht="20.25">
      <c r="A5653" s="280"/>
      <c r="B5653" s="281"/>
      <c r="C5653" s="280"/>
      <c r="D5653" s="45"/>
      <c r="E5653" s="46"/>
      <c r="F5653" s="306"/>
    </row>
    <row r="5654" spans="1:6" ht="20.25">
      <c r="A5654" s="280"/>
      <c r="B5654" s="281"/>
      <c r="C5654" s="280"/>
      <c r="D5654" s="45"/>
      <c r="E5654" s="46"/>
      <c r="F5654" s="306"/>
    </row>
    <row r="5655" spans="1:6" ht="20.25">
      <c r="A5655" s="280"/>
      <c r="B5655" s="281"/>
      <c r="C5655" s="280"/>
      <c r="D5655" s="45"/>
      <c r="E5655" s="46"/>
      <c r="F5655" s="306"/>
    </row>
    <row r="5656" spans="1:6" ht="20.25">
      <c r="A5656" s="280"/>
      <c r="B5656" s="281"/>
      <c r="C5656" s="280"/>
      <c r="D5656" s="45" t="s">
        <v>29</v>
      </c>
      <c r="E5656" s="46"/>
      <c r="F5656" s="306"/>
    </row>
    <row r="5657" spans="1:6" ht="20.25">
      <c r="A5657" s="280"/>
      <c r="B5657" s="281"/>
      <c r="C5657" s="280"/>
      <c r="D5657" s="45"/>
      <c r="E5657" s="46"/>
      <c r="F5657" s="306"/>
    </row>
    <row r="5658" spans="1:6" ht="20.25">
      <c r="A5658" s="47"/>
      <c r="B5658" s="48"/>
      <c r="C5658" s="47"/>
      <c r="D5658" s="49"/>
      <c r="E5658" s="50"/>
      <c r="F5658" s="306"/>
    </row>
    <row r="5659" spans="1:6" ht="20.25">
      <c r="A5659" s="30"/>
      <c r="B5659" s="51"/>
      <c r="C5659" s="30"/>
      <c r="D5659" s="49"/>
      <c r="E5659" s="50"/>
      <c r="F5659" s="306"/>
    </row>
    <row r="5660" spans="1:6" ht="20.25">
      <c r="A5660" s="52"/>
      <c r="B5660" s="53"/>
      <c r="C5660" s="1238" t="s">
        <v>772</v>
      </c>
      <c r="D5660" s="1239"/>
      <c r="E5660" s="140">
        <f>SUM(E5633:E5659)</f>
        <v>2447995</v>
      </c>
      <c r="F5660" s="306"/>
    </row>
    <row r="5661" spans="1:6" ht="20.25">
      <c r="A5661" s="55" t="s">
        <v>23</v>
      </c>
      <c r="B5661" s="53"/>
      <c r="C5661" s="28"/>
      <c r="D5661" s="28"/>
      <c r="E5661" s="179"/>
      <c r="F5661" s="306"/>
    </row>
    <row r="5662" spans="1:6" ht="20.25">
      <c r="A5662" s="19" t="s">
        <v>0</v>
      </c>
      <c r="B5662" s="40"/>
      <c r="C5662" s="40"/>
      <c r="D5662" s="40"/>
      <c r="E5662" s="40"/>
      <c r="F5662" s="306"/>
    </row>
    <row r="5663" spans="1:6" ht="20.25">
      <c r="A5663" s="19" t="s">
        <v>1</v>
      </c>
      <c r="F5663" s="306"/>
    </row>
    <row r="5664" spans="1:6">
      <c r="F5664" s="306"/>
    </row>
    <row r="5665" spans="1:6">
      <c r="F5665" s="306"/>
    </row>
    <row r="5666" spans="1:6" ht="20.25">
      <c r="A5666" s="19"/>
      <c r="B5666" s="20"/>
      <c r="C5666" s="19" t="s">
        <v>2</v>
      </c>
      <c r="D5666" s="22"/>
      <c r="E5666" s="22"/>
      <c r="F5666" s="306"/>
    </row>
    <row r="5667" spans="1:6" ht="20.25">
      <c r="A5667" s="19" t="s">
        <v>3</v>
      </c>
      <c r="B5667" s="23"/>
      <c r="C5667" s="20"/>
      <c r="D5667" s="22"/>
      <c r="E5667" s="22"/>
      <c r="F5667" s="306"/>
    </row>
    <row r="5668" spans="1:6" ht="20.25">
      <c r="A5668" s="19"/>
      <c r="B5668" s="23"/>
      <c r="C5668" s="20"/>
      <c r="D5668" s="22"/>
      <c r="E5668" s="22"/>
      <c r="F5668" s="306"/>
    </row>
    <row r="5669" spans="1:6" ht="20.25">
      <c r="A5669" s="21" t="s">
        <v>463</v>
      </c>
      <c r="B5669" s="23"/>
      <c r="C5669" s="20"/>
      <c r="D5669" s="22"/>
      <c r="E5669" s="22"/>
      <c r="F5669" s="306"/>
    </row>
    <row r="5670" spans="1:6" ht="20.25">
      <c r="A5670" s="21" t="s">
        <v>5</v>
      </c>
      <c r="B5670" s="24"/>
      <c r="C5670" s="21"/>
      <c r="D5670" s="22"/>
      <c r="E5670" s="22"/>
      <c r="F5670" s="306"/>
    </row>
    <row r="5671" spans="1:6" ht="20.25">
      <c r="A5671" s="21" t="s">
        <v>6</v>
      </c>
      <c r="B5671" s="24"/>
      <c r="C5671" s="21"/>
      <c r="D5671" s="22"/>
      <c r="E5671" s="22"/>
      <c r="F5671" s="306"/>
    </row>
    <row r="5672" spans="1:6" ht="20.25">
      <c r="A5672" s="688" t="s">
        <v>7</v>
      </c>
      <c r="B5672" s="26" t="s">
        <v>8</v>
      </c>
      <c r="C5672" s="1238" t="s">
        <v>9</v>
      </c>
      <c r="D5672" s="1239"/>
      <c r="E5672" s="688" t="s">
        <v>10</v>
      </c>
      <c r="F5672" s="306"/>
    </row>
    <row r="5673" spans="1:6" ht="20.25">
      <c r="A5673" s="27"/>
      <c r="B5673" s="28" t="s">
        <v>11</v>
      </c>
      <c r="C5673" s="688"/>
      <c r="D5673" s="29"/>
      <c r="E5673" s="27" t="s">
        <v>12</v>
      </c>
      <c r="F5673" s="306"/>
    </row>
    <row r="5674" spans="1:6" ht="20.25">
      <c r="A5674" s="30"/>
      <c r="B5674" s="31"/>
      <c r="C5674" s="689" t="s">
        <v>13</v>
      </c>
      <c r="D5674" s="690" t="s">
        <v>14</v>
      </c>
      <c r="E5674" s="689"/>
      <c r="F5674" s="305">
        <v>43101</v>
      </c>
    </row>
    <row r="5675" spans="1:6" ht="20.25">
      <c r="A5675" s="34" t="s">
        <v>464</v>
      </c>
      <c r="B5675" s="280" t="s">
        <v>40</v>
      </c>
      <c r="C5675" s="280" t="s">
        <v>19</v>
      </c>
      <c r="D5675" s="86">
        <v>43100</v>
      </c>
      <c r="E5675" s="89">
        <v>1039501</v>
      </c>
      <c r="F5675" s="305">
        <v>43101</v>
      </c>
    </row>
    <row r="5676" spans="1:6" ht="20.25">
      <c r="A5676" s="280"/>
      <c r="B5676" s="280" t="s">
        <v>73</v>
      </c>
      <c r="C5676" s="280" t="s">
        <v>764</v>
      </c>
      <c r="D5676" s="86">
        <v>43131</v>
      </c>
      <c r="E5676" s="89">
        <v>-935223</v>
      </c>
      <c r="F5676" s="306"/>
    </row>
    <row r="5677" spans="1:6" ht="20.25">
      <c r="A5677" s="41"/>
      <c r="B5677" s="280" t="s">
        <v>18</v>
      </c>
      <c r="C5677" s="280" t="s">
        <v>17</v>
      </c>
      <c r="D5677" s="86">
        <v>43146</v>
      </c>
      <c r="E5677" s="89">
        <v>2610962</v>
      </c>
      <c r="F5677" s="306"/>
    </row>
    <row r="5678" spans="1:6" ht="20.25">
      <c r="A5678" s="41"/>
      <c r="B5678" s="280" t="s">
        <v>18</v>
      </c>
      <c r="C5678" s="280" t="s">
        <v>19</v>
      </c>
      <c r="D5678" s="86">
        <v>43159</v>
      </c>
      <c r="E5678" s="89">
        <v>2337669</v>
      </c>
      <c r="F5678" s="306"/>
    </row>
    <row r="5679" spans="1:6" ht="20.25">
      <c r="A5679" s="41"/>
      <c r="B5679" s="280"/>
      <c r="C5679" s="280"/>
      <c r="D5679" s="38"/>
      <c r="E5679" s="89">
        <v>1</v>
      </c>
      <c r="F5679" s="306"/>
    </row>
    <row r="5680" spans="1:6" ht="20.25">
      <c r="A5680" s="41"/>
      <c r="B5680" s="280"/>
      <c r="C5680" s="282"/>
      <c r="D5680" s="38"/>
      <c r="E5680" s="89"/>
      <c r="F5680" s="306"/>
    </row>
    <row r="5681" spans="1:6" ht="20.25">
      <c r="A5681" s="41"/>
      <c r="B5681" s="280"/>
      <c r="C5681" s="282"/>
      <c r="D5681" s="86"/>
      <c r="E5681" s="89"/>
      <c r="F5681" s="306"/>
    </row>
    <row r="5682" spans="1:6" ht="20.25">
      <c r="A5682" s="41"/>
      <c r="B5682" s="280"/>
      <c r="C5682" s="280"/>
      <c r="D5682" s="38"/>
      <c r="E5682" s="89"/>
      <c r="F5682" s="306"/>
    </row>
    <row r="5683" spans="1:6" ht="20.25">
      <c r="A5683" s="280"/>
      <c r="B5683" s="280"/>
      <c r="C5683" s="280"/>
      <c r="D5683" s="38"/>
      <c r="E5683" s="89"/>
      <c r="F5683" s="306"/>
    </row>
    <row r="5684" spans="1:6" ht="20.25">
      <c r="A5684" s="41"/>
      <c r="B5684" s="280"/>
      <c r="C5684" s="280"/>
      <c r="D5684" s="38"/>
      <c r="E5684" s="89"/>
      <c r="F5684" s="306"/>
    </row>
    <row r="5685" spans="1:6" ht="20.25">
      <c r="A5685" s="41"/>
      <c r="B5685" s="281"/>
      <c r="C5685" s="280"/>
      <c r="D5685" s="78"/>
      <c r="E5685" s="89"/>
      <c r="F5685" s="306"/>
    </row>
    <row r="5686" spans="1:6" ht="20.25">
      <c r="A5686" s="47"/>
      <c r="B5686" s="28"/>
      <c r="C5686" s="27"/>
      <c r="D5686" s="148"/>
      <c r="E5686" s="89"/>
      <c r="F5686" s="306"/>
    </row>
    <row r="5687" spans="1:6" ht="20.25">
      <c r="A5687" s="47"/>
      <c r="B5687" s="27"/>
      <c r="C5687" s="27"/>
      <c r="D5687" s="27"/>
      <c r="E5687" s="89"/>
      <c r="F5687" s="306"/>
    </row>
    <row r="5688" spans="1:6" ht="20.25">
      <c r="A5688" s="280"/>
      <c r="B5688" s="280"/>
      <c r="C5688" s="280"/>
      <c r="D5688" s="38"/>
      <c r="E5688" s="89"/>
      <c r="F5688" s="306"/>
    </row>
    <row r="5689" spans="1:6" ht="20.25">
      <c r="A5689" s="280"/>
      <c r="B5689" s="280"/>
      <c r="C5689" s="280"/>
      <c r="D5689" s="38"/>
      <c r="E5689" s="89"/>
      <c r="F5689" s="306"/>
    </row>
    <row r="5690" spans="1:6" ht="20.25">
      <c r="A5690" s="41"/>
      <c r="B5690" s="280"/>
      <c r="C5690" s="280"/>
      <c r="D5690" s="38"/>
      <c r="E5690" s="89"/>
      <c r="F5690" s="306"/>
    </row>
    <row r="5691" spans="1:6" ht="20.25">
      <c r="A5691" s="41"/>
      <c r="B5691" s="280"/>
      <c r="C5691" s="280"/>
      <c r="D5691" s="38"/>
      <c r="E5691" s="89"/>
      <c r="F5691" s="306"/>
    </row>
    <row r="5692" spans="1:6" ht="20.25">
      <c r="A5692" s="41"/>
      <c r="B5692" s="280"/>
      <c r="C5692" s="280"/>
      <c r="D5692" s="38"/>
      <c r="E5692" s="89"/>
      <c r="F5692" s="306"/>
    </row>
    <row r="5693" spans="1:6" ht="20.25">
      <c r="A5693" s="280"/>
      <c r="B5693" s="281"/>
      <c r="C5693" s="280"/>
      <c r="D5693" s="45"/>
      <c r="E5693" s="46"/>
      <c r="F5693" s="306"/>
    </row>
    <row r="5694" spans="1:6" ht="20.25">
      <c r="A5694" s="280"/>
      <c r="B5694" s="281"/>
      <c r="C5694" s="280"/>
      <c r="D5694" s="45"/>
      <c r="E5694" s="46"/>
      <c r="F5694" s="306"/>
    </row>
    <row r="5695" spans="1:6" ht="20.25">
      <c r="A5695" s="280"/>
      <c r="B5695" s="281"/>
      <c r="C5695" s="280"/>
      <c r="D5695" s="45"/>
      <c r="E5695" s="46"/>
      <c r="F5695" s="306"/>
    </row>
    <row r="5696" spans="1:6" ht="20.25">
      <c r="A5696" s="280"/>
      <c r="B5696" s="281"/>
      <c r="C5696" s="280"/>
      <c r="D5696" s="45"/>
      <c r="E5696" s="46"/>
      <c r="F5696" s="306"/>
    </row>
    <row r="5697" spans="1:6" ht="20.25">
      <c r="A5697" s="280"/>
      <c r="B5697" s="281"/>
      <c r="C5697" s="280"/>
      <c r="D5697" s="45" t="s">
        <v>29</v>
      </c>
      <c r="E5697" s="46"/>
      <c r="F5697" s="306"/>
    </row>
    <row r="5698" spans="1:6" ht="20.25">
      <c r="A5698" s="280"/>
      <c r="B5698" s="281"/>
      <c r="C5698" s="280"/>
      <c r="D5698" s="45"/>
      <c r="E5698" s="46"/>
      <c r="F5698" s="306"/>
    </row>
    <row r="5699" spans="1:6" ht="20.25">
      <c r="A5699" s="47"/>
      <c r="B5699" s="48"/>
      <c r="C5699" s="47"/>
      <c r="D5699" s="49"/>
      <c r="E5699" s="50"/>
      <c r="F5699" s="306"/>
    </row>
    <row r="5700" spans="1:6" ht="20.25">
      <c r="A5700" s="30"/>
      <c r="B5700" s="51"/>
      <c r="C5700" s="30"/>
      <c r="D5700" s="49"/>
      <c r="E5700" s="50"/>
      <c r="F5700" s="306"/>
    </row>
    <row r="5701" spans="1:6" ht="20.25">
      <c r="A5701" s="52"/>
      <c r="B5701" s="53"/>
      <c r="C5701" s="1238" t="s">
        <v>772</v>
      </c>
      <c r="D5701" s="1239"/>
      <c r="E5701" s="140">
        <f>SUM(E5675:E5700)</f>
        <v>5052910</v>
      </c>
      <c r="F5701" s="306"/>
    </row>
    <row r="5702" spans="1:6" ht="20.25">
      <c r="A5702" s="55" t="s">
        <v>23</v>
      </c>
      <c r="B5702" s="53"/>
      <c r="C5702" s="192"/>
      <c r="D5702" s="28"/>
      <c r="E5702" s="179"/>
      <c r="F5702" s="306"/>
    </row>
    <row r="5703" spans="1:6" ht="20.25">
      <c r="A5703" s="19" t="s">
        <v>0</v>
      </c>
      <c r="B5703" s="40"/>
      <c r="C5703" s="40"/>
      <c r="D5703" s="40"/>
      <c r="E5703" s="40"/>
      <c r="F5703" s="306"/>
    </row>
    <row r="5704" spans="1:6" ht="20.25">
      <c r="A5704" s="19" t="s">
        <v>1</v>
      </c>
      <c r="F5704" s="306"/>
    </row>
    <row r="5705" spans="1:6">
      <c r="F5705" s="306"/>
    </row>
    <row r="5706" spans="1:6">
      <c r="F5706" s="306"/>
    </row>
    <row r="5707" spans="1:6" ht="20.25">
      <c r="A5707" s="19"/>
      <c r="B5707" s="20"/>
      <c r="C5707" s="19" t="s">
        <v>2</v>
      </c>
      <c r="D5707" s="22"/>
      <c r="E5707" s="22"/>
      <c r="F5707" s="306"/>
    </row>
    <row r="5708" spans="1:6" ht="20.25">
      <c r="A5708" s="19" t="s">
        <v>3</v>
      </c>
      <c r="B5708" s="23"/>
      <c r="C5708" s="20"/>
      <c r="D5708" s="22"/>
      <c r="E5708" s="22"/>
      <c r="F5708" s="306"/>
    </row>
    <row r="5709" spans="1:6" ht="20.25">
      <c r="A5709" s="19"/>
      <c r="B5709" s="23"/>
      <c r="C5709" s="20"/>
      <c r="D5709" s="22"/>
      <c r="E5709" s="22"/>
      <c r="F5709" s="306"/>
    </row>
    <row r="5710" spans="1:6" ht="20.25">
      <c r="A5710" s="21" t="s">
        <v>465</v>
      </c>
      <c r="B5710" s="23"/>
      <c r="F5710" s="306"/>
    </row>
    <row r="5711" spans="1:6" ht="20.25">
      <c r="A5711" s="21" t="s">
        <v>5</v>
      </c>
      <c r="B5711" s="24"/>
      <c r="C5711" s="21"/>
      <c r="D5711" s="22"/>
      <c r="E5711" s="22"/>
      <c r="F5711" s="306"/>
    </row>
    <row r="5712" spans="1:6" ht="20.25">
      <c r="A5712" s="21" t="s">
        <v>6</v>
      </c>
      <c r="B5712" s="24"/>
      <c r="C5712" s="21"/>
      <c r="D5712" s="22"/>
      <c r="E5712" s="22"/>
      <c r="F5712" s="306"/>
    </row>
    <row r="5713" spans="1:6" ht="20.25">
      <c r="A5713" s="688" t="s">
        <v>7</v>
      </c>
      <c r="B5713" s="26" t="s">
        <v>8</v>
      </c>
      <c r="C5713" s="683" t="s">
        <v>9</v>
      </c>
      <c r="D5713" s="684"/>
      <c r="E5713" s="688" t="s">
        <v>10</v>
      </c>
      <c r="F5713" s="306"/>
    </row>
    <row r="5714" spans="1:6" ht="20.25">
      <c r="A5714" s="27"/>
      <c r="B5714" s="28" t="s">
        <v>11</v>
      </c>
      <c r="C5714" s="688"/>
      <c r="D5714" s="29"/>
      <c r="E5714" s="27" t="s">
        <v>12</v>
      </c>
      <c r="F5714" s="306"/>
    </row>
    <row r="5715" spans="1:6" ht="20.25">
      <c r="A5715" s="30"/>
      <c r="B5715" s="31"/>
      <c r="C5715" s="689" t="s">
        <v>13</v>
      </c>
      <c r="D5715" s="690" t="s">
        <v>14</v>
      </c>
      <c r="E5715" s="689"/>
      <c r="F5715" s="306">
        <v>43101</v>
      </c>
    </row>
    <row r="5716" spans="1:6" ht="20.25">
      <c r="A5716" s="34" t="s">
        <v>466</v>
      </c>
      <c r="B5716" s="280" t="s">
        <v>467</v>
      </c>
      <c r="C5716" s="282"/>
      <c r="D5716" s="86">
        <v>42735</v>
      </c>
      <c r="E5716" s="89">
        <v>8483.2999999999993</v>
      </c>
      <c r="F5716" s="306"/>
    </row>
    <row r="5717" spans="1:6" ht="20.25">
      <c r="A5717" s="280"/>
      <c r="B5717" s="280" t="s">
        <v>18</v>
      </c>
      <c r="C5717" s="280" t="s">
        <v>17</v>
      </c>
      <c r="D5717" s="86">
        <v>43146</v>
      </c>
      <c r="E5717" s="89">
        <v>332858</v>
      </c>
      <c r="F5717" s="306"/>
    </row>
    <row r="5718" spans="1:6" ht="20.25">
      <c r="A5718" s="280"/>
      <c r="B5718" s="280" t="s">
        <v>18</v>
      </c>
      <c r="C5718" s="280" t="s">
        <v>19</v>
      </c>
      <c r="D5718" s="86">
        <v>43159</v>
      </c>
      <c r="E5718" s="89">
        <v>216755</v>
      </c>
      <c r="F5718" s="306"/>
    </row>
    <row r="5719" spans="1:6" ht="20.25">
      <c r="A5719" s="41"/>
      <c r="B5719" s="280"/>
      <c r="C5719" s="280"/>
      <c r="D5719" s="38"/>
      <c r="E5719" s="89"/>
      <c r="F5719" s="306"/>
    </row>
    <row r="5720" spans="1:6" ht="20.25">
      <c r="A5720" s="41"/>
      <c r="B5720" s="281"/>
      <c r="C5720" s="280"/>
      <c r="D5720" s="78"/>
      <c r="E5720" s="89"/>
      <c r="F5720" s="306"/>
    </row>
    <row r="5721" spans="1:6" ht="20.25">
      <c r="A5721" s="41"/>
      <c r="B5721" s="281"/>
      <c r="C5721" s="280"/>
      <c r="D5721" s="78"/>
      <c r="E5721" s="89"/>
      <c r="F5721" s="306"/>
    </row>
    <row r="5722" spans="1:6" ht="20.25">
      <c r="A5722" s="41"/>
      <c r="B5722" s="28"/>
      <c r="C5722" s="27"/>
      <c r="D5722" s="148"/>
      <c r="E5722" s="89"/>
      <c r="F5722" s="306"/>
    </row>
    <row r="5723" spans="1:6" ht="20.25">
      <c r="A5723" s="41"/>
      <c r="B5723" s="27"/>
      <c r="C5723" s="27"/>
      <c r="D5723" s="27"/>
      <c r="E5723" s="89"/>
      <c r="F5723" s="306"/>
    </row>
    <row r="5724" spans="1:6" ht="20.25">
      <c r="A5724" s="280"/>
      <c r="B5724" s="280"/>
      <c r="C5724" s="280"/>
      <c r="D5724" s="38"/>
      <c r="E5724" s="89"/>
      <c r="F5724" s="306"/>
    </row>
    <row r="5725" spans="1:6" ht="20.25">
      <c r="A5725" s="41"/>
      <c r="B5725" s="280"/>
      <c r="C5725" s="280"/>
      <c r="D5725" s="38"/>
      <c r="E5725" s="89"/>
      <c r="F5725" s="306"/>
    </row>
    <row r="5726" spans="1:6" ht="20.25">
      <c r="A5726" s="41"/>
      <c r="B5726" s="281"/>
      <c r="C5726" s="280"/>
      <c r="D5726" s="78"/>
      <c r="E5726" s="89"/>
      <c r="F5726" s="306"/>
    </row>
    <row r="5727" spans="1:6" ht="20.25">
      <c r="A5727" s="47"/>
      <c r="B5727" s="28"/>
      <c r="C5727" s="27"/>
      <c r="D5727" s="148"/>
      <c r="E5727" s="89"/>
      <c r="F5727" s="306"/>
    </row>
    <row r="5728" spans="1:6" ht="20.25">
      <c r="A5728" s="47"/>
      <c r="B5728" s="27"/>
      <c r="C5728" s="27"/>
      <c r="D5728" s="27"/>
      <c r="E5728" s="89"/>
      <c r="F5728" s="306"/>
    </row>
    <row r="5729" spans="1:6" ht="20.25">
      <c r="A5729" s="280"/>
      <c r="B5729" s="280"/>
      <c r="C5729" s="280"/>
      <c r="D5729" s="38"/>
      <c r="E5729" s="89"/>
      <c r="F5729" s="306"/>
    </row>
    <row r="5730" spans="1:6" ht="20.25">
      <c r="A5730" s="280"/>
      <c r="B5730" s="280"/>
      <c r="C5730" s="280"/>
      <c r="D5730" s="38"/>
      <c r="E5730" s="89"/>
      <c r="F5730" s="306"/>
    </row>
    <row r="5731" spans="1:6" ht="20.25">
      <c r="A5731" s="41"/>
      <c r="B5731" s="280"/>
      <c r="C5731" s="280"/>
      <c r="D5731" s="38"/>
      <c r="E5731" s="89"/>
      <c r="F5731" s="306"/>
    </row>
    <row r="5732" spans="1:6" ht="20.25">
      <c r="A5732" s="41"/>
      <c r="B5732" s="280"/>
      <c r="C5732" s="280"/>
      <c r="D5732" s="38"/>
      <c r="E5732" s="89"/>
      <c r="F5732" s="306" t="s">
        <v>29</v>
      </c>
    </row>
    <row r="5733" spans="1:6" ht="20.25">
      <c r="A5733" s="41"/>
      <c r="B5733" s="280"/>
      <c r="C5733" s="280"/>
      <c r="D5733" s="38"/>
      <c r="E5733" s="89"/>
      <c r="F5733" s="306"/>
    </row>
    <row r="5734" spans="1:6" ht="20.25">
      <c r="A5734" s="280"/>
      <c r="B5734" s="281"/>
      <c r="C5734" s="280"/>
      <c r="D5734" s="45"/>
      <c r="E5734" s="46"/>
      <c r="F5734" s="306"/>
    </row>
    <row r="5735" spans="1:6" ht="20.25">
      <c r="A5735" s="280"/>
      <c r="B5735" s="281"/>
      <c r="C5735" s="280"/>
      <c r="D5735" s="45"/>
      <c r="E5735" s="46"/>
      <c r="F5735" s="306"/>
    </row>
    <row r="5736" spans="1:6" ht="20.25">
      <c r="A5736" s="280"/>
      <c r="B5736" s="281"/>
      <c r="C5736" s="280"/>
      <c r="D5736" s="45"/>
      <c r="E5736" s="46"/>
      <c r="F5736" s="306"/>
    </row>
    <row r="5737" spans="1:6" ht="20.25">
      <c r="A5737" s="280"/>
      <c r="B5737" s="281"/>
      <c r="C5737" s="280"/>
      <c r="D5737" s="45"/>
      <c r="E5737" s="46"/>
      <c r="F5737" s="306"/>
    </row>
    <row r="5738" spans="1:6" ht="20.25">
      <c r="A5738" s="280"/>
      <c r="B5738" s="281"/>
      <c r="C5738" s="280"/>
      <c r="D5738" s="45" t="s">
        <v>29</v>
      </c>
      <c r="E5738" s="46"/>
      <c r="F5738" s="306"/>
    </row>
    <row r="5739" spans="1:6" ht="20.25">
      <c r="A5739" s="280"/>
      <c r="B5739" s="281"/>
      <c r="C5739" s="280"/>
      <c r="D5739" s="45"/>
      <c r="E5739" s="46"/>
      <c r="F5739" s="306"/>
    </row>
    <row r="5740" spans="1:6" ht="20.25">
      <c r="A5740" s="47"/>
      <c r="B5740" s="48"/>
      <c r="C5740" s="47"/>
      <c r="D5740" s="49"/>
      <c r="E5740" s="50"/>
      <c r="F5740" s="306"/>
    </row>
    <row r="5741" spans="1:6" ht="20.25">
      <c r="A5741" s="30"/>
      <c r="B5741" s="51"/>
      <c r="C5741" s="30"/>
      <c r="D5741" s="49"/>
      <c r="E5741" s="50"/>
      <c r="F5741" s="306"/>
    </row>
    <row r="5742" spans="1:6" ht="20.25">
      <c r="A5742" s="52"/>
      <c r="B5742" s="53"/>
      <c r="C5742" s="1238" t="s">
        <v>772</v>
      </c>
      <c r="D5742" s="1239"/>
      <c r="E5742" s="140">
        <f>SUM(E5716:E5741)</f>
        <v>558096.30000000005</v>
      </c>
      <c r="F5742" s="306"/>
    </row>
    <row r="5743" spans="1:6" ht="20.25">
      <c r="A5743" s="55" t="s">
        <v>23</v>
      </c>
      <c r="B5743" s="53"/>
      <c r="C5743" s="28"/>
      <c r="D5743" s="28"/>
      <c r="E5743" s="179"/>
      <c r="F5743" s="306"/>
    </row>
    <row r="5744" spans="1:6" ht="20.25">
      <c r="A5744" s="19" t="s">
        <v>0</v>
      </c>
      <c r="B5744" s="40"/>
      <c r="C5744" s="40"/>
      <c r="D5744" s="40"/>
      <c r="E5744" s="40"/>
      <c r="F5744" s="306"/>
    </row>
    <row r="5745" spans="1:6" ht="20.25">
      <c r="A5745" s="19" t="s">
        <v>1</v>
      </c>
      <c r="F5745" s="306"/>
    </row>
    <row r="5746" spans="1:6">
      <c r="F5746" s="306"/>
    </row>
    <row r="5747" spans="1:6" ht="20.25">
      <c r="A5747" s="19"/>
      <c r="B5747" s="20"/>
      <c r="C5747" s="19" t="s">
        <v>2</v>
      </c>
      <c r="D5747" s="22"/>
      <c r="E5747" s="22"/>
      <c r="F5747" s="306"/>
    </row>
    <row r="5748" spans="1:6" ht="20.25">
      <c r="A5748" s="19" t="s">
        <v>3</v>
      </c>
      <c r="B5748" s="23"/>
      <c r="C5748" s="20"/>
      <c r="D5748" s="22"/>
      <c r="E5748" s="22"/>
      <c r="F5748" s="306"/>
    </row>
    <row r="5749" spans="1:6" ht="20.25">
      <c r="A5749" s="19"/>
      <c r="B5749" s="23"/>
      <c r="C5749" s="20"/>
      <c r="D5749" s="22"/>
      <c r="E5749" s="22"/>
      <c r="F5749" s="306"/>
    </row>
    <row r="5750" spans="1:6" ht="20.25">
      <c r="A5750" s="21" t="s">
        <v>468</v>
      </c>
      <c r="B5750" s="23"/>
      <c r="C5750" s="20"/>
      <c r="D5750" s="22"/>
      <c r="E5750" s="22"/>
      <c r="F5750" s="306"/>
    </row>
    <row r="5751" spans="1:6" ht="20.25">
      <c r="A5751" s="21" t="s">
        <v>5</v>
      </c>
      <c r="B5751" s="24"/>
      <c r="C5751" s="21"/>
      <c r="D5751" s="22"/>
      <c r="E5751" s="22"/>
      <c r="F5751" s="306"/>
    </row>
    <row r="5752" spans="1:6" ht="20.25">
      <c r="A5752" s="21" t="s">
        <v>6</v>
      </c>
      <c r="B5752" s="24"/>
      <c r="C5752" s="21"/>
      <c r="D5752" s="22"/>
      <c r="E5752" s="22"/>
      <c r="F5752" s="306"/>
    </row>
    <row r="5753" spans="1:6" ht="20.25">
      <c r="A5753" s="688" t="s">
        <v>7</v>
      </c>
      <c r="B5753" s="26" t="s">
        <v>8</v>
      </c>
      <c r="C5753" s="683" t="s">
        <v>9</v>
      </c>
      <c r="D5753" s="684"/>
      <c r="E5753" s="688" t="s">
        <v>10</v>
      </c>
      <c r="F5753" s="306"/>
    </row>
    <row r="5754" spans="1:6" ht="20.25">
      <c r="A5754" s="27"/>
      <c r="B5754" s="28" t="s">
        <v>11</v>
      </c>
      <c r="C5754" s="688"/>
      <c r="D5754" s="29"/>
      <c r="E5754" s="27" t="s">
        <v>12</v>
      </c>
      <c r="F5754" s="306"/>
    </row>
    <row r="5755" spans="1:6" ht="20.25">
      <c r="A5755" s="30"/>
      <c r="B5755" s="31"/>
      <c r="C5755" s="689" t="s">
        <v>13</v>
      </c>
      <c r="D5755" s="690" t="s">
        <v>14</v>
      </c>
      <c r="E5755" s="689"/>
      <c r="F5755" s="306"/>
    </row>
    <row r="5756" spans="1:6" ht="20.25">
      <c r="A5756" s="34" t="s">
        <v>469</v>
      </c>
      <c r="B5756" s="280" t="s">
        <v>18</v>
      </c>
      <c r="C5756" s="280" t="s">
        <v>17</v>
      </c>
      <c r="D5756" s="86">
        <v>43146</v>
      </c>
      <c r="E5756" s="89">
        <v>682125</v>
      </c>
      <c r="F5756" s="687">
        <v>43101</v>
      </c>
    </row>
    <row r="5757" spans="1:6" ht="20.25">
      <c r="A5757" s="280"/>
      <c r="B5757" s="280" t="s">
        <v>18</v>
      </c>
      <c r="C5757" s="280" t="s">
        <v>19</v>
      </c>
      <c r="D5757" s="86">
        <v>43159</v>
      </c>
      <c r="E5757" s="89">
        <v>533544</v>
      </c>
      <c r="F5757" s="306"/>
    </row>
    <row r="5758" spans="1:6" ht="20.25">
      <c r="A5758" s="41"/>
      <c r="B5758" s="280"/>
      <c r="C5758" s="280"/>
      <c r="D5758" s="38"/>
      <c r="E5758" s="89"/>
      <c r="F5758" s="306"/>
    </row>
    <row r="5759" spans="1:6" ht="20.25">
      <c r="A5759" s="41"/>
      <c r="B5759" s="280"/>
      <c r="C5759" s="280"/>
      <c r="D5759" s="38"/>
      <c r="E5759" s="89"/>
      <c r="F5759" s="306"/>
    </row>
    <row r="5760" spans="1:6" ht="20.25">
      <c r="A5760" s="41"/>
      <c r="B5760" s="280"/>
      <c r="C5760" s="280"/>
      <c r="D5760" s="38"/>
      <c r="E5760" s="89"/>
      <c r="F5760" s="306"/>
    </row>
    <row r="5761" spans="1:6" ht="20.25">
      <c r="A5761" s="41"/>
      <c r="B5761" s="280"/>
      <c r="C5761" s="282"/>
      <c r="D5761" s="38"/>
      <c r="E5761" s="89"/>
      <c r="F5761" s="306"/>
    </row>
    <row r="5762" spans="1:6" ht="20.25">
      <c r="A5762" s="41"/>
      <c r="B5762" s="280"/>
      <c r="C5762" s="282"/>
      <c r="D5762" s="86"/>
      <c r="E5762" s="89"/>
      <c r="F5762" s="306"/>
    </row>
    <row r="5763" spans="1:6" ht="20.25">
      <c r="A5763" s="41"/>
      <c r="B5763" s="280"/>
      <c r="C5763" s="280"/>
      <c r="D5763" s="38"/>
      <c r="E5763" s="89"/>
      <c r="F5763" s="306"/>
    </row>
    <row r="5764" spans="1:6" ht="20.25">
      <c r="A5764" s="280"/>
      <c r="B5764" s="280"/>
      <c r="C5764" s="280"/>
      <c r="D5764" s="38"/>
      <c r="E5764" s="89"/>
      <c r="F5764" s="306"/>
    </row>
    <row r="5765" spans="1:6" ht="20.25">
      <c r="A5765" s="41"/>
      <c r="B5765" s="280"/>
      <c r="C5765" s="280"/>
      <c r="D5765" s="38"/>
      <c r="E5765" s="89"/>
      <c r="F5765" s="306"/>
    </row>
    <row r="5766" spans="1:6" ht="20.25">
      <c r="A5766" s="41"/>
      <c r="B5766" s="281"/>
      <c r="C5766" s="280"/>
      <c r="D5766" s="78"/>
      <c r="E5766" s="89"/>
      <c r="F5766" s="306"/>
    </row>
    <row r="5767" spans="1:6" ht="20.25">
      <c r="A5767" s="47"/>
      <c r="B5767" s="28"/>
      <c r="C5767" s="27"/>
      <c r="D5767" s="148"/>
      <c r="E5767" s="89"/>
      <c r="F5767" s="306"/>
    </row>
    <row r="5768" spans="1:6" ht="20.25">
      <c r="A5768" s="47"/>
      <c r="B5768" s="27"/>
      <c r="C5768" s="27"/>
      <c r="D5768" s="27"/>
      <c r="E5768" s="89"/>
      <c r="F5768" s="306"/>
    </row>
    <row r="5769" spans="1:6" ht="20.25">
      <c r="A5769" s="280"/>
      <c r="B5769" s="280"/>
      <c r="C5769" s="280"/>
      <c r="D5769" s="38"/>
      <c r="E5769" s="89"/>
      <c r="F5769" s="306"/>
    </row>
    <row r="5770" spans="1:6" ht="20.25">
      <c r="A5770" s="280"/>
      <c r="B5770" s="280"/>
      <c r="C5770" s="280"/>
      <c r="D5770" s="38"/>
      <c r="E5770" s="89"/>
      <c r="F5770" s="306"/>
    </row>
    <row r="5771" spans="1:6" ht="20.25">
      <c r="A5771" s="41"/>
      <c r="B5771" s="280"/>
      <c r="C5771" s="280"/>
      <c r="D5771" s="38"/>
      <c r="E5771" s="89"/>
      <c r="F5771" s="306"/>
    </row>
    <row r="5772" spans="1:6" ht="20.25">
      <c r="A5772" s="41"/>
      <c r="B5772" s="280"/>
      <c r="C5772" s="280"/>
      <c r="D5772" s="38"/>
      <c r="E5772" s="89"/>
      <c r="F5772" s="306"/>
    </row>
    <row r="5773" spans="1:6" ht="20.25">
      <c r="A5773" s="41"/>
      <c r="B5773" s="280"/>
      <c r="C5773" s="280"/>
      <c r="D5773" s="38"/>
      <c r="E5773" s="89"/>
      <c r="F5773" s="306"/>
    </row>
    <row r="5774" spans="1:6" ht="20.25">
      <c r="A5774" s="280"/>
      <c r="B5774" s="281"/>
      <c r="C5774" s="280"/>
      <c r="D5774" s="45"/>
      <c r="E5774" s="46"/>
      <c r="F5774" s="306"/>
    </row>
    <row r="5775" spans="1:6" ht="20.25">
      <c r="A5775" s="280"/>
      <c r="B5775" s="281"/>
      <c r="C5775" s="280"/>
      <c r="D5775" s="45"/>
      <c r="E5775" s="46"/>
      <c r="F5775" s="306"/>
    </row>
    <row r="5776" spans="1:6" ht="20.25">
      <c r="A5776" s="280"/>
      <c r="B5776" s="281"/>
      <c r="C5776" s="280"/>
      <c r="D5776" s="45"/>
      <c r="E5776" s="46"/>
      <c r="F5776" s="306"/>
    </row>
    <row r="5777" spans="1:6" ht="20.25">
      <c r="A5777" s="280"/>
      <c r="B5777" s="281"/>
      <c r="C5777" s="280"/>
      <c r="D5777" s="45"/>
      <c r="E5777" s="46"/>
      <c r="F5777" s="306"/>
    </row>
    <row r="5778" spans="1:6" ht="20.25">
      <c r="A5778" s="280"/>
      <c r="B5778" s="281"/>
      <c r="C5778" s="280"/>
      <c r="D5778" s="45"/>
      <c r="E5778" s="46"/>
      <c r="F5778" s="306"/>
    </row>
    <row r="5779" spans="1:6" ht="20.25">
      <c r="A5779" s="280"/>
      <c r="B5779" s="281"/>
      <c r="C5779" s="280"/>
      <c r="D5779" s="45" t="s">
        <v>29</v>
      </c>
      <c r="E5779" s="46"/>
      <c r="F5779" s="306"/>
    </row>
    <row r="5780" spans="1:6" ht="20.25">
      <c r="A5780" s="280"/>
      <c r="B5780" s="281"/>
      <c r="C5780" s="280"/>
      <c r="D5780" s="45"/>
      <c r="E5780" s="46"/>
      <c r="F5780" s="306"/>
    </row>
    <row r="5781" spans="1:6" ht="20.25">
      <c r="A5781" s="47"/>
      <c r="B5781" s="48"/>
      <c r="C5781" s="47"/>
      <c r="D5781" s="49"/>
      <c r="E5781" s="50"/>
      <c r="F5781" s="306"/>
    </row>
    <row r="5782" spans="1:6" ht="20.25">
      <c r="A5782" s="30"/>
      <c r="B5782" s="51"/>
      <c r="C5782" s="30"/>
      <c r="D5782" s="49"/>
      <c r="E5782" s="50"/>
      <c r="F5782" s="306"/>
    </row>
    <row r="5783" spans="1:6" ht="20.25">
      <c r="A5783" s="52"/>
      <c r="B5783" s="53"/>
      <c r="C5783" s="1238" t="s">
        <v>772</v>
      </c>
      <c r="D5783" s="1239"/>
      <c r="E5783" s="140">
        <f>SUM(E5756:E5782)</f>
        <v>1215669</v>
      </c>
      <c r="F5783" s="306"/>
    </row>
    <row r="5784" spans="1:6" ht="20.25">
      <c r="A5784" s="55" t="s">
        <v>23</v>
      </c>
      <c r="B5784" s="53"/>
      <c r="C5784" s="28"/>
      <c r="D5784" s="28"/>
      <c r="E5784" s="179"/>
      <c r="F5784" s="306"/>
    </row>
    <row r="5785" spans="1:6" ht="20.25">
      <c r="A5785" s="19" t="s">
        <v>0</v>
      </c>
      <c r="B5785" s="40"/>
      <c r="C5785" s="40"/>
      <c r="D5785" s="40"/>
      <c r="E5785" s="40"/>
      <c r="F5785" s="306"/>
    </row>
    <row r="5786" spans="1:6" ht="20.25">
      <c r="A5786" s="19" t="s">
        <v>1</v>
      </c>
      <c r="F5786" s="306"/>
    </row>
    <row r="5787" spans="1:6">
      <c r="F5787" s="306"/>
    </row>
    <row r="5788" spans="1:6" ht="20.25">
      <c r="A5788" s="19"/>
      <c r="B5788" s="20"/>
      <c r="C5788" s="19" t="s">
        <v>2</v>
      </c>
      <c r="D5788" s="22"/>
      <c r="E5788" s="22"/>
      <c r="F5788" s="306"/>
    </row>
    <row r="5789" spans="1:6" ht="20.25">
      <c r="A5789" s="19" t="s">
        <v>3</v>
      </c>
      <c r="B5789" s="23"/>
      <c r="C5789" s="20"/>
      <c r="D5789" s="22"/>
      <c r="E5789" s="22"/>
      <c r="F5789" s="306"/>
    </row>
    <row r="5790" spans="1:6" ht="20.25">
      <c r="A5790" s="21"/>
      <c r="B5790" s="23"/>
      <c r="C5790" s="20"/>
      <c r="D5790" s="22"/>
      <c r="E5790" s="22"/>
      <c r="F5790" s="306"/>
    </row>
    <row r="5791" spans="1:6" ht="20.25">
      <c r="A5791" s="21" t="s">
        <v>470</v>
      </c>
      <c r="B5791" s="23"/>
      <c r="C5791" s="20"/>
      <c r="D5791" s="22"/>
      <c r="E5791" s="22"/>
      <c r="F5791" s="306"/>
    </row>
    <row r="5792" spans="1:6" ht="20.25">
      <c r="A5792" s="21" t="s">
        <v>5</v>
      </c>
      <c r="B5792" s="24"/>
      <c r="C5792" s="21"/>
      <c r="D5792" s="22"/>
      <c r="E5792" s="22"/>
      <c r="F5792" s="306"/>
    </row>
    <row r="5793" spans="1:6" ht="20.25">
      <c r="A5793" s="21" t="s">
        <v>6</v>
      </c>
      <c r="B5793" s="24"/>
      <c r="C5793" s="21"/>
      <c r="D5793" s="22"/>
      <c r="E5793" s="22"/>
      <c r="F5793" s="306"/>
    </row>
    <row r="5794" spans="1:6" ht="20.25">
      <c r="A5794" s="688" t="s">
        <v>7</v>
      </c>
      <c r="B5794" s="26" t="s">
        <v>8</v>
      </c>
      <c r="C5794" s="683" t="s">
        <v>9</v>
      </c>
      <c r="D5794" s="684"/>
      <c r="E5794" s="688" t="s">
        <v>10</v>
      </c>
      <c r="F5794" s="306"/>
    </row>
    <row r="5795" spans="1:6" ht="20.25">
      <c r="A5795" s="27"/>
      <c r="B5795" s="28" t="s">
        <v>11</v>
      </c>
      <c r="C5795" s="688"/>
      <c r="D5795" s="29"/>
      <c r="E5795" s="27" t="s">
        <v>12</v>
      </c>
      <c r="F5795" s="306"/>
    </row>
    <row r="5796" spans="1:6" ht="20.25">
      <c r="A5796" s="30"/>
      <c r="B5796" s="31"/>
      <c r="C5796" s="689" t="s">
        <v>13</v>
      </c>
      <c r="D5796" s="690" t="s">
        <v>14</v>
      </c>
      <c r="E5796" s="689"/>
      <c r="F5796" s="306"/>
    </row>
    <row r="5797" spans="1:6" ht="20.25">
      <c r="A5797" s="34" t="s">
        <v>471</v>
      </c>
      <c r="B5797" s="280" t="s">
        <v>40</v>
      </c>
      <c r="C5797" s="280" t="s">
        <v>19</v>
      </c>
      <c r="D5797" s="38">
        <v>43159</v>
      </c>
      <c r="E5797" s="89">
        <v>262237</v>
      </c>
      <c r="F5797" s="306">
        <v>43101</v>
      </c>
    </row>
    <row r="5798" spans="1:6" ht="20.25">
      <c r="A5798" s="41"/>
      <c r="B5798" s="280"/>
      <c r="C5798" s="280"/>
      <c r="D5798" s="38"/>
      <c r="E5798" s="89"/>
      <c r="F5798" s="306"/>
    </row>
    <row r="5799" spans="1:6" ht="20.25">
      <c r="A5799" s="280"/>
      <c r="B5799" s="280"/>
      <c r="C5799" s="280"/>
      <c r="D5799" s="86"/>
      <c r="E5799" s="90"/>
      <c r="F5799" s="306"/>
    </row>
    <row r="5800" spans="1:6" ht="20.25">
      <c r="A5800" s="41"/>
      <c r="B5800" s="280"/>
      <c r="C5800" s="280"/>
      <c r="D5800" s="38"/>
      <c r="E5800" s="89"/>
      <c r="F5800" s="306"/>
    </row>
    <row r="5801" spans="1:6" ht="20.25">
      <c r="A5801" s="41"/>
      <c r="B5801" s="280"/>
      <c r="C5801" s="280"/>
      <c r="D5801" s="38"/>
      <c r="E5801" s="90"/>
      <c r="F5801" s="306"/>
    </row>
    <row r="5802" spans="1:6" ht="20.25">
      <c r="A5802" s="41"/>
      <c r="B5802" s="280"/>
      <c r="C5802" s="282"/>
      <c r="D5802" s="38"/>
      <c r="E5802" s="89"/>
      <c r="F5802" s="306"/>
    </row>
    <row r="5803" spans="1:6" ht="20.25">
      <c r="A5803" s="41"/>
      <c r="B5803" s="280"/>
      <c r="C5803" s="282"/>
      <c r="D5803" s="86"/>
      <c r="E5803" s="90"/>
      <c r="F5803" s="306"/>
    </row>
    <row r="5804" spans="1:6" ht="20.25">
      <c r="A5804" s="41"/>
      <c r="B5804" s="280"/>
      <c r="C5804" s="280"/>
      <c r="D5804" s="38"/>
      <c r="E5804" s="90"/>
      <c r="F5804" s="306"/>
    </row>
    <row r="5805" spans="1:6" ht="20.25">
      <c r="A5805" s="280"/>
      <c r="B5805" s="280"/>
      <c r="C5805" s="280"/>
      <c r="D5805" s="38"/>
      <c r="E5805" s="90"/>
      <c r="F5805" s="306"/>
    </row>
    <row r="5806" spans="1:6" ht="20.25">
      <c r="A5806" s="41"/>
      <c r="B5806" s="280"/>
      <c r="C5806" s="280"/>
      <c r="D5806" s="38"/>
      <c r="E5806" s="90"/>
      <c r="F5806" s="306"/>
    </row>
    <row r="5807" spans="1:6" ht="20.25">
      <c r="A5807" s="41"/>
      <c r="B5807" s="281"/>
      <c r="C5807" s="280"/>
      <c r="D5807" s="168"/>
      <c r="E5807" s="90"/>
      <c r="F5807" s="306"/>
    </row>
    <row r="5808" spans="1:6" ht="20.25">
      <c r="A5808" s="47"/>
      <c r="B5808" s="116"/>
      <c r="C5808" s="280"/>
      <c r="D5808" s="147"/>
      <c r="E5808" s="90"/>
      <c r="F5808" s="306"/>
    </row>
    <row r="5809" spans="1:6" ht="20.25">
      <c r="A5809" s="47"/>
      <c r="B5809" s="280"/>
      <c r="C5809" s="280"/>
      <c r="D5809" s="38"/>
      <c r="E5809" s="89"/>
      <c r="F5809" s="306"/>
    </row>
    <row r="5810" spans="1:6" ht="20.25">
      <c r="A5810" s="280"/>
      <c r="B5810" s="280"/>
      <c r="C5810" s="280"/>
      <c r="D5810" s="38"/>
      <c r="E5810" s="89"/>
      <c r="F5810" s="306"/>
    </row>
    <row r="5811" spans="1:6" ht="20.25">
      <c r="A5811" s="280"/>
      <c r="B5811" s="280"/>
      <c r="C5811" s="280"/>
      <c r="D5811" s="38"/>
      <c r="E5811" s="89"/>
      <c r="F5811" s="306"/>
    </row>
    <row r="5812" spans="1:6" ht="20.25">
      <c r="A5812" s="41"/>
      <c r="B5812" s="280"/>
      <c r="C5812" s="280"/>
      <c r="D5812" s="38"/>
      <c r="E5812" s="90"/>
      <c r="F5812" s="306"/>
    </row>
    <row r="5813" spans="1:6" ht="20.25">
      <c r="A5813" s="41"/>
      <c r="B5813" s="280"/>
      <c r="C5813" s="280"/>
      <c r="D5813" s="38"/>
      <c r="E5813" s="90"/>
      <c r="F5813" s="306"/>
    </row>
    <row r="5814" spans="1:6" ht="20.25">
      <c r="A5814" s="280"/>
      <c r="B5814" s="280"/>
      <c r="C5814" s="280"/>
      <c r="D5814" s="42"/>
      <c r="E5814" s="90"/>
      <c r="F5814" s="306"/>
    </row>
    <row r="5815" spans="1:6" ht="20.25">
      <c r="A5815" s="280"/>
      <c r="B5815" s="280"/>
      <c r="C5815" s="280"/>
      <c r="D5815" s="42"/>
      <c r="E5815" s="139"/>
      <c r="F5815" s="306"/>
    </row>
    <row r="5816" spans="1:6" ht="20.25">
      <c r="A5816" s="280"/>
      <c r="B5816" s="280"/>
      <c r="C5816" s="280"/>
      <c r="D5816" s="42"/>
      <c r="E5816" s="139"/>
      <c r="F5816" s="306"/>
    </row>
    <row r="5817" spans="1:6" ht="20.25">
      <c r="A5817" s="280"/>
      <c r="B5817" s="280"/>
      <c r="C5817" s="280"/>
      <c r="D5817" s="42"/>
      <c r="E5817" s="139"/>
      <c r="F5817" s="306"/>
    </row>
    <row r="5818" spans="1:6" ht="20.25">
      <c r="A5818" s="280"/>
      <c r="B5818" s="280"/>
      <c r="C5818" s="280"/>
      <c r="D5818" s="42"/>
      <c r="E5818" s="139"/>
      <c r="F5818" s="306"/>
    </row>
    <row r="5819" spans="1:6" ht="20.25">
      <c r="A5819" s="280"/>
      <c r="B5819" s="280"/>
      <c r="C5819" s="280"/>
      <c r="D5819" s="42"/>
      <c r="E5819" s="139"/>
      <c r="F5819" s="306"/>
    </row>
    <row r="5820" spans="1:6" ht="20.25">
      <c r="A5820" s="280"/>
      <c r="B5820" s="281"/>
      <c r="C5820" s="280"/>
      <c r="D5820" s="42"/>
      <c r="E5820" s="46"/>
      <c r="F5820" s="306"/>
    </row>
    <row r="5821" spans="1:6" ht="20.25">
      <c r="A5821" s="47"/>
      <c r="B5821" s="48"/>
      <c r="C5821" s="47"/>
      <c r="D5821" s="49"/>
      <c r="E5821" s="50"/>
      <c r="F5821" s="306"/>
    </row>
    <row r="5822" spans="1:6" ht="20.25">
      <c r="A5822" s="30"/>
      <c r="B5822" s="51"/>
      <c r="C5822" s="30"/>
      <c r="D5822" s="49"/>
      <c r="E5822" s="50"/>
      <c r="F5822" s="306"/>
    </row>
    <row r="5823" spans="1:6" ht="20.25">
      <c r="A5823" s="52"/>
      <c r="B5823" s="53"/>
      <c r="C5823" s="1238" t="s">
        <v>772</v>
      </c>
      <c r="D5823" s="1239"/>
      <c r="E5823" s="217">
        <f>SUM(E5797:E5822)</f>
        <v>262237</v>
      </c>
      <c r="F5823" s="306"/>
    </row>
    <row r="5824" spans="1:6" ht="20.25">
      <c r="A5824" s="55" t="s">
        <v>23</v>
      </c>
      <c r="B5824" s="53"/>
      <c r="C5824" s="28"/>
      <c r="D5824" s="28"/>
      <c r="E5824" s="179"/>
      <c r="F5824" s="306"/>
    </row>
    <row r="5825" spans="1:6" ht="20.25">
      <c r="A5825" s="55"/>
      <c r="B5825" s="53"/>
      <c r="C5825" s="28"/>
      <c r="D5825" s="28"/>
      <c r="E5825" s="179"/>
      <c r="F5825" s="306"/>
    </row>
    <row r="5826" spans="1:6" ht="20.25">
      <c r="A5826" s="19" t="s">
        <v>0</v>
      </c>
      <c r="B5826" s="40"/>
      <c r="C5826" s="40"/>
      <c r="D5826" s="40"/>
      <c r="E5826" s="40"/>
      <c r="F5826" s="306"/>
    </row>
    <row r="5827" spans="1:6" ht="20.25">
      <c r="A5827" s="19" t="s">
        <v>1</v>
      </c>
      <c r="F5827" s="306"/>
    </row>
    <row r="5828" spans="1:6">
      <c r="F5828" s="306"/>
    </row>
    <row r="5829" spans="1:6" ht="20.25">
      <c r="A5829" s="19"/>
      <c r="B5829" s="20"/>
      <c r="C5829" s="19" t="s">
        <v>2</v>
      </c>
      <c r="D5829" s="22"/>
      <c r="E5829" s="22"/>
      <c r="F5829" s="306"/>
    </row>
    <row r="5830" spans="1:6" ht="20.25">
      <c r="A5830" s="19" t="s">
        <v>3</v>
      </c>
      <c r="B5830" s="23"/>
      <c r="C5830" s="20"/>
      <c r="D5830" s="22"/>
      <c r="E5830" s="22"/>
      <c r="F5830" s="306"/>
    </row>
    <row r="5831" spans="1:6" ht="20.25">
      <c r="A5831" s="21"/>
      <c r="B5831" s="23"/>
      <c r="C5831" s="20"/>
      <c r="D5831" s="22"/>
      <c r="E5831" s="22"/>
      <c r="F5831" s="306"/>
    </row>
    <row r="5832" spans="1:6" ht="20.25">
      <c r="A5832" s="21" t="s">
        <v>472</v>
      </c>
      <c r="B5832" s="23"/>
      <c r="C5832" s="20"/>
      <c r="D5832" s="22"/>
      <c r="E5832" s="22"/>
      <c r="F5832" s="306"/>
    </row>
    <row r="5833" spans="1:6" ht="20.25">
      <c r="A5833" s="21" t="s">
        <v>5</v>
      </c>
      <c r="B5833" s="24"/>
      <c r="C5833" s="21"/>
      <c r="D5833" s="22"/>
      <c r="E5833" s="22"/>
      <c r="F5833" s="306"/>
    </row>
    <row r="5834" spans="1:6" ht="20.25">
      <c r="A5834" s="21" t="s">
        <v>6</v>
      </c>
      <c r="B5834" s="24"/>
      <c r="C5834" s="21"/>
      <c r="D5834" s="22"/>
      <c r="E5834" s="22"/>
      <c r="F5834" s="306"/>
    </row>
    <row r="5835" spans="1:6" ht="20.25">
      <c r="A5835" s="688" t="s">
        <v>7</v>
      </c>
      <c r="B5835" s="26" t="s">
        <v>8</v>
      </c>
      <c r="C5835" s="683" t="s">
        <v>9</v>
      </c>
      <c r="D5835" s="684"/>
      <c r="E5835" s="688" t="s">
        <v>10</v>
      </c>
      <c r="F5835" s="306"/>
    </row>
    <row r="5836" spans="1:6" ht="20.25">
      <c r="A5836" s="27"/>
      <c r="B5836" s="28" t="s">
        <v>11</v>
      </c>
      <c r="C5836" s="688"/>
      <c r="D5836" s="29"/>
      <c r="E5836" s="27" t="s">
        <v>12</v>
      </c>
      <c r="F5836" s="306"/>
    </row>
    <row r="5837" spans="1:6" ht="20.25">
      <c r="A5837" s="30"/>
      <c r="B5837" s="31"/>
      <c r="C5837" s="689" t="s">
        <v>13</v>
      </c>
      <c r="D5837" s="690" t="s">
        <v>14</v>
      </c>
      <c r="E5837" s="689"/>
      <c r="F5837" s="306"/>
    </row>
    <row r="5838" spans="1:6" ht="20.25">
      <c r="A5838" s="34" t="s">
        <v>473</v>
      </c>
      <c r="B5838" s="280" t="s">
        <v>18</v>
      </c>
      <c r="C5838" s="280" t="s">
        <v>17</v>
      </c>
      <c r="D5838" s="86">
        <v>43146</v>
      </c>
      <c r="E5838" s="89">
        <v>567363</v>
      </c>
      <c r="F5838" s="306"/>
    </row>
    <row r="5839" spans="1:6" ht="20.25">
      <c r="A5839" s="41"/>
      <c r="B5839" s="280" t="s">
        <v>18</v>
      </c>
      <c r="C5839" s="280" t="s">
        <v>19</v>
      </c>
      <c r="D5839" s="86">
        <v>43159</v>
      </c>
      <c r="E5839" s="89">
        <v>279349</v>
      </c>
      <c r="F5839" s="306"/>
    </row>
    <row r="5840" spans="1:6" ht="20.25">
      <c r="A5840" s="280"/>
      <c r="B5840" s="280"/>
      <c r="C5840" s="280"/>
      <c r="D5840" s="86"/>
      <c r="E5840" s="90"/>
      <c r="F5840" s="306">
        <v>43101</v>
      </c>
    </row>
    <row r="5841" spans="1:6" ht="20.25">
      <c r="A5841" s="41"/>
      <c r="B5841" s="280"/>
      <c r="C5841" s="280"/>
      <c r="D5841" s="38"/>
      <c r="E5841" s="89"/>
      <c r="F5841" s="306">
        <v>43101</v>
      </c>
    </row>
    <row r="5842" spans="1:6" ht="20.25">
      <c r="A5842" s="41"/>
      <c r="B5842" s="280"/>
      <c r="C5842" s="280"/>
      <c r="D5842" s="86"/>
      <c r="E5842" s="89"/>
      <c r="F5842" s="306">
        <v>43101</v>
      </c>
    </row>
    <row r="5843" spans="1:6" ht="20.25">
      <c r="A5843" s="41"/>
      <c r="B5843" s="280"/>
      <c r="C5843" s="280"/>
      <c r="D5843" s="38"/>
      <c r="E5843" s="89"/>
      <c r="F5843" s="306"/>
    </row>
    <row r="5844" spans="1:6" ht="20.25">
      <c r="A5844" s="41"/>
      <c r="B5844" s="280"/>
      <c r="C5844" s="282"/>
      <c r="D5844" s="38"/>
      <c r="E5844" s="89"/>
      <c r="F5844" s="306"/>
    </row>
    <row r="5845" spans="1:6" ht="20.25">
      <c r="A5845" s="41"/>
      <c r="B5845" s="280"/>
      <c r="C5845" s="282"/>
      <c r="D5845" s="86"/>
      <c r="E5845" s="89"/>
      <c r="F5845" s="306"/>
    </row>
    <row r="5846" spans="1:6" ht="20.25">
      <c r="A5846" s="41"/>
      <c r="B5846" s="280"/>
      <c r="C5846" s="280"/>
      <c r="D5846" s="38"/>
      <c r="E5846" s="89"/>
      <c r="F5846" s="306"/>
    </row>
    <row r="5847" spans="1:6" ht="20.25">
      <c r="A5847" s="280"/>
      <c r="B5847" s="280"/>
      <c r="C5847" s="280"/>
      <c r="D5847" s="38"/>
      <c r="E5847" s="89"/>
      <c r="F5847" s="306"/>
    </row>
    <row r="5848" spans="1:6" ht="20.25">
      <c r="A5848" s="41"/>
      <c r="B5848" s="280"/>
      <c r="C5848" s="280"/>
      <c r="D5848" s="38"/>
      <c r="E5848" s="89"/>
      <c r="F5848" s="306"/>
    </row>
    <row r="5849" spans="1:6" ht="20.25">
      <c r="A5849" s="41"/>
      <c r="B5849" s="281"/>
      <c r="C5849" s="280"/>
      <c r="D5849" s="78"/>
      <c r="E5849" s="89"/>
      <c r="F5849" s="306"/>
    </row>
    <row r="5850" spans="1:6" ht="20.25">
      <c r="A5850" s="47"/>
      <c r="B5850" s="28"/>
      <c r="C5850" s="27"/>
      <c r="D5850" s="148"/>
      <c r="E5850" s="89"/>
      <c r="F5850" s="306"/>
    </row>
    <row r="5851" spans="1:6" ht="20.25">
      <c r="A5851" s="47"/>
      <c r="B5851" s="27"/>
      <c r="C5851" s="27"/>
      <c r="D5851" s="27"/>
      <c r="E5851" s="89"/>
      <c r="F5851" s="306"/>
    </row>
    <row r="5852" spans="1:6" ht="20.25">
      <c r="A5852" s="280"/>
      <c r="B5852" s="280"/>
      <c r="C5852" s="280"/>
      <c r="D5852" s="38"/>
      <c r="E5852" s="89"/>
      <c r="F5852" s="306"/>
    </row>
    <row r="5853" spans="1:6" ht="20.25">
      <c r="A5853" s="280"/>
      <c r="B5853" s="280"/>
      <c r="C5853" s="280"/>
      <c r="D5853" s="38"/>
      <c r="E5853" s="89"/>
      <c r="F5853" s="306"/>
    </row>
    <row r="5854" spans="1:6" ht="20.25">
      <c r="A5854" s="41"/>
      <c r="B5854" s="280"/>
      <c r="C5854" s="280"/>
      <c r="D5854" s="38"/>
      <c r="E5854" s="89"/>
      <c r="F5854" s="306"/>
    </row>
    <row r="5855" spans="1:6" ht="20.25">
      <c r="A5855" s="41"/>
      <c r="B5855" s="280"/>
      <c r="C5855" s="280"/>
      <c r="D5855" s="38"/>
      <c r="E5855" s="89"/>
      <c r="F5855" s="306"/>
    </row>
    <row r="5856" spans="1:6" ht="20.25">
      <c r="A5856" s="41"/>
      <c r="B5856" s="280"/>
      <c r="C5856" s="280"/>
      <c r="D5856" s="38"/>
      <c r="E5856" s="89"/>
      <c r="F5856" s="306"/>
    </row>
    <row r="5857" spans="1:6" ht="20.25">
      <c r="A5857" s="280"/>
      <c r="B5857" s="281"/>
      <c r="C5857" s="280"/>
      <c r="D5857" s="45"/>
      <c r="E5857" s="46"/>
      <c r="F5857" s="306"/>
    </row>
    <row r="5858" spans="1:6" ht="20.25">
      <c r="A5858" s="280"/>
      <c r="B5858" s="281"/>
      <c r="C5858" s="280"/>
      <c r="D5858" s="45"/>
      <c r="E5858" s="46"/>
      <c r="F5858" s="306"/>
    </row>
    <row r="5859" spans="1:6" ht="20.25">
      <c r="A5859" s="280"/>
      <c r="B5859" s="281"/>
      <c r="C5859" s="280"/>
      <c r="D5859" s="45" t="s">
        <v>29</v>
      </c>
      <c r="E5859" s="46"/>
      <c r="F5859" s="306"/>
    </row>
    <row r="5860" spans="1:6" ht="20.25">
      <c r="A5860" s="280"/>
      <c r="B5860" s="281"/>
      <c r="C5860" s="280"/>
      <c r="D5860" s="45"/>
      <c r="E5860" s="46"/>
      <c r="F5860" s="306"/>
    </row>
    <row r="5861" spans="1:6" ht="20.25">
      <c r="A5861" s="280"/>
      <c r="B5861" s="281"/>
      <c r="C5861" s="280"/>
      <c r="D5861" s="45"/>
      <c r="E5861" s="46"/>
      <c r="F5861" s="306"/>
    </row>
    <row r="5862" spans="1:6" ht="20.25">
      <c r="A5862" s="280"/>
      <c r="B5862" s="281"/>
      <c r="C5862" s="280"/>
      <c r="D5862" s="45"/>
      <c r="E5862" s="46"/>
      <c r="F5862" s="306"/>
    </row>
    <row r="5863" spans="1:6" ht="20.25">
      <c r="A5863" s="47"/>
      <c r="B5863" s="48"/>
      <c r="C5863" s="47"/>
      <c r="D5863" s="49"/>
      <c r="E5863" s="50"/>
      <c r="F5863" s="306"/>
    </row>
    <row r="5864" spans="1:6" ht="20.25">
      <c r="A5864" s="30"/>
      <c r="B5864" s="51"/>
      <c r="C5864" s="30"/>
      <c r="D5864" s="49"/>
      <c r="E5864" s="50"/>
      <c r="F5864" s="306"/>
    </row>
    <row r="5865" spans="1:6" ht="20.25">
      <c r="A5865" s="52"/>
      <c r="B5865" s="53"/>
      <c r="C5865" s="1238" t="s">
        <v>772</v>
      </c>
      <c r="D5865" s="1239"/>
      <c r="E5865" s="140">
        <f>SUM(E5838:E5864)</f>
        <v>846712</v>
      </c>
      <c r="F5865" s="306"/>
    </row>
    <row r="5866" spans="1:6" ht="20.25">
      <c r="A5866" s="55" t="s">
        <v>23</v>
      </c>
      <c r="B5866" s="53"/>
      <c r="C5866" s="28"/>
      <c r="D5866" s="28"/>
      <c r="E5866" s="179"/>
      <c r="F5866" s="306"/>
    </row>
    <row r="5867" spans="1:6" ht="20.25">
      <c r="A5867" s="19" t="s">
        <v>0</v>
      </c>
      <c r="B5867" s="40"/>
      <c r="C5867" s="40"/>
      <c r="D5867" s="40"/>
      <c r="E5867" s="40"/>
      <c r="F5867" s="306"/>
    </row>
    <row r="5868" spans="1:6" ht="20.25">
      <c r="A5868" s="19" t="s">
        <v>1</v>
      </c>
      <c r="F5868" s="306"/>
    </row>
    <row r="5869" spans="1:6">
      <c r="F5869" s="306"/>
    </row>
    <row r="5870" spans="1:6" ht="20.25">
      <c r="A5870" s="19"/>
      <c r="B5870" s="20"/>
      <c r="C5870" s="19" t="s">
        <v>2</v>
      </c>
      <c r="D5870" s="22"/>
      <c r="E5870" s="22"/>
      <c r="F5870" s="306"/>
    </row>
    <row r="5871" spans="1:6" ht="20.25">
      <c r="A5871" s="19" t="s">
        <v>3</v>
      </c>
      <c r="B5871" s="23"/>
      <c r="C5871" s="20"/>
      <c r="D5871" s="22"/>
      <c r="E5871" s="22"/>
      <c r="F5871" s="306"/>
    </row>
    <row r="5872" spans="1:6" ht="20.25">
      <c r="A5872" s="21"/>
      <c r="B5872" s="23"/>
      <c r="C5872" s="20"/>
      <c r="D5872" s="22"/>
      <c r="E5872" s="22"/>
      <c r="F5872" s="306"/>
    </row>
    <row r="5873" spans="1:6" ht="20.25">
      <c r="A5873" s="21" t="s">
        <v>474</v>
      </c>
      <c r="B5873" s="23"/>
      <c r="C5873" s="20"/>
      <c r="D5873" s="22"/>
      <c r="E5873" s="22"/>
      <c r="F5873" s="306"/>
    </row>
    <row r="5874" spans="1:6" ht="20.25">
      <c r="A5874" s="21" t="s">
        <v>5</v>
      </c>
      <c r="B5874" s="24"/>
      <c r="C5874" s="21"/>
      <c r="D5874" s="22"/>
      <c r="E5874" s="22"/>
      <c r="F5874" s="306"/>
    </row>
    <row r="5875" spans="1:6" ht="20.25">
      <c r="A5875" s="21" t="s">
        <v>6</v>
      </c>
      <c r="B5875" s="24"/>
      <c r="C5875" s="21"/>
      <c r="D5875" s="22"/>
      <c r="E5875" s="22"/>
      <c r="F5875" s="306"/>
    </row>
    <row r="5876" spans="1:6" ht="20.25">
      <c r="A5876" s="688" t="s">
        <v>7</v>
      </c>
      <c r="B5876" s="26" t="s">
        <v>8</v>
      </c>
      <c r="C5876" s="683" t="s">
        <v>9</v>
      </c>
      <c r="D5876" s="684"/>
      <c r="E5876" s="688" t="s">
        <v>10</v>
      </c>
      <c r="F5876" s="306"/>
    </row>
    <row r="5877" spans="1:6" ht="20.25">
      <c r="A5877" s="27"/>
      <c r="B5877" s="28" t="s">
        <v>11</v>
      </c>
      <c r="C5877" s="688"/>
      <c r="D5877" s="29"/>
      <c r="E5877" s="27" t="s">
        <v>12</v>
      </c>
      <c r="F5877" s="306"/>
    </row>
    <row r="5878" spans="1:6" ht="20.25">
      <c r="A5878" s="30"/>
      <c r="B5878" s="31"/>
      <c r="C5878" s="689" t="s">
        <v>13</v>
      </c>
      <c r="D5878" s="690" t="s">
        <v>14</v>
      </c>
      <c r="E5878" s="689"/>
      <c r="F5878" s="306"/>
    </row>
    <row r="5879" spans="1:6" ht="20.25">
      <c r="A5879" s="34" t="s">
        <v>475</v>
      </c>
      <c r="B5879" s="280" t="s">
        <v>18</v>
      </c>
      <c r="C5879" s="280" t="s">
        <v>17</v>
      </c>
      <c r="D5879" s="86">
        <v>43146</v>
      </c>
      <c r="E5879" s="89">
        <v>421279</v>
      </c>
      <c r="F5879" s="687">
        <v>43101</v>
      </c>
    </row>
    <row r="5880" spans="1:6" ht="20.25">
      <c r="A5880" s="41"/>
      <c r="B5880" s="280" t="s">
        <v>18</v>
      </c>
      <c r="C5880" s="280" t="s">
        <v>19</v>
      </c>
      <c r="D5880" s="86">
        <v>43159</v>
      </c>
      <c r="E5880" s="89">
        <v>496520</v>
      </c>
      <c r="F5880" s="306"/>
    </row>
    <row r="5881" spans="1:6" ht="20.25">
      <c r="A5881" s="41"/>
      <c r="B5881" s="280"/>
      <c r="C5881" s="282"/>
      <c r="D5881" s="38"/>
      <c r="E5881" s="89"/>
      <c r="F5881" s="306"/>
    </row>
    <row r="5882" spans="1:6" ht="20.25">
      <c r="A5882" s="41"/>
      <c r="B5882" s="280"/>
      <c r="C5882" s="280"/>
      <c r="D5882" s="38"/>
      <c r="E5882" s="89"/>
      <c r="F5882" s="306"/>
    </row>
    <row r="5883" spans="1:6" ht="20.25">
      <c r="A5883" s="41"/>
      <c r="B5883" s="280"/>
      <c r="C5883" s="282"/>
      <c r="D5883" s="38"/>
      <c r="E5883" s="89"/>
      <c r="F5883" s="306"/>
    </row>
    <row r="5884" spans="1:6" ht="20.25">
      <c r="A5884" s="41"/>
      <c r="B5884" s="280"/>
      <c r="C5884" s="282"/>
      <c r="D5884" s="86"/>
      <c r="E5884" s="89"/>
      <c r="F5884" s="306"/>
    </row>
    <row r="5885" spans="1:6" ht="20.25">
      <c r="A5885" s="41"/>
      <c r="B5885" s="280"/>
      <c r="C5885" s="280"/>
      <c r="D5885" s="38"/>
      <c r="E5885" s="89"/>
      <c r="F5885" s="306"/>
    </row>
    <row r="5886" spans="1:6" ht="20.25">
      <c r="A5886" s="280"/>
      <c r="B5886" s="280"/>
      <c r="C5886" s="280"/>
      <c r="D5886" s="38"/>
      <c r="E5886" s="89"/>
      <c r="F5886" s="306"/>
    </row>
    <row r="5887" spans="1:6" ht="20.25">
      <c r="A5887" s="41"/>
      <c r="B5887" s="280"/>
      <c r="C5887" s="280"/>
      <c r="D5887" s="38"/>
      <c r="E5887" s="89"/>
      <c r="F5887" s="306"/>
    </row>
    <row r="5888" spans="1:6" ht="20.25">
      <c r="A5888" s="41"/>
      <c r="B5888" s="281"/>
      <c r="C5888" s="280"/>
      <c r="D5888" s="78"/>
      <c r="E5888" s="89"/>
      <c r="F5888" s="306"/>
    </row>
    <row r="5889" spans="1:6" ht="20.25">
      <c r="A5889" s="47"/>
      <c r="B5889" s="28"/>
      <c r="C5889" s="27"/>
      <c r="D5889" s="148"/>
      <c r="E5889" s="89"/>
      <c r="F5889" s="306"/>
    </row>
    <row r="5890" spans="1:6" ht="20.25">
      <c r="A5890" s="47"/>
      <c r="B5890" s="27"/>
      <c r="C5890" s="27"/>
      <c r="D5890" s="27"/>
      <c r="E5890" s="89"/>
      <c r="F5890" s="306"/>
    </row>
    <row r="5891" spans="1:6" ht="20.25">
      <c r="A5891" s="280"/>
      <c r="B5891" s="280"/>
      <c r="C5891" s="280"/>
      <c r="D5891" s="38"/>
      <c r="E5891" s="89"/>
      <c r="F5891" s="306"/>
    </row>
    <row r="5892" spans="1:6" ht="20.25">
      <c r="A5892" s="280"/>
      <c r="B5892" s="280"/>
      <c r="C5892" s="280"/>
      <c r="D5892" s="38"/>
      <c r="E5892" s="89"/>
      <c r="F5892" s="306"/>
    </row>
    <row r="5893" spans="1:6" ht="20.25">
      <c r="A5893" s="41"/>
      <c r="B5893" s="280"/>
      <c r="C5893" s="280"/>
      <c r="D5893" s="38"/>
      <c r="E5893" s="89"/>
      <c r="F5893" s="306"/>
    </row>
    <row r="5894" spans="1:6" ht="20.25">
      <c r="A5894" s="41"/>
      <c r="B5894" s="280"/>
      <c r="C5894" s="280"/>
      <c r="D5894" s="38"/>
      <c r="E5894" s="89"/>
      <c r="F5894" s="306"/>
    </row>
    <row r="5895" spans="1:6" ht="20.25">
      <c r="A5895" s="41"/>
      <c r="B5895" s="280"/>
      <c r="C5895" s="280"/>
      <c r="D5895" s="38"/>
      <c r="E5895" s="89"/>
      <c r="F5895" s="306"/>
    </row>
    <row r="5896" spans="1:6" ht="20.25">
      <c r="A5896" s="280"/>
      <c r="B5896" s="281"/>
      <c r="C5896" s="280"/>
      <c r="D5896" s="45"/>
      <c r="E5896" s="46"/>
      <c r="F5896" s="306"/>
    </row>
    <row r="5897" spans="1:6" ht="20.25">
      <c r="A5897" s="280"/>
      <c r="B5897" s="281"/>
      <c r="C5897" s="280"/>
      <c r="D5897" s="45"/>
      <c r="E5897" s="46"/>
      <c r="F5897" s="306"/>
    </row>
    <row r="5898" spans="1:6" ht="20.25">
      <c r="A5898" s="280"/>
      <c r="B5898" s="281"/>
      <c r="C5898" s="280"/>
      <c r="D5898" s="45" t="s">
        <v>29</v>
      </c>
      <c r="E5898" s="46"/>
      <c r="F5898" s="306"/>
    </row>
    <row r="5899" spans="1:6" ht="20.25">
      <c r="A5899" s="280"/>
      <c r="B5899" s="281"/>
      <c r="C5899" s="280"/>
      <c r="D5899" s="45"/>
      <c r="E5899" s="46"/>
      <c r="F5899" s="306"/>
    </row>
    <row r="5900" spans="1:6" ht="20.25">
      <c r="A5900" s="280"/>
      <c r="B5900" s="281"/>
      <c r="C5900" s="280"/>
      <c r="D5900" s="45"/>
      <c r="E5900" s="46"/>
      <c r="F5900" s="306"/>
    </row>
    <row r="5901" spans="1:6" ht="20.25">
      <c r="A5901" s="280"/>
      <c r="B5901" s="281"/>
      <c r="C5901" s="280"/>
      <c r="D5901" s="45"/>
      <c r="E5901" s="46"/>
      <c r="F5901" s="306"/>
    </row>
    <row r="5902" spans="1:6" ht="20.25">
      <c r="A5902" s="280"/>
      <c r="B5902" s="281"/>
      <c r="C5902" s="280"/>
      <c r="D5902" s="45"/>
      <c r="E5902" s="46"/>
      <c r="F5902" s="306"/>
    </row>
    <row r="5903" spans="1:6" ht="20.25">
      <c r="A5903" s="280"/>
      <c r="B5903" s="281"/>
      <c r="C5903" s="280"/>
      <c r="D5903" s="45"/>
      <c r="E5903" s="46"/>
      <c r="F5903" s="306"/>
    </row>
    <row r="5904" spans="1:6" ht="20.25">
      <c r="A5904" s="47"/>
      <c r="B5904" s="48"/>
      <c r="C5904" s="47"/>
      <c r="D5904" s="49"/>
      <c r="E5904" s="50"/>
      <c r="F5904" s="306"/>
    </row>
    <row r="5905" spans="1:6" ht="20.25">
      <c r="A5905" s="30"/>
      <c r="B5905" s="51"/>
      <c r="C5905" s="30"/>
      <c r="D5905" s="49"/>
      <c r="E5905" s="50"/>
      <c r="F5905" s="306"/>
    </row>
    <row r="5906" spans="1:6" ht="20.25">
      <c r="A5906" s="52"/>
      <c r="B5906" s="53"/>
      <c r="C5906" s="1238" t="s">
        <v>772</v>
      </c>
      <c r="D5906" s="1239"/>
      <c r="E5906" s="140">
        <f>SUM(E5879:E5905)</f>
        <v>917799</v>
      </c>
      <c r="F5906" s="306"/>
    </row>
    <row r="5907" spans="1:6" ht="20.25">
      <c r="A5907" s="55" t="s">
        <v>23</v>
      </c>
      <c r="B5907" s="53"/>
      <c r="C5907" s="28"/>
      <c r="D5907" s="28"/>
      <c r="E5907" s="179"/>
      <c r="F5907" s="306"/>
    </row>
    <row r="5908" spans="1:6" ht="20.25">
      <c r="A5908" s="19" t="s">
        <v>0</v>
      </c>
      <c r="B5908" s="40"/>
      <c r="C5908" s="40"/>
      <c r="D5908" s="40"/>
      <c r="E5908" s="40"/>
      <c r="F5908" s="306"/>
    </row>
    <row r="5909" spans="1:6" ht="20.25">
      <c r="A5909" s="19" t="s">
        <v>1</v>
      </c>
      <c r="F5909" s="306"/>
    </row>
    <row r="5910" spans="1:6" ht="20.25">
      <c r="A5910" s="19"/>
      <c r="B5910" s="23"/>
      <c r="C5910" s="20"/>
      <c r="D5910" s="22"/>
      <c r="E5910" s="22"/>
      <c r="F5910" s="306"/>
    </row>
    <row r="5911" spans="1:6" ht="20.25">
      <c r="A5911" s="19"/>
      <c r="B5911" s="20"/>
      <c r="C5911" s="19" t="s">
        <v>2</v>
      </c>
      <c r="D5911" s="22"/>
      <c r="E5911" s="22"/>
      <c r="F5911" s="306"/>
    </row>
    <row r="5912" spans="1:6" ht="20.25">
      <c r="A5912" s="19" t="s">
        <v>3</v>
      </c>
      <c r="B5912" s="23"/>
      <c r="C5912" s="20"/>
      <c r="D5912" s="22"/>
      <c r="E5912" s="22"/>
      <c r="F5912" s="306"/>
    </row>
    <row r="5913" spans="1:6" ht="20.25">
      <c r="A5913" s="21"/>
      <c r="B5913" s="23"/>
      <c r="C5913" s="20"/>
      <c r="D5913" s="22"/>
      <c r="E5913" s="22"/>
      <c r="F5913" s="306"/>
    </row>
    <row r="5914" spans="1:6" ht="20.25">
      <c r="A5914" s="21" t="s">
        <v>476</v>
      </c>
      <c r="B5914" s="23"/>
      <c r="C5914" s="20"/>
      <c r="D5914" s="22"/>
      <c r="E5914" s="22"/>
      <c r="F5914" s="306"/>
    </row>
    <row r="5915" spans="1:6" ht="20.25">
      <c r="A5915" s="21" t="s">
        <v>5</v>
      </c>
      <c r="B5915" s="24"/>
      <c r="C5915" s="21"/>
      <c r="D5915" s="22"/>
      <c r="E5915" s="22"/>
      <c r="F5915" s="306"/>
    </row>
    <row r="5916" spans="1:6" ht="20.25">
      <c r="A5916" s="21" t="s">
        <v>6</v>
      </c>
      <c r="B5916" s="24"/>
      <c r="C5916" s="21"/>
      <c r="D5916" s="22"/>
      <c r="E5916" s="22"/>
      <c r="F5916" s="306"/>
    </row>
    <row r="5917" spans="1:6" ht="20.25">
      <c r="A5917" s="688" t="s">
        <v>7</v>
      </c>
      <c r="B5917" s="26" t="s">
        <v>8</v>
      </c>
      <c r="C5917" s="683" t="s">
        <v>9</v>
      </c>
      <c r="D5917" s="684"/>
      <c r="E5917" s="688" t="s">
        <v>10</v>
      </c>
      <c r="F5917" s="306"/>
    </row>
    <row r="5918" spans="1:6" ht="20.25">
      <c r="A5918" s="27"/>
      <c r="B5918" s="28" t="s">
        <v>11</v>
      </c>
      <c r="C5918" s="688"/>
      <c r="D5918" s="29"/>
      <c r="E5918" s="27" t="s">
        <v>12</v>
      </c>
      <c r="F5918" s="306"/>
    </row>
    <row r="5919" spans="1:6" ht="20.25">
      <c r="A5919" s="30"/>
      <c r="B5919" s="31"/>
      <c r="C5919" s="689" t="s">
        <v>13</v>
      </c>
      <c r="D5919" s="690" t="s">
        <v>14</v>
      </c>
      <c r="E5919" s="689"/>
      <c r="F5919" s="306"/>
    </row>
    <row r="5920" spans="1:6" ht="20.25">
      <c r="A5920" s="34" t="s">
        <v>477</v>
      </c>
      <c r="B5920" s="280" t="s">
        <v>551</v>
      </c>
      <c r="C5920" s="280" t="s">
        <v>19</v>
      </c>
      <c r="D5920" s="86">
        <v>42643</v>
      </c>
      <c r="E5920" s="89">
        <v>40344</v>
      </c>
      <c r="F5920" s="305"/>
    </row>
    <row r="5921" spans="1:6" ht="20.25">
      <c r="A5921" s="280"/>
      <c r="B5921" s="280" t="s">
        <v>478</v>
      </c>
      <c r="C5921" s="280" t="s">
        <v>479</v>
      </c>
      <c r="D5921" s="86">
        <v>42916</v>
      </c>
      <c r="E5921" s="90">
        <v>-2000</v>
      </c>
      <c r="F5921" s="306"/>
    </row>
    <row r="5922" spans="1:6" ht="20.25">
      <c r="A5922" s="41"/>
      <c r="B5922" s="280" t="s">
        <v>18</v>
      </c>
      <c r="C5922" s="280" t="s">
        <v>479</v>
      </c>
      <c r="D5922" s="38">
        <v>43159</v>
      </c>
      <c r="E5922" s="89">
        <v>451578</v>
      </c>
      <c r="F5922" s="306"/>
    </row>
    <row r="5923" spans="1:6" ht="20.25">
      <c r="A5923" s="41"/>
      <c r="B5923" s="280"/>
      <c r="C5923" s="280"/>
      <c r="D5923" s="38"/>
      <c r="E5923" s="89"/>
      <c r="F5923" s="306"/>
    </row>
    <row r="5924" spans="1:6" ht="20.25">
      <c r="A5924" s="41"/>
      <c r="B5924" s="280"/>
      <c r="C5924" s="280"/>
      <c r="D5924" s="38"/>
      <c r="E5924" s="89"/>
      <c r="F5924" s="306"/>
    </row>
    <row r="5925" spans="1:6" ht="20.25">
      <c r="A5925" s="41"/>
      <c r="B5925" s="280"/>
      <c r="C5925" s="282"/>
      <c r="D5925" s="38"/>
      <c r="E5925" s="89"/>
      <c r="F5925" s="306" t="s">
        <v>538</v>
      </c>
    </row>
    <row r="5926" spans="1:6" ht="20.25">
      <c r="A5926" s="41"/>
      <c r="B5926" s="280"/>
      <c r="C5926" s="282"/>
      <c r="D5926" s="86"/>
      <c r="E5926" s="89"/>
      <c r="F5926" s="306"/>
    </row>
    <row r="5927" spans="1:6" ht="20.25">
      <c r="A5927" s="41"/>
      <c r="B5927" s="280"/>
      <c r="C5927" s="280"/>
      <c r="D5927" s="38"/>
      <c r="E5927" s="89"/>
      <c r="F5927" s="306"/>
    </row>
    <row r="5928" spans="1:6" ht="20.25">
      <c r="A5928" s="280"/>
      <c r="B5928" s="280"/>
      <c r="C5928" s="280"/>
      <c r="D5928" s="38"/>
      <c r="E5928" s="89"/>
      <c r="F5928" s="306"/>
    </row>
    <row r="5929" spans="1:6" ht="20.25">
      <c r="A5929" s="41"/>
      <c r="B5929" s="280"/>
      <c r="C5929" s="280"/>
      <c r="D5929" s="38"/>
      <c r="E5929" s="89"/>
      <c r="F5929" s="306"/>
    </row>
    <row r="5930" spans="1:6" ht="20.25">
      <c r="A5930" s="41"/>
      <c r="B5930" s="281"/>
      <c r="C5930" s="280"/>
      <c r="D5930" s="78"/>
      <c r="E5930" s="89"/>
      <c r="F5930" s="306"/>
    </row>
    <row r="5931" spans="1:6" ht="20.25">
      <c r="A5931" s="47"/>
      <c r="B5931" s="28"/>
      <c r="C5931" s="27"/>
      <c r="D5931" s="148"/>
      <c r="E5931" s="89"/>
      <c r="F5931" s="306"/>
    </row>
    <row r="5932" spans="1:6" ht="20.25">
      <c r="A5932" s="47"/>
      <c r="B5932" s="27"/>
      <c r="C5932" s="27"/>
      <c r="D5932" s="27"/>
      <c r="E5932" s="89"/>
      <c r="F5932" s="306"/>
    </row>
    <row r="5933" spans="1:6" ht="20.25">
      <c r="A5933" s="280"/>
      <c r="B5933" s="280"/>
      <c r="C5933" s="280"/>
      <c r="D5933" s="38"/>
      <c r="E5933" s="89"/>
      <c r="F5933" s="306"/>
    </row>
    <row r="5934" spans="1:6" ht="20.25">
      <c r="A5934" s="280"/>
      <c r="B5934" s="280"/>
      <c r="C5934" s="280"/>
      <c r="D5934" s="38"/>
      <c r="E5934" s="89"/>
      <c r="F5934" s="306"/>
    </row>
    <row r="5935" spans="1:6" ht="20.25">
      <c r="A5935" s="41"/>
      <c r="B5935" s="280"/>
      <c r="C5935" s="280"/>
      <c r="D5935" s="38"/>
      <c r="E5935" s="89"/>
      <c r="F5935" s="306"/>
    </row>
    <row r="5936" spans="1:6" ht="20.25">
      <c r="A5936" s="41"/>
      <c r="B5936" s="280"/>
      <c r="C5936" s="280"/>
      <c r="D5936" s="38"/>
      <c r="E5936" s="89"/>
      <c r="F5936" s="306"/>
    </row>
    <row r="5937" spans="1:6" ht="20.25">
      <c r="A5937" s="41"/>
      <c r="B5937" s="280"/>
      <c r="C5937" s="280"/>
      <c r="D5937" s="38"/>
      <c r="E5937" s="89"/>
      <c r="F5937" s="306"/>
    </row>
    <row r="5938" spans="1:6" ht="20.25">
      <c r="A5938" s="280"/>
      <c r="B5938" s="281"/>
      <c r="C5938" s="280"/>
      <c r="D5938" s="45"/>
      <c r="E5938" s="46"/>
      <c r="F5938" s="306"/>
    </row>
    <row r="5939" spans="1:6" ht="20.25">
      <c r="A5939" s="280"/>
      <c r="B5939" s="281"/>
      <c r="C5939" s="280"/>
      <c r="D5939" s="45"/>
      <c r="E5939" s="46"/>
      <c r="F5939" s="306"/>
    </row>
    <row r="5940" spans="1:6" ht="20.25">
      <c r="A5940" s="280"/>
      <c r="B5940" s="281"/>
      <c r="C5940" s="280"/>
      <c r="D5940" s="45"/>
      <c r="E5940" s="46"/>
      <c r="F5940" s="306"/>
    </row>
    <row r="5941" spans="1:6" ht="20.25">
      <c r="A5941" s="280"/>
      <c r="B5941" s="281"/>
      <c r="C5941" s="280"/>
      <c r="D5941" s="45"/>
      <c r="E5941" s="46"/>
      <c r="F5941" s="306"/>
    </row>
    <row r="5942" spans="1:6" ht="20.25">
      <c r="A5942" s="280"/>
      <c r="B5942" s="281"/>
      <c r="C5942" s="280"/>
      <c r="D5942" s="45"/>
      <c r="E5942" s="46"/>
      <c r="F5942" s="306"/>
    </row>
    <row r="5943" spans="1:6" ht="20.25">
      <c r="A5943" s="280"/>
      <c r="B5943" s="281"/>
      <c r="C5943" s="280"/>
      <c r="D5943" s="45" t="s">
        <v>29</v>
      </c>
      <c r="E5943" s="46"/>
      <c r="F5943" s="306"/>
    </row>
    <row r="5944" spans="1:6" ht="20.25">
      <c r="A5944" s="280"/>
      <c r="B5944" s="281"/>
      <c r="C5944" s="280"/>
      <c r="D5944" s="45"/>
      <c r="E5944" s="46"/>
      <c r="F5944" s="306"/>
    </row>
    <row r="5945" spans="1:6" ht="20.25">
      <c r="A5945" s="47"/>
      <c r="B5945" s="48"/>
      <c r="C5945" s="47"/>
      <c r="D5945" s="49"/>
      <c r="E5945" s="50"/>
      <c r="F5945" s="306"/>
    </row>
    <row r="5946" spans="1:6" ht="20.25">
      <c r="A5946" s="30"/>
      <c r="B5946" s="51"/>
      <c r="C5946" s="30"/>
      <c r="D5946" s="49"/>
      <c r="E5946" s="50"/>
      <c r="F5946" s="306"/>
    </row>
    <row r="5947" spans="1:6" ht="20.25">
      <c r="A5947" s="52"/>
      <c r="B5947" s="53"/>
      <c r="C5947" s="1238" t="s">
        <v>772</v>
      </c>
      <c r="D5947" s="1239"/>
      <c r="E5947" s="140">
        <f>SUM(E5920:E5946)</f>
        <v>489922</v>
      </c>
      <c r="F5947" s="306"/>
    </row>
    <row r="5948" spans="1:6" ht="20.25">
      <c r="A5948" s="55" t="s">
        <v>23</v>
      </c>
      <c r="B5948" s="53"/>
      <c r="C5948" s="28"/>
      <c r="D5948" s="28"/>
      <c r="E5948" s="179"/>
      <c r="F5948" s="306"/>
    </row>
    <row r="5949" spans="1:6" ht="20.25">
      <c r="A5949" s="19" t="s">
        <v>0</v>
      </c>
      <c r="B5949" s="40"/>
      <c r="C5949" s="40"/>
      <c r="D5949" s="40"/>
      <c r="E5949" s="40"/>
      <c r="F5949" s="306"/>
    </row>
    <row r="5950" spans="1:6" ht="20.25">
      <c r="A5950" s="19" t="s">
        <v>1</v>
      </c>
      <c r="F5950" s="306"/>
    </row>
    <row r="5951" spans="1:6">
      <c r="F5951" s="306"/>
    </row>
    <row r="5952" spans="1:6">
      <c r="F5952" s="306"/>
    </row>
    <row r="5953" spans="1:6" ht="20.25">
      <c r="A5953" s="19"/>
      <c r="B5953" s="20"/>
      <c r="C5953" s="19" t="s">
        <v>2</v>
      </c>
      <c r="D5953" s="22"/>
      <c r="E5953" s="22"/>
      <c r="F5953" s="306"/>
    </row>
    <row r="5954" spans="1:6" ht="20.25">
      <c r="A5954" s="19" t="s">
        <v>3</v>
      </c>
      <c r="B5954" s="23"/>
      <c r="C5954" s="20"/>
      <c r="D5954" s="22"/>
      <c r="E5954" s="22"/>
      <c r="F5954" s="306"/>
    </row>
    <row r="5955" spans="1:6" ht="20.25">
      <c r="A5955" s="21" t="s">
        <v>480</v>
      </c>
      <c r="B5955" s="23"/>
      <c r="C5955" s="20"/>
      <c r="D5955" s="22"/>
      <c r="E5955" s="22"/>
      <c r="F5955" s="306"/>
    </row>
    <row r="5956" spans="1:6" ht="20.25">
      <c r="A5956" s="21" t="s">
        <v>5</v>
      </c>
      <c r="B5956" s="24"/>
      <c r="C5956" s="21"/>
      <c r="D5956" s="22"/>
      <c r="E5956" s="22"/>
      <c r="F5956" s="306"/>
    </row>
    <row r="5957" spans="1:6" ht="20.25">
      <c r="A5957" s="21" t="s">
        <v>6</v>
      </c>
      <c r="B5957" s="24"/>
      <c r="C5957" s="21"/>
      <c r="D5957" s="22"/>
      <c r="E5957" s="22"/>
      <c r="F5957" s="306"/>
    </row>
    <row r="5958" spans="1:6" ht="20.25">
      <c r="A5958" s="688" t="s">
        <v>7</v>
      </c>
      <c r="B5958" s="26" t="s">
        <v>8</v>
      </c>
      <c r="C5958" s="683" t="s">
        <v>9</v>
      </c>
      <c r="D5958" s="684"/>
      <c r="E5958" s="688" t="s">
        <v>10</v>
      </c>
      <c r="F5958" s="306"/>
    </row>
    <row r="5959" spans="1:6" ht="20.25">
      <c r="A5959" s="27"/>
      <c r="B5959" s="28" t="s">
        <v>11</v>
      </c>
      <c r="C5959" s="688"/>
      <c r="D5959" s="29"/>
      <c r="E5959" s="27" t="s">
        <v>12</v>
      </c>
      <c r="F5959" s="306"/>
    </row>
    <row r="5960" spans="1:6" ht="20.25">
      <c r="A5960" s="30"/>
      <c r="B5960" s="31"/>
      <c r="C5960" s="689" t="s">
        <v>13</v>
      </c>
      <c r="D5960" s="690" t="s">
        <v>14</v>
      </c>
      <c r="E5960" s="689"/>
      <c r="F5960" s="306"/>
    </row>
    <row r="5961" spans="1:6" ht="20.25">
      <c r="A5961" s="34" t="s">
        <v>481</v>
      </c>
      <c r="B5961" s="280" t="s">
        <v>18</v>
      </c>
      <c r="C5961" s="280" t="s">
        <v>19</v>
      </c>
      <c r="D5961" s="38">
        <v>43159</v>
      </c>
      <c r="E5961" s="89">
        <v>821962</v>
      </c>
      <c r="F5961" s="306" t="s">
        <v>538</v>
      </c>
    </row>
    <row r="5962" spans="1:6" ht="20.25">
      <c r="A5962" s="41"/>
      <c r="B5962" s="280"/>
      <c r="C5962" s="280"/>
      <c r="D5962" s="38"/>
      <c r="E5962" s="89"/>
      <c r="F5962" s="306" t="s">
        <v>538</v>
      </c>
    </row>
    <row r="5963" spans="1:6" ht="20.25">
      <c r="A5963" s="41"/>
      <c r="B5963" s="280"/>
      <c r="C5963" s="280"/>
      <c r="D5963" s="38"/>
      <c r="E5963" s="89"/>
      <c r="F5963" s="306"/>
    </row>
    <row r="5964" spans="1:6" ht="20.25">
      <c r="A5964" s="41"/>
      <c r="B5964" s="280" t="s">
        <v>482</v>
      </c>
      <c r="C5964" s="282"/>
      <c r="D5964" s="38"/>
      <c r="E5964" s="89"/>
      <c r="F5964" s="306"/>
    </row>
    <row r="5965" spans="1:6" ht="20.25">
      <c r="A5965" s="41"/>
      <c r="B5965" s="280"/>
      <c r="C5965" s="282"/>
      <c r="D5965" s="38"/>
      <c r="E5965" s="89"/>
      <c r="F5965" s="306"/>
    </row>
    <row r="5966" spans="1:6" ht="20.25">
      <c r="A5966" s="41"/>
      <c r="B5966" s="280"/>
      <c r="C5966" s="282"/>
      <c r="D5966" s="38"/>
      <c r="E5966" s="89"/>
      <c r="F5966" s="306"/>
    </row>
    <row r="5967" spans="1:6" ht="20.25">
      <c r="A5967" s="41"/>
      <c r="B5967" s="280"/>
      <c r="C5967" s="282"/>
      <c r="D5967" s="86"/>
      <c r="E5967" s="89"/>
      <c r="F5967" s="306"/>
    </row>
    <row r="5968" spans="1:6" ht="20.25">
      <c r="A5968" s="41"/>
      <c r="B5968" s="280"/>
      <c r="C5968" s="280"/>
      <c r="D5968" s="38"/>
      <c r="E5968" s="89"/>
      <c r="F5968" s="306"/>
    </row>
    <row r="5969" spans="1:6" ht="20.25">
      <c r="A5969" s="280"/>
      <c r="B5969" s="280"/>
      <c r="C5969" s="280"/>
      <c r="D5969" s="38"/>
      <c r="E5969" s="89"/>
      <c r="F5969" s="306"/>
    </row>
    <row r="5970" spans="1:6" ht="20.25">
      <c r="A5970" s="41"/>
      <c r="B5970" s="280"/>
      <c r="C5970" s="280"/>
      <c r="D5970" s="38"/>
      <c r="E5970" s="89"/>
      <c r="F5970" s="306"/>
    </row>
    <row r="5971" spans="1:6" ht="20.25">
      <c r="A5971" s="41"/>
      <c r="B5971" s="281"/>
      <c r="C5971" s="280"/>
      <c r="D5971" s="78"/>
      <c r="E5971" s="89"/>
      <c r="F5971" s="306"/>
    </row>
    <row r="5972" spans="1:6" ht="20.25">
      <c r="A5972" s="47"/>
      <c r="B5972" s="28"/>
      <c r="C5972" s="27"/>
      <c r="D5972" s="148"/>
      <c r="E5972" s="89"/>
      <c r="F5972" s="306"/>
    </row>
    <row r="5973" spans="1:6" ht="20.25">
      <c r="A5973" s="47"/>
      <c r="B5973" s="27"/>
      <c r="C5973" s="27"/>
      <c r="D5973" s="27"/>
      <c r="E5973" s="89"/>
      <c r="F5973" s="306"/>
    </row>
    <row r="5974" spans="1:6" ht="20.25">
      <c r="A5974" s="280"/>
      <c r="B5974" s="280"/>
      <c r="C5974" s="280"/>
      <c r="D5974" s="38"/>
      <c r="E5974" s="89"/>
      <c r="F5974" s="306"/>
    </row>
    <row r="5975" spans="1:6" ht="20.25">
      <c r="A5975" s="280"/>
      <c r="B5975" s="280"/>
      <c r="C5975" s="280"/>
      <c r="D5975" s="38"/>
      <c r="E5975" s="89"/>
      <c r="F5975" s="306"/>
    </row>
    <row r="5976" spans="1:6" ht="20.25">
      <c r="A5976" s="41"/>
      <c r="B5976" s="280"/>
      <c r="C5976" s="280"/>
      <c r="D5976" s="38"/>
      <c r="E5976" s="89"/>
      <c r="F5976" s="306"/>
    </row>
    <row r="5977" spans="1:6" ht="20.25">
      <c r="A5977" s="41"/>
      <c r="B5977" s="280"/>
      <c r="C5977" s="280"/>
      <c r="D5977" s="38"/>
      <c r="E5977" s="89"/>
      <c r="F5977" s="306"/>
    </row>
    <row r="5978" spans="1:6" ht="20.25">
      <c r="A5978" s="41"/>
      <c r="B5978" s="280"/>
      <c r="C5978" s="280"/>
      <c r="D5978" s="38"/>
      <c r="E5978" s="89"/>
      <c r="F5978" s="306"/>
    </row>
    <row r="5979" spans="1:6" ht="20.25">
      <c r="A5979" s="280"/>
      <c r="B5979" s="281"/>
      <c r="C5979" s="280"/>
      <c r="D5979" s="45"/>
      <c r="E5979" s="46"/>
      <c r="F5979" s="306"/>
    </row>
    <row r="5980" spans="1:6" ht="20.25">
      <c r="A5980" s="280"/>
      <c r="B5980" s="281"/>
      <c r="C5980" s="280"/>
      <c r="D5980" s="45"/>
      <c r="E5980" s="46"/>
      <c r="F5980" s="306"/>
    </row>
    <row r="5981" spans="1:6" ht="20.25">
      <c r="A5981" s="280"/>
      <c r="B5981" s="281"/>
      <c r="C5981" s="280"/>
      <c r="D5981" s="45"/>
      <c r="E5981" s="46"/>
      <c r="F5981" s="306"/>
    </row>
    <row r="5982" spans="1:6" ht="20.25">
      <c r="A5982" s="280"/>
      <c r="B5982" s="281"/>
      <c r="C5982" s="280"/>
      <c r="D5982" s="45"/>
      <c r="E5982" s="46"/>
      <c r="F5982" s="306"/>
    </row>
    <row r="5983" spans="1:6" ht="20.25">
      <c r="A5983" s="280"/>
      <c r="B5983" s="281"/>
      <c r="C5983" s="280"/>
      <c r="D5983" s="45"/>
      <c r="E5983" s="46"/>
      <c r="F5983" s="306"/>
    </row>
    <row r="5984" spans="1:6" ht="20.25">
      <c r="A5984" s="280"/>
      <c r="B5984" s="281"/>
      <c r="C5984" s="280"/>
      <c r="D5984" s="45" t="s">
        <v>29</v>
      </c>
      <c r="E5984" s="46"/>
      <c r="F5984" s="306"/>
    </row>
    <row r="5985" spans="1:6" ht="20.25">
      <c r="A5985" s="280"/>
      <c r="B5985" s="281"/>
      <c r="C5985" s="280"/>
      <c r="D5985" s="45"/>
      <c r="E5985" s="46"/>
      <c r="F5985" s="306"/>
    </row>
    <row r="5986" spans="1:6" ht="20.25">
      <c r="A5986" s="47"/>
      <c r="B5986" s="48"/>
      <c r="C5986" s="47"/>
      <c r="D5986" s="49"/>
      <c r="E5986" s="50"/>
      <c r="F5986" s="306"/>
    </row>
    <row r="5987" spans="1:6" ht="20.25">
      <c r="A5987" s="30"/>
      <c r="B5987" s="51"/>
      <c r="C5987" s="30"/>
      <c r="D5987" s="49"/>
      <c r="E5987" s="50"/>
      <c r="F5987" s="306"/>
    </row>
    <row r="5988" spans="1:6" ht="20.25">
      <c r="A5988" s="52"/>
      <c r="B5988" s="53"/>
      <c r="C5988" s="1238" t="s">
        <v>772</v>
      </c>
      <c r="D5988" s="1239"/>
      <c r="E5988" s="140">
        <f>SUM(E5961:E5987)</f>
        <v>821962</v>
      </c>
      <c r="F5988" s="306"/>
    </row>
    <row r="5989" spans="1:6" ht="20.25">
      <c r="A5989" s="55" t="s">
        <v>23</v>
      </c>
      <c r="B5989" s="53"/>
      <c r="C5989" s="28"/>
      <c r="D5989" s="28"/>
      <c r="E5989" s="179"/>
      <c r="F5989" s="306"/>
    </row>
    <row r="5990" spans="1:6" ht="20.25">
      <c r="A5990" s="19" t="s">
        <v>0</v>
      </c>
      <c r="B5990" s="40"/>
      <c r="C5990" s="40"/>
      <c r="D5990" s="40"/>
      <c r="E5990" s="40"/>
      <c r="F5990" s="306"/>
    </row>
    <row r="5991" spans="1:6" ht="20.25">
      <c r="A5991" s="19" t="s">
        <v>1</v>
      </c>
      <c r="F5991" s="306"/>
    </row>
    <row r="5992" spans="1:6">
      <c r="F5992" s="306"/>
    </row>
    <row r="5993" spans="1:6" ht="20.25">
      <c r="A5993" s="19"/>
      <c r="B5993" s="20"/>
      <c r="C5993" s="19" t="s">
        <v>2</v>
      </c>
      <c r="D5993" s="22"/>
      <c r="E5993" s="22"/>
      <c r="F5993" s="306"/>
    </row>
    <row r="5994" spans="1:6" ht="20.25">
      <c r="A5994" s="19" t="s">
        <v>3</v>
      </c>
      <c r="B5994" s="23"/>
      <c r="C5994" s="20"/>
      <c r="D5994" s="22"/>
      <c r="E5994" s="22"/>
      <c r="F5994" s="306"/>
    </row>
    <row r="5995" spans="1:6" ht="20.25">
      <c r="A5995" s="21"/>
      <c r="B5995" s="23"/>
      <c r="C5995" s="20"/>
      <c r="D5995" s="22"/>
      <c r="E5995" s="22"/>
      <c r="F5995" s="306"/>
    </row>
    <row r="5996" spans="1:6" ht="20.25">
      <c r="A5996" s="21" t="s">
        <v>483</v>
      </c>
      <c r="B5996" s="23"/>
      <c r="C5996" s="20"/>
      <c r="D5996" s="22"/>
      <c r="E5996" s="22"/>
      <c r="F5996" s="306"/>
    </row>
    <row r="5997" spans="1:6" ht="20.25">
      <c r="A5997" s="21" t="s">
        <v>5</v>
      </c>
      <c r="B5997" s="24"/>
      <c r="C5997" s="21"/>
      <c r="D5997" s="22"/>
      <c r="E5997" s="22"/>
      <c r="F5997" s="306"/>
    </row>
    <row r="5998" spans="1:6" ht="20.25">
      <c r="A5998" s="21" t="s">
        <v>6</v>
      </c>
      <c r="B5998" s="24"/>
      <c r="C5998" s="21"/>
      <c r="D5998" s="22"/>
      <c r="E5998" s="22"/>
      <c r="F5998" s="306"/>
    </row>
    <row r="5999" spans="1:6" ht="20.25">
      <c r="A5999" s="688" t="s">
        <v>7</v>
      </c>
      <c r="B5999" s="26" t="s">
        <v>8</v>
      </c>
      <c r="C5999" s="683" t="s">
        <v>9</v>
      </c>
      <c r="D5999" s="684"/>
      <c r="E5999" s="688" t="s">
        <v>10</v>
      </c>
      <c r="F5999" s="306"/>
    </row>
    <row r="6000" spans="1:6" ht="20.25">
      <c r="A6000" s="27"/>
      <c r="B6000" s="28" t="s">
        <v>11</v>
      </c>
      <c r="C6000" s="688"/>
      <c r="D6000" s="29"/>
      <c r="E6000" s="27" t="s">
        <v>12</v>
      </c>
      <c r="F6000" s="306"/>
    </row>
    <row r="6001" spans="1:6" ht="20.25">
      <c r="A6001" s="30"/>
      <c r="B6001" s="31"/>
      <c r="C6001" s="689" t="s">
        <v>13</v>
      </c>
      <c r="D6001" s="690" t="s">
        <v>14</v>
      </c>
      <c r="E6001" s="689"/>
      <c r="F6001" s="306"/>
    </row>
    <row r="6002" spans="1:6" ht="20.25">
      <c r="A6002" s="96" t="s">
        <v>484</v>
      </c>
      <c r="B6002" s="280" t="s">
        <v>36</v>
      </c>
      <c r="C6002" s="280" t="s">
        <v>17</v>
      </c>
      <c r="D6002" s="86">
        <v>42505</v>
      </c>
      <c r="E6002" s="90">
        <v>-129336</v>
      </c>
      <c r="F6002" s="306">
        <v>43101</v>
      </c>
    </row>
    <row r="6003" spans="1:6" ht="20.25">
      <c r="A6003" s="130"/>
      <c r="B6003" s="280" t="s">
        <v>485</v>
      </c>
      <c r="C6003" s="282" t="s">
        <v>17</v>
      </c>
      <c r="D6003" s="38">
        <v>42840</v>
      </c>
      <c r="E6003" s="89">
        <v>5254</v>
      </c>
      <c r="F6003" s="306"/>
    </row>
    <row r="6004" spans="1:6" ht="20.25">
      <c r="A6004" s="130"/>
      <c r="B6004" s="280" t="s">
        <v>486</v>
      </c>
      <c r="C6004" s="280"/>
      <c r="D6004" s="38">
        <v>42855</v>
      </c>
      <c r="E6004" s="89">
        <v>-12931</v>
      </c>
      <c r="F6004" s="306"/>
    </row>
    <row r="6005" spans="1:6" ht="20.25">
      <c r="A6005" s="130"/>
      <c r="B6005" s="280" t="s">
        <v>21</v>
      </c>
      <c r="C6005" s="280" t="s">
        <v>17</v>
      </c>
      <c r="D6005" s="38">
        <v>43023</v>
      </c>
      <c r="E6005" s="89">
        <v>12375</v>
      </c>
      <c r="F6005" s="306"/>
    </row>
    <row r="6006" spans="1:6" ht="20.25">
      <c r="A6006" s="48"/>
      <c r="B6006" s="280" t="s">
        <v>36</v>
      </c>
      <c r="C6006" s="280"/>
      <c r="D6006" s="38">
        <v>43069</v>
      </c>
      <c r="E6006" s="90">
        <v>-7700</v>
      </c>
      <c r="F6006" s="306"/>
    </row>
    <row r="6007" spans="1:6" ht="20.25">
      <c r="A6007" s="281"/>
      <c r="B6007" s="280" t="s">
        <v>40</v>
      </c>
      <c r="C6007" s="280" t="s">
        <v>19</v>
      </c>
      <c r="D6007" s="38">
        <v>43159</v>
      </c>
      <c r="E6007" s="89">
        <v>750266</v>
      </c>
      <c r="F6007" s="306"/>
    </row>
    <row r="6008" spans="1:6" ht="20.25">
      <c r="A6008" s="130"/>
      <c r="B6008" s="280"/>
      <c r="C6008" s="280"/>
      <c r="D6008" s="38"/>
      <c r="E6008" s="89"/>
      <c r="F6008" s="306"/>
    </row>
    <row r="6009" spans="1:6" ht="20.25">
      <c r="A6009" s="130"/>
      <c r="B6009" s="280"/>
      <c r="C6009" s="280"/>
      <c r="D6009" s="38"/>
      <c r="E6009" s="89"/>
      <c r="F6009" s="306"/>
    </row>
    <row r="6010" spans="1:6" ht="20.25">
      <c r="A6010" s="130"/>
      <c r="B6010" s="280"/>
      <c r="C6010" s="280"/>
      <c r="D6010" s="38"/>
      <c r="E6010" s="89"/>
      <c r="F6010" s="306"/>
    </row>
    <row r="6011" spans="1:6" ht="20.25">
      <c r="A6011" s="130"/>
      <c r="B6011" s="280"/>
      <c r="C6011" s="280"/>
      <c r="D6011" s="38"/>
      <c r="E6011" s="89"/>
      <c r="F6011" s="306"/>
    </row>
    <row r="6012" spans="1:6" ht="20.25">
      <c r="A6012" s="130"/>
      <c r="B6012" s="280"/>
      <c r="C6012" s="280"/>
      <c r="D6012" s="38"/>
      <c r="E6012" s="89"/>
      <c r="F6012" s="306"/>
    </row>
    <row r="6013" spans="1:6" ht="20.25">
      <c r="A6013" s="130"/>
      <c r="B6013" s="280"/>
      <c r="C6013" s="280"/>
      <c r="D6013" s="38"/>
      <c r="E6013" s="89"/>
      <c r="F6013" s="306"/>
    </row>
    <row r="6014" spans="1:6" ht="20.25">
      <c r="A6014" s="130"/>
      <c r="B6014" s="280"/>
      <c r="C6014" s="280"/>
      <c r="D6014" s="38"/>
      <c r="E6014" s="89"/>
      <c r="F6014" s="306"/>
    </row>
    <row r="6015" spans="1:6" ht="20.25">
      <c r="A6015" s="130"/>
      <c r="B6015" s="280"/>
      <c r="C6015" s="280"/>
      <c r="D6015" s="38"/>
      <c r="E6015" s="89"/>
      <c r="F6015" s="306"/>
    </row>
    <row r="6016" spans="1:6" ht="20.25">
      <c r="A6016" s="130"/>
      <c r="B6016" s="280"/>
      <c r="C6016" s="280"/>
      <c r="D6016" s="38"/>
      <c r="E6016" s="89"/>
      <c r="F6016" s="306"/>
    </row>
    <row r="6017" spans="1:6" ht="20.25">
      <c r="A6017" s="130"/>
      <c r="B6017" s="280"/>
      <c r="C6017" s="280"/>
      <c r="D6017" s="38"/>
      <c r="E6017" s="89"/>
      <c r="F6017" s="306"/>
    </row>
    <row r="6018" spans="1:6" ht="20.25">
      <c r="A6018" s="130"/>
      <c r="B6018" s="280"/>
      <c r="C6018" s="280"/>
      <c r="D6018" s="38"/>
      <c r="E6018" s="89"/>
      <c r="F6018" s="306"/>
    </row>
    <row r="6019" spans="1:6" ht="20.25">
      <c r="A6019" s="130"/>
      <c r="B6019" s="280"/>
      <c r="C6019" s="280"/>
      <c r="D6019" s="38"/>
      <c r="E6019" s="89"/>
      <c r="F6019" s="306"/>
    </row>
    <row r="6020" spans="1:6" ht="20.25">
      <c r="A6020" s="130"/>
      <c r="B6020" s="280"/>
      <c r="C6020" s="280"/>
      <c r="D6020" s="38"/>
      <c r="E6020" s="89"/>
      <c r="F6020" s="306"/>
    </row>
    <row r="6021" spans="1:6" ht="20.25">
      <c r="A6021" s="130"/>
      <c r="B6021" s="280"/>
      <c r="C6021" s="280"/>
      <c r="D6021" s="38"/>
      <c r="E6021" s="89"/>
      <c r="F6021" s="306"/>
    </row>
    <row r="6022" spans="1:6" ht="20.25">
      <c r="A6022" s="130"/>
      <c r="B6022" s="280"/>
      <c r="C6022" s="280"/>
      <c r="D6022" s="38"/>
      <c r="E6022" s="89"/>
      <c r="F6022" s="306"/>
    </row>
    <row r="6023" spans="1:6" ht="20.25">
      <c r="A6023" s="281"/>
      <c r="B6023" s="280"/>
      <c r="C6023" s="280"/>
      <c r="D6023" s="280"/>
      <c r="E6023" s="89"/>
      <c r="F6023" s="306"/>
    </row>
    <row r="6024" spans="1:6" ht="20.25">
      <c r="A6024" s="281"/>
      <c r="B6024" s="280"/>
      <c r="C6024" s="280"/>
      <c r="D6024" s="280"/>
      <c r="E6024" s="46"/>
      <c r="F6024" s="306"/>
    </row>
    <row r="6025" spans="1:6" ht="20.25">
      <c r="A6025" s="281"/>
      <c r="B6025" s="280"/>
      <c r="C6025" s="280"/>
      <c r="D6025" s="280" t="s">
        <v>29</v>
      </c>
      <c r="E6025" s="46"/>
      <c r="F6025" s="306"/>
    </row>
    <row r="6026" spans="1:6" ht="20.25">
      <c r="A6026" s="281"/>
      <c r="B6026" s="280"/>
      <c r="C6026" s="280"/>
      <c r="D6026" s="280"/>
      <c r="E6026" s="46"/>
      <c r="F6026" s="306"/>
    </row>
    <row r="6027" spans="1:6" ht="20.25">
      <c r="A6027" s="48"/>
      <c r="B6027" s="47"/>
      <c r="C6027" s="47"/>
      <c r="D6027" s="47"/>
      <c r="E6027" s="50"/>
      <c r="F6027" s="306"/>
    </row>
    <row r="6028" spans="1:6" ht="20.25">
      <c r="A6028" s="51"/>
      <c r="B6028" s="30"/>
      <c r="C6028" s="30"/>
      <c r="D6028" s="47"/>
      <c r="E6028" s="50"/>
      <c r="F6028" s="306"/>
    </row>
    <row r="6029" spans="1:6" ht="20.25">
      <c r="A6029" s="52"/>
      <c r="B6029" s="47"/>
      <c r="C6029" s="1270" t="s">
        <v>772</v>
      </c>
      <c r="D6029" s="1270"/>
      <c r="E6029" s="218">
        <f>SUM(E6002:E6028)</f>
        <v>617928</v>
      </c>
      <c r="F6029" s="306"/>
    </row>
    <row r="6030" spans="1:6" ht="20.25">
      <c r="A6030" s="55" t="s">
        <v>23</v>
      </c>
      <c r="B6030" s="53"/>
      <c r="C6030" s="28"/>
      <c r="D6030" s="28"/>
      <c r="E6030" s="179"/>
      <c r="F6030" s="306"/>
    </row>
    <row r="6031" spans="1:6" ht="20.25">
      <c r="A6031" s="19" t="s">
        <v>0</v>
      </c>
      <c r="B6031" s="40"/>
      <c r="C6031" s="40"/>
      <c r="D6031" s="40"/>
      <c r="E6031" s="40"/>
      <c r="F6031" s="306"/>
    </row>
    <row r="6032" spans="1:6" ht="20.25">
      <c r="A6032" s="19" t="s">
        <v>1</v>
      </c>
      <c r="F6032" s="306"/>
    </row>
    <row r="6033" spans="1:6" ht="20.25">
      <c r="A6033" s="19"/>
      <c r="B6033" s="23"/>
      <c r="C6033" s="20"/>
      <c r="D6033" s="22"/>
      <c r="E6033" s="22"/>
      <c r="F6033" s="306"/>
    </row>
    <row r="6034" spans="1:6" ht="20.25">
      <c r="A6034" s="19"/>
      <c r="B6034" s="20"/>
      <c r="C6034" s="19" t="s">
        <v>2</v>
      </c>
      <c r="D6034" s="22"/>
      <c r="E6034" s="22"/>
      <c r="F6034" s="306"/>
    </row>
    <row r="6035" spans="1:6" ht="20.25">
      <c r="A6035" s="19" t="s">
        <v>3</v>
      </c>
      <c r="B6035" s="23"/>
      <c r="C6035" s="20"/>
      <c r="D6035" s="22"/>
      <c r="E6035" s="22"/>
      <c r="F6035" s="306"/>
    </row>
    <row r="6036" spans="1:6" ht="20.25">
      <c r="A6036" s="21"/>
      <c r="B6036" s="23"/>
      <c r="C6036" s="20"/>
      <c r="D6036" s="22"/>
      <c r="E6036" s="22"/>
      <c r="F6036" s="306"/>
    </row>
    <row r="6037" spans="1:6" ht="20.25">
      <c r="A6037" s="21" t="s">
        <v>487</v>
      </c>
      <c r="B6037" s="23"/>
      <c r="C6037" s="20"/>
      <c r="D6037" s="22"/>
      <c r="E6037" s="22"/>
      <c r="F6037" s="306"/>
    </row>
    <row r="6038" spans="1:6" ht="20.25">
      <c r="A6038" s="21" t="s">
        <v>5</v>
      </c>
      <c r="B6038" s="24"/>
      <c r="C6038" s="21"/>
      <c r="D6038" s="22"/>
      <c r="E6038" s="22"/>
      <c r="F6038" s="306"/>
    </row>
    <row r="6039" spans="1:6" ht="20.25">
      <c r="A6039" s="21" t="s">
        <v>6</v>
      </c>
      <c r="B6039" s="24"/>
      <c r="C6039" s="21"/>
      <c r="D6039" s="22"/>
      <c r="E6039" s="22"/>
      <c r="F6039" s="306"/>
    </row>
    <row r="6040" spans="1:6" ht="20.25">
      <c r="A6040" s="688" t="s">
        <v>7</v>
      </c>
      <c r="B6040" s="26" t="s">
        <v>8</v>
      </c>
      <c r="C6040" s="683" t="s">
        <v>9</v>
      </c>
      <c r="D6040" s="684"/>
      <c r="E6040" s="688" t="s">
        <v>10</v>
      </c>
      <c r="F6040" s="306"/>
    </row>
    <row r="6041" spans="1:6" ht="20.25">
      <c r="A6041" s="27"/>
      <c r="B6041" s="28" t="s">
        <v>11</v>
      </c>
      <c r="C6041" s="688"/>
      <c r="D6041" s="29"/>
      <c r="E6041" s="27" t="s">
        <v>12</v>
      </c>
      <c r="F6041" s="306"/>
    </row>
    <row r="6042" spans="1:6" ht="20.25">
      <c r="A6042" s="30"/>
      <c r="B6042" s="31"/>
      <c r="C6042" s="689" t="s">
        <v>13</v>
      </c>
      <c r="D6042" s="690" t="s">
        <v>14</v>
      </c>
      <c r="E6042" s="689"/>
      <c r="F6042" s="306"/>
    </row>
    <row r="6043" spans="1:6" ht="20.25">
      <c r="A6043" s="34" t="s">
        <v>488</v>
      </c>
      <c r="B6043" s="280" t="s">
        <v>40</v>
      </c>
      <c r="C6043" s="280" t="s">
        <v>17</v>
      </c>
      <c r="D6043" s="86">
        <v>43146</v>
      </c>
      <c r="E6043" s="89">
        <v>159371</v>
      </c>
      <c r="F6043" s="687"/>
    </row>
    <row r="6044" spans="1:6" ht="20.25">
      <c r="A6044" s="41"/>
      <c r="B6044" s="280" t="s">
        <v>40</v>
      </c>
      <c r="C6044" s="280" t="s">
        <v>19</v>
      </c>
      <c r="D6044" s="38">
        <v>43159</v>
      </c>
      <c r="E6044" s="89">
        <v>356542</v>
      </c>
      <c r="F6044" s="306"/>
    </row>
    <row r="6045" spans="1:6" ht="20.25">
      <c r="A6045" s="41"/>
      <c r="B6045" s="280"/>
      <c r="C6045" s="280"/>
      <c r="D6045" s="38"/>
      <c r="E6045" s="89">
        <v>1</v>
      </c>
      <c r="F6045" s="306"/>
    </row>
    <row r="6046" spans="1:6" ht="20.25">
      <c r="A6046" s="41"/>
      <c r="B6046" s="280"/>
      <c r="C6046" s="280"/>
      <c r="D6046" s="38"/>
      <c r="E6046" s="89"/>
      <c r="F6046" s="306"/>
    </row>
    <row r="6047" spans="1:6" ht="20.25">
      <c r="A6047" s="41"/>
      <c r="B6047" s="280"/>
      <c r="C6047" s="280"/>
      <c r="D6047" s="38"/>
      <c r="E6047" s="89"/>
      <c r="F6047" s="306"/>
    </row>
    <row r="6048" spans="1:6" ht="20.25">
      <c r="A6048" s="41"/>
      <c r="B6048" s="280"/>
      <c r="C6048" s="282"/>
      <c r="D6048" s="38"/>
      <c r="E6048" s="89"/>
      <c r="F6048" s="306"/>
    </row>
    <row r="6049" spans="1:6" ht="20.25">
      <c r="A6049" s="41"/>
      <c r="B6049" s="280"/>
      <c r="C6049" s="282"/>
      <c r="D6049" s="86"/>
      <c r="E6049" s="89"/>
      <c r="F6049" s="306"/>
    </row>
    <row r="6050" spans="1:6" ht="20.25">
      <c r="A6050" s="41"/>
      <c r="B6050" s="280"/>
      <c r="C6050" s="280"/>
      <c r="D6050" s="38"/>
      <c r="E6050" s="89"/>
      <c r="F6050" s="306"/>
    </row>
    <row r="6051" spans="1:6" ht="20.25">
      <c r="A6051" s="280"/>
      <c r="B6051" s="280"/>
      <c r="C6051" s="280"/>
      <c r="D6051" s="38"/>
      <c r="E6051" s="89"/>
      <c r="F6051" s="306"/>
    </row>
    <row r="6052" spans="1:6" ht="20.25">
      <c r="A6052" s="41"/>
      <c r="B6052" s="280"/>
      <c r="C6052" s="280"/>
      <c r="D6052" s="38"/>
      <c r="E6052" s="89"/>
      <c r="F6052" s="306"/>
    </row>
    <row r="6053" spans="1:6" ht="20.25">
      <c r="A6053" s="41"/>
      <c r="B6053" s="281"/>
      <c r="C6053" s="280"/>
      <c r="D6053" s="78"/>
      <c r="E6053" s="89"/>
      <c r="F6053" s="306"/>
    </row>
    <row r="6054" spans="1:6" ht="20.25">
      <c r="A6054" s="47"/>
      <c r="B6054" s="28"/>
      <c r="C6054" s="27"/>
      <c r="D6054" s="148"/>
      <c r="E6054" s="89"/>
      <c r="F6054" s="306"/>
    </row>
    <row r="6055" spans="1:6" ht="20.25">
      <c r="A6055" s="47"/>
      <c r="B6055" s="27"/>
      <c r="C6055" s="27"/>
      <c r="D6055" s="27"/>
      <c r="E6055" s="89"/>
      <c r="F6055" s="306"/>
    </row>
    <row r="6056" spans="1:6" ht="20.25">
      <c r="A6056" s="280"/>
      <c r="B6056" s="280"/>
      <c r="C6056" s="280"/>
      <c r="D6056" s="38"/>
      <c r="E6056" s="89"/>
      <c r="F6056" s="306"/>
    </row>
    <row r="6057" spans="1:6" ht="20.25">
      <c r="A6057" s="280"/>
      <c r="B6057" s="280"/>
      <c r="C6057" s="280"/>
      <c r="D6057" s="38"/>
      <c r="E6057" s="89"/>
      <c r="F6057" s="306"/>
    </row>
    <row r="6058" spans="1:6" ht="20.25">
      <c r="A6058" s="41"/>
      <c r="B6058" s="280"/>
      <c r="C6058" s="280"/>
      <c r="D6058" s="38"/>
      <c r="E6058" s="89"/>
      <c r="F6058" s="306"/>
    </row>
    <row r="6059" spans="1:6" ht="20.25">
      <c r="A6059" s="41"/>
      <c r="B6059" s="280"/>
      <c r="C6059" s="280"/>
      <c r="D6059" s="38"/>
      <c r="E6059" s="89"/>
      <c r="F6059" s="306"/>
    </row>
    <row r="6060" spans="1:6" ht="20.25">
      <c r="A6060" s="41"/>
      <c r="B6060" s="280"/>
      <c r="C6060" s="280"/>
      <c r="D6060" s="38"/>
      <c r="E6060" s="89"/>
      <c r="F6060" s="306"/>
    </row>
    <row r="6061" spans="1:6" ht="20.25">
      <c r="A6061" s="280"/>
      <c r="B6061" s="281"/>
      <c r="C6061" s="280"/>
      <c r="D6061" s="45"/>
      <c r="E6061" s="46"/>
      <c r="F6061" s="306"/>
    </row>
    <row r="6062" spans="1:6" ht="20.25">
      <c r="A6062" s="280"/>
      <c r="B6062" s="281"/>
      <c r="C6062" s="280"/>
      <c r="D6062" s="45"/>
      <c r="E6062" s="46"/>
      <c r="F6062" s="306"/>
    </row>
    <row r="6063" spans="1:6" ht="20.25">
      <c r="A6063" s="280"/>
      <c r="B6063" s="281"/>
      <c r="C6063" s="280"/>
      <c r="D6063" s="45"/>
      <c r="E6063" s="46"/>
      <c r="F6063" s="306"/>
    </row>
    <row r="6064" spans="1:6" ht="20.25">
      <c r="A6064" s="280"/>
      <c r="B6064" s="281"/>
      <c r="C6064" s="280"/>
      <c r="D6064" s="45"/>
      <c r="E6064" s="46"/>
      <c r="F6064" s="306"/>
    </row>
    <row r="6065" spans="1:6" ht="20.25">
      <c r="A6065" s="280"/>
      <c r="B6065" s="281"/>
      <c r="C6065" s="280"/>
      <c r="D6065" s="45"/>
      <c r="E6065" s="46"/>
      <c r="F6065" s="306"/>
    </row>
    <row r="6066" spans="1:6" ht="20.25">
      <c r="A6066" s="280"/>
      <c r="B6066" s="281"/>
      <c r="C6066" s="280"/>
      <c r="D6066" s="45" t="s">
        <v>29</v>
      </c>
      <c r="E6066" s="46"/>
      <c r="F6066" s="306"/>
    </row>
    <row r="6067" spans="1:6" ht="20.25">
      <c r="A6067" s="280"/>
      <c r="B6067" s="281"/>
      <c r="C6067" s="280"/>
      <c r="D6067" s="45"/>
      <c r="E6067" s="46"/>
      <c r="F6067" s="306"/>
    </row>
    <row r="6068" spans="1:6" ht="20.25">
      <c r="A6068" s="47"/>
      <c r="B6068" s="48"/>
      <c r="C6068" s="47"/>
      <c r="D6068" s="49"/>
      <c r="E6068" s="50"/>
      <c r="F6068" s="306"/>
    </row>
    <row r="6069" spans="1:6" ht="20.25">
      <c r="A6069" s="30"/>
      <c r="B6069" s="51"/>
      <c r="C6069" s="30"/>
      <c r="D6069" s="49"/>
      <c r="E6069" s="50"/>
      <c r="F6069" s="306"/>
    </row>
    <row r="6070" spans="1:6" ht="20.25">
      <c r="A6070" s="52"/>
      <c r="B6070" s="53"/>
      <c r="C6070" s="1238" t="s">
        <v>772</v>
      </c>
      <c r="D6070" s="1239"/>
      <c r="E6070" s="140">
        <f>SUM(E6043:E6069)</f>
        <v>515914</v>
      </c>
      <c r="F6070" s="306"/>
    </row>
    <row r="6071" spans="1:6" ht="20.25">
      <c r="A6071" s="55" t="s">
        <v>23</v>
      </c>
      <c r="B6071" s="53"/>
      <c r="C6071" s="28"/>
      <c r="D6071" s="28"/>
      <c r="E6071" s="179"/>
      <c r="F6071" s="306"/>
    </row>
    <row r="6072" spans="1:6" ht="20.25">
      <c r="A6072" s="19" t="s">
        <v>0</v>
      </c>
      <c r="B6072" s="40"/>
      <c r="C6072" s="40"/>
      <c r="D6072" s="40"/>
      <c r="E6072" s="40"/>
      <c r="F6072" s="306"/>
    </row>
    <row r="6073" spans="1:6" ht="20.25">
      <c r="A6073" s="19" t="s">
        <v>1</v>
      </c>
      <c r="F6073" s="306"/>
    </row>
    <row r="6074" spans="1:6">
      <c r="F6074" s="306"/>
    </row>
    <row r="6075" spans="1:6" ht="20.25">
      <c r="A6075" s="19"/>
      <c r="B6075" s="20"/>
      <c r="C6075" s="19" t="s">
        <v>2</v>
      </c>
      <c r="D6075" s="22"/>
      <c r="E6075" s="22"/>
      <c r="F6075" s="306"/>
    </row>
    <row r="6076" spans="1:6" ht="20.25">
      <c r="A6076" s="19" t="s">
        <v>3</v>
      </c>
      <c r="B6076" s="23"/>
      <c r="C6076" s="20"/>
      <c r="D6076" s="22"/>
      <c r="E6076" s="22"/>
      <c r="F6076" s="306"/>
    </row>
    <row r="6077" spans="1:6" ht="20.25">
      <c r="A6077" s="21"/>
      <c r="B6077" s="23"/>
      <c r="C6077" s="20"/>
      <c r="D6077" s="22"/>
      <c r="E6077" s="22"/>
      <c r="F6077" s="306"/>
    </row>
    <row r="6078" spans="1:6" ht="20.25">
      <c r="A6078" s="21" t="s">
        <v>489</v>
      </c>
      <c r="B6078" s="23"/>
      <c r="C6078" s="20"/>
      <c r="D6078" s="22"/>
      <c r="E6078" s="22"/>
      <c r="F6078" s="306"/>
    </row>
    <row r="6079" spans="1:6" ht="20.25">
      <c r="A6079" s="21" t="s">
        <v>5</v>
      </c>
      <c r="B6079" s="24"/>
      <c r="C6079" s="21"/>
      <c r="D6079" s="22"/>
      <c r="E6079" s="22"/>
      <c r="F6079" s="306"/>
    </row>
    <row r="6080" spans="1:6" ht="20.25">
      <c r="A6080" s="21" t="s">
        <v>6</v>
      </c>
      <c r="B6080" s="24"/>
      <c r="C6080" s="21"/>
      <c r="D6080" s="22"/>
      <c r="E6080" s="22"/>
      <c r="F6080" s="306"/>
    </row>
    <row r="6081" spans="1:6" ht="20.25">
      <c r="A6081" s="688" t="s">
        <v>7</v>
      </c>
      <c r="B6081" s="26" t="s">
        <v>8</v>
      </c>
      <c r="C6081" s="683" t="s">
        <v>9</v>
      </c>
      <c r="D6081" s="684"/>
      <c r="E6081" s="688" t="s">
        <v>10</v>
      </c>
      <c r="F6081" s="306"/>
    </row>
    <row r="6082" spans="1:6" ht="20.25">
      <c r="A6082" s="27"/>
      <c r="B6082" s="28" t="s">
        <v>11</v>
      </c>
      <c r="C6082" s="688"/>
      <c r="D6082" s="29"/>
      <c r="E6082" s="27" t="s">
        <v>12</v>
      </c>
      <c r="F6082" s="306"/>
    </row>
    <row r="6083" spans="1:6" ht="20.25">
      <c r="A6083" s="30"/>
      <c r="B6083" s="31"/>
      <c r="C6083" s="689" t="s">
        <v>13</v>
      </c>
      <c r="D6083" s="690" t="s">
        <v>14</v>
      </c>
      <c r="E6083" s="689"/>
      <c r="F6083" s="306"/>
    </row>
    <row r="6084" spans="1:6" ht="20.25">
      <c r="A6084" s="34" t="s">
        <v>490</v>
      </c>
      <c r="B6084" s="280" t="s">
        <v>18</v>
      </c>
      <c r="C6084" s="280" t="s">
        <v>19</v>
      </c>
      <c r="D6084" s="38">
        <v>43159</v>
      </c>
      <c r="E6084" s="89">
        <v>1874407</v>
      </c>
      <c r="F6084" s="306"/>
    </row>
    <row r="6085" spans="1:6" ht="20.25">
      <c r="A6085" s="280"/>
      <c r="B6085" s="280"/>
      <c r="C6085" s="280"/>
      <c r="D6085" s="86"/>
      <c r="E6085" s="89">
        <v>1</v>
      </c>
      <c r="F6085" s="306">
        <v>43101</v>
      </c>
    </row>
    <row r="6086" spans="1:6" ht="20.25">
      <c r="A6086" s="41"/>
      <c r="B6086" s="280"/>
      <c r="C6086" s="280"/>
      <c r="D6086" s="86"/>
      <c r="E6086" s="89"/>
      <c r="F6086" s="306"/>
    </row>
    <row r="6087" spans="1:6" ht="20.25">
      <c r="B6087" s="280"/>
      <c r="C6087" s="280"/>
      <c r="D6087" s="86"/>
      <c r="E6087" s="89"/>
      <c r="F6087" s="306"/>
    </row>
    <row r="6088" spans="1:6" ht="20.25">
      <c r="A6088" s="41"/>
      <c r="B6088" s="280"/>
      <c r="C6088" s="280"/>
      <c r="D6088" s="38"/>
      <c r="E6088" s="89"/>
      <c r="F6088" s="306"/>
    </row>
    <row r="6089" spans="1:6" ht="20.25">
      <c r="A6089" s="41"/>
      <c r="B6089" s="280"/>
      <c r="C6089" s="282"/>
      <c r="D6089" s="38"/>
      <c r="E6089" s="89"/>
      <c r="F6089" s="306"/>
    </row>
    <row r="6090" spans="1:6" ht="20.25">
      <c r="A6090" s="41"/>
      <c r="B6090" s="280"/>
      <c r="C6090" s="282"/>
      <c r="D6090" s="86"/>
      <c r="E6090" s="89"/>
      <c r="F6090" s="306"/>
    </row>
    <row r="6091" spans="1:6" ht="20.25">
      <c r="A6091" s="41"/>
      <c r="B6091" s="280"/>
      <c r="C6091" s="280"/>
      <c r="D6091" s="38"/>
      <c r="E6091" s="89"/>
      <c r="F6091" s="306"/>
    </row>
    <row r="6092" spans="1:6" ht="20.25">
      <c r="A6092" s="280"/>
      <c r="B6092" s="280"/>
      <c r="C6092" s="280"/>
      <c r="D6092" s="38"/>
      <c r="E6092" s="89"/>
      <c r="F6092" s="306"/>
    </row>
    <row r="6093" spans="1:6" ht="20.25">
      <c r="A6093" s="41"/>
      <c r="B6093" s="280"/>
      <c r="C6093" s="280"/>
      <c r="D6093" s="38"/>
      <c r="E6093" s="89"/>
      <c r="F6093" s="306"/>
    </row>
    <row r="6094" spans="1:6" ht="20.25">
      <c r="A6094" s="41"/>
      <c r="B6094" s="281"/>
      <c r="C6094" s="280"/>
      <c r="D6094" s="78"/>
      <c r="E6094" s="89"/>
      <c r="F6094" s="306"/>
    </row>
    <row r="6095" spans="1:6" ht="20.25">
      <c r="A6095" s="47"/>
      <c r="B6095" s="28"/>
      <c r="C6095" s="27"/>
      <c r="D6095" s="148"/>
      <c r="E6095" s="89"/>
      <c r="F6095" s="306"/>
    </row>
    <row r="6096" spans="1:6" ht="20.25">
      <c r="A6096" s="47"/>
      <c r="B6096" s="27"/>
      <c r="C6096" s="27"/>
      <c r="D6096" s="27"/>
      <c r="E6096" s="89"/>
      <c r="F6096" s="306"/>
    </row>
    <row r="6097" spans="1:10" ht="20.25">
      <c r="A6097" s="280"/>
      <c r="B6097" s="280"/>
      <c r="C6097" s="280"/>
      <c r="D6097" s="38"/>
      <c r="E6097" s="89"/>
      <c r="F6097" s="306"/>
    </row>
    <row r="6098" spans="1:10" ht="20.25">
      <c r="A6098" s="280"/>
      <c r="B6098" s="280"/>
      <c r="C6098" s="280"/>
      <c r="D6098" s="38"/>
      <c r="E6098" s="89"/>
      <c r="F6098" s="306"/>
    </row>
    <row r="6099" spans="1:10" ht="20.25">
      <c r="A6099" s="41"/>
      <c r="B6099" s="280"/>
      <c r="C6099" s="280"/>
      <c r="D6099" s="38"/>
      <c r="E6099" s="89"/>
      <c r="F6099" s="306"/>
    </row>
    <row r="6100" spans="1:10" ht="20.25">
      <c r="A6100" s="41"/>
      <c r="B6100" s="280"/>
      <c r="C6100" s="280"/>
      <c r="D6100" s="38"/>
      <c r="E6100" s="89"/>
      <c r="F6100" s="306"/>
    </row>
    <row r="6101" spans="1:10" ht="20.25">
      <c r="A6101" s="41"/>
      <c r="B6101" s="280"/>
      <c r="C6101" s="280"/>
      <c r="D6101" s="38"/>
      <c r="E6101" s="89"/>
      <c r="F6101" s="306"/>
    </row>
    <row r="6102" spans="1:10" ht="20.25">
      <c r="A6102" s="280"/>
      <c r="B6102" s="281"/>
      <c r="C6102" s="280"/>
      <c r="D6102" s="45"/>
      <c r="E6102" s="46"/>
      <c r="F6102" s="306"/>
    </row>
    <row r="6103" spans="1:10" ht="20.25">
      <c r="A6103" s="280"/>
      <c r="B6103" s="281"/>
      <c r="C6103" s="280"/>
      <c r="D6103" s="45"/>
      <c r="E6103" s="46"/>
      <c r="F6103" s="306"/>
    </row>
    <row r="6104" spans="1:10" ht="20.25">
      <c r="A6104" s="280"/>
      <c r="B6104" s="281"/>
      <c r="C6104" s="280"/>
      <c r="D6104" s="45"/>
      <c r="E6104" s="46"/>
      <c r="F6104" s="306"/>
      <c r="G6104" s="290"/>
      <c r="H6104" s="290"/>
      <c r="I6104" s="290"/>
      <c r="J6104" s="290"/>
    </row>
    <row r="6105" spans="1:10" ht="20.25">
      <c r="A6105" s="280"/>
      <c r="B6105" s="281"/>
      <c r="C6105" s="280"/>
      <c r="D6105" s="45"/>
      <c r="E6105" s="46"/>
      <c r="F6105" s="306"/>
    </row>
    <row r="6106" spans="1:10" ht="20.25">
      <c r="A6106" s="280"/>
      <c r="B6106" s="281"/>
      <c r="C6106" s="280"/>
      <c r="D6106" s="45"/>
      <c r="E6106" s="46"/>
      <c r="F6106" s="306"/>
    </row>
    <row r="6107" spans="1:10" ht="20.25">
      <c r="A6107" s="280"/>
      <c r="B6107" s="281"/>
      <c r="C6107" s="280"/>
      <c r="D6107" s="45" t="s">
        <v>29</v>
      </c>
      <c r="E6107" s="46"/>
      <c r="F6107" s="306"/>
    </row>
    <row r="6108" spans="1:10" ht="20.25">
      <c r="A6108" s="280"/>
      <c r="B6108" s="281"/>
      <c r="C6108" s="280"/>
      <c r="D6108" s="45"/>
      <c r="E6108" s="46"/>
      <c r="F6108" s="306"/>
    </row>
    <row r="6109" spans="1:10" ht="20.25">
      <c r="A6109" s="47"/>
      <c r="B6109" s="48"/>
      <c r="C6109" s="47"/>
      <c r="D6109" s="49"/>
      <c r="E6109" s="50"/>
      <c r="F6109" s="306"/>
    </row>
    <row r="6110" spans="1:10" ht="20.25">
      <c r="A6110" s="30"/>
      <c r="B6110" s="51"/>
      <c r="C6110" s="30"/>
      <c r="D6110" s="49"/>
      <c r="E6110" s="50"/>
      <c r="F6110" s="306"/>
    </row>
    <row r="6111" spans="1:10" ht="20.25">
      <c r="A6111" s="52"/>
      <c r="B6111" s="53"/>
      <c r="C6111" s="1238" t="s">
        <v>772</v>
      </c>
      <c r="D6111" s="1239"/>
      <c r="E6111" s="140">
        <f>SUM(E6084:E6110)</f>
        <v>1874408</v>
      </c>
      <c r="F6111" s="306"/>
    </row>
    <row r="6112" spans="1:10" ht="20.25">
      <c r="A6112" s="55" t="s">
        <v>23</v>
      </c>
      <c r="B6112" s="53"/>
      <c r="C6112" s="28"/>
      <c r="D6112" s="28"/>
      <c r="E6112" s="179"/>
      <c r="F6112" s="306"/>
    </row>
    <row r="6113" spans="1:6" ht="20.25">
      <c r="A6113" s="19" t="s">
        <v>0</v>
      </c>
      <c r="B6113" s="40"/>
      <c r="C6113" s="40"/>
      <c r="D6113" s="40"/>
      <c r="E6113" s="40"/>
      <c r="F6113" s="306"/>
    </row>
    <row r="6114" spans="1:6" ht="20.25">
      <c r="A6114" s="19" t="s">
        <v>1</v>
      </c>
      <c r="F6114" s="306"/>
    </row>
    <row r="6115" spans="1:6">
      <c r="F6115" s="306"/>
    </row>
    <row r="6116" spans="1:6" ht="20.25">
      <c r="A6116" s="19"/>
      <c r="B6116" s="20"/>
      <c r="C6116" s="19" t="s">
        <v>2</v>
      </c>
      <c r="D6116" s="22"/>
      <c r="E6116" s="22"/>
      <c r="F6116" s="306"/>
    </row>
    <row r="6117" spans="1:6" ht="20.25">
      <c r="A6117" s="19" t="s">
        <v>3</v>
      </c>
      <c r="B6117" s="23"/>
      <c r="C6117" s="20"/>
      <c r="D6117" s="22"/>
      <c r="E6117" s="22"/>
      <c r="F6117" s="306"/>
    </row>
    <row r="6118" spans="1:6" ht="20.25">
      <c r="A6118" s="21"/>
      <c r="B6118" s="23"/>
      <c r="C6118" s="20"/>
      <c r="D6118" s="22"/>
      <c r="E6118" s="22"/>
      <c r="F6118" s="306"/>
    </row>
    <row r="6119" spans="1:6" ht="20.25">
      <c r="A6119" s="21" t="s">
        <v>491</v>
      </c>
      <c r="B6119" s="23"/>
      <c r="C6119" s="20"/>
      <c r="D6119" s="22"/>
      <c r="E6119" s="22"/>
      <c r="F6119" s="306"/>
    </row>
    <row r="6120" spans="1:6" ht="20.25">
      <c r="A6120" s="21" t="s">
        <v>5</v>
      </c>
      <c r="B6120" s="24"/>
      <c r="C6120" s="21"/>
      <c r="D6120" s="22"/>
      <c r="E6120" s="22"/>
      <c r="F6120" s="306"/>
    </row>
    <row r="6121" spans="1:6" ht="20.25">
      <c r="A6121" s="21" t="s">
        <v>6</v>
      </c>
      <c r="B6121" s="24"/>
      <c r="C6121" s="21"/>
      <c r="D6121" s="22"/>
      <c r="E6121" s="22"/>
      <c r="F6121" s="306"/>
    </row>
    <row r="6122" spans="1:6" ht="20.25">
      <c r="A6122" s="688" t="s">
        <v>7</v>
      </c>
      <c r="B6122" s="26" t="s">
        <v>8</v>
      </c>
      <c r="C6122" s="683" t="s">
        <v>9</v>
      </c>
      <c r="D6122" s="684"/>
      <c r="E6122" s="688" t="s">
        <v>10</v>
      </c>
      <c r="F6122" s="306"/>
    </row>
    <row r="6123" spans="1:6" ht="20.25">
      <c r="A6123" s="27"/>
      <c r="B6123" s="28" t="s">
        <v>11</v>
      </c>
      <c r="C6123" s="688"/>
      <c r="D6123" s="29"/>
      <c r="E6123" s="27" t="s">
        <v>12</v>
      </c>
      <c r="F6123" s="306"/>
    </row>
    <row r="6124" spans="1:6" ht="20.25">
      <c r="A6124" s="30"/>
      <c r="B6124" s="31"/>
      <c r="C6124" s="689" t="s">
        <v>13</v>
      </c>
      <c r="D6124" s="690" t="s">
        <v>14</v>
      </c>
      <c r="E6124" s="689"/>
      <c r="F6124" s="306"/>
    </row>
    <row r="6125" spans="1:6" ht="20.25">
      <c r="A6125" s="34" t="s">
        <v>492</v>
      </c>
      <c r="B6125" s="280" t="s">
        <v>121</v>
      </c>
      <c r="C6125" s="280" t="s">
        <v>17</v>
      </c>
      <c r="D6125" s="86">
        <v>42658</v>
      </c>
      <c r="E6125" s="90">
        <v>-3556</v>
      </c>
      <c r="F6125" s="306">
        <v>43101</v>
      </c>
    </row>
    <row r="6126" spans="1:6" ht="20.25">
      <c r="A6126" s="280"/>
      <c r="B6126" s="280" t="s">
        <v>36</v>
      </c>
      <c r="C6126" s="280" t="s">
        <v>19</v>
      </c>
      <c r="D6126" s="86">
        <v>42674</v>
      </c>
      <c r="E6126" s="90">
        <v>-28984</v>
      </c>
      <c r="F6126" s="306"/>
    </row>
    <row r="6127" spans="1:6" ht="20.25">
      <c r="A6127" s="41"/>
      <c r="B6127" s="280" t="s">
        <v>18</v>
      </c>
      <c r="C6127" s="280" t="s">
        <v>19</v>
      </c>
      <c r="D6127" s="38">
        <v>42766</v>
      </c>
      <c r="E6127" s="89">
        <v>687661</v>
      </c>
      <c r="F6127" s="306"/>
    </row>
    <row r="6128" spans="1:6" ht="20.25">
      <c r="A6128" s="41"/>
      <c r="B6128" s="280" t="s">
        <v>18</v>
      </c>
      <c r="C6128" s="280" t="s">
        <v>17</v>
      </c>
      <c r="D6128" s="38">
        <v>42781</v>
      </c>
      <c r="E6128" s="89">
        <v>437018</v>
      </c>
      <c r="F6128" s="306"/>
    </row>
    <row r="6129" spans="1:6" ht="20.25">
      <c r="A6129" s="41"/>
      <c r="B6129" s="280" t="s">
        <v>18</v>
      </c>
      <c r="C6129" s="282" t="s">
        <v>19</v>
      </c>
      <c r="D6129" s="38">
        <v>42794</v>
      </c>
      <c r="E6129" s="89">
        <v>862809</v>
      </c>
      <c r="F6129" s="306"/>
    </row>
    <row r="6130" spans="1:6" ht="20.25">
      <c r="A6130" s="41"/>
      <c r="B6130" s="280" t="s">
        <v>18</v>
      </c>
      <c r="C6130" s="282" t="s">
        <v>17</v>
      </c>
      <c r="D6130" s="86">
        <v>42809</v>
      </c>
      <c r="E6130" s="89">
        <v>909061</v>
      </c>
      <c r="F6130" s="306"/>
    </row>
    <row r="6131" spans="1:6" ht="20.25">
      <c r="A6131" s="41"/>
      <c r="B6131" s="280"/>
      <c r="C6131" s="280" t="s">
        <v>493</v>
      </c>
      <c r="D6131" s="38">
        <v>42855</v>
      </c>
      <c r="E6131" s="90">
        <v>-809</v>
      </c>
      <c r="F6131" s="306"/>
    </row>
    <row r="6132" spans="1:6" ht="20.25">
      <c r="A6132" s="41"/>
      <c r="B6132" s="280"/>
      <c r="C6132" s="280" t="s">
        <v>493</v>
      </c>
      <c r="D6132" s="38">
        <v>42855</v>
      </c>
      <c r="E6132" s="90">
        <v>-17061</v>
      </c>
      <c r="F6132" s="306"/>
    </row>
    <row r="6133" spans="1:6" ht="20.25">
      <c r="A6133" s="280"/>
      <c r="B6133" s="280"/>
      <c r="C6133" s="280" t="s">
        <v>494</v>
      </c>
      <c r="D6133" s="38">
        <v>42978</v>
      </c>
      <c r="E6133" s="90">
        <v>-112000</v>
      </c>
      <c r="F6133" s="306"/>
    </row>
    <row r="6134" spans="1:6" ht="20.25">
      <c r="A6134" s="41"/>
      <c r="B6134" s="280"/>
      <c r="C6134" s="280" t="s">
        <v>494</v>
      </c>
      <c r="D6134" s="38">
        <v>42978</v>
      </c>
      <c r="E6134" s="90">
        <v>-152000</v>
      </c>
      <c r="F6134" s="306"/>
    </row>
    <row r="6135" spans="1:6" ht="20.25">
      <c r="A6135" s="41"/>
      <c r="B6135" s="281"/>
      <c r="C6135" s="280" t="s">
        <v>494</v>
      </c>
      <c r="D6135" s="38">
        <v>42978</v>
      </c>
      <c r="E6135" s="90">
        <v>-439000</v>
      </c>
      <c r="F6135" s="306"/>
    </row>
    <row r="6136" spans="1:6" ht="20.25">
      <c r="A6136" s="47"/>
      <c r="B6136" s="28"/>
      <c r="C6136" s="280" t="s">
        <v>495</v>
      </c>
      <c r="D6136" s="147">
        <v>43039</v>
      </c>
      <c r="E6136" s="90">
        <v>-709999.8</v>
      </c>
      <c r="F6136" s="306"/>
    </row>
    <row r="6137" spans="1:6" ht="20.25">
      <c r="A6137" s="47"/>
      <c r="B6137" s="27"/>
      <c r="C6137" s="280" t="s">
        <v>496</v>
      </c>
      <c r="D6137" s="38">
        <v>43069</v>
      </c>
      <c r="E6137" s="90">
        <v>-682000</v>
      </c>
      <c r="F6137" s="306"/>
    </row>
    <row r="6138" spans="1:6" ht="20.25">
      <c r="A6138" s="280"/>
      <c r="B6138" s="280"/>
      <c r="C6138" s="280" t="s">
        <v>496</v>
      </c>
      <c r="D6138" s="38">
        <v>43069</v>
      </c>
      <c r="E6138" s="90">
        <v>-93741.3</v>
      </c>
      <c r="F6138" s="306"/>
    </row>
    <row r="6139" spans="1:6" ht="20.25">
      <c r="A6139" s="280"/>
      <c r="B6139" s="280"/>
      <c r="C6139" s="280"/>
      <c r="D6139" s="38"/>
      <c r="E6139" s="89"/>
      <c r="F6139" s="306"/>
    </row>
    <row r="6140" spans="1:6" ht="20.25">
      <c r="A6140" s="41"/>
      <c r="B6140" s="280"/>
      <c r="C6140" s="280"/>
      <c r="D6140" s="38"/>
      <c r="E6140" s="89"/>
      <c r="F6140" s="306"/>
    </row>
    <row r="6141" spans="1:6" ht="20.25">
      <c r="A6141" s="41"/>
      <c r="B6141" s="280"/>
      <c r="C6141" s="280"/>
      <c r="D6141" s="38"/>
      <c r="E6141" s="89"/>
      <c r="F6141" s="306"/>
    </row>
    <row r="6142" spans="1:6" ht="20.25">
      <c r="A6142" s="41"/>
      <c r="B6142" s="280"/>
      <c r="C6142" s="280"/>
      <c r="D6142" s="38"/>
      <c r="E6142" s="89"/>
      <c r="F6142" s="306"/>
    </row>
    <row r="6143" spans="1:6" ht="20.25">
      <c r="A6143" s="280"/>
      <c r="B6143" s="281"/>
      <c r="C6143" s="280"/>
      <c r="D6143" s="45"/>
      <c r="E6143" s="46"/>
      <c r="F6143" s="306"/>
    </row>
    <row r="6144" spans="1:6" ht="20.25">
      <c r="A6144" s="280"/>
      <c r="B6144" s="281"/>
      <c r="C6144" s="280"/>
      <c r="D6144" s="45"/>
      <c r="E6144" s="46"/>
      <c r="F6144" s="306"/>
    </row>
    <row r="6145" spans="1:6" ht="20.25">
      <c r="A6145" s="280"/>
      <c r="B6145" s="281"/>
      <c r="C6145" s="280"/>
      <c r="D6145" s="45" t="s">
        <v>29</v>
      </c>
      <c r="E6145" s="46"/>
      <c r="F6145" s="306"/>
    </row>
    <row r="6146" spans="1:6" ht="20.25">
      <c r="A6146" s="280"/>
      <c r="B6146" s="281"/>
      <c r="C6146" s="280"/>
      <c r="D6146" s="45"/>
      <c r="E6146" s="46"/>
      <c r="F6146" s="306"/>
    </row>
    <row r="6147" spans="1:6" ht="20.25">
      <c r="A6147" s="280"/>
      <c r="B6147" s="281"/>
      <c r="C6147" s="280"/>
      <c r="D6147" s="45"/>
      <c r="E6147" s="46"/>
      <c r="F6147" s="306"/>
    </row>
    <row r="6148" spans="1:6" ht="20.25">
      <c r="A6148" s="280"/>
      <c r="B6148" s="281"/>
      <c r="C6148" s="280"/>
      <c r="D6148" s="45"/>
      <c r="E6148" s="46"/>
      <c r="F6148" s="306"/>
    </row>
    <row r="6149" spans="1:6" ht="20.25">
      <c r="A6149" s="280"/>
      <c r="B6149" s="281"/>
      <c r="C6149" s="280"/>
      <c r="D6149" s="45"/>
      <c r="E6149" s="46"/>
      <c r="F6149" s="306"/>
    </row>
    <row r="6150" spans="1:6" ht="20.25">
      <c r="A6150" s="47"/>
      <c r="B6150" s="48"/>
      <c r="C6150" s="47"/>
      <c r="D6150" s="49"/>
      <c r="E6150" s="50"/>
      <c r="F6150" s="306"/>
    </row>
    <row r="6151" spans="1:6" ht="20.25">
      <c r="A6151" s="30"/>
      <c r="B6151" s="51"/>
      <c r="C6151" s="30"/>
      <c r="D6151" s="49"/>
      <c r="E6151" s="50"/>
      <c r="F6151" s="306"/>
    </row>
    <row r="6152" spans="1:6" ht="20.25">
      <c r="A6152" s="52"/>
      <c r="B6152" s="53"/>
      <c r="C6152" s="1238" t="s">
        <v>772</v>
      </c>
      <c r="D6152" s="1239"/>
      <c r="E6152" s="140">
        <f>SUM(E6125:E6151)</f>
        <v>657397.89999999991</v>
      </c>
      <c r="F6152" s="306"/>
    </row>
    <row r="6153" spans="1:6" ht="20.25">
      <c r="A6153" s="55" t="s">
        <v>23</v>
      </c>
      <c r="B6153" s="53"/>
      <c r="C6153" s="28"/>
      <c r="D6153" s="28"/>
      <c r="E6153" s="179"/>
      <c r="F6153" s="306"/>
    </row>
    <row r="6154" spans="1:6" ht="20.25">
      <c r="A6154" s="19" t="s">
        <v>0</v>
      </c>
      <c r="B6154" s="40"/>
      <c r="C6154" s="40"/>
      <c r="D6154" s="40"/>
      <c r="E6154" s="40"/>
      <c r="F6154" s="306"/>
    </row>
    <row r="6155" spans="1:6" ht="20.25">
      <c r="A6155" s="19" t="s">
        <v>1</v>
      </c>
      <c r="F6155" s="306"/>
    </row>
    <row r="6156" spans="1:6">
      <c r="F6156" s="306"/>
    </row>
    <row r="6157" spans="1:6" ht="20.25">
      <c r="A6157" s="19"/>
      <c r="B6157" s="20"/>
      <c r="C6157" s="19" t="s">
        <v>2</v>
      </c>
      <c r="D6157" s="22"/>
      <c r="E6157" s="22"/>
      <c r="F6157" s="306"/>
    </row>
    <row r="6158" spans="1:6" ht="20.25">
      <c r="A6158" s="19" t="s">
        <v>3</v>
      </c>
      <c r="B6158" s="23"/>
      <c r="C6158" s="20"/>
      <c r="D6158" s="22"/>
      <c r="E6158" s="22"/>
      <c r="F6158" s="306"/>
    </row>
    <row r="6159" spans="1:6" ht="20.25">
      <c r="A6159" s="21"/>
      <c r="B6159" s="23"/>
      <c r="C6159" s="20"/>
      <c r="D6159" s="22"/>
      <c r="E6159" s="22"/>
      <c r="F6159" s="306"/>
    </row>
    <row r="6160" spans="1:6" ht="20.25">
      <c r="A6160" s="21" t="s">
        <v>497</v>
      </c>
      <c r="B6160" s="23"/>
      <c r="C6160" s="20"/>
      <c r="D6160" s="22"/>
      <c r="E6160" s="22"/>
      <c r="F6160" s="306"/>
    </row>
    <row r="6161" spans="1:6" ht="20.25">
      <c r="A6161" s="21" t="s">
        <v>5</v>
      </c>
      <c r="B6161" s="24"/>
      <c r="C6161" s="21"/>
      <c r="D6161" s="22"/>
      <c r="E6161" s="22"/>
      <c r="F6161" s="306"/>
    </row>
    <row r="6162" spans="1:6" ht="20.25">
      <c r="A6162" s="21" t="s">
        <v>6</v>
      </c>
      <c r="B6162" s="24"/>
      <c r="C6162" s="21"/>
      <c r="D6162" s="22"/>
      <c r="E6162" s="22"/>
      <c r="F6162" s="306"/>
    </row>
    <row r="6163" spans="1:6" ht="20.25">
      <c r="A6163" s="688" t="s">
        <v>7</v>
      </c>
      <c r="B6163" s="26" t="s">
        <v>8</v>
      </c>
      <c r="C6163" s="683" t="s">
        <v>9</v>
      </c>
      <c r="D6163" s="684"/>
      <c r="E6163" s="688" t="s">
        <v>10</v>
      </c>
      <c r="F6163" s="306"/>
    </row>
    <row r="6164" spans="1:6" ht="20.25">
      <c r="A6164" s="27"/>
      <c r="B6164" s="28" t="s">
        <v>11</v>
      </c>
      <c r="C6164" s="688"/>
      <c r="D6164" s="29"/>
      <c r="E6164" s="27" t="s">
        <v>12</v>
      </c>
      <c r="F6164" s="306"/>
    </row>
    <row r="6165" spans="1:6" ht="20.25">
      <c r="A6165" s="30"/>
      <c r="B6165" s="31"/>
      <c r="C6165" s="689" t="s">
        <v>13</v>
      </c>
      <c r="D6165" s="690" t="s">
        <v>14</v>
      </c>
      <c r="E6165" s="689"/>
      <c r="F6165" s="306"/>
    </row>
    <row r="6166" spans="1:6" ht="20.25">
      <c r="A6166" s="34" t="s">
        <v>498</v>
      </c>
      <c r="B6166" s="280" t="s">
        <v>18</v>
      </c>
      <c r="C6166" s="280" t="s">
        <v>19</v>
      </c>
      <c r="D6166" s="38">
        <v>43069</v>
      </c>
      <c r="E6166" s="89">
        <v>853020</v>
      </c>
      <c r="F6166" s="306">
        <v>43191</v>
      </c>
    </row>
    <row r="6167" spans="1:6" ht="20.25">
      <c r="A6167" s="41"/>
      <c r="B6167" s="280" t="s">
        <v>18</v>
      </c>
      <c r="C6167" s="280" t="s">
        <v>17</v>
      </c>
      <c r="D6167" s="38">
        <v>43084</v>
      </c>
      <c r="E6167" s="89">
        <v>93306</v>
      </c>
      <c r="F6167" s="306">
        <v>43101</v>
      </c>
    </row>
    <row r="6168" spans="1:6" ht="20.25">
      <c r="A6168" s="41"/>
      <c r="B6168" s="280" t="s">
        <v>18</v>
      </c>
      <c r="C6168" s="280" t="s">
        <v>19</v>
      </c>
      <c r="D6168" s="38">
        <v>43100</v>
      </c>
      <c r="E6168" s="89">
        <v>471018</v>
      </c>
      <c r="F6168" s="306"/>
    </row>
    <row r="6169" spans="1:6" ht="20.25">
      <c r="A6169" s="41"/>
      <c r="B6169" s="280"/>
      <c r="C6169" s="280"/>
      <c r="D6169" s="38"/>
      <c r="E6169" s="89"/>
      <c r="F6169" s="306"/>
    </row>
    <row r="6170" spans="1:6" ht="20.25">
      <c r="B6170" s="280"/>
      <c r="C6170" s="280"/>
      <c r="D6170" s="86"/>
      <c r="E6170" s="89"/>
      <c r="F6170" s="306">
        <v>43101</v>
      </c>
    </row>
    <row r="6171" spans="1:6" ht="20.25">
      <c r="A6171" s="41"/>
      <c r="B6171" s="280"/>
      <c r="C6171" s="282"/>
      <c r="D6171" s="38"/>
      <c r="E6171" s="89"/>
      <c r="F6171" s="306"/>
    </row>
    <row r="6172" spans="1:6" ht="20.25">
      <c r="A6172" s="41"/>
      <c r="B6172" s="280"/>
      <c r="C6172" s="282"/>
      <c r="D6172" s="86"/>
      <c r="E6172" s="89"/>
      <c r="F6172" s="306"/>
    </row>
    <row r="6173" spans="1:6" ht="20.25">
      <c r="A6173" s="41"/>
      <c r="B6173" s="280"/>
      <c r="C6173" s="280"/>
      <c r="D6173" s="38"/>
      <c r="E6173" s="89"/>
      <c r="F6173" s="306"/>
    </row>
    <row r="6174" spans="1:6" ht="20.25">
      <c r="A6174" s="280"/>
      <c r="B6174" s="280"/>
      <c r="C6174" s="280"/>
      <c r="D6174" s="38"/>
      <c r="E6174" s="89"/>
      <c r="F6174" s="306"/>
    </row>
    <row r="6175" spans="1:6" ht="20.25">
      <c r="A6175" s="41"/>
      <c r="B6175" s="280"/>
      <c r="C6175" s="280"/>
      <c r="D6175" s="38"/>
      <c r="E6175" s="89"/>
      <c r="F6175" s="306"/>
    </row>
    <row r="6176" spans="1:6" ht="20.25">
      <c r="A6176" s="41"/>
      <c r="B6176" s="281"/>
      <c r="C6176" s="280"/>
      <c r="D6176" s="78"/>
      <c r="E6176" s="89"/>
      <c r="F6176" s="306"/>
    </row>
    <row r="6177" spans="1:6" ht="20.25">
      <c r="A6177" s="47"/>
      <c r="B6177" s="28"/>
      <c r="C6177" s="27"/>
      <c r="D6177" s="148"/>
      <c r="E6177" s="89"/>
      <c r="F6177" s="306"/>
    </row>
    <row r="6178" spans="1:6" ht="20.25">
      <c r="A6178" s="47"/>
      <c r="B6178" s="27"/>
      <c r="C6178" s="27"/>
      <c r="D6178" s="27"/>
      <c r="E6178" s="89"/>
      <c r="F6178" s="306"/>
    </row>
    <row r="6179" spans="1:6" ht="20.25">
      <c r="A6179" s="280"/>
      <c r="B6179" s="280"/>
      <c r="C6179" s="280"/>
      <c r="D6179" s="38"/>
      <c r="E6179" s="89"/>
      <c r="F6179" s="306"/>
    </row>
    <row r="6180" spans="1:6" ht="20.25">
      <c r="A6180" s="280"/>
      <c r="B6180" s="280"/>
      <c r="C6180" s="280"/>
      <c r="D6180" s="38"/>
      <c r="E6180" s="89"/>
      <c r="F6180" s="306"/>
    </row>
    <row r="6181" spans="1:6" ht="20.25">
      <c r="A6181" s="41"/>
      <c r="B6181" s="280"/>
      <c r="C6181" s="280"/>
      <c r="D6181" s="38"/>
      <c r="E6181" s="89"/>
      <c r="F6181" s="306"/>
    </row>
    <row r="6182" spans="1:6" ht="20.25">
      <c r="A6182" s="41"/>
      <c r="B6182" s="280"/>
      <c r="C6182" s="280"/>
      <c r="D6182" s="38"/>
      <c r="E6182" s="89"/>
      <c r="F6182" s="306"/>
    </row>
    <row r="6183" spans="1:6" ht="20.25">
      <c r="A6183" s="41"/>
      <c r="B6183" s="280"/>
      <c r="C6183" s="280"/>
      <c r="D6183" s="38"/>
      <c r="E6183" s="89"/>
      <c r="F6183" s="306"/>
    </row>
    <row r="6184" spans="1:6" ht="20.25">
      <c r="A6184" s="41"/>
      <c r="B6184" s="280"/>
      <c r="C6184" s="280"/>
      <c r="D6184" s="38"/>
      <c r="E6184" s="89"/>
      <c r="F6184" s="306"/>
    </row>
    <row r="6185" spans="1:6" ht="20.25">
      <c r="A6185" s="41"/>
      <c r="B6185" s="280"/>
      <c r="C6185" s="280"/>
      <c r="D6185" s="38"/>
      <c r="E6185" s="89"/>
      <c r="F6185" s="306"/>
    </row>
    <row r="6186" spans="1:6" ht="20.25">
      <c r="A6186" s="41"/>
      <c r="B6186" s="280"/>
      <c r="C6186" s="280"/>
      <c r="D6186" s="38"/>
      <c r="E6186" s="89"/>
      <c r="F6186" s="306"/>
    </row>
    <row r="6187" spans="1:6" ht="20.25">
      <c r="A6187" s="280"/>
      <c r="B6187" s="281"/>
      <c r="C6187" s="280"/>
      <c r="D6187" s="45"/>
      <c r="E6187" s="46"/>
      <c r="F6187" s="306"/>
    </row>
    <row r="6188" spans="1:6" ht="20.25">
      <c r="A6188" s="280"/>
      <c r="B6188" s="281"/>
      <c r="C6188" s="280"/>
      <c r="D6188" s="45"/>
      <c r="E6188" s="46"/>
      <c r="F6188" s="306"/>
    </row>
    <row r="6189" spans="1:6" ht="20.25">
      <c r="A6189" s="280"/>
      <c r="B6189" s="281"/>
      <c r="C6189" s="280"/>
      <c r="D6189" s="45" t="s">
        <v>29</v>
      </c>
      <c r="E6189" s="46"/>
      <c r="F6189" s="306"/>
    </row>
    <row r="6190" spans="1:6" ht="20.25">
      <c r="A6190" s="280"/>
      <c r="B6190" s="281"/>
      <c r="C6190" s="280"/>
      <c r="D6190" s="45"/>
      <c r="E6190" s="46"/>
      <c r="F6190" s="306"/>
    </row>
    <row r="6191" spans="1:6" ht="20.25">
      <c r="A6191" s="47"/>
      <c r="B6191" s="48"/>
      <c r="C6191" s="47"/>
      <c r="D6191" s="49"/>
      <c r="E6191" s="50"/>
      <c r="F6191" s="306"/>
    </row>
    <row r="6192" spans="1:6" ht="20.25">
      <c r="A6192" s="30"/>
      <c r="B6192" s="51"/>
      <c r="C6192" s="30"/>
      <c r="D6192" s="49"/>
      <c r="E6192" s="50"/>
      <c r="F6192" s="306"/>
    </row>
    <row r="6193" spans="1:6" ht="20.25">
      <c r="A6193" s="52"/>
      <c r="B6193" s="53"/>
      <c r="C6193" s="188" t="s">
        <v>773</v>
      </c>
      <c r="D6193" s="189"/>
      <c r="E6193" s="140">
        <f>SUM(E6166:E6192)</f>
        <v>1417344</v>
      </c>
      <c r="F6193" s="306"/>
    </row>
    <row r="6194" spans="1:6" ht="20.25">
      <c r="A6194" s="55" t="s">
        <v>23</v>
      </c>
      <c r="B6194" s="53"/>
      <c r="C6194" s="28"/>
      <c r="D6194" s="28"/>
      <c r="E6194" s="179"/>
    </row>
    <row r="6195" spans="1:6" ht="20.25">
      <c r="A6195" s="19" t="s">
        <v>0</v>
      </c>
      <c r="B6195" s="40"/>
      <c r="C6195" s="40"/>
      <c r="D6195" s="40"/>
      <c r="E6195" s="40"/>
    </row>
    <row r="6196" spans="1:6" ht="20.25">
      <c r="A6196" s="19" t="s">
        <v>1</v>
      </c>
    </row>
    <row r="6198" spans="1:6" ht="20.25">
      <c r="A6198" s="19"/>
      <c r="B6198" s="20"/>
      <c r="C6198" s="19" t="s">
        <v>2</v>
      </c>
      <c r="D6198" s="22"/>
      <c r="E6198" s="22"/>
    </row>
    <row r="6199" spans="1:6" ht="20.25">
      <c r="A6199" s="19" t="s">
        <v>3</v>
      </c>
      <c r="B6199" s="23"/>
      <c r="C6199" s="20"/>
      <c r="D6199" s="22"/>
      <c r="E6199" s="22"/>
    </row>
    <row r="6200" spans="1:6" ht="20.25">
      <c r="A6200" s="21"/>
      <c r="B6200" s="23"/>
      <c r="C6200" s="20"/>
      <c r="D6200" s="22"/>
      <c r="E6200" s="22"/>
    </row>
    <row r="6201" spans="1:6" ht="20.25">
      <c r="A6201" s="21" t="s">
        <v>499</v>
      </c>
      <c r="B6201" s="23"/>
      <c r="C6201" s="20"/>
      <c r="D6201" s="22"/>
      <c r="E6201" s="22"/>
    </row>
    <row r="6202" spans="1:6" ht="20.25">
      <c r="A6202" s="21" t="s">
        <v>5</v>
      </c>
      <c r="B6202" s="24"/>
      <c r="C6202" s="21"/>
      <c r="D6202" s="22"/>
      <c r="E6202" s="22"/>
    </row>
    <row r="6203" spans="1:6" ht="20.25">
      <c r="A6203" s="21" t="s">
        <v>6</v>
      </c>
      <c r="B6203" s="24"/>
      <c r="C6203" s="21"/>
      <c r="D6203" s="22"/>
      <c r="E6203" s="22"/>
    </row>
    <row r="6204" spans="1:6" ht="20.25">
      <c r="A6204" s="688" t="s">
        <v>7</v>
      </c>
      <c r="B6204" s="26" t="s">
        <v>8</v>
      </c>
      <c r="C6204" s="683" t="s">
        <v>9</v>
      </c>
      <c r="D6204" s="684"/>
      <c r="E6204" s="688" t="s">
        <v>10</v>
      </c>
    </row>
    <row r="6205" spans="1:6" ht="20.25">
      <c r="A6205" s="27"/>
      <c r="B6205" s="28" t="s">
        <v>11</v>
      </c>
      <c r="C6205" s="688"/>
      <c r="D6205" s="29"/>
      <c r="E6205" s="27" t="s">
        <v>12</v>
      </c>
    </row>
    <row r="6206" spans="1:6" ht="20.25">
      <c r="A6206" s="30"/>
      <c r="B6206" s="31"/>
      <c r="C6206" s="689" t="s">
        <v>13</v>
      </c>
      <c r="D6206" s="690" t="s">
        <v>14</v>
      </c>
      <c r="E6206" s="689"/>
    </row>
    <row r="6207" spans="1:6" ht="20.25">
      <c r="A6207" s="34" t="s">
        <v>500</v>
      </c>
      <c r="B6207" s="280" t="s">
        <v>18</v>
      </c>
      <c r="C6207" s="280" t="s">
        <v>19</v>
      </c>
      <c r="D6207" s="38">
        <v>43159</v>
      </c>
      <c r="E6207" s="89">
        <v>32200</v>
      </c>
      <c r="F6207" s="306">
        <v>43101</v>
      </c>
    </row>
    <row r="6208" spans="1:6" ht="20.25">
      <c r="A6208" s="280"/>
      <c r="B6208" s="280"/>
      <c r="C6208" s="280"/>
      <c r="D6208" s="38"/>
      <c r="E6208" s="89"/>
      <c r="F6208" s="306"/>
    </row>
    <row r="6209" spans="1:6" ht="20.25">
      <c r="A6209" s="41"/>
      <c r="B6209" s="280"/>
      <c r="C6209" s="280"/>
      <c r="D6209" s="38"/>
      <c r="E6209" s="89"/>
      <c r="F6209" s="306"/>
    </row>
    <row r="6210" spans="1:6" ht="20.25">
      <c r="A6210" s="41"/>
      <c r="B6210" s="280"/>
      <c r="C6210" s="282"/>
      <c r="D6210" s="38"/>
      <c r="E6210" s="89"/>
    </row>
    <row r="6211" spans="1:6" ht="20.25">
      <c r="A6211" s="41"/>
      <c r="B6211" s="280"/>
      <c r="C6211" s="282"/>
      <c r="D6211" s="86"/>
      <c r="E6211" s="89"/>
    </row>
    <row r="6212" spans="1:6" ht="20.25">
      <c r="A6212" s="41"/>
      <c r="B6212" s="280"/>
      <c r="C6212" s="282"/>
      <c r="D6212" s="38"/>
      <c r="E6212" s="89"/>
      <c r="F6212" s="279"/>
    </row>
    <row r="6213" spans="1:6" ht="20.25">
      <c r="A6213" s="41"/>
      <c r="B6213" s="280"/>
      <c r="C6213" s="282"/>
      <c r="D6213" s="86"/>
      <c r="E6213" s="89"/>
      <c r="F6213" s="279"/>
    </row>
    <row r="6214" spans="1:6" ht="20.25">
      <c r="A6214" s="41"/>
      <c r="B6214" s="280"/>
      <c r="C6214" s="280"/>
      <c r="D6214" s="38"/>
      <c r="E6214" s="89"/>
      <c r="F6214" s="279"/>
    </row>
    <row r="6215" spans="1:6" ht="20.25">
      <c r="A6215" s="280"/>
      <c r="B6215" s="280"/>
      <c r="C6215" s="280"/>
      <c r="D6215" s="38"/>
      <c r="E6215" s="89"/>
      <c r="F6215" s="279"/>
    </row>
    <row r="6216" spans="1:6" ht="20.25">
      <c r="A6216" s="41"/>
      <c r="B6216" s="280"/>
      <c r="C6216" s="280"/>
      <c r="D6216" s="38"/>
      <c r="E6216" s="89"/>
      <c r="F6216" s="279"/>
    </row>
    <row r="6217" spans="1:6" ht="20.25">
      <c r="A6217" s="41"/>
      <c r="B6217" s="281"/>
      <c r="C6217" s="280"/>
      <c r="D6217" s="78"/>
      <c r="E6217" s="89"/>
      <c r="F6217" s="279"/>
    </row>
    <row r="6218" spans="1:6" ht="20.25">
      <c r="A6218" s="47"/>
      <c r="B6218" s="28"/>
      <c r="C6218" s="27"/>
      <c r="D6218" s="148"/>
      <c r="E6218" s="89"/>
      <c r="F6218" s="279"/>
    </row>
    <row r="6219" spans="1:6" ht="20.25">
      <c r="A6219" s="47"/>
      <c r="B6219" s="27"/>
      <c r="C6219" s="27"/>
      <c r="D6219" s="27"/>
      <c r="E6219" s="89"/>
      <c r="F6219" s="279"/>
    </row>
    <row r="6220" spans="1:6" ht="20.25">
      <c r="A6220" s="280"/>
      <c r="B6220" s="280"/>
      <c r="C6220" s="280"/>
      <c r="D6220" s="38"/>
      <c r="E6220" s="89"/>
      <c r="F6220" s="279"/>
    </row>
    <row r="6221" spans="1:6" ht="20.25">
      <c r="A6221" s="280"/>
      <c r="B6221" s="280"/>
      <c r="C6221" s="280"/>
      <c r="D6221" s="38"/>
      <c r="E6221" s="89"/>
      <c r="F6221" s="279"/>
    </row>
    <row r="6222" spans="1:6" ht="20.25">
      <c r="A6222" s="41"/>
      <c r="B6222" s="280"/>
      <c r="C6222" s="280"/>
      <c r="D6222" s="38"/>
      <c r="E6222" s="89"/>
      <c r="F6222" s="279"/>
    </row>
    <row r="6223" spans="1:6" ht="20.25">
      <c r="A6223" s="41"/>
      <c r="B6223" s="280"/>
      <c r="C6223" s="280"/>
      <c r="D6223" s="38"/>
      <c r="E6223" s="89"/>
      <c r="F6223" s="279"/>
    </row>
    <row r="6224" spans="1:6" ht="20.25">
      <c r="A6224" s="41"/>
      <c r="B6224" s="280"/>
      <c r="C6224" s="280"/>
      <c r="D6224" s="38"/>
      <c r="E6224" s="89"/>
      <c r="F6224" s="279"/>
    </row>
    <row r="6225" spans="1:6" ht="20.25">
      <c r="A6225" s="280"/>
      <c r="B6225" s="281"/>
      <c r="C6225" s="280"/>
      <c r="D6225" s="45"/>
      <c r="E6225" s="46"/>
      <c r="F6225" s="279"/>
    </row>
    <row r="6226" spans="1:6" ht="20.25">
      <c r="A6226" s="280"/>
      <c r="B6226" s="281"/>
      <c r="C6226" s="280"/>
      <c r="D6226" s="45"/>
      <c r="E6226" s="46"/>
      <c r="F6226" s="279"/>
    </row>
    <row r="6227" spans="1:6" ht="20.25">
      <c r="A6227" s="280"/>
      <c r="B6227" s="281"/>
      <c r="C6227" s="280"/>
      <c r="D6227" s="45"/>
      <c r="E6227" s="46"/>
      <c r="F6227" s="279"/>
    </row>
    <row r="6228" spans="1:6" ht="20.25">
      <c r="A6228" s="280"/>
      <c r="B6228" s="281"/>
      <c r="C6228" s="280"/>
      <c r="D6228" s="45"/>
      <c r="E6228" s="46"/>
    </row>
    <row r="6229" spans="1:6" ht="20.25">
      <c r="A6229" s="280"/>
      <c r="B6229" s="281"/>
      <c r="C6229" s="280"/>
      <c r="D6229" s="45"/>
      <c r="E6229" s="46"/>
    </row>
    <row r="6230" spans="1:6" ht="20.25">
      <c r="A6230" s="280"/>
      <c r="B6230" s="281"/>
      <c r="C6230" s="280"/>
      <c r="D6230" s="45" t="s">
        <v>29</v>
      </c>
      <c r="E6230" s="46"/>
    </row>
    <row r="6231" spans="1:6" ht="20.25">
      <c r="A6231" s="280"/>
      <c r="B6231" s="281"/>
      <c r="C6231" s="280"/>
      <c r="D6231" s="45"/>
      <c r="E6231" s="46"/>
    </row>
    <row r="6232" spans="1:6" ht="20.25">
      <c r="A6232" s="47"/>
      <c r="B6232" s="48"/>
      <c r="C6232" s="47"/>
      <c r="D6232" s="49"/>
      <c r="E6232" s="50"/>
    </row>
    <row r="6233" spans="1:6" ht="20.25">
      <c r="A6233" s="30"/>
      <c r="B6233" s="51"/>
      <c r="C6233" s="30"/>
      <c r="D6233" s="49"/>
      <c r="E6233" s="50"/>
    </row>
    <row r="6234" spans="1:6" ht="20.25">
      <c r="A6234" s="52"/>
      <c r="B6234" s="53"/>
      <c r="C6234" s="1238" t="s">
        <v>736</v>
      </c>
      <c r="D6234" s="1239"/>
      <c r="E6234" s="140">
        <f>SUM(E6207:E6233)</f>
        <v>32200</v>
      </c>
    </row>
    <row r="6235" spans="1:6" ht="20.25">
      <c r="A6235" s="55" t="s">
        <v>23</v>
      </c>
      <c r="B6235" s="53"/>
      <c r="C6235" s="28"/>
      <c r="D6235" s="28"/>
      <c r="E6235" s="179"/>
    </row>
    <row r="6236" spans="1:6" ht="20.25">
      <c r="A6236" s="19" t="s">
        <v>0</v>
      </c>
      <c r="B6236" s="40"/>
      <c r="C6236" s="40"/>
      <c r="D6236" s="40"/>
      <c r="E6236" s="40"/>
    </row>
    <row r="6237" spans="1:6" ht="20.25">
      <c r="A6237" s="19" t="s">
        <v>1</v>
      </c>
    </row>
    <row r="6239" spans="1:6" ht="20.25">
      <c r="A6239" s="19"/>
      <c r="B6239" s="20"/>
      <c r="C6239" s="19" t="s">
        <v>2</v>
      </c>
      <c r="D6239" s="22"/>
      <c r="E6239" s="22"/>
    </row>
    <row r="6240" spans="1:6" ht="20.25">
      <c r="A6240" s="19" t="s">
        <v>3</v>
      </c>
      <c r="B6240" s="23"/>
      <c r="C6240" s="20"/>
      <c r="D6240" s="22"/>
      <c r="E6240" s="22"/>
    </row>
    <row r="6241" spans="1:10" ht="20.25">
      <c r="A6241" s="21"/>
      <c r="B6241" s="23"/>
      <c r="C6241" s="20"/>
      <c r="D6241" s="22"/>
      <c r="E6241" s="22"/>
    </row>
    <row r="6242" spans="1:10" ht="20.25">
      <c r="A6242" s="21" t="s">
        <v>501</v>
      </c>
      <c r="B6242" s="23"/>
      <c r="C6242" s="20"/>
      <c r="D6242" s="22"/>
      <c r="E6242" s="22"/>
    </row>
    <row r="6243" spans="1:10" ht="20.25">
      <c r="A6243" s="21" t="s">
        <v>5</v>
      </c>
      <c r="B6243" s="24"/>
      <c r="C6243" s="21"/>
      <c r="D6243" s="22"/>
      <c r="E6243" s="22"/>
    </row>
    <row r="6244" spans="1:10" ht="20.25">
      <c r="A6244" s="21" t="s">
        <v>6</v>
      </c>
      <c r="B6244" s="24"/>
      <c r="C6244" s="21"/>
      <c r="D6244" s="22"/>
      <c r="E6244" s="22"/>
    </row>
    <row r="6245" spans="1:10" ht="20.25">
      <c r="A6245" s="688" t="s">
        <v>7</v>
      </c>
      <c r="B6245" s="26" t="s">
        <v>8</v>
      </c>
      <c r="C6245" s="683" t="s">
        <v>9</v>
      </c>
      <c r="D6245" s="684"/>
      <c r="E6245" s="688" t="s">
        <v>10</v>
      </c>
    </row>
    <row r="6246" spans="1:10" ht="20.25">
      <c r="A6246" s="27"/>
      <c r="B6246" s="28" t="s">
        <v>11</v>
      </c>
      <c r="C6246" s="688"/>
      <c r="D6246" s="29"/>
      <c r="E6246" s="27" t="s">
        <v>12</v>
      </c>
    </row>
    <row r="6247" spans="1:10" ht="20.25">
      <c r="A6247" s="30"/>
      <c r="B6247" s="31"/>
      <c r="C6247" s="689" t="s">
        <v>13</v>
      </c>
      <c r="D6247" s="690" t="s">
        <v>14</v>
      </c>
      <c r="E6247" s="689"/>
    </row>
    <row r="6248" spans="1:10" ht="20.25">
      <c r="A6248" s="34" t="s">
        <v>502</v>
      </c>
      <c r="B6248" s="280" t="s">
        <v>18</v>
      </c>
      <c r="C6248" s="280" t="s">
        <v>19</v>
      </c>
      <c r="D6248" s="38">
        <v>42978</v>
      </c>
      <c r="E6248" s="89">
        <v>884373</v>
      </c>
      <c r="F6248" s="311">
        <v>43101</v>
      </c>
      <c r="G6248" s="290"/>
      <c r="H6248" s="680">
        <v>43221</v>
      </c>
      <c r="I6248" s="290"/>
      <c r="J6248" s="290"/>
    </row>
    <row r="6249" spans="1:10" ht="20.25">
      <c r="A6249" s="280"/>
      <c r="B6249" s="280" t="s">
        <v>18</v>
      </c>
      <c r="C6249" s="280" t="s">
        <v>17</v>
      </c>
      <c r="D6249" s="38">
        <v>43146</v>
      </c>
      <c r="E6249" s="89">
        <v>916938</v>
      </c>
      <c r="F6249" s="311"/>
      <c r="G6249" s="290"/>
      <c r="H6249" s="290"/>
      <c r="I6249" s="290"/>
      <c r="J6249" s="290"/>
    </row>
    <row r="6250" spans="1:10" ht="20.25">
      <c r="A6250" s="41"/>
      <c r="B6250" s="280" t="s">
        <v>18</v>
      </c>
      <c r="C6250" s="280" t="s">
        <v>19</v>
      </c>
      <c r="D6250" s="38">
        <v>43159</v>
      </c>
      <c r="E6250" s="89">
        <v>259032</v>
      </c>
      <c r="H6250" s="680"/>
      <c r="I6250" s="290"/>
      <c r="J6250" s="290"/>
    </row>
    <row r="6251" spans="1:10" ht="20.25">
      <c r="A6251" s="41"/>
      <c r="B6251" s="280"/>
      <c r="C6251" s="282"/>
      <c r="D6251" s="38"/>
      <c r="E6251" s="89"/>
    </row>
    <row r="6252" spans="1:10" ht="20.25">
      <c r="A6252" s="41"/>
      <c r="B6252" s="280"/>
      <c r="C6252" s="282"/>
      <c r="D6252" s="86"/>
      <c r="E6252" s="89"/>
    </row>
    <row r="6253" spans="1:10" ht="20.25">
      <c r="A6253" s="41"/>
      <c r="B6253" s="280"/>
      <c r="C6253" s="280"/>
      <c r="D6253" s="38"/>
      <c r="E6253" s="89"/>
      <c r="F6253" s="311"/>
      <c r="G6253" s="290"/>
      <c r="H6253" s="680"/>
    </row>
    <row r="6254" spans="1:10" ht="20.25">
      <c r="A6254" s="41"/>
      <c r="B6254" s="280"/>
      <c r="C6254" s="280"/>
      <c r="D6254" s="38"/>
      <c r="E6254" s="89"/>
      <c r="F6254" s="311"/>
      <c r="G6254" s="290"/>
      <c r="H6254" s="290"/>
    </row>
    <row r="6255" spans="1:10" ht="20.25">
      <c r="A6255" s="41"/>
      <c r="B6255" s="280"/>
      <c r="C6255" s="280"/>
      <c r="D6255" s="38"/>
      <c r="E6255" s="89"/>
      <c r="H6255" s="680"/>
    </row>
    <row r="6256" spans="1:10" ht="20.25">
      <c r="A6256" s="280"/>
      <c r="B6256" s="280"/>
      <c r="C6256" s="280"/>
      <c r="D6256" s="38"/>
      <c r="E6256" s="89"/>
    </row>
    <row r="6257" spans="1:5" ht="20.25">
      <c r="A6257" s="41"/>
      <c r="B6257" s="280"/>
      <c r="C6257" s="280"/>
      <c r="D6257" s="38"/>
      <c r="E6257" s="89"/>
    </row>
    <row r="6258" spans="1:5" ht="20.25">
      <c r="A6258" s="41"/>
      <c r="B6258" s="281"/>
      <c r="C6258" s="280"/>
      <c r="D6258" s="78"/>
      <c r="E6258" s="89"/>
    </row>
    <row r="6259" spans="1:5" ht="20.25">
      <c r="A6259" s="47"/>
      <c r="B6259" s="28"/>
      <c r="C6259" s="27"/>
      <c r="D6259" s="148"/>
      <c r="E6259" s="89"/>
    </row>
    <row r="6260" spans="1:5" ht="20.25">
      <c r="A6260" s="47"/>
      <c r="B6260" s="27"/>
      <c r="C6260" s="27"/>
      <c r="D6260" s="27"/>
      <c r="E6260" s="89"/>
    </row>
    <row r="6261" spans="1:5" ht="20.25">
      <c r="A6261" s="280"/>
      <c r="B6261" s="280"/>
      <c r="C6261" s="280"/>
      <c r="D6261" s="38"/>
      <c r="E6261" s="89"/>
    </row>
    <row r="6262" spans="1:5" ht="20.25">
      <c r="A6262" s="280"/>
      <c r="B6262" s="280"/>
      <c r="C6262" s="280"/>
      <c r="D6262" s="38"/>
      <c r="E6262" s="89"/>
    </row>
    <row r="6263" spans="1:5" ht="20.25">
      <c r="A6263" s="41"/>
      <c r="B6263" s="280"/>
      <c r="C6263" s="280"/>
      <c r="D6263" s="38"/>
      <c r="E6263" s="89"/>
    </row>
    <row r="6264" spans="1:5" ht="20.25">
      <c r="A6264" s="41"/>
      <c r="B6264" s="280"/>
      <c r="C6264" s="280"/>
      <c r="D6264" s="38"/>
      <c r="E6264" s="89"/>
    </row>
    <row r="6265" spans="1:5" ht="20.25">
      <c r="A6265" s="41"/>
      <c r="B6265" s="280"/>
      <c r="C6265" s="280"/>
      <c r="D6265" s="38"/>
      <c r="E6265" s="89"/>
    </row>
    <row r="6266" spans="1:5" ht="20.25">
      <c r="A6266" s="280"/>
      <c r="B6266" s="281"/>
      <c r="C6266" s="280"/>
      <c r="D6266" s="45"/>
      <c r="E6266" s="46"/>
    </row>
    <row r="6267" spans="1:5" ht="20.25">
      <c r="A6267" s="280"/>
      <c r="B6267" s="281"/>
      <c r="C6267" s="280"/>
      <c r="D6267" s="45"/>
      <c r="E6267" s="46"/>
    </row>
    <row r="6268" spans="1:5" ht="20.25">
      <c r="A6268" s="280"/>
      <c r="B6268" s="281"/>
      <c r="C6268" s="280"/>
      <c r="D6268" s="45"/>
      <c r="E6268" s="46"/>
    </row>
    <row r="6269" spans="1:5" ht="20.25">
      <c r="A6269" s="280"/>
      <c r="B6269" s="281"/>
      <c r="C6269" s="280"/>
      <c r="D6269" s="45"/>
      <c r="E6269" s="46"/>
    </row>
    <row r="6270" spans="1:5" ht="20.25">
      <c r="A6270" s="280"/>
      <c r="B6270" s="281"/>
      <c r="C6270" s="280"/>
      <c r="D6270" s="45" t="s">
        <v>29</v>
      </c>
      <c r="E6270" s="46"/>
    </row>
    <row r="6271" spans="1:5" ht="20.25">
      <c r="A6271" s="280"/>
      <c r="B6271" s="281"/>
      <c r="C6271" s="280"/>
      <c r="D6271" s="45"/>
      <c r="E6271" s="46"/>
    </row>
    <row r="6272" spans="1:5" ht="20.25">
      <c r="A6272" s="47"/>
      <c r="B6272" s="48"/>
      <c r="C6272" s="47"/>
      <c r="D6272" s="49"/>
      <c r="E6272" s="50"/>
    </row>
    <row r="6273" spans="1:5" ht="20.25">
      <c r="A6273" s="30"/>
      <c r="B6273" s="51"/>
      <c r="C6273" s="30"/>
      <c r="D6273" s="49"/>
      <c r="E6273" s="50"/>
    </row>
    <row r="6274" spans="1:5" ht="20.25">
      <c r="A6274" s="52"/>
      <c r="B6274" s="53"/>
      <c r="C6274" s="1238" t="s">
        <v>772</v>
      </c>
      <c r="D6274" s="1239"/>
      <c r="E6274" s="140">
        <f>SUM(E6248:E6273)</f>
        <v>2060343</v>
      </c>
    </row>
    <row r="6275" spans="1:5" ht="20.25">
      <c r="A6275" s="55" t="s">
        <v>23</v>
      </c>
      <c r="B6275" s="53"/>
      <c r="C6275" s="28"/>
      <c r="D6275" s="28"/>
      <c r="E6275" s="179"/>
    </row>
    <row r="6277" spans="1:5" ht="20.25">
      <c r="A6277" s="19" t="s">
        <v>0</v>
      </c>
      <c r="B6277" s="40"/>
      <c r="C6277" s="40"/>
      <c r="D6277" s="40"/>
      <c r="E6277" s="40"/>
    </row>
    <row r="6278" spans="1:5" ht="20.25">
      <c r="A6278" s="19" t="s">
        <v>1</v>
      </c>
    </row>
    <row r="6280" spans="1:5" ht="20.25">
      <c r="A6280" s="19"/>
      <c r="B6280" s="20"/>
      <c r="C6280" s="19" t="s">
        <v>2</v>
      </c>
      <c r="D6280" s="22"/>
      <c r="E6280" s="22"/>
    </row>
    <row r="6281" spans="1:5" ht="20.25">
      <c r="A6281" s="19" t="s">
        <v>3</v>
      </c>
      <c r="B6281" s="23"/>
      <c r="C6281" s="20"/>
      <c r="D6281" s="22"/>
      <c r="E6281" s="22"/>
    </row>
    <row r="6282" spans="1:5" ht="20.25">
      <c r="A6282" s="21"/>
      <c r="B6282" s="23"/>
      <c r="C6282" s="20"/>
      <c r="D6282" s="22"/>
      <c r="E6282" s="22"/>
    </row>
    <row r="6283" spans="1:5" ht="20.25">
      <c r="A6283" s="21" t="s">
        <v>503</v>
      </c>
      <c r="B6283" s="23"/>
      <c r="C6283" s="20"/>
      <c r="D6283" s="22"/>
      <c r="E6283" s="22"/>
    </row>
    <row r="6284" spans="1:5" ht="20.25">
      <c r="A6284" s="21" t="s">
        <v>5</v>
      </c>
      <c r="B6284" s="24"/>
      <c r="C6284" s="21"/>
      <c r="D6284" s="22"/>
      <c r="E6284" s="22"/>
    </row>
    <row r="6285" spans="1:5" ht="20.25">
      <c r="A6285" s="21" t="s">
        <v>6</v>
      </c>
      <c r="B6285" s="24"/>
      <c r="C6285" s="21"/>
      <c r="D6285" s="22"/>
      <c r="E6285" s="22"/>
    </row>
    <row r="6286" spans="1:5" ht="20.25">
      <c r="A6286" s="688" t="s">
        <v>7</v>
      </c>
      <c r="B6286" s="26" t="s">
        <v>8</v>
      </c>
      <c r="C6286" s="683" t="s">
        <v>9</v>
      </c>
      <c r="D6286" s="684"/>
      <c r="E6286" s="688" t="s">
        <v>10</v>
      </c>
    </row>
    <row r="6287" spans="1:5" ht="20.25">
      <c r="A6287" s="27"/>
      <c r="B6287" s="28" t="s">
        <v>11</v>
      </c>
      <c r="C6287" s="688"/>
      <c r="D6287" s="29"/>
      <c r="E6287" s="27" t="s">
        <v>12</v>
      </c>
    </row>
    <row r="6288" spans="1:5" ht="20.25">
      <c r="A6288" s="30"/>
      <c r="B6288" s="31"/>
      <c r="C6288" s="689" t="s">
        <v>13</v>
      </c>
      <c r="D6288" s="690" t="s">
        <v>14</v>
      </c>
      <c r="E6288" s="689"/>
    </row>
    <row r="6289" spans="1:6" ht="20.25">
      <c r="A6289" s="34" t="s">
        <v>504</v>
      </c>
      <c r="B6289" s="280" t="s">
        <v>40</v>
      </c>
      <c r="C6289" s="280" t="s">
        <v>19</v>
      </c>
      <c r="D6289" s="38">
        <v>43159</v>
      </c>
      <c r="E6289" s="89">
        <v>2043905</v>
      </c>
      <c r="F6289" s="302">
        <v>43101</v>
      </c>
    </row>
    <row r="6290" spans="1:6" ht="20.25">
      <c r="A6290" s="280"/>
      <c r="B6290" s="280"/>
      <c r="C6290" s="282"/>
      <c r="D6290" s="86"/>
      <c r="E6290" s="89"/>
    </row>
    <row r="6291" spans="1:6" ht="20.25">
      <c r="A6291" s="41"/>
      <c r="B6291" s="280"/>
      <c r="C6291" s="280"/>
      <c r="D6291" s="38"/>
      <c r="E6291" s="89"/>
    </row>
    <row r="6292" spans="1:6" ht="20.25">
      <c r="A6292" s="41"/>
      <c r="B6292" s="280"/>
      <c r="C6292" s="282"/>
      <c r="D6292" s="86"/>
      <c r="E6292" s="89"/>
      <c r="F6292" s="279"/>
    </row>
    <row r="6293" spans="1:6" ht="20.25">
      <c r="A6293" s="41"/>
      <c r="B6293" s="280"/>
      <c r="C6293" s="282"/>
      <c r="D6293" s="86"/>
      <c r="E6293" s="89"/>
      <c r="F6293" s="279"/>
    </row>
    <row r="6294" spans="1:6" ht="20.25">
      <c r="A6294" s="41"/>
      <c r="B6294" s="280"/>
      <c r="C6294" s="282"/>
      <c r="D6294" s="86"/>
      <c r="E6294" s="89"/>
      <c r="F6294" s="279"/>
    </row>
    <row r="6295" spans="1:6" ht="20.25">
      <c r="A6295" s="41"/>
      <c r="B6295" s="280"/>
      <c r="C6295" s="282"/>
      <c r="D6295" s="86"/>
      <c r="E6295" s="89"/>
      <c r="F6295" s="279"/>
    </row>
    <row r="6296" spans="1:6" ht="20.25">
      <c r="A6296" s="41"/>
      <c r="B6296" s="280"/>
      <c r="C6296" s="280"/>
      <c r="D6296" s="38"/>
      <c r="E6296" s="89"/>
      <c r="F6296" s="279"/>
    </row>
    <row r="6297" spans="1:6" ht="20.25">
      <c r="A6297" s="280"/>
      <c r="B6297" s="280"/>
      <c r="C6297" s="280"/>
      <c r="D6297" s="38"/>
      <c r="E6297" s="89"/>
      <c r="F6297" s="279"/>
    </row>
    <row r="6298" spans="1:6" ht="20.25">
      <c r="A6298" s="41"/>
      <c r="B6298" s="280"/>
      <c r="C6298" s="280"/>
      <c r="D6298" s="38"/>
      <c r="E6298" s="89"/>
      <c r="F6298" s="279"/>
    </row>
    <row r="6299" spans="1:6" ht="20.25">
      <c r="A6299" s="41"/>
      <c r="B6299" s="281"/>
      <c r="C6299" s="280"/>
      <c r="D6299" s="78"/>
      <c r="E6299" s="89"/>
      <c r="F6299" s="279"/>
    </row>
    <row r="6300" spans="1:6" ht="20.25">
      <c r="A6300" s="47"/>
      <c r="B6300" s="28"/>
      <c r="C6300" s="27"/>
      <c r="D6300" s="148"/>
      <c r="E6300" s="89"/>
      <c r="F6300" s="279"/>
    </row>
    <row r="6301" spans="1:6" ht="20.25">
      <c r="A6301" s="47"/>
      <c r="B6301" s="27"/>
      <c r="C6301" s="27"/>
      <c r="D6301" s="27"/>
      <c r="E6301" s="89"/>
      <c r="F6301" s="279"/>
    </row>
    <row r="6302" spans="1:6" ht="20.25">
      <c r="A6302" s="280"/>
      <c r="B6302" s="280"/>
      <c r="C6302" s="280"/>
      <c r="D6302" s="38"/>
      <c r="E6302" s="89"/>
      <c r="F6302" s="279"/>
    </row>
    <row r="6303" spans="1:6" ht="20.25">
      <c r="A6303" s="280"/>
      <c r="B6303" s="280"/>
      <c r="C6303" s="280"/>
      <c r="D6303" s="38"/>
      <c r="E6303" s="89"/>
      <c r="F6303" s="279"/>
    </row>
    <row r="6304" spans="1:6" ht="20.25">
      <c r="A6304" s="41"/>
      <c r="B6304" s="280"/>
      <c r="C6304" s="280"/>
      <c r="D6304" s="38"/>
      <c r="E6304" s="89"/>
      <c r="F6304" s="279"/>
    </row>
    <row r="6305" spans="1:6" ht="20.25">
      <c r="A6305" s="41"/>
      <c r="B6305" s="280"/>
      <c r="C6305" s="280"/>
      <c r="D6305" s="38"/>
      <c r="E6305" s="89"/>
      <c r="F6305" s="279"/>
    </row>
    <row r="6306" spans="1:6" ht="20.25">
      <c r="A6306" s="41"/>
      <c r="B6306" s="280"/>
      <c r="C6306" s="280"/>
      <c r="D6306" s="38"/>
      <c r="E6306" s="89"/>
      <c r="F6306" s="279"/>
    </row>
    <row r="6307" spans="1:6" ht="20.25">
      <c r="A6307" s="280"/>
      <c r="B6307" s="281"/>
      <c r="C6307" s="280"/>
      <c r="D6307" s="45"/>
      <c r="E6307" s="46"/>
      <c r="F6307" s="279"/>
    </row>
    <row r="6308" spans="1:6" ht="20.25">
      <c r="A6308" s="280"/>
      <c r="B6308" s="281"/>
      <c r="C6308" s="280"/>
      <c r="D6308" s="45"/>
      <c r="E6308" s="46"/>
    </row>
    <row r="6309" spans="1:6" ht="20.25">
      <c r="A6309" s="280"/>
      <c r="B6309" s="281"/>
      <c r="C6309" s="280"/>
      <c r="D6309" s="45" t="s">
        <v>29</v>
      </c>
      <c r="E6309" s="46"/>
    </row>
    <row r="6310" spans="1:6" ht="20.25">
      <c r="A6310" s="280"/>
      <c r="B6310" s="281"/>
      <c r="C6310" s="280"/>
      <c r="D6310" s="45"/>
      <c r="E6310" s="46"/>
    </row>
    <row r="6311" spans="1:6" ht="20.25">
      <c r="A6311" s="280"/>
      <c r="B6311" s="281"/>
      <c r="C6311" s="280"/>
      <c r="D6311" s="45"/>
      <c r="E6311" s="46"/>
    </row>
    <row r="6312" spans="1:6" ht="20.25">
      <c r="A6312" s="280"/>
      <c r="B6312" s="281"/>
      <c r="C6312" s="280"/>
      <c r="D6312" s="45"/>
      <c r="E6312" s="46"/>
    </row>
    <row r="6313" spans="1:6" ht="20.25">
      <c r="A6313" s="47"/>
      <c r="B6313" s="48"/>
      <c r="C6313" s="47"/>
      <c r="D6313" s="49"/>
      <c r="E6313" s="50"/>
    </row>
    <row r="6314" spans="1:6" ht="20.25">
      <c r="A6314" s="30"/>
      <c r="B6314" s="51"/>
      <c r="C6314" s="30"/>
      <c r="D6314" s="49"/>
      <c r="E6314" s="50"/>
    </row>
    <row r="6315" spans="1:6" ht="20.25">
      <c r="A6315" s="52"/>
      <c r="B6315" s="53"/>
      <c r="C6315" s="1268" t="s">
        <v>772</v>
      </c>
      <c r="D6315" s="1269"/>
      <c r="E6315" s="140">
        <f>SUM(E6289:E6314)</f>
        <v>2043905</v>
      </c>
    </row>
    <row r="6316" spans="1:6" ht="20.25">
      <c r="A6316" s="55" t="s">
        <v>23</v>
      </c>
      <c r="B6316" s="53"/>
      <c r="C6316" s="28"/>
      <c r="D6316" s="28"/>
      <c r="E6316" s="179"/>
    </row>
    <row r="6318" spans="1:6" ht="20.25">
      <c r="A6318" s="19" t="s">
        <v>0</v>
      </c>
      <c r="B6318" s="40"/>
      <c r="C6318" s="40"/>
      <c r="D6318" s="40"/>
      <c r="E6318" s="40"/>
    </row>
    <row r="6319" spans="1:6" ht="20.25">
      <c r="A6319" s="19" t="s">
        <v>1</v>
      </c>
    </row>
    <row r="6321" spans="1:8" ht="20.25">
      <c r="A6321" s="19"/>
      <c r="B6321" s="20"/>
      <c r="C6321" s="19" t="s">
        <v>2</v>
      </c>
      <c r="D6321" s="22"/>
      <c r="E6321" s="22"/>
    </row>
    <row r="6322" spans="1:8" ht="20.25">
      <c r="A6322" s="19" t="s">
        <v>3</v>
      </c>
      <c r="B6322" s="23"/>
      <c r="C6322" s="20"/>
      <c r="D6322" s="22"/>
      <c r="E6322" s="22"/>
    </row>
    <row r="6323" spans="1:8" ht="20.25">
      <c r="A6323" s="21"/>
      <c r="B6323" s="23"/>
      <c r="C6323" s="20"/>
      <c r="D6323" s="22"/>
      <c r="E6323" s="22"/>
    </row>
    <row r="6324" spans="1:8" ht="20.25">
      <c r="A6324" s="21" t="s">
        <v>505</v>
      </c>
      <c r="B6324" s="23"/>
      <c r="C6324" s="20"/>
      <c r="D6324" s="22"/>
      <c r="E6324" s="22"/>
      <c r="F6324" s="279"/>
    </row>
    <row r="6325" spans="1:8" ht="20.25">
      <c r="A6325" s="21" t="s">
        <v>5</v>
      </c>
      <c r="B6325" s="24"/>
      <c r="C6325" s="21"/>
      <c r="D6325" s="22"/>
      <c r="E6325" s="22"/>
      <c r="F6325" s="279"/>
    </row>
    <row r="6326" spans="1:8" ht="20.25">
      <c r="A6326" s="21" t="s">
        <v>6</v>
      </c>
      <c r="B6326" s="24"/>
      <c r="C6326" s="21"/>
      <c r="D6326" s="22"/>
      <c r="E6326" s="22"/>
      <c r="F6326" s="279"/>
    </row>
    <row r="6327" spans="1:8" ht="20.25">
      <c r="A6327" s="688" t="s">
        <v>7</v>
      </c>
      <c r="B6327" s="26" t="s">
        <v>8</v>
      </c>
      <c r="C6327" s="683" t="s">
        <v>9</v>
      </c>
      <c r="D6327" s="684"/>
      <c r="E6327" s="688" t="s">
        <v>10</v>
      </c>
      <c r="F6327" s="279"/>
    </row>
    <row r="6328" spans="1:8" ht="20.25">
      <c r="A6328" s="27"/>
      <c r="B6328" s="28" t="s">
        <v>11</v>
      </c>
      <c r="C6328" s="688"/>
      <c r="D6328" s="29"/>
      <c r="E6328" s="27" t="s">
        <v>12</v>
      </c>
      <c r="F6328" s="279"/>
    </row>
    <row r="6329" spans="1:8" ht="20.25">
      <c r="A6329" s="30"/>
      <c r="B6329" s="31"/>
      <c r="C6329" s="689" t="s">
        <v>13</v>
      </c>
      <c r="D6329" s="690" t="s">
        <v>14</v>
      </c>
      <c r="E6329" s="689"/>
      <c r="F6329" s="279"/>
    </row>
    <row r="6330" spans="1:8" ht="20.25">
      <c r="A6330" s="219" t="s">
        <v>506</v>
      </c>
      <c r="B6330" s="34" t="s">
        <v>18</v>
      </c>
      <c r="C6330" s="34" t="s">
        <v>19</v>
      </c>
      <c r="D6330" s="35">
        <v>42825</v>
      </c>
      <c r="E6330" s="87">
        <v>537619</v>
      </c>
      <c r="F6330" s="279"/>
      <c r="H6330" s="668">
        <v>43160</v>
      </c>
    </row>
    <row r="6331" spans="1:8" ht="20.25">
      <c r="A6331" s="280"/>
      <c r="B6331" s="280" t="s">
        <v>18</v>
      </c>
      <c r="C6331" s="280" t="s">
        <v>19</v>
      </c>
      <c r="D6331" s="38">
        <v>43159</v>
      </c>
      <c r="E6331" s="89">
        <v>1545861</v>
      </c>
      <c r="F6331" s="279"/>
    </row>
    <row r="6332" spans="1:8" ht="20.25">
      <c r="A6332" s="41"/>
      <c r="B6332" s="280"/>
      <c r="C6332" s="280"/>
      <c r="D6332" s="38"/>
      <c r="E6332" s="89">
        <v>-1</v>
      </c>
      <c r="F6332" s="279"/>
    </row>
    <row r="6333" spans="1:8" ht="20.25">
      <c r="A6333" s="41"/>
      <c r="B6333" s="280"/>
      <c r="C6333" s="280"/>
      <c r="D6333" s="38"/>
      <c r="E6333" s="89"/>
      <c r="F6333" s="279"/>
    </row>
    <row r="6334" spans="1:8" ht="20.25">
      <c r="A6334" s="41"/>
      <c r="B6334" s="280"/>
      <c r="C6334" s="280"/>
      <c r="D6334" s="38"/>
      <c r="E6334" s="89"/>
      <c r="F6334" s="279"/>
    </row>
    <row r="6335" spans="1:8" ht="20.25">
      <c r="A6335" s="41"/>
      <c r="B6335" s="280"/>
      <c r="C6335" s="282"/>
      <c r="D6335" s="38"/>
      <c r="E6335" s="89"/>
      <c r="F6335" s="279"/>
    </row>
    <row r="6336" spans="1:8" ht="20.25">
      <c r="A6336" s="41"/>
      <c r="B6336" s="280"/>
      <c r="C6336" s="282"/>
      <c r="D6336" s="86"/>
      <c r="E6336" s="89"/>
      <c r="F6336" s="279"/>
    </row>
    <row r="6337" spans="1:6" ht="20.25">
      <c r="A6337" s="41"/>
      <c r="B6337" s="280"/>
      <c r="C6337" s="280"/>
      <c r="D6337" s="38"/>
      <c r="E6337" s="89"/>
      <c r="F6337" s="279"/>
    </row>
    <row r="6338" spans="1:6" ht="20.25">
      <c r="A6338" s="280"/>
      <c r="B6338" s="280"/>
      <c r="C6338" s="280"/>
      <c r="D6338" s="38"/>
      <c r="E6338" s="89"/>
      <c r="F6338" s="279"/>
    </row>
    <row r="6339" spans="1:6" ht="20.25">
      <c r="A6339" s="41"/>
      <c r="B6339" s="280"/>
      <c r="C6339" s="280"/>
      <c r="D6339" s="38"/>
      <c r="E6339" s="89"/>
      <c r="F6339" s="279"/>
    </row>
    <row r="6340" spans="1:6" ht="20.25">
      <c r="A6340" s="41"/>
      <c r="B6340" s="281"/>
      <c r="C6340" s="280"/>
      <c r="D6340" s="78"/>
      <c r="E6340" s="89"/>
    </row>
    <row r="6341" spans="1:6" ht="20.25">
      <c r="A6341" s="47"/>
      <c r="B6341" s="28"/>
      <c r="C6341" s="27"/>
      <c r="D6341" s="148"/>
      <c r="E6341" s="89"/>
    </row>
    <row r="6342" spans="1:6" ht="20.25">
      <c r="A6342" s="47"/>
      <c r="B6342" s="27"/>
      <c r="C6342" s="27"/>
      <c r="D6342" s="27"/>
      <c r="E6342" s="89"/>
    </row>
    <row r="6343" spans="1:6" ht="20.25">
      <c r="A6343" s="280"/>
      <c r="B6343" s="280"/>
      <c r="C6343" s="280"/>
      <c r="D6343" s="38"/>
      <c r="E6343" s="89"/>
    </row>
    <row r="6344" spans="1:6" ht="20.25">
      <c r="A6344" s="280"/>
      <c r="B6344" s="280"/>
      <c r="C6344" s="280"/>
      <c r="D6344" s="38"/>
      <c r="E6344" s="89"/>
    </row>
    <row r="6345" spans="1:6" ht="20.25">
      <c r="A6345" s="41"/>
      <c r="B6345" s="280"/>
      <c r="C6345" s="280"/>
      <c r="D6345" s="38"/>
      <c r="E6345" s="89"/>
    </row>
    <row r="6346" spans="1:6" ht="20.25">
      <c r="A6346" s="41"/>
      <c r="B6346" s="280"/>
      <c r="C6346" s="280"/>
      <c r="D6346" s="38"/>
      <c r="E6346" s="89"/>
    </row>
    <row r="6347" spans="1:6" ht="20.25">
      <c r="A6347" s="41"/>
      <c r="B6347" s="280"/>
      <c r="C6347" s="280"/>
      <c r="D6347" s="38"/>
      <c r="E6347" s="89"/>
    </row>
    <row r="6348" spans="1:6" ht="20.25">
      <c r="A6348" s="280"/>
      <c r="B6348" s="281"/>
      <c r="C6348" s="280"/>
      <c r="D6348" s="45"/>
      <c r="E6348" s="46"/>
    </row>
    <row r="6349" spans="1:6" ht="20.25">
      <c r="A6349" s="280"/>
      <c r="B6349" s="281"/>
      <c r="C6349" s="280"/>
      <c r="D6349" s="45"/>
      <c r="E6349" s="46"/>
    </row>
    <row r="6350" spans="1:6" ht="20.25">
      <c r="A6350" s="280"/>
      <c r="B6350" s="281"/>
      <c r="C6350" s="280"/>
      <c r="D6350" s="45"/>
      <c r="E6350" s="46"/>
    </row>
    <row r="6351" spans="1:6" ht="20.25">
      <c r="A6351" s="280"/>
      <c r="B6351" s="281"/>
      <c r="C6351" s="280"/>
      <c r="D6351" s="45"/>
      <c r="E6351" s="46"/>
    </row>
    <row r="6352" spans="1:6" ht="20.25">
      <c r="A6352" s="280"/>
      <c r="B6352" s="281"/>
      <c r="C6352" s="280"/>
      <c r="D6352" s="45" t="s">
        <v>29</v>
      </c>
      <c r="E6352" s="46"/>
    </row>
    <row r="6353" spans="1:6" ht="20.25">
      <c r="A6353" s="280"/>
      <c r="B6353" s="281"/>
      <c r="C6353" s="280"/>
      <c r="D6353" s="45"/>
      <c r="E6353" s="46"/>
    </row>
    <row r="6354" spans="1:6" ht="20.25">
      <c r="A6354" s="47"/>
      <c r="B6354" s="48"/>
      <c r="C6354" s="47"/>
      <c r="D6354" s="49"/>
      <c r="E6354" s="50"/>
    </row>
    <row r="6355" spans="1:6" ht="20.25">
      <c r="A6355" s="30"/>
      <c r="B6355" s="51"/>
      <c r="C6355" s="30"/>
      <c r="D6355" s="49"/>
      <c r="E6355" s="50"/>
    </row>
    <row r="6356" spans="1:6" ht="20.25">
      <c r="A6356" s="52"/>
      <c r="B6356" s="53"/>
      <c r="C6356" s="1268" t="s">
        <v>772</v>
      </c>
      <c r="D6356" s="1269"/>
      <c r="E6356" s="140">
        <f>SUM(E6330:E6355)</f>
        <v>2083479</v>
      </c>
      <c r="F6356" s="279"/>
    </row>
    <row r="6357" spans="1:6" ht="20.25">
      <c r="A6357" s="55" t="s">
        <v>23</v>
      </c>
      <c r="B6357" s="53"/>
      <c r="C6357" s="28"/>
      <c r="D6357" s="28"/>
      <c r="E6357" s="179"/>
      <c r="F6357" s="279"/>
    </row>
    <row r="6358" spans="1:6">
      <c r="F6358" s="279"/>
    </row>
    <row r="6359" spans="1:6" ht="20.25">
      <c r="A6359" s="19" t="s">
        <v>0</v>
      </c>
      <c r="B6359" s="40"/>
      <c r="C6359" s="40"/>
      <c r="D6359" s="40"/>
      <c r="E6359" s="40"/>
    </row>
    <row r="6360" spans="1:6" ht="20.25">
      <c r="A6360" s="19" t="s">
        <v>1</v>
      </c>
      <c r="F6360" s="279"/>
    </row>
    <row r="6361" spans="1:6">
      <c r="F6361" s="279"/>
    </row>
    <row r="6362" spans="1:6" ht="20.25">
      <c r="A6362" s="19"/>
      <c r="B6362" s="20"/>
      <c r="C6362" s="19" t="s">
        <v>2</v>
      </c>
      <c r="D6362" s="22"/>
      <c r="E6362" s="22"/>
    </row>
    <row r="6363" spans="1:6" ht="20.25">
      <c r="A6363" s="19" t="s">
        <v>3</v>
      </c>
      <c r="B6363" s="23"/>
      <c r="C6363" s="20"/>
      <c r="D6363" s="22"/>
      <c r="E6363" s="22"/>
      <c r="F6363" s="279"/>
    </row>
    <row r="6364" spans="1:6" ht="20.25">
      <c r="A6364" s="21"/>
      <c r="B6364" s="23"/>
      <c r="C6364" s="20"/>
      <c r="D6364" s="22"/>
      <c r="E6364" s="22"/>
      <c r="F6364" s="279"/>
    </row>
    <row r="6365" spans="1:6" ht="20.25">
      <c r="A6365" s="21" t="s">
        <v>507</v>
      </c>
      <c r="B6365" s="23"/>
      <c r="C6365" s="20"/>
      <c r="D6365" s="22"/>
      <c r="E6365" s="22"/>
      <c r="F6365" s="279"/>
    </row>
    <row r="6366" spans="1:6" ht="20.25">
      <c r="A6366" s="21" t="s">
        <v>5</v>
      </c>
      <c r="B6366" s="24"/>
      <c r="C6366" s="21"/>
      <c r="D6366" s="22"/>
      <c r="E6366" s="22"/>
      <c r="F6366" s="279"/>
    </row>
    <row r="6367" spans="1:6" ht="20.25">
      <c r="A6367" s="21" t="s">
        <v>6</v>
      </c>
      <c r="B6367" s="24"/>
      <c r="C6367" s="21"/>
      <c r="D6367" s="22"/>
      <c r="E6367" s="22"/>
      <c r="F6367" s="279"/>
    </row>
    <row r="6368" spans="1:6" ht="20.25">
      <c r="A6368" s="688" t="s">
        <v>7</v>
      </c>
      <c r="B6368" s="26" t="s">
        <v>8</v>
      </c>
      <c r="C6368" s="683" t="s">
        <v>9</v>
      </c>
      <c r="D6368" s="684"/>
      <c r="E6368" s="688" t="s">
        <v>10</v>
      </c>
      <c r="F6368" s="279"/>
    </row>
    <row r="6369" spans="1:6" ht="20.25">
      <c r="A6369" s="27"/>
      <c r="B6369" s="28" t="s">
        <v>11</v>
      </c>
      <c r="C6369" s="688"/>
      <c r="D6369" s="29"/>
      <c r="E6369" s="27" t="s">
        <v>12</v>
      </c>
      <c r="F6369" s="279"/>
    </row>
    <row r="6370" spans="1:6" ht="20.25">
      <c r="A6370" s="30"/>
      <c r="B6370" s="31"/>
      <c r="C6370" s="689" t="s">
        <v>13</v>
      </c>
      <c r="D6370" s="690" t="s">
        <v>14</v>
      </c>
      <c r="E6370" s="689"/>
      <c r="F6370" s="279"/>
    </row>
    <row r="6371" spans="1:6" ht="20.25">
      <c r="A6371" s="18" t="s">
        <v>508</v>
      </c>
      <c r="B6371" s="280" t="s">
        <v>40</v>
      </c>
      <c r="C6371" s="280" t="s">
        <v>19</v>
      </c>
      <c r="D6371" s="86">
        <v>43159</v>
      </c>
      <c r="E6371" s="89">
        <v>528843</v>
      </c>
      <c r="F6371" s="279"/>
    </row>
    <row r="6372" spans="1:6" ht="20.25">
      <c r="A6372" s="280"/>
      <c r="B6372" s="280"/>
      <c r="C6372" s="280"/>
      <c r="D6372" s="38"/>
      <c r="E6372" s="126"/>
      <c r="F6372" s="302">
        <v>43101</v>
      </c>
    </row>
    <row r="6373" spans="1:6" ht="20.25">
      <c r="A6373" s="41"/>
      <c r="B6373" s="280"/>
      <c r="C6373" s="282"/>
      <c r="D6373" s="38"/>
      <c r="E6373" s="89"/>
    </row>
    <row r="6374" spans="1:6" ht="20.25">
      <c r="A6374" s="41"/>
      <c r="B6374" s="280"/>
      <c r="C6374" s="282"/>
      <c r="D6374" s="38"/>
      <c r="E6374" s="89"/>
    </row>
    <row r="6375" spans="1:6" ht="20.25">
      <c r="A6375" s="41"/>
      <c r="B6375" s="280"/>
      <c r="C6375" s="280"/>
      <c r="D6375" s="38"/>
      <c r="E6375" s="89"/>
    </row>
    <row r="6376" spans="1:6" ht="20.25">
      <c r="A6376" s="41"/>
      <c r="B6376" s="280"/>
      <c r="C6376" s="282"/>
      <c r="D6376" s="38"/>
      <c r="E6376" s="89"/>
    </row>
    <row r="6377" spans="1:6" ht="20.25">
      <c r="A6377" s="41"/>
      <c r="B6377" s="280"/>
      <c r="C6377" s="282"/>
      <c r="D6377" s="86"/>
      <c r="E6377" s="89"/>
    </row>
    <row r="6378" spans="1:6" ht="20.25">
      <c r="A6378" s="41"/>
      <c r="B6378" s="280"/>
      <c r="C6378" s="280"/>
      <c r="D6378" s="38"/>
      <c r="E6378" s="89"/>
    </row>
    <row r="6379" spans="1:6" ht="20.25">
      <c r="A6379" s="280"/>
      <c r="B6379" s="280"/>
      <c r="C6379" s="280"/>
      <c r="D6379" s="38"/>
      <c r="E6379" s="89"/>
    </row>
    <row r="6380" spans="1:6" ht="20.25">
      <c r="A6380" s="41"/>
      <c r="B6380" s="280"/>
      <c r="C6380" s="280"/>
      <c r="D6380" s="38"/>
      <c r="E6380" s="89"/>
    </row>
    <row r="6381" spans="1:6" ht="20.25">
      <c r="A6381" s="41"/>
      <c r="B6381" s="281"/>
      <c r="C6381" s="280"/>
      <c r="D6381" s="78"/>
      <c r="E6381" s="89"/>
    </row>
    <row r="6382" spans="1:6" ht="20.25">
      <c r="A6382" s="47"/>
      <c r="B6382" s="28"/>
      <c r="C6382" s="27"/>
      <c r="D6382" s="148"/>
      <c r="E6382" s="89"/>
    </row>
    <row r="6383" spans="1:6" ht="20.25">
      <c r="A6383" s="47"/>
      <c r="B6383" s="27"/>
      <c r="C6383" s="27"/>
      <c r="D6383" s="27"/>
      <c r="E6383" s="89"/>
    </row>
    <row r="6384" spans="1:6" ht="20.25">
      <c r="A6384" s="280"/>
      <c r="B6384" s="280"/>
      <c r="C6384" s="280"/>
      <c r="D6384" s="38"/>
      <c r="E6384" s="89"/>
    </row>
    <row r="6385" spans="1:5" ht="20.25">
      <c r="A6385" s="280"/>
      <c r="B6385" s="280"/>
      <c r="C6385" s="280"/>
      <c r="D6385" s="38"/>
      <c r="E6385" s="89"/>
    </row>
    <row r="6386" spans="1:5" ht="20.25">
      <c r="A6386" s="41"/>
      <c r="B6386" s="280"/>
      <c r="C6386" s="280"/>
      <c r="D6386" s="38"/>
      <c r="E6386" s="89"/>
    </row>
    <row r="6387" spans="1:5" ht="20.25">
      <c r="A6387" s="41"/>
      <c r="B6387" s="280"/>
      <c r="C6387" s="280"/>
      <c r="D6387" s="38"/>
      <c r="E6387" s="89"/>
    </row>
    <row r="6388" spans="1:5" ht="20.25">
      <c r="A6388" s="41"/>
      <c r="B6388" s="280"/>
      <c r="C6388" s="280"/>
      <c r="D6388" s="38"/>
      <c r="E6388" s="89"/>
    </row>
    <row r="6389" spans="1:5" ht="20.25">
      <c r="A6389" s="280"/>
      <c r="B6389" s="281"/>
      <c r="C6389" s="280"/>
      <c r="D6389" s="45"/>
      <c r="E6389" s="46"/>
    </row>
    <row r="6390" spans="1:5" ht="20.25">
      <c r="A6390" s="280"/>
      <c r="B6390" s="281"/>
      <c r="C6390" s="280"/>
      <c r="D6390" s="45"/>
      <c r="E6390" s="46"/>
    </row>
    <row r="6391" spans="1:5" ht="20.25">
      <c r="A6391" s="280"/>
      <c r="B6391" s="281"/>
      <c r="C6391" s="280"/>
      <c r="D6391" s="45"/>
      <c r="E6391" s="46"/>
    </row>
    <row r="6392" spans="1:5" ht="20.25">
      <c r="A6392" s="280"/>
      <c r="B6392" s="281"/>
      <c r="C6392" s="280"/>
      <c r="D6392" s="45"/>
      <c r="E6392" s="46"/>
    </row>
    <row r="6393" spans="1:5" ht="20.25">
      <c r="A6393" s="280"/>
      <c r="B6393" s="281"/>
      <c r="C6393" s="280"/>
      <c r="D6393" s="45" t="s">
        <v>29</v>
      </c>
      <c r="E6393" s="46"/>
    </row>
    <row r="6394" spans="1:5" ht="20.25">
      <c r="A6394" s="280"/>
      <c r="B6394" s="281"/>
      <c r="C6394" s="280"/>
      <c r="D6394" s="45"/>
      <c r="E6394" s="46"/>
    </row>
    <row r="6395" spans="1:5" ht="20.25">
      <c r="A6395" s="47"/>
      <c r="B6395" s="48"/>
      <c r="C6395" s="47"/>
      <c r="D6395" s="49"/>
      <c r="E6395" s="50"/>
    </row>
    <row r="6396" spans="1:5" ht="20.25">
      <c r="A6396" s="30"/>
      <c r="B6396" s="51"/>
      <c r="C6396" s="30"/>
      <c r="D6396" s="49"/>
      <c r="E6396" s="50"/>
    </row>
    <row r="6397" spans="1:5" ht="20.25">
      <c r="A6397" s="52"/>
      <c r="B6397" s="53"/>
      <c r="C6397" s="1268" t="s">
        <v>772</v>
      </c>
      <c r="D6397" s="1269"/>
      <c r="E6397" s="140">
        <f>SUM(E6371:E6396)</f>
        <v>528843</v>
      </c>
    </row>
    <row r="6398" spans="1:5" ht="20.25">
      <c r="A6398" s="55" t="s">
        <v>23</v>
      </c>
      <c r="B6398" s="53"/>
      <c r="C6398" s="28"/>
      <c r="D6398" s="28"/>
      <c r="E6398" s="179"/>
    </row>
    <row r="6401" spans="1:8" ht="20.25">
      <c r="A6401" s="19" t="s">
        <v>0</v>
      </c>
      <c r="B6401" s="40"/>
      <c r="C6401" s="40"/>
      <c r="D6401" s="40"/>
      <c r="E6401" s="40"/>
    </row>
    <row r="6402" spans="1:8" ht="20.25">
      <c r="A6402" s="19" t="s">
        <v>1</v>
      </c>
    </row>
    <row r="6404" spans="1:8" ht="20.25">
      <c r="A6404" s="19"/>
      <c r="B6404" s="20"/>
      <c r="C6404" s="19" t="s">
        <v>2</v>
      </c>
      <c r="D6404" s="22"/>
      <c r="E6404" s="22"/>
    </row>
    <row r="6405" spans="1:8" ht="20.25">
      <c r="A6405" s="19" t="s">
        <v>3</v>
      </c>
      <c r="B6405" s="23"/>
      <c r="C6405" s="20"/>
      <c r="D6405" s="22"/>
      <c r="E6405" s="22"/>
    </row>
    <row r="6406" spans="1:8" ht="20.25">
      <c r="A6406" s="21"/>
      <c r="B6406" s="23"/>
      <c r="C6406" s="20"/>
      <c r="D6406" s="22"/>
      <c r="E6406" s="22"/>
    </row>
    <row r="6407" spans="1:8" ht="20.25">
      <c r="A6407" s="21" t="s">
        <v>509</v>
      </c>
      <c r="B6407" s="23"/>
      <c r="C6407" s="20"/>
      <c r="D6407" s="22"/>
      <c r="E6407" s="22"/>
    </row>
    <row r="6408" spans="1:8" ht="20.25">
      <c r="A6408" s="21" t="s">
        <v>5</v>
      </c>
      <c r="B6408" s="24"/>
      <c r="C6408" s="21"/>
      <c r="D6408" s="22"/>
      <c r="E6408" s="22"/>
    </row>
    <row r="6409" spans="1:8" ht="20.25">
      <c r="A6409" s="21" t="s">
        <v>6</v>
      </c>
      <c r="B6409" s="24"/>
      <c r="C6409" s="21"/>
      <c r="D6409" s="22"/>
      <c r="E6409" s="22"/>
    </row>
    <row r="6410" spans="1:8" ht="20.25">
      <c r="A6410" s="288" t="s">
        <v>7</v>
      </c>
      <c r="B6410" s="688" t="s">
        <v>8</v>
      </c>
      <c r="C6410" s="683" t="s">
        <v>9</v>
      </c>
      <c r="D6410" s="684"/>
      <c r="E6410" s="688" t="s">
        <v>10</v>
      </c>
    </row>
    <row r="6411" spans="1:8" ht="20.25">
      <c r="A6411" s="148"/>
      <c r="B6411" s="27" t="s">
        <v>11</v>
      </c>
      <c r="C6411" s="688"/>
      <c r="D6411" s="29"/>
      <c r="E6411" s="27" t="s">
        <v>12</v>
      </c>
    </row>
    <row r="6412" spans="1:8" ht="20.25">
      <c r="A6412" s="51"/>
      <c r="B6412" s="689"/>
      <c r="C6412" s="689" t="s">
        <v>13</v>
      </c>
      <c r="D6412" s="690" t="s">
        <v>14</v>
      </c>
      <c r="E6412" s="689"/>
    </row>
    <row r="6413" spans="1:8" ht="20.25">
      <c r="A6413" s="219" t="s">
        <v>510</v>
      </c>
      <c r="B6413" s="280" t="s">
        <v>535</v>
      </c>
      <c r="C6413" s="280" t="s">
        <v>17</v>
      </c>
      <c r="D6413" s="86">
        <v>42750</v>
      </c>
      <c r="E6413" s="284">
        <v>-47137</v>
      </c>
      <c r="F6413" s="302">
        <v>43101</v>
      </c>
    </row>
    <row r="6414" spans="1:8" ht="20.25">
      <c r="A6414" s="281"/>
      <c r="B6414" s="280"/>
      <c r="C6414" s="280"/>
      <c r="D6414" s="38"/>
      <c r="E6414" s="240"/>
      <c r="F6414" s="311"/>
      <c r="G6414" s="290"/>
      <c r="H6414" s="290"/>
    </row>
    <row r="6415" spans="1:8" ht="20.25">
      <c r="A6415" s="130"/>
      <c r="B6415" s="280"/>
      <c r="C6415" s="280"/>
      <c r="D6415" s="38"/>
      <c r="E6415" s="284"/>
      <c r="F6415" s="311"/>
      <c r="G6415" s="290"/>
      <c r="H6415" s="290"/>
    </row>
    <row r="6416" spans="1:8" ht="20.25">
      <c r="A6416" s="130"/>
      <c r="B6416" s="280"/>
      <c r="C6416" s="280"/>
      <c r="D6416" s="38"/>
      <c r="E6416" s="240"/>
      <c r="F6416" s="311"/>
      <c r="G6416" s="290"/>
      <c r="H6416" s="290"/>
    </row>
    <row r="6417" spans="1:8" ht="20.25">
      <c r="A6417" s="130"/>
      <c r="B6417" s="280"/>
      <c r="C6417" s="280"/>
      <c r="D6417" s="38"/>
      <c r="E6417" s="284"/>
      <c r="F6417" s="311"/>
      <c r="G6417" s="290"/>
      <c r="H6417" s="290"/>
    </row>
    <row r="6418" spans="1:8" ht="20.25">
      <c r="A6418" s="130"/>
      <c r="B6418" s="280"/>
      <c r="C6418" s="282"/>
      <c r="D6418" s="38"/>
      <c r="E6418" s="284"/>
    </row>
    <row r="6419" spans="1:8" ht="20.25">
      <c r="A6419" s="130"/>
      <c r="B6419" s="280"/>
      <c r="C6419" s="280"/>
      <c r="D6419" s="38"/>
      <c r="E6419" s="89"/>
    </row>
    <row r="6420" spans="1:8" ht="20.25">
      <c r="A6420" s="281"/>
      <c r="B6420" s="280"/>
      <c r="C6420" s="280"/>
      <c r="D6420" s="38"/>
      <c r="E6420" s="89"/>
    </row>
    <row r="6421" spans="1:8" ht="20.25">
      <c r="A6421" s="281"/>
      <c r="B6421" s="280"/>
      <c r="C6421" s="280"/>
      <c r="D6421" s="38"/>
      <c r="E6421" s="89"/>
    </row>
    <row r="6422" spans="1:8" ht="20.25">
      <c r="A6422" s="130"/>
      <c r="B6422" s="280"/>
      <c r="C6422" s="280"/>
      <c r="D6422" s="38"/>
      <c r="E6422" s="89"/>
    </row>
    <row r="6423" spans="1:8" ht="20.25">
      <c r="A6423" s="130"/>
      <c r="B6423" s="280"/>
      <c r="C6423" s="280"/>
      <c r="D6423" s="78"/>
      <c r="E6423" s="89"/>
    </row>
    <row r="6424" spans="1:8" ht="20.25">
      <c r="A6424" s="48"/>
      <c r="B6424" s="27"/>
      <c r="C6424" s="27"/>
      <c r="D6424" s="148"/>
      <c r="E6424" s="89"/>
    </row>
    <row r="6425" spans="1:8" ht="20.25">
      <c r="A6425" s="48"/>
      <c r="B6425" s="27"/>
      <c r="C6425" s="27"/>
      <c r="D6425" s="27"/>
      <c r="E6425" s="89"/>
    </row>
    <row r="6426" spans="1:8" ht="20.25">
      <c r="A6426" s="281"/>
      <c r="B6426" s="280"/>
      <c r="C6426" s="280"/>
      <c r="D6426" s="38"/>
      <c r="E6426" s="89"/>
    </row>
    <row r="6427" spans="1:8" ht="20.25">
      <c r="A6427" s="281"/>
      <c r="B6427" s="280"/>
      <c r="C6427" s="280"/>
      <c r="D6427" s="38"/>
      <c r="E6427" s="89"/>
    </row>
    <row r="6428" spans="1:8" ht="20.25">
      <c r="A6428" s="130"/>
      <c r="B6428" s="280"/>
      <c r="C6428" s="280"/>
      <c r="D6428" s="38"/>
      <c r="E6428" s="89"/>
    </row>
    <row r="6429" spans="1:8" ht="20.25">
      <c r="A6429" s="130"/>
      <c r="B6429" s="280"/>
      <c r="C6429" s="280"/>
      <c r="D6429" s="38"/>
      <c r="E6429" s="89"/>
    </row>
    <row r="6430" spans="1:8" ht="20.25">
      <c r="A6430" s="130"/>
      <c r="B6430" s="280"/>
      <c r="C6430" s="280"/>
      <c r="D6430" s="38"/>
      <c r="E6430" s="89"/>
    </row>
    <row r="6431" spans="1:8" ht="20.25">
      <c r="A6431" s="281"/>
      <c r="B6431" s="280"/>
      <c r="C6431" s="280"/>
      <c r="D6431" s="45"/>
      <c r="E6431" s="46"/>
    </row>
    <row r="6432" spans="1:8" ht="20.25">
      <c r="A6432" s="281"/>
      <c r="B6432" s="280"/>
      <c r="C6432" s="280"/>
      <c r="D6432" s="45"/>
      <c r="E6432" s="46"/>
    </row>
    <row r="6433" spans="1:5" ht="20.25">
      <c r="A6433" s="281"/>
      <c r="B6433" s="280"/>
      <c r="C6433" s="280"/>
      <c r="D6433" s="45"/>
      <c r="E6433" s="46"/>
    </row>
    <row r="6434" spans="1:5" ht="20.25">
      <c r="A6434" s="281"/>
      <c r="B6434" s="280"/>
      <c r="C6434" s="280"/>
      <c r="D6434" s="45"/>
      <c r="E6434" s="46"/>
    </row>
    <row r="6435" spans="1:5" ht="20.25">
      <c r="A6435" s="281"/>
      <c r="B6435" s="280"/>
      <c r="C6435" s="280"/>
      <c r="D6435" s="45" t="s">
        <v>29</v>
      </c>
      <c r="E6435" s="46"/>
    </row>
    <row r="6436" spans="1:5" ht="20.25">
      <c r="A6436" s="281"/>
      <c r="B6436" s="280"/>
      <c r="C6436" s="280"/>
      <c r="D6436" s="45"/>
      <c r="E6436" s="46"/>
    </row>
    <row r="6437" spans="1:5" ht="20.25">
      <c r="A6437" s="48"/>
      <c r="B6437" s="47"/>
      <c r="C6437" s="47"/>
      <c r="D6437" s="49"/>
      <c r="E6437" s="50"/>
    </row>
    <row r="6438" spans="1:5" ht="20.25">
      <c r="A6438" s="51"/>
      <c r="B6438" s="30"/>
      <c r="C6438" s="30"/>
      <c r="D6438" s="49"/>
      <c r="E6438" s="215"/>
    </row>
    <row r="6439" spans="1:5" ht="20.25">
      <c r="A6439" s="52"/>
      <c r="B6439" s="53"/>
      <c r="C6439" s="1268" t="s">
        <v>772</v>
      </c>
      <c r="D6439" s="1269"/>
      <c r="E6439" s="140">
        <f>SUM(E6413:E6438)</f>
        <v>-47137</v>
      </c>
    </row>
    <row r="6440" spans="1:5" ht="20.25">
      <c r="A6440" s="55" t="s">
        <v>23</v>
      </c>
      <c r="B6440" s="53"/>
      <c r="C6440" s="28"/>
      <c r="D6440" s="28"/>
      <c r="E6440" s="179"/>
    </row>
    <row r="6442" spans="1:5" ht="20.25">
      <c r="A6442" s="19" t="s">
        <v>0</v>
      </c>
      <c r="B6442" s="40"/>
      <c r="C6442" s="40"/>
      <c r="D6442" s="40"/>
      <c r="E6442" s="40"/>
    </row>
    <row r="6443" spans="1:5" ht="20.25">
      <c r="A6443" s="19" t="s">
        <v>1</v>
      </c>
    </row>
    <row r="6445" spans="1:5" ht="20.25">
      <c r="A6445" s="19"/>
      <c r="B6445" s="20"/>
      <c r="C6445" s="19" t="s">
        <v>2</v>
      </c>
      <c r="D6445" s="22"/>
      <c r="E6445" s="22"/>
    </row>
    <row r="6446" spans="1:5" ht="20.25">
      <c r="A6446" s="19" t="s">
        <v>3</v>
      </c>
      <c r="B6446" s="23"/>
      <c r="C6446" s="20"/>
      <c r="D6446" s="22"/>
      <c r="E6446" s="22"/>
    </row>
    <row r="6447" spans="1:5" ht="20.25">
      <c r="A6447" s="21"/>
      <c r="B6447" s="23"/>
      <c r="C6447" s="20"/>
      <c r="D6447" s="22"/>
      <c r="E6447" s="22"/>
    </row>
    <row r="6448" spans="1:5" ht="20.25">
      <c r="A6448" s="21" t="s">
        <v>511</v>
      </c>
      <c r="B6448" s="23"/>
      <c r="C6448" s="20"/>
      <c r="D6448" s="22"/>
      <c r="E6448" s="22"/>
    </row>
    <row r="6449" spans="1:6" ht="20.25">
      <c r="A6449" s="21" t="s">
        <v>5</v>
      </c>
      <c r="B6449" s="24"/>
      <c r="C6449" s="21"/>
      <c r="D6449" s="22"/>
      <c r="E6449" s="22"/>
    </row>
    <row r="6450" spans="1:6" ht="20.25">
      <c r="A6450" s="21" t="s">
        <v>6</v>
      </c>
      <c r="B6450" s="24"/>
      <c r="C6450" s="21"/>
      <c r="D6450" s="22"/>
      <c r="E6450" s="22"/>
    </row>
    <row r="6451" spans="1:6" ht="20.25">
      <c r="A6451" s="688" t="s">
        <v>7</v>
      </c>
      <c r="B6451" s="26" t="s">
        <v>8</v>
      </c>
      <c r="C6451" s="683" t="s">
        <v>9</v>
      </c>
      <c r="D6451" s="684"/>
      <c r="E6451" s="688" t="s">
        <v>10</v>
      </c>
    </row>
    <row r="6452" spans="1:6" ht="20.25">
      <c r="A6452" s="27"/>
      <c r="B6452" s="28" t="s">
        <v>11</v>
      </c>
      <c r="C6452" s="688"/>
      <c r="D6452" s="29"/>
      <c r="E6452" s="27" t="s">
        <v>12</v>
      </c>
    </row>
    <row r="6453" spans="1:6" ht="20.25">
      <c r="A6453" s="30"/>
      <c r="B6453" s="31"/>
      <c r="C6453" s="689" t="s">
        <v>13</v>
      </c>
      <c r="D6453" s="690" t="s">
        <v>14</v>
      </c>
      <c r="E6453" s="689"/>
    </row>
    <row r="6454" spans="1:6" ht="20.25">
      <c r="A6454" s="219" t="s">
        <v>512</v>
      </c>
      <c r="B6454" s="34" t="s">
        <v>40</v>
      </c>
      <c r="C6454" s="280" t="s">
        <v>19</v>
      </c>
      <c r="D6454" s="38">
        <v>43159</v>
      </c>
      <c r="E6454" s="89">
        <v>561912</v>
      </c>
      <c r="F6454" s="302">
        <v>43101</v>
      </c>
    </row>
    <row r="6455" spans="1:6" ht="20.25">
      <c r="A6455" s="220"/>
      <c r="B6455" s="280"/>
      <c r="C6455" s="280"/>
      <c r="D6455" s="38"/>
      <c r="E6455" s="89"/>
      <c r="F6455" s="306"/>
    </row>
    <row r="6456" spans="1:6" ht="20.25">
      <c r="A6456" s="281"/>
      <c r="B6456" s="280"/>
      <c r="C6456" s="280"/>
      <c r="D6456" s="38"/>
      <c r="E6456" s="89"/>
    </row>
    <row r="6457" spans="1:6" ht="20.25">
      <c r="A6457" s="130"/>
      <c r="B6457" s="280"/>
      <c r="C6457" s="280"/>
      <c r="D6457" s="38"/>
      <c r="E6457" s="89"/>
    </row>
    <row r="6458" spans="1:6" ht="20.25">
      <c r="A6458" s="130"/>
      <c r="B6458" s="280"/>
      <c r="C6458" s="280"/>
      <c r="D6458" s="86"/>
      <c r="E6458" s="89"/>
    </row>
    <row r="6459" spans="1:6" ht="20.25">
      <c r="A6459" s="130"/>
      <c r="B6459" s="280"/>
      <c r="C6459" s="280"/>
      <c r="D6459" s="38"/>
      <c r="E6459" s="89"/>
    </row>
    <row r="6460" spans="1:6" ht="20.25">
      <c r="A6460" s="130"/>
      <c r="B6460" s="280"/>
      <c r="C6460" s="282"/>
      <c r="D6460" s="86"/>
      <c r="E6460" s="89"/>
    </row>
    <row r="6461" spans="1:6" ht="20.25">
      <c r="A6461" s="130"/>
      <c r="B6461" s="280"/>
      <c r="C6461" s="282"/>
      <c r="D6461" s="86"/>
      <c r="E6461" s="89"/>
    </row>
    <row r="6462" spans="1:6" ht="20.25">
      <c r="A6462" s="281"/>
      <c r="B6462" s="280"/>
      <c r="C6462" s="280"/>
      <c r="D6462" s="38"/>
      <c r="E6462" s="89"/>
    </row>
    <row r="6463" spans="1:6" ht="20.25">
      <c r="A6463" s="130"/>
      <c r="B6463" s="280"/>
      <c r="C6463" s="280"/>
      <c r="D6463" s="38"/>
      <c r="E6463" s="89"/>
    </row>
    <row r="6464" spans="1:6" ht="20.25">
      <c r="A6464" s="130"/>
      <c r="B6464" s="280"/>
      <c r="C6464" s="280"/>
      <c r="D6464" s="78"/>
      <c r="E6464" s="89"/>
    </row>
    <row r="6465" spans="1:5" ht="20.25">
      <c r="A6465" s="48"/>
      <c r="B6465" s="27"/>
      <c r="C6465" s="27"/>
      <c r="D6465" s="148"/>
      <c r="E6465" s="89"/>
    </row>
    <row r="6466" spans="1:5" ht="20.25">
      <c r="A6466" s="48"/>
      <c r="B6466" s="27"/>
      <c r="C6466" s="27"/>
      <c r="D6466" s="27"/>
      <c r="E6466" s="89"/>
    </row>
    <row r="6467" spans="1:5" ht="20.25">
      <c r="A6467" s="281"/>
      <c r="B6467" s="280"/>
      <c r="C6467" s="280"/>
      <c r="D6467" s="38"/>
      <c r="E6467" s="89"/>
    </row>
    <row r="6468" spans="1:5" ht="20.25">
      <c r="A6468" s="281"/>
      <c r="B6468" s="280"/>
      <c r="C6468" s="280"/>
      <c r="D6468" s="38"/>
      <c r="E6468" s="89"/>
    </row>
    <row r="6469" spans="1:5" ht="20.25">
      <c r="A6469" s="130"/>
      <c r="B6469" s="280"/>
      <c r="C6469" s="280"/>
      <c r="D6469" s="38"/>
      <c r="E6469" s="89"/>
    </row>
    <row r="6470" spans="1:5" ht="20.25">
      <c r="A6470" s="130"/>
      <c r="B6470" s="280"/>
      <c r="C6470" s="280"/>
      <c r="D6470" s="38"/>
      <c r="E6470" s="89"/>
    </row>
    <row r="6471" spans="1:5" ht="20.25">
      <c r="A6471" s="130"/>
      <c r="B6471" s="280"/>
      <c r="C6471" s="280"/>
      <c r="D6471" s="38"/>
      <c r="E6471" s="89"/>
    </row>
    <row r="6472" spans="1:5" ht="20.25">
      <c r="A6472" s="281"/>
      <c r="B6472" s="280"/>
      <c r="C6472" s="280"/>
      <c r="D6472" s="45"/>
      <c r="E6472" s="46"/>
    </row>
    <row r="6473" spans="1:5" ht="20.25">
      <c r="A6473" s="281"/>
      <c r="B6473" s="280"/>
      <c r="C6473" s="280"/>
      <c r="D6473" s="45"/>
      <c r="E6473" s="46"/>
    </row>
    <row r="6474" spans="1:5" ht="20.25">
      <c r="A6474" s="281"/>
      <c r="B6474" s="280"/>
      <c r="C6474" s="280"/>
      <c r="D6474" s="45"/>
      <c r="E6474" s="46"/>
    </row>
    <row r="6475" spans="1:5" ht="20.25">
      <c r="A6475" s="281"/>
      <c r="B6475" s="280"/>
      <c r="C6475" s="280"/>
      <c r="D6475" s="45"/>
      <c r="E6475" s="46"/>
    </row>
    <row r="6476" spans="1:5" ht="20.25">
      <c r="A6476" s="281"/>
      <c r="B6476" s="280"/>
      <c r="C6476" s="280"/>
      <c r="D6476" s="45" t="s">
        <v>29</v>
      </c>
      <c r="E6476" s="46"/>
    </row>
    <row r="6477" spans="1:5" ht="20.25">
      <c r="A6477" s="281"/>
      <c r="B6477" s="280"/>
      <c r="C6477" s="280"/>
      <c r="D6477" s="45"/>
      <c r="E6477" s="46"/>
    </row>
    <row r="6478" spans="1:5" ht="20.25">
      <c r="A6478" s="48"/>
      <c r="B6478" s="47"/>
      <c r="C6478" s="47"/>
      <c r="D6478" s="49"/>
      <c r="E6478" s="50"/>
    </row>
    <row r="6479" spans="1:5" ht="20.25">
      <c r="A6479" s="51"/>
      <c r="B6479" s="30"/>
      <c r="C6479" s="30"/>
      <c r="D6479" s="49"/>
      <c r="E6479" s="50"/>
    </row>
    <row r="6480" spans="1:5" ht="20.25">
      <c r="A6480" s="52"/>
      <c r="B6480" s="53"/>
      <c r="C6480" s="1268" t="s">
        <v>772</v>
      </c>
      <c r="D6480" s="1269"/>
      <c r="E6480" s="140">
        <f>SUM(E6454:E6479)</f>
        <v>561912</v>
      </c>
    </row>
    <row r="6481" spans="1:6" ht="20.25">
      <c r="A6481" s="55" t="s">
        <v>23</v>
      </c>
      <c r="B6481" s="53"/>
      <c r="C6481" s="28"/>
      <c r="D6481" s="28"/>
      <c r="E6481" s="179"/>
    </row>
    <row r="6483" spans="1:6" ht="20.25">
      <c r="A6483" s="19" t="s">
        <v>0</v>
      </c>
      <c r="B6483" s="40"/>
      <c r="C6483" s="40"/>
      <c r="D6483" s="40"/>
      <c r="E6483" s="40"/>
    </row>
    <row r="6484" spans="1:6" ht="20.25">
      <c r="A6484" s="19" t="s">
        <v>1</v>
      </c>
    </row>
    <row r="6485" spans="1:6" ht="20.25">
      <c r="A6485" s="19"/>
    </row>
    <row r="6487" spans="1:6" ht="20.25">
      <c r="A6487" s="19" t="s">
        <v>3</v>
      </c>
      <c r="B6487" s="23"/>
      <c r="C6487" s="20"/>
      <c r="D6487" s="22"/>
      <c r="E6487" s="22"/>
    </row>
    <row r="6488" spans="1:6" ht="20.25">
      <c r="A6488" s="21"/>
      <c r="B6488" s="23"/>
      <c r="C6488" s="20"/>
      <c r="D6488" s="22"/>
      <c r="E6488" s="22"/>
    </row>
    <row r="6489" spans="1:6" ht="20.25">
      <c r="A6489" s="21" t="s">
        <v>514</v>
      </c>
      <c r="B6489" s="23"/>
      <c r="C6489" s="20"/>
      <c r="D6489" s="22"/>
      <c r="E6489" s="22"/>
    </row>
    <row r="6490" spans="1:6" ht="20.25">
      <c r="A6490" s="21" t="s">
        <v>5</v>
      </c>
      <c r="B6490" s="24"/>
      <c r="C6490" s="21"/>
      <c r="D6490" s="22"/>
      <c r="E6490" s="22"/>
    </row>
    <row r="6491" spans="1:6" ht="20.25">
      <c r="A6491" s="21" t="s">
        <v>6</v>
      </c>
      <c r="B6491" s="24"/>
      <c r="C6491" s="21"/>
      <c r="D6491" s="22"/>
      <c r="E6491" s="22"/>
    </row>
    <row r="6492" spans="1:6" ht="20.25">
      <c r="A6492" s="688" t="s">
        <v>7</v>
      </c>
      <c r="B6492" s="26" t="s">
        <v>8</v>
      </c>
      <c r="C6492" s="683" t="s">
        <v>9</v>
      </c>
      <c r="D6492" s="684"/>
      <c r="E6492" s="688" t="s">
        <v>10</v>
      </c>
    </row>
    <row r="6493" spans="1:6" ht="20.25">
      <c r="A6493" s="27"/>
      <c r="B6493" s="28" t="s">
        <v>11</v>
      </c>
      <c r="C6493" s="688"/>
      <c r="D6493" s="29"/>
      <c r="E6493" s="27" t="s">
        <v>12</v>
      </c>
    </row>
    <row r="6494" spans="1:6" ht="20.25">
      <c r="A6494" s="30"/>
      <c r="B6494" s="31"/>
      <c r="C6494" s="689" t="s">
        <v>13</v>
      </c>
      <c r="D6494" s="690" t="s">
        <v>14</v>
      </c>
      <c r="E6494" s="689"/>
    </row>
    <row r="6495" spans="1:6" ht="20.25">
      <c r="A6495" s="219" t="s">
        <v>515</v>
      </c>
      <c r="B6495" s="34" t="s">
        <v>18</v>
      </c>
      <c r="C6495" s="280" t="s">
        <v>17</v>
      </c>
      <c r="D6495" s="86">
        <v>43146</v>
      </c>
      <c r="E6495" s="89">
        <v>984373</v>
      </c>
      <c r="F6495" s="302">
        <v>43101</v>
      </c>
    </row>
    <row r="6496" spans="1:6" ht="20.25">
      <c r="A6496" s="281"/>
      <c r="B6496" s="280"/>
      <c r="C6496" s="280" t="s">
        <v>19</v>
      </c>
      <c r="D6496" s="86">
        <v>43159</v>
      </c>
      <c r="E6496" s="89">
        <v>721949</v>
      </c>
    </row>
    <row r="6497" spans="1:5" ht="20.25">
      <c r="A6497" s="130"/>
      <c r="B6497" s="280"/>
      <c r="C6497" s="280"/>
      <c r="D6497" s="86"/>
      <c r="E6497" s="89"/>
    </row>
    <row r="6498" spans="1:5" ht="20.25">
      <c r="A6498" s="130"/>
      <c r="B6498" s="280"/>
      <c r="C6498" s="280"/>
      <c r="D6498" s="38"/>
      <c r="E6498" s="89"/>
    </row>
    <row r="6499" spans="1:5" ht="20.25">
      <c r="A6499" s="130"/>
      <c r="B6499" s="280"/>
      <c r="C6499" s="280"/>
      <c r="D6499" s="38"/>
      <c r="E6499" s="89"/>
    </row>
    <row r="6500" spans="1:5" ht="20.25">
      <c r="A6500" s="130"/>
      <c r="B6500" s="280"/>
      <c r="C6500" s="282"/>
      <c r="D6500" s="38"/>
      <c r="E6500" s="89"/>
    </row>
    <row r="6501" spans="1:5" ht="20.25">
      <c r="A6501" s="130"/>
      <c r="B6501" s="280"/>
      <c r="C6501" s="282"/>
      <c r="D6501" s="86"/>
      <c r="E6501" s="89"/>
    </row>
    <row r="6502" spans="1:5" ht="20.25">
      <c r="A6502" s="130"/>
      <c r="B6502" s="280"/>
      <c r="C6502" s="280"/>
      <c r="D6502" s="38"/>
      <c r="E6502" s="89"/>
    </row>
    <row r="6503" spans="1:5" ht="20.25">
      <c r="A6503" s="281"/>
      <c r="B6503" s="280"/>
      <c r="C6503" s="280"/>
      <c r="D6503" s="38"/>
      <c r="E6503" s="89"/>
    </row>
    <row r="6504" spans="1:5" ht="20.25">
      <c r="A6504" s="130"/>
      <c r="B6504" s="280"/>
      <c r="C6504" s="280"/>
      <c r="D6504" s="38"/>
      <c r="E6504" s="89"/>
    </row>
    <row r="6505" spans="1:5" ht="20.25">
      <c r="A6505" s="130"/>
      <c r="B6505" s="280"/>
      <c r="C6505" s="280"/>
      <c r="D6505" s="78"/>
      <c r="E6505" s="89"/>
    </row>
    <row r="6506" spans="1:5" ht="20.25">
      <c r="A6506" s="48"/>
      <c r="B6506" s="27"/>
      <c r="C6506" s="27"/>
      <c r="D6506" s="148"/>
      <c r="E6506" s="89"/>
    </row>
    <row r="6507" spans="1:5" ht="20.25">
      <c r="A6507" s="48"/>
      <c r="B6507" s="27"/>
      <c r="C6507" s="27"/>
      <c r="D6507" s="27"/>
      <c r="E6507" s="89"/>
    </row>
    <row r="6508" spans="1:5" ht="20.25">
      <c r="A6508" s="281"/>
      <c r="B6508" s="280"/>
      <c r="C6508" s="280"/>
      <c r="D6508" s="38"/>
      <c r="E6508" s="89"/>
    </row>
    <row r="6509" spans="1:5" ht="20.25">
      <c r="A6509" s="281"/>
      <c r="B6509" s="280"/>
      <c r="C6509" s="280"/>
      <c r="D6509" s="38"/>
      <c r="E6509" s="89"/>
    </row>
    <row r="6510" spans="1:5" ht="20.25">
      <c r="A6510" s="130"/>
      <c r="B6510" s="280"/>
      <c r="C6510" s="280"/>
      <c r="D6510" s="38"/>
      <c r="E6510" s="89"/>
    </row>
    <row r="6511" spans="1:5" ht="20.25">
      <c r="A6511" s="130"/>
      <c r="B6511" s="280"/>
      <c r="C6511" s="280"/>
      <c r="D6511" s="38"/>
      <c r="E6511" s="89"/>
    </row>
    <row r="6512" spans="1:5" ht="20.25">
      <c r="A6512" s="130"/>
      <c r="B6512" s="280"/>
      <c r="C6512" s="280"/>
      <c r="D6512" s="38"/>
      <c r="E6512" s="89"/>
    </row>
    <row r="6513" spans="1:5" ht="20.25">
      <c r="A6513" s="281"/>
      <c r="B6513" s="280"/>
      <c r="C6513" s="280"/>
      <c r="D6513" s="45"/>
      <c r="E6513" s="46"/>
    </row>
    <row r="6514" spans="1:5" ht="20.25">
      <c r="A6514" s="281"/>
      <c r="B6514" s="280"/>
      <c r="C6514" s="280"/>
      <c r="D6514" s="45"/>
      <c r="E6514" s="46"/>
    </row>
    <row r="6515" spans="1:5" ht="20.25">
      <c r="A6515" s="281"/>
      <c r="B6515" s="280"/>
      <c r="C6515" s="280"/>
      <c r="D6515" s="45"/>
      <c r="E6515" s="46"/>
    </row>
    <row r="6516" spans="1:5" ht="20.25">
      <c r="A6516" s="281"/>
      <c r="B6516" s="280"/>
      <c r="C6516" s="280"/>
      <c r="D6516" s="45" t="s">
        <v>29</v>
      </c>
      <c r="E6516" s="46"/>
    </row>
    <row r="6517" spans="1:5" ht="20.25">
      <c r="A6517" s="281"/>
      <c r="B6517" s="280"/>
      <c r="C6517" s="280"/>
      <c r="D6517" s="45"/>
      <c r="E6517" s="46"/>
    </row>
    <row r="6518" spans="1:5" ht="20.25">
      <c r="A6518" s="281"/>
      <c r="B6518" s="280"/>
      <c r="C6518" s="280"/>
      <c r="D6518" s="45"/>
      <c r="E6518" s="46"/>
    </row>
    <row r="6519" spans="1:5" ht="20.25">
      <c r="A6519" s="281"/>
      <c r="B6519" s="280"/>
      <c r="C6519" s="280"/>
      <c r="D6519" s="45"/>
      <c r="E6519" s="46"/>
    </row>
    <row r="6520" spans="1:5" ht="20.25">
      <c r="A6520" s="48"/>
      <c r="B6520" s="47"/>
      <c r="C6520" s="47"/>
      <c r="D6520" s="49"/>
      <c r="E6520" s="50"/>
    </row>
    <row r="6521" spans="1:5" ht="20.25">
      <c r="A6521" s="51"/>
      <c r="B6521" s="30"/>
      <c r="C6521" s="30"/>
      <c r="D6521" s="49"/>
      <c r="E6521" s="50"/>
    </row>
    <row r="6522" spans="1:5" ht="20.25">
      <c r="A6522" s="52"/>
      <c r="B6522" s="53"/>
      <c r="C6522" s="1268" t="s">
        <v>772</v>
      </c>
      <c r="D6522" s="1269"/>
      <c r="E6522" s="140">
        <f>SUM(E6495:E6521)</f>
        <v>1706322</v>
      </c>
    </row>
    <row r="6523" spans="1:5" ht="20.25">
      <c r="A6523" s="55" t="s">
        <v>23</v>
      </c>
      <c r="B6523" s="53"/>
      <c r="C6523" s="28"/>
      <c r="D6523" s="28"/>
      <c r="E6523" s="179"/>
    </row>
    <row r="6524" spans="1:5" ht="20.25">
      <c r="A6524" s="19" t="s">
        <v>0</v>
      </c>
      <c r="B6524" s="40"/>
      <c r="C6524" s="40"/>
      <c r="D6524" s="40"/>
      <c r="E6524" s="40"/>
    </row>
    <row r="6525" spans="1:5" ht="20.25">
      <c r="A6525" s="19" t="s">
        <v>1</v>
      </c>
    </row>
    <row r="6526" spans="1:5" ht="20.25">
      <c r="A6526" s="19"/>
    </row>
    <row r="6528" spans="1:5" ht="20.25">
      <c r="A6528" s="19" t="s">
        <v>3</v>
      </c>
      <c r="B6528" s="23"/>
      <c r="C6528" s="20"/>
      <c r="D6528" s="22"/>
      <c r="E6528" s="22"/>
    </row>
    <row r="6529" spans="1:6" ht="20.25">
      <c r="A6529" s="21"/>
      <c r="B6529" s="23"/>
      <c r="C6529" s="20"/>
      <c r="D6529" s="22"/>
      <c r="E6529" s="22"/>
    </row>
    <row r="6530" spans="1:6" ht="20.25">
      <c r="A6530" s="21" t="s">
        <v>514</v>
      </c>
      <c r="B6530" s="23"/>
      <c r="C6530" s="20"/>
      <c r="D6530" s="22"/>
      <c r="E6530" s="22"/>
    </row>
    <row r="6531" spans="1:6" ht="20.25">
      <c r="A6531" s="21" t="s">
        <v>5</v>
      </c>
      <c r="B6531" s="24"/>
      <c r="C6531" s="21"/>
      <c r="D6531" s="22"/>
      <c r="E6531" s="22"/>
    </row>
    <row r="6532" spans="1:6" ht="20.25">
      <c r="A6532" s="21" t="s">
        <v>6</v>
      </c>
      <c r="B6532" s="24"/>
      <c r="C6532" s="21"/>
      <c r="D6532" s="22"/>
      <c r="E6532" s="22"/>
    </row>
    <row r="6533" spans="1:6" ht="20.25">
      <c r="A6533" s="698" t="s">
        <v>7</v>
      </c>
      <c r="B6533" s="26" t="s">
        <v>8</v>
      </c>
      <c r="C6533" s="696" t="s">
        <v>9</v>
      </c>
      <c r="D6533" s="697"/>
      <c r="E6533" s="698" t="s">
        <v>10</v>
      </c>
    </row>
    <row r="6534" spans="1:6" ht="20.25">
      <c r="A6534" s="27"/>
      <c r="B6534" s="28" t="s">
        <v>11</v>
      </c>
      <c r="C6534" s="698"/>
      <c r="D6534" s="29"/>
      <c r="E6534" s="27" t="s">
        <v>12</v>
      </c>
    </row>
    <row r="6535" spans="1:6" ht="20.25">
      <c r="A6535" s="30"/>
      <c r="B6535" s="31"/>
      <c r="C6535" s="699" t="s">
        <v>13</v>
      </c>
      <c r="D6535" s="700" t="s">
        <v>14</v>
      </c>
      <c r="E6535" s="699"/>
    </row>
    <row r="6536" spans="1:6" ht="20.25">
      <c r="A6536" s="219" t="s">
        <v>516</v>
      </c>
      <c r="B6536" s="34" t="s">
        <v>18</v>
      </c>
      <c r="C6536" s="280" t="s">
        <v>17</v>
      </c>
      <c r="D6536" s="86">
        <v>43146</v>
      </c>
      <c r="E6536" s="89">
        <v>84054</v>
      </c>
    </row>
    <row r="6537" spans="1:6" ht="20.25">
      <c r="A6537" s="281"/>
      <c r="B6537" s="280"/>
      <c r="C6537" s="280"/>
      <c r="D6537" s="86"/>
      <c r="E6537" s="89"/>
      <c r="F6537" s="302">
        <v>43101</v>
      </c>
    </row>
    <row r="6538" spans="1:6" ht="20.25">
      <c r="A6538" s="130"/>
      <c r="B6538" s="280"/>
      <c r="C6538" s="280"/>
      <c r="D6538" s="86"/>
      <c r="E6538" s="89"/>
    </row>
    <row r="6539" spans="1:6" ht="20.25">
      <c r="A6539" s="130"/>
      <c r="B6539" s="280"/>
      <c r="C6539" s="280"/>
      <c r="D6539" s="38"/>
      <c r="E6539" s="89"/>
    </row>
    <row r="6540" spans="1:6" ht="20.25">
      <c r="A6540" s="130"/>
      <c r="B6540" s="280"/>
      <c r="C6540" s="280"/>
      <c r="D6540" s="38"/>
      <c r="E6540" s="89"/>
    </row>
    <row r="6541" spans="1:6" ht="20.25">
      <c r="A6541" s="130"/>
      <c r="B6541" s="280"/>
      <c r="C6541" s="282"/>
      <c r="D6541" s="38"/>
      <c r="E6541" s="89"/>
    </row>
    <row r="6542" spans="1:6" ht="20.25">
      <c r="A6542" s="130"/>
      <c r="B6542" s="280"/>
      <c r="C6542" s="282"/>
      <c r="D6542" s="86"/>
      <c r="E6542" s="89"/>
    </row>
    <row r="6543" spans="1:6" ht="20.25">
      <c r="A6543" s="130"/>
      <c r="B6543" s="280"/>
      <c r="C6543" s="280"/>
      <c r="D6543" s="38"/>
      <c r="E6543" s="89"/>
    </row>
    <row r="6544" spans="1:6" ht="20.25">
      <c r="A6544" s="281"/>
      <c r="B6544" s="280"/>
      <c r="C6544" s="280"/>
      <c r="D6544" s="38"/>
      <c r="E6544" s="89"/>
    </row>
    <row r="6545" spans="1:5" ht="20.25">
      <c r="A6545" s="130"/>
      <c r="B6545" s="280"/>
      <c r="C6545" s="280"/>
      <c r="D6545" s="38"/>
      <c r="E6545" s="89"/>
    </row>
    <row r="6546" spans="1:5" ht="20.25">
      <c r="A6546" s="130"/>
      <c r="B6546" s="280"/>
      <c r="C6546" s="280"/>
      <c r="D6546" s="78"/>
      <c r="E6546" s="89"/>
    </row>
    <row r="6547" spans="1:5" ht="20.25">
      <c r="A6547" s="48"/>
      <c r="B6547" s="27"/>
      <c r="C6547" s="27"/>
      <c r="D6547" s="148"/>
      <c r="E6547" s="89"/>
    </row>
    <row r="6548" spans="1:5" ht="20.25">
      <c r="A6548" s="48"/>
      <c r="B6548" s="27"/>
      <c r="C6548" s="27"/>
      <c r="D6548" s="27"/>
      <c r="E6548" s="89"/>
    </row>
    <row r="6549" spans="1:5" ht="20.25">
      <c r="A6549" s="281"/>
      <c r="B6549" s="280"/>
      <c r="C6549" s="280"/>
      <c r="D6549" s="38"/>
      <c r="E6549" s="89"/>
    </row>
    <row r="6550" spans="1:5" ht="20.25">
      <c r="A6550" s="281"/>
      <c r="B6550" s="280"/>
      <c r="C6550" s="280"/>
      <c r="D6550" s="38"/>
      <c r="E6550" s="89"/>
    </row>
    <row r="6551" spans="1:5" ht="20.25">
      <c r="A6551" s="130"/>
      <c r="B6551" s="280"/>
      <c r="C6551" s="280"/>
      <c r="D6551" s="38"/>
      <c r="E6551" s="89"/>
    </row>
    <row r="6552" spans="1:5" ht="20.25">
      <c r="A6552" s="130"/>
      <c r="B6552" s="280"/>
      <c r="C6552" s="280"/>
      <c r="D6552" s="38"/>
      <c r="E6552" s="89"/>
    </row>
    <row r="6553" spans="1:5" ht="20.25">
      <c r="A6553" s="130"/>
      <c r="B6553" s="280"/>
      <c r="C6553" s="280"/>
      <c r="D6553" s="38"/>
      <c r="E6553" s="89"/>
    </row>
    <row r="6554" spans="1:5" ht="20.25">
      <c r="A6554" s="281"/>
      <c r="B6554" s="280"/>
      <c r="C6554" s="280"/>
      <c r="D6554" s="45"/>
      <c r="E6554" s="46"/>
    </row>
    <row r="6555" spans="1:5" ht="20.25">
      <c r="A6555" s="281"/>
      <c r="B6555" s="280"/>
      <c r="C6555" s="280"/>
      <c r="D6555" s="45"/>
      <c r="E6555" s="46"/>
    </row>
    <row r="6556" spans="1:5" ht="20.25">
      <c r="A6556" s="281"/>
      <c r="B6556" s="280"/>
      <c r="C6556" s="280"/>
      <c r="D6556" s="45"/>
      <c r="E6556" s="46"/>
    </row>
    <row r="6557" spans="1:5" ht="20.25">
      <c r="A6557" s="281"/>
      <c r="B6557" s="280"/>
      <c r="C6557" s="280"/>
      <c r="D6557" s="45" t="s">
        <v>29</v>
      </c>
      <c r="E6557" s="46"/>
    </row>
    <row r="6558" spans="1:5" ht="20.25">
      <c r="A6558" s="281"/>
      <c r="B6558" s="280"/>
      <c r="C6558" s="280"/>
      <c r="D6558" s="45"/>
      <c r="E6558" s="46"/>
    </row>
    <row r="6559" spans="1:5" ht="20.25">
      <c r="A6559" s="281"/>
      <c r="B6559" s="280"/>
      <c r="C6559" s="280"/>
      <c r="D6559" s="45"/>
      <c r="E6559" s="46"/>
    </row>
    <row r="6560" spans="1:5" ht="20.25">
      <c r="A6560" s="281"/>
      <c r="B6560" s="280"/>
      <c r="C6560" s="280"/>
      <c r="D6560" s="45"/>
      <c r="E6560" s="46"/>
    </row>
    <row r="6561" spans="1:5" ht="20.25">
      <c r="A6561" s="48"/>
      <c r="B6561" s="47"/>
      <c r="C6561" s="47"/>
      <c r="D6561" s="49"/>
      <c r="E6561" s="50"/>
    </row>
    <row r="6562" spans="1:5" ht="20.25">
      <c r="A6562" s="51"/>
      <c r="B6562" s="30"/>
      <c r="C6562" s="30"/>
      <c r="D6562" s="49"/>
      <c r="E6562" s="50"/>
    </row>
    <row r="6563" spans="1:5" ht="20.25">
      <c r="A6563" s="52"/>
      <c r="B6563" s="53"/>
      <c r="C6563" s="1268" t="s">
        <v>772</v>
      </c>
      <c r="D6563" s="1269"/>
      <c r="E6563" s="140">
        <f>SUM(E6536:E6562)</f>
        <v>84054</v>
      </c>
    </row>
    <row r="6564" spans="1:5" ht="20.25">
      <c r="A6564" s="55" t="s">
        <v>23</v>
      </c>
      <c r="B6564" s="53"/>
      <c r="C6564" s="28"/>
      <c r="D6564" s="28"/>
      <c r="E6564" s="179"/>
    </row>
    <row r="6565" spans="1:5" ht="20.25">
      <c r="A6565" s="19" t="s">
        <v>0</v>
      </c>
      <c r="B6565" s="40"/>
      <c r="C6565" s="40"/>
      <c r="D6565" s="40"/>
      <c r="E6565" s="40"/>
    </row>
    <row r="6566" spans="1:5" ht="20.25">
      <c r="A6566" s="19" t="s">
        <v>1</v>
      </c>
    </row>
    <row r="6567" spans="1:5" ht="20.25">
      <c r="A6567" s="19"/>
    </row>
    <row r="6569" spans="1:5" ht="20.25">
      <c r="A6569" s="19" t="s">
        <v>3</v>
      </c>
      <c r="B6569" s="23"/>
      <c r="C6569" s="20"/>
      <c r="D6569" s="22"/>
      <c r="E6569" s="22"/>
    </row>
    <row r="6570" spans="1:5" ht="20.25">
      <c r="A6570" s="21"/>
      <c r="B6570" s="23"/>
      <c r="C6570" s="20"/>
      <c r="D6570" s="22"/>
      <c r="E6570" s="22"/>
    </row>
    <row r="6571" spans="1:5" ht="20.25">
      <c r="A6571" s="21" t="s">
        <v>517</v>
      </c>
      <c r="B6571" s="23"/>
      <c r="C6571" s="20"/>
      <c r="D6571" s="22"/>
      <c r="E6571" s="22"/>
    </row>
    <row r="6572" spans="1:5" ht="20.25">
      <c r="A6572" s="21" t="s">
        <v>5</v>
      </c>
      <c r="B6572" s="24"/>
      <c r="C6572" s="21"/>
      <c r="D6572" s="22"/>
      <c r="E6572" s="22"/>
    </row>
    <row r="6573" spans="1:5" ht="20.25">
      <c r="A6573" s="21" t="s">
        <v>6</v>
      </c>
      <c r="B6573" s="24"/>
      <c r="C6573" s="21"/>
      <c r="D6573" s="22"/>
      <c r="E6573" s="22"/>
    </row>
    <row r="6574" spans="1:5" ht="20.25">
      <c r="A6574" s="688" t="s">
        <v>7</v>
      </c>
      <c r="B6574" s="26" t="s">
        <v>8</v>
      </c>
      <c r="C6574" s="683" t="s">
        <v>9</v>
      </c>
      <c r="D6574" s="684"/>
      <c r="E6574" s="688" t="s">
        <v>10</v>
      </c>
    </row>
    <row r="6575" spans="1:5" ht="20.25">
      <c r="A6575" s="27"/>
      <c r="B6575" s="28" t="s">
        <v>11</v>
      </c>
      <c r="C6575" s="688"/>
      <c r="D6575" s="29"/>
      <c r="E6575" s="27" t="s">
        <v>12</v>
      </c>
    </row>
    <row r="6576" spans="1:5" ht="20.25">
      <c r="A6576" s="30"/>
      <c r="B6576" s="31"/>
      <c r="C6576" s="689" t="s">
        <v>13</v>
      </c>
      <c r="D6576" s="690" t="s">
        <v>14</v>
      </c>
      <c r="E6576" s="689"/>
    </row>
    <row r="6577" spans="1:6" ht="20.25">
      <c r="A6577" s="18" t="s">
        <v>518</v>
      </c>
      <c r="B6577" s="281" t="s">
        <v>18</v>
      </c>
      <c r="C6577" s="282" t="s">
        <v>19</v>
      </c>
      <c r="D6577" s="38">
        <v>43131</v>
      </c>
      <c r="E6577" s="89">
        <v>729816</v>
      </c>
    </row>
    <row r="6578" spans="1:6" ht="20.25">
      <c r="A6578" s="682"/>
      <c r="B6578" s="281"/>
      <c r="C6578" s="282"/>
      <c r="D6578" s="38"/>
      <c r="E6578" s="89">
        <v>-16</v>
      </c>
      <c r="F6578" s="302">
        <v>43101</v>
      </c>
    </row>
    <row r="6579" spans="1:6" ht="20.25">
      <c r="A6579" s="41"/>
      <c r="B6579" s="281"/>
      <c r="C6579" s="282"/>
      <c r="D6579" s="38"/>
      <c r="E6579" s="89"/>
    </row>
    <row r="6580" spans="1:6" ht="20.25">
      <c r="A6580" s="41"/>
      <c r="B6580" s="280"/>
      <c r="C6580" s="282"/>
      <c r="D6580" s="86"/>
      <c r="E6580" s="89"/>
      <c r="F6580" s="279"/>
    </row>
    <row r="6581" spans="1:6" ht="20.25">
      <c r="A6581" s="41"/>
      <c r="B6581" s="280"/>
      <c r="C6581" s="282"/>
      <c r="D6581" s="86"/>
      <c r="E6581" s="89"/>
      <c r="F6581" s="279"/>
    </row>
    <row r="6582" spans="1:6" ht="20.25">
      <c r="A6582" s="41"/>
      <c r="B6582" s="280"/>
      <c r="C6582" s="280"/>
      <c r="D6582" s="38"/>
      <c r="E6582" s="89"/>
      <c r="F6582" s="279"/>
    </row>
    <row r="6583" spans="1:6" ht="20.25">
      <c r="A6583" s="41"/>
      <c r="B6583" s="280"/>
      <c r="C6583" s="280"/>
      <c r="D6583" s="38"/>
      <c r="E6583" s="89"/>
      <c r="F6583" s="279"/>
    </row>
    <row r="6584" spans="1:6" ht="20.25">
      <c r="A6584" s="41"/>
      <c r="B6584" s="281"/>
      <c r="C6584" s="280"/>
      <c r="D6584" s="78"/>
      <c r="E6584" s="89"/>
      <c r="F6584" s="279"/>
    </row>
    <row r="6585" spans="1:6" ht="20.25">
      <c r="A6585" s="47"/>
      <c r="B6585" s="28"/>
      <c r="C6585" s="27"/>
      <c r="D6585" s="148"/>
      <c r="E6585" s="89"/>
      <c r="F6585" s="279"/>
    </row>
    <row r="6586" spans="1:6" ht="20.25">
      <c r="A6586" s="47"/>
      <c r="B6586" s="28"/>
      <c r="C6586" s="27"/>
      <c r="D6586" s="148"/>
      <c r="E6586" s="89"/>
      <c r="F6586" s="279"/>
    </row>
    <row r="6587" spans="1:6" ht="20.25">
      <c r="A6587" s="47"/>
      <c r="B6587" s="28"/>
      <c r="C6587" s="27"/>
      <c r="D6587" s="148"/>
      <c r="E6587" s="89"/>
      <c r="F6587" s="279"/>
    </row>
    <row r="6588" spans="1:6" ht="20.25">
      <c r="A6588" s="47"/>
      <c r="B6588" s="28"/>
      <c r="C6588" s="27"/>
      <c r="D6588" s="148"/>
      <c r="E6588" s="89"/>
      <c r="F6588" s="279"/>
    </row>
    <row r="6589" spans="1:6" ht="20.25">
      <c r="A6589" s="47"/>
      <c r="B6589" s="27"/>
      <c r="C6589" s="27"/>
      <c r="D6589" s="27"/>
      <c r="E6589" s="89"/>
      <c r="F6589" s="279"/>
    </row>
    <row r="6590" spans="1:6" ht="20.25">
      <c r="A6590" s="280"/>
      <c r="B6590" s="280"/>
      <c r="C6590" s="280"/>
      <c r="D6590" s="38"/>
      <c r="E6590" s="89"/>
      <c r="F6590" s="279"/>
    </row>
    <row r="6591" spans="1:6" ht="20.25">
      <c r="A6591" s="280"/>
      <c r="B6591" s="280"/>
      <c r="C6591" s="280"/>
      <c r="D6591" s="38"/>
      <c r="E6591" s="89"/>
      <c r="F6591" s="279"/>
    </row>
    <row r="6592" spans="1:6" ht="20.25">
      <c r="A6592" s="41"/>
      <c r="B6592" s="280"/>
      <c r="C6592" s="280"/>
      <c r="D6592" s="38"/>
      <c r="E6592" s="89"/>
      <c r="F6592" s="279"/>
    </row>
    <row r="6593" spans="1:6" ht="20.25">
      <c r="A6593" s="41"/>
      <c r="B6593" s="280"/>
      <c r="C6593" s="280"/>
      <c r="D6593" s="38"/>
      <c r="E6593" s="89"/>
      <c r="F6593" s="279"/>
    </row>
    <row r="6594" spans="1:6" ht="20.25">
      <c r="A6594" s="41"/>
      <c r="B6594" s="280"/>
      <c r="C6594" s="280"/>
      <c r="D6594" s="38"/>
      <c r="E6594" s="89"/>
      <c r="F6594" s="279"/>
    </row>
    <row r="6595" spans="1:6" ht="20.25">
      <c r="A6595" s="280"/>
      <c r="B6595" s="281"/>
      <c r="C6595" s="280"/>
      <c r="D6595" s="45"/>
      <c r="E6595" s="46"/>
      <c r="F6595" s="279"/>
    </row>
    <row r="6596" spans="1:6" ht="20.25">
      <c r="A6596" s="280"/>
      <c r="B6596" s="281"/>
      <c r="C6596" s="280"/>
      <c r="D6596" s="45"/>
      <c r="E6596" s="46"/>
    </row>
    <row r="6597" spans="1:6" ht="20.25">
      <c r="A6597" s="280"/>
      <c r="B6597" s="281"/>
      <c r="C6597" s="280"/>
      <c r="D6597" s="45"/>
      <c r="E6597" s="46"/>
    </row>
    <row r="6598" spans="1:6" ht="20.25">
      <c r="A6598" s="280"/>
      <c r="B6598" s="281"/>
      <c r="C6598" s="280"/>
      <c r="D6598" s="45"/>
      <c r="E6598" s="46"/>
    </row>
    <row r="6599" spans="1:6" ht="20.25">
      <c r="A6599" s="280"/>
      <c r="B6599" s="281"/>
      <c r="C6599" s="280"/>
      <c r="D6599" s="45" t="s">
        <v>29</v>
      </c>
      <c r="E6599" s="46"/>
    </row>
    <row r="6600" spans="1:6" ht="20.25">
      <c r="A6600" s="280"/>
      <c r="B6600" s="281"/>
      <c r="C6600" s="280"/>
      <c r="D6600" s="45"/>
      <c r="E6600" s="46"/>
    </row>
    <row r="6601" spans="1:6" ht="20.25">
      <c r="A6601" s="280"/>
      <c r="B6601" s="281"/>
      <c r="C6601" s="280"/>
      <c r="D6601" s="45"/>
      <c r="E6601" s="46"/>
    </row>
    <row r="6602" spans="1:6" ht="20.25">
      <c r="A6602" s="47"/>
      <c r="B6602" s="48"/>
      <c r="C6602" s="47"/>
      <c r="D6602" s="49"/>
      <c r="E6602" s="50"/>
    </row>
    <row r="6603" spans="1:6" ht="20.25">
      <c r="A6603" s="30"/>
      <c r="B6603" s="51"/>
      <c r="C6603" s="30"/>
      <c r="D6603" s="49"/>
      <c r="E6603" s="50"/>
    </row>
    <row r="6604" spans="1:6" ht="20.25">
      <c r="A6604" s="52"/>
      <c r="B6604" s="53"/>
      <c r="C6604" s="1268" t="s">
        <v>772</v>
      </c>
      <c r="D6604" s="1269"/>
      <c r="E6604" s="140">
        <f>SUM(E6577:E6603)</f>
        <v>729800</v>
      </c>
    </row>
    <row r="6605" spans="1:6" ht="20.25">
      <c r="A6605" s="55" t="s">
        <v>23</v>
      </c>
      <c r="B6605" s="53"/>
      <c r="C6605" s="28"/>
      <c r="D6605" s="28"/>
      <c r="E6605" s="179"/>
    </row>
    <row r="6606" spans="1:6" ht="20.25">
      <c r="A6606" s="19" t="s">
        <v>0</v>
      </c>
      <c r="B6606" s="40"/>
      <c r="C6606" s="40"/>
      <c r="D6606" s="40"/>
      <c r="E6606" s="40"/>
    </row>
    <row r="6607" spans="1:6" ht="20.25">
      <c r="A6607" s="19" t="s">
        <v>1</v>
      </c>
    </row>
    <row r="6608" spans="1:6" ht="20.25">
      <c r="A6608" s="19"/>
    </row>
    <row r="6610" spans="1:8" ht="20.25">
      <c r="A6610" s="19" t="s">
        <v>3</v>
      </c>
      <c r="B6610" s="23"/>
      <c r="C6610" s="20"/>
      <c r="D6610" s="22"/>
      <c r="E6610" s="22"/>
    </row>
    <row r="6611" spans="1:8" ht="20.25">
      <c r="A6611" s="21"/>
      <c r="B6611" s="23"/>
      <c r="C6611" s="20"/>
      <c r="D6611" s="22"/>
      <c r="E6611" s="22"/>
    </row>
    <row r="6612" spans="1:8" ht="20.25">
      <c r="A6612" s="21" t="s">
        <v>519</v>
      </c>
      <c r="B6612" s="23"/>
      <c r="C6612" s="20"/>
      <c r="D6612" s="22"/>
      <c r="E6612" s="22"/>
    </row>
    <row r="6613" spans="1:8" ht="20.25">
      <c r="A6613" s="21" t="s">
        <v>5</v>
      </c>
      <c r="B6613" s="24"/>
      <c r="C6613" s="21"/>
      <c r="D6613" s="22"/>
      <c r="E6613" s="22"/>
    </row>
    <row r="6614" spans="1:8" ht="20.25">
      <c r="A6614" s="21" t="s">
        <v>6</v>
      </c>
      <c r="B6614" s="24"/>
      <c r="C6614" s="21"/>
      <c r="D6614" s="22"/>
      <c r="E6614" s="22"/>
    </row>
    <row r="6615" spans="1:8" ht="20.25">
      <c r="A6615" s="688" t="s">
        <v>7</v>
      </c>
      <c r="B6615" s="26" t="s">
        <v>8</v>
      </c>
      <c r="C6615" s="683" t="s">
        <v>9</v>
      </c>
      <c r="D6615" s="684"/>
      <c r="E6615" s="688" t="s">
        <v>10</v>
      </c>
    </row>
    <row r="6616" spans="1:8" ht="20.25">
      <c r="A6616" s="27"/>
      <c r="B6616" s="28" t="s">
        <v>11</v>
      </c>
      <c r="C6616" s="688"/>
      <c r="D6616" s="29"/>
      <c r="E6616" s="27" t="s">
        <v>12</v>
      </c>
    </row>
    <row r="6617" spans="1:8" ht="20.25">
      <c r="A6617" s="30"/>
      <c r="B6617" s="31"/>
      <c r="C6617" s="689" t="s">
        <v>13</v>
      </c>
      <c r="D6617" s="690" t="s">
        <v>14</v>
      </c>
      <c r="E6617" s="689"/>
    </row>
    <row r="6618" spans="1:8" ht="20.25">
      <c r="A6618" s="18" t="s">
        <v>520</v>
      </c>
      <c r="B6618" s="280" t="s">
        <v>40</v>
      </c>
      <c r="C6618" s="280" t="s">
        <v>17</v>
      </c>
      <c r="D6618" s="86">
        <v>43146</v>
      </c>
      <c r="E6618" s="89">
        <v>1793024</v>
      </c>
    </row>
    <row r="6619" spans="1:8" ht="20.25">
      <c r="A6619" s="280"/>
      <c r="B6619" s="280" t="s">
        <v>40</v>
      </c>
      <c r="C6619" s="280" t="s">
        <v>19</v>
      </c>
      <c r="D6619" s="38">
        <v>43159</v>
      </c>
      <c r="E6619" s="89">
        <v>2626109</v>
      </c>
      <c r="F6619" s="302">
        <v>43101</v>
      </c>
      <c r="H6619" s="692">
        <v>43160</v>
      </c>
    </row>
    <row r="6620" spans="1:8" ht="20.25">
      <c r="A6620" s="41"/>
      <c r="B6620" s="280" t="s">
        <v>786</v>
      </c>
      <c r="C6620" s="280" t="s">
        <v>17</v>
      </c>
      <c r="D6620" s="38">
        <v>43115</v>
      </c>
      <c r="E6620" s="89">
        <v>-349</v>
      </c>
    </row>
    <row r="6621" spans="1:8" ht="20.25">
      <c r="A6621" s="41"/>
      <c r="B6621" s="280" t="s">
        <v>73</v>
      </c>
      <c r="C6621" s="280" t="s">
        <v>749</v>
      </c>
      <c r="D6621" s="38">
        <v>43159</v>
      </c>
      <c r="E6621" s="89">
        <v>-2002915</v>
      </c>
    </row>
    <row r="6622" spans="1:8" ht="20.25">
      <c r="A6622" s="41"/>
      <c r="B6622" s="280"/>
      <c r="C6622" s="280"/>
      <c r="D6622" s="38"/>
      <c r="E6622" s="89"/>
    </row>
    <row r="6623" spans="1:8" ht="20.25">
      <c r="A6623" s="41"/>
      <c r="B6623" s="280"/>
      <c r="C6623" s="282"/>
      <c r="D6623" s="38"/>
      <c r="E6623" s="89"/>
    </row>
    <row r="6624" spans="1:8" ht="20.25">
      <c r="A6624" s="41"/>
      <c r="B6624" s="280"/>
      <c r="C6624" s="282"/>
      <c r="D6624" s="86"/>
      <c r="E6624" s="89"/>
    </row>
    <row r="6625" spans="1:5" ht="20.25">
      <c r="A6625" s="41"/>
      <c r="B6625" s="280"/>
      <c r="C6625" s="280"/>
      <c r="D6625" s="38"/>
      <c r="E6625" s="89"/>
    </row>
    <row r="6626" spans="1:5" ht="20.25">
      <c r="A6626" s="280"/>
      <c r="B6626" s="280"/>
      <c r="C6626" s="280"/>
      <c r="D6626" s="38"/>
      <c r="E6626" s="89"/>
    </row>
    <row r="6627" spans="1:5" ht="20.25">
      <c r="A6627" s="41"/>
      <c r="B6627" s="280"/>
      <c r="C6627" s="280"/>
      <c r="D6627" s="38"/>
      <c r="E6627" s="89"/>
    </row>
    <row r="6628" spans="1:5" ht="20.25">
      <c r="A6628" s="41"/>
      <c r="B6628" s="281"/>
      <c r="C6628" s="280"/>
      <c r="D6628" s="78"/>
      <c r="E6628" s="89"/>
    </row>
    <row r="6629" spans="1:5" ht="20.25">
      <c r="A6629" s="47"/>
      <c r="B6629" s="28"/>
      <c r="C6629" s="27"/>
      <c r="D6629" s="148"/>
      <c r="E6629" s="89"/>
    </row>
    <row r="6630" spans="1:5" ht="20.25">
      <c r="A6630" s="47"/>
      <c r="B6630" s="27"/>
      <c r="C6630" s="27"/>
      <c r="D6630" s="27"/>
      <c r="E6630" s="89"/>
    </row>
    <row r="6631" spans="1:5" ht="20.25">
      <c r="A6631" s="280"/>
      <c r="B6631" s="280"/>
      <c r="C6631" s="280"/>
      <c r="D6631" s="38"/>
      <c r="E6631" s="89"/>
    </row>
    <row r="6632" spans="1:5" ht="20.25">
      <c r="A6632" s="280"/>
      <c r="B6632" s="280"/>
      <c r="C6632" s="280"/>
      <c r="D6632" s="38"/>
      <c r="E6632" s="89"/>
    </row>
    <row r="6633" spans="1:5" ht="20.25">
      <c r="A6633" s="41"/>
      <c r="B6633" s="280"/>
      <c r="C6633" s="280"/>
      <c r="D6633" s="38"/>
      <c r="E6633" s="89"/>
    </row>
    <row r="6634" spans="1:5" ht="20.25">
      <c r="A6634" s="41"/>
      <c r="B6634" s="280"/>
      <c r="C6634" s="280"/>
      <c r="D6634" s="38"/>
      <c r="E6634" s="89"/>
    </row>
    <row r="6635" spans="1:5" ht="20.25">
      <c r="A6635" s="41"/>
      <c r="B6635" s="280"/>
      <c r="C6635" s="280"/>
      <c r="D6635" s="38"/>
      <c r="E6635" s="89"/>
    </row>
    <row r="6636" spans="1:5" ht="20.25">
      <c r="A6636" s="280"/>
      <c r="B6636" s="281"/>
      <c r="C6636" s="280"/>
      <c r="D6636" s="45"/>
      <c r="E6636" s="46"/>
    </row>
    <row r="6637" spans="1:5" ht="20.25">
      <c r="A6637" s="280"/>
      <c r="B6637" s="281"/>
      <c r="C6637" s="280"/>
      <c r="D6637" s="45"/>
      <c r="E6637" s="46"/>
    </row>
    <row r="6638" spans="1:5" ht="20.25">
      <c r="A6638" s="280"/>
      <c r="B6638" s="281"/>
      <c r="C6638" s="280"/>
      <c r="D6638" s="45"/>
      <c r="E6638" s="46"/>
    </row>
    <row r="6639" spans="1:5" ht="20.25">
      <c r="A6639" s="280"/>
      <c r="B6639" s="281"/>
      <c r="C6639" s="280"/>
      <c r="D6639" s="45"/>
      <c r="E6639" s="46"/>
    </row>
    <row r="6640" spans="1:5" ht="20.25">
      <c r="A6640" s="280"/>
      <c r="B6640" s="281"/>
      <c r="C6640" s="280"/>
      <c r="D6640" s="45" t="s">
        <v>29</v>
      </c>
      <c r="E6640" s="46"/>
    </row>
    <row r="6641" spans="1:5" ht="20.25">
      <c r="A6641" s="280"/>
      <c r="B6641" s="281"/>
      <c r="C6641" s="280"/>
      <c r="D6641" s="45"/>
      <c r="E6641" s="46"/>
    </row>
    <row r="6642" spans="1:5" ht="20.25">
      <c r="A6642" s="280"/>
      <c r="B6642" s="281"/>
      <c r="C6642" s="280"/>
      <c r="D6642" s="45"/>
      <c r="E6642" s="46"/>
    </row>
    <row r="6643" spans="1:5" ht="20.25">
      <c r="A6643" s="47"/>
      <c r="B6643" s="48"/>
      <c r="C6643" s="47"/>
      <c r="D6643" s="49"/>
      <c r="E6643" s="50"/>
    </row>
    <row r="6644" spans="1:5" ht="20.25">
      <c r="A6644" s="30"/>
      <c r="B6644" s="51"/>
      <c r="C6644" s="30"/>
      <c r="D6644" s="49"/>
      <c r="E6644" s="50"/>
    </row>
    <row r="6645" spans="1:5" ht="20.25">
      <c r="A6645" s="52"/>
      <c r="B6645" s="53"/>
      <c r="C6645" s="1268" t="s">
        <v>772</v>
      </c>
      <c r="D6645" s="1269"/>
      <c r="E6645" s="140">
        <f>SUM(E6618:E6644)</f>
        <v>2415869</v>
      </c>
    </row>
    <row r="6646" spans="1:5" ht="20.25">
      <c r="A6646" s="55" t="s">
        <v>23</v>
      </c>
      <c r="B6646" s="53"/>
      <c r="C6646" s="28"/>
      <c r="D6646" s="28"/>
      <c r="E6646" s="179"/>
    </row>
    <row r="6647" spans="1:5" ht="20.25">
      <c r="A6647" s="19" t="s">
        <v>0</v>
      </c>
      <c r="B6647" s="40"/>
      <c r="C6647" s="40"/>
      <c r="D6647" s="40"/>
      <c r="E6647" s="40"/>
    </row>
    <row r="6648" spans="1:5" ht="20.25">
      <c r="A6648" s="19" t="s">
        <v>1</v>
      </c>
    </row>
    <row r="6649" spans="1:5" ht="20.25">
      <c r="A6649" s="19"/>
    </row>
    <row r="6651" spans="1:5" ht="20.25">
      <c r="A6651" s="19" t="s">
        <v>3</v>
      </c>
      <c r="B6651" s="23"/>
      <c r="C6651" s="20"/>
      <c r="D6651" s="22"/>
      <c r="E6651" s="22"/>
    </row>
    <row r="6652" spans="1:5" ht="20.25">
      <c r="A6652" s="21"/>
      <c r="B6652" s="23"/>
      <c r="C6652" s="20"/>
      <c r="D6652" s="22"/>
      <c r="E6652" s="22"/>
    </row>
    <row r="6653" spans="1:5" ht="20.25">
      <c r="A6653" s="21" t="s">
        <v>521</v>
      </c>
      <c r="B6653" s="23"/>
      <c r="C6653" s="20"/>
      <c r="D6653" s="22"/>
      <c r="E6653" s="22"/>
    </row>
    <row r="6654" spans="1:5" ht="20.25">
      <c r="A6654" s="21" t="s">
        <v>5</v>
      </c>
      <c r="B6654" s="24"/>
      <c r="C6654" s="21"/>
      <c r="D6654" s="22"/>
      <c r="E6654" s="22"/>
    </row>
    <row r="6655" spans="1:5" ht="20.25">
      <c r="A6655" s="21" t="s">
        <v>6</v>
      </c>
      <c r="B6655" s="24"/>
      <c r="C6655" s="21"/>
      <c r="D6655" s="22"/>
      <c r="E6655" s="22"/>
    </row>
    <row r="6656" spans="1:5" ht="20.25">
      <c r="A6656" s="688" t="s">
        <v>7</v>
      </c>
      <c r="B6656" s="26" t="s">
        <v>8</v>
      </c>
      <c r="C6656" s="683" t="s">
        <v>9</v>
      </c>
      <c r="D6656" s="684"/>
      <c r="E6656" s="688" t="s">
        <v>10</v>
      </c>
    </row>
    <row r="6657" spans="1:6" ht="20.25">
      <c r="A6657" s="27"/>
      <c r="B6657" s="28" t="s">
        <v>11</v>
      </c>
      <c r="C6657" s="688"/>
      <c r="D6657" s="29"/>
      <c r="E6657" s="27" t="s">
        <v>12</v>
      </c>
    </row>
    <row r="6658" spans="1:6" ht="20.25">
      <c r="A6658" s="30"/>
      <c r="B6658" s="31"/>
      <c r="C6658" s="689" t="s">
        <v>13</v>
      </c>
      <c r="D6658" s="690" t="s">
        <v>14</v>
      </c>
      <c r="E6658" s="689"/>
    </row>
    <row r="6659" spans="1:6" ht="20.25">
      <c r="A6659" s="219" t="s">
        <v>522</v>
      </c>
      <c r="B6659" s="34"/>
      <c r="C6659" s="280"/>
      <c r="D6659" s="86"/>
      <c r="E6659" s="89"/>
    </row>
    <row r="6660" spans="1:6" ht="20.25">
      <c r="A6660" s="281"/>
      <c r="B6660" s="280"/>
      <c r="C6660" s="280"/>
      <c r="D6660" s="86"/>
      <c r="E6660" s="89"/>
    </row>
    <row r="6661" spans="1:6" ht="20.25">
      <c r="A6661" s="130"/>
      <c r="B6661" s="280"/>
      <c r="C6661" s="280"/>
      <c r="D6661" s="38"/>
      <c r="E6661" s="89"/>
      <c r="F6661" s="302">
        <v>43101</v>
      </c>
    </row>
    <row r="6662" spans="1:6" ht="20.25">
      <c r="A6662" s="130"/>
      <c r="B6662" s="280"/>
      <c r="C6662" s="280"/>
      <c r="D6662" s="38"/>
      <c r="E6662" s="89"/>
      <c r="F6662" s="302">
        <v>43101</v>
      </c>
    </row>
    <row r="6663" spans="1:6" ht="20.25">
      <c r="A6663" s="130"/>
      <c r="B6663" s="280"/>
      <c r="C6663" s="280"/>
      <c r="D6663" s="38"/>
      <c r="E6663" s="89"/>
    </row>
    <row r="6664" spans="1:6" ht="20.25">
      <c r="A6664" s="130"/>
      <c r="B6664" s="280"/>
      <c r="C6664" s="282"/>
      <c r="D6664" s="38"/>
      <c r="E6664" s="89"/>
    </row>
    <row r="6665" spans="1:6" ht="20.25">
      <c r="A6665" s="130"/>
      <c r="B6665" s="280"/>
      <c r="C6665" s="282"/>
      <c r="D6665" s="86"/>
      <c r="E6665" s="89"/>
    </row>
    <row r="6666" spans="1:6" ht="20.25">
      <c r="A6666" s="130"/>
      <c r="B6666" s="280"/>
      <c r="C6666" s="280"/>
      <c r="D6666" s="38"/>
      <c r="E6666" s="89"/>
    </row>
    <row r="6667" spans="1:6" ht="20.25">
      <c r="A6667" s="281"/>
      <c r="B6667" s="280"/>
      <c r="C6667" s="280"/>
      <c r="D6667" s="38"/>
      <c r="E6667" s="89"/>
    </row>
    <row r="6668" spans="1:6" ht="20.25">
      <c r="A6668" s="130"/>
      <c r="B6668" s="280"/>
      <c r="C6668" s="280"/>
      <c r="D6668" s="38"/>
      <c r="E6668" s="89"/>
    </row>
    <row r="6669" spans="1:6" ht="20.25">
      <c r="A6669" s="130"/>
      <c r="B6669" s="280"/>
      <c r="C6669" s="280"/>
      <c r="D6669" s="78"/>
      <c r="E6669" s="89"/>
    </row>
    <row r="6670" spans="1:6" ht="20.25">
      <c r="A6670" s="48"/>
      <c r="B6670" s="27"/>
      <c r="C6670" s="27"/>
      <c r="D6670" s="148"/>
      <c r="E6670" s="89"/>
    </row>
    <row r="6671" spans="1:6" ht="20.25">
      <c r="A6671" s="48"/>
      <c r="B6671" s="27"/>
      <c r="C6671" s="27"/>
      <c r="D6671" s="27"/>
      <c r="E6671" s="89"/>
    </row>
    <row r="6672" spans="1:6" ht="20.25">
      <c r="A6672" s="281"/>
      <c r="B6672" s="280"/>
      <c r="C6672" s="280"/>
      <c r="D6672" s="38"/>
      <c r="E6672" s="89"/>
    </row>
    <row r="6673" spans="1:5" ht="20.25">
      <c r="A6673" s="281"/>
      <c r="B6673" s="280"/>
      <c r="C6673" s="280"/>
      <c r="D6673" s="38"/>
      <c r="E6673" s="89"/>
    </row>
    <row r="6674" spans="1:5" ht="20.25">
      <c r="A6674" s="130"/>
      <c r="B6674" s="280"/>
      <c r="C6674" s="280"/>
      <c r="D6674" s="38"/>
      <c r="E6674" s="89"/>
    </row>
    <row r="6675" spans="1:5" ht="20.25">
      <c r="A6675" s="130"/>
      <c r="B6675" s="280"/>
      <c r="C6675" s="280"/>
      <c r="D6675" s="38"/>
      <c r="E6675" s="89"/>
    </row>
    <row r="6676" spans="1:5" ht="20.25">
      <c r="A6676" s="130"/>
      <c r="B6676" s="280"/>
      <c r="C6676" s="280"/>
      <c r="D6676" s="38"/>
      <c r="E6676" s="89"/>
    </row>
    <row r="6677" spans="1:5" ht="20.25">
      <c r="A6677" s="281"/>
      <c r="B6677" s="280"/>
      <c r="C6677" s="280"/>
      <c r="D6677" s="45"/>
      <c r="E6677" s="46"/>
    </row>
    <row r="6678" spans="1:5" ht="20.25">
      <c r="A6678" s="281"/>
      <c r="B6678" s="280"/>
      <c r="C6678" s="280"/>
      <c r="D6678" s="45"/>
      <c r="E6678" s="46"/>
    </row>
    <row r="6679" spans="1:5" ht="20.25">
      <c r="A6679" s="281"/>
      <c r="B6679" s="280"/>
      <c r="C6679" s="280"/>
      <c r="D6679" s="45" t="s">
        <v>29</v>
      </c>
      <c r="E6679" s="46"/>
    </row>
    <row r="6680" spans="1:5" ht="20.25">
      <c r="A6680" s="281"/>
      <c r="B6680" s="280"/>
      <c r="C6680" s="280"/>
      <c r="D6680" s="45"/>
      <c r="E6680" s="46"/>
    </row>
    <row r="6681" spans="1:5" ht="20.25">
      <c r="A6681" s="281"/>
      <c r="B6681" s="280"/>
      <c r="C6681" s="280"/>
      <c r="D6681" s="45"/>
      <c r="E6681" s="46"/>
    </row>
    <row r="6682" spans="1:5" ht="20.25">
      <c r="A6682" s="48"/>
      <c r="B6682" s="47"/>
      <c r="C6682" s="47"/>
      <c r="D6682" s="49"/>
      <c r="E6682" s="50"/>
    </row>
    <row r="6683" spans="1:5" ht="20.25">
      <c r="A6683" s="51"/>
      <c r="B6683" s="30"/>
      <c r="C6683" s="30"/>
      <c r="D6683" s="49"/>
      <c r="E6683" s="50"/>
    </row>
    <row r="6684" spans="1:5" ht="20.25">
      <c r="A6684" s="52"/>
      <c r="B6684" s="53"/>
      <c r="C6684" s="1268" t="s">
        <v>772</v>
      </c>
      <c r="D6684" s="1269"/>
      <c r="E6684" s="140">
        <f>SUM(E6659:E6683)</f>
        <v>0</v>
      </c>
    </row>
    <row r="6685" spans="1:5" ht="20.25">
      <c r="A6685" s="55" t="s">
        <v>23</v>
      </c>
      <c r="B6685" s="53"/>
      <c r="C6685" s="28"/>
      <c r="D6685" s="28"/>
      <c r="E6685" s="179"/>
    </row>
    <row r="6689" spans="1:5" ht="20.25">
      <c r="A6689" s="19" t="s">
        <v>0</v>
      </c>
      <c r="B6689" s="40"/>
      <c r="C6689" s="40"/>
      <c r="D6689" s="40"/>
      <c r="E6689" s="40"/>
    </row>
    <row r="6690" spans="1:5" ht="20.25">
      <c r="A6690" s="19" t="s">
        <v>1</v>
      </c>
    </row>
    <row r="6691" spans="1:5" ht="20.25">
      <c r="A6691" s="19"/>
    </row>
    <row r="6693" spans="1:5" ht="20.25">
      <c r="A6693" s="19" t="s">
        <v>3</v>
      </c>
      <c r="B6693" s="23"/>
      <c r="C6693" s="20"/>
      <c r="D6693" s="22"/>
      <c r="E6693" s="22"/>
    </row>
    <row r="6694" spans="1:5" ht="20.25">
      <c r="A6694" s="21"/>
      <c r="B6694" s="23"/>
      <c r="C6694" s="20"/>
      <c r="D6694" s="22"/>
      <c r="E6694" s="22"/>
    </row>
    <row r="6695" spans="1:5" ht="20.25">
      <c r="A6695" s="21" t="s">
        <v>523</v>
      </c>
      <c r="B6695" s="23"/>
      <c r="C6695" s="20"/>
      <c r="D6695" s="22"/>
      <c r="E6695" s="22"/>
    </row>
    <row r="6696" spans="1:5" ht="20.25">
      <c r="A6696" s="21" t="s">
        <v>5</v>
      </c>
      <c r="B6696" s="24"/>
      <c r="C6696" s="21"/>
      <c r="D6696" s="22"/>
      <c r="E6696" s="22"/>
    </row>
    <row r="6697" spans="1:5" ht="20.25">
      <c r="A6697" s="21" t="s">
        <v>6</v>
      </c>
      <c r="B6697" s="24"/>
      <c r="C6697" s="21"/>
      <c r="D6697" s="22"/>
      <c r="E6697" s="22"/>
    </row>
    <row r="6698" spans="1:5" ht="20.25">
      <c r="A6698" s="688" t="s">
        <v>7</v>
      </c>
      <c r="B6698" s="26" t="s">
        <v>8</v>
      </c>
      <c r="C6698" s="683" t="s">
        <v>9</v>
      </c>
      <c r="D6698" s="684"/>
      <c r="E6698" s="688" t="s">
        <v>10</v>
      </c>
    </row>
    <row r="6699" spans="1:5" ht="20.25">
      <c r="A6699" s="27"/>
      <c r="B6699" s="28" t="s">
        <v>11</v>
      </c>
      <c r="C6699" s="688"/>
      <c r="D6699" s="29"/>
      <c r="E6699" s="27" t="s">
        <v>12</v>
      </c>
    </row>
    <row r="6700" spans="1:5" ht="20.25">
      <c r="A6700" s="30"/>
      <c r="B6700" s="31"/>
      <c r="C6700" s="689" t="s">
        <v>13</v>
      </c>
      <c r="D6700" s="690" t="s">
        <v>14</v>
      </c>
      <c r="E6700" s="689"/>
    </row>
    <row r="6701" spans="1:5" ht="20.25">
      <c r="A6701" s="219" t="s">
        <v>524</v>
      </c>
      <c r="B6701" s="34" t="s">
        <v>40</v>
      </c>
      <c r="C6701" s="280" t="s">
        <v>19</v>
      </c>
      <c r="D6701" s="86">
        <v>43159</v>
      </c>
      <c r="E6701" s="89">
        <v>321902</v>
      </c>
    </row>
    <row r="6702" spans="1:5" ht="20.25">
      <c r="A6702" s="281"/>
      <c r="B6702" s="280"/>
      <c r="C6702" s="280"/>
      <c r="D6702" s="86"/>
      <c r="E6702" s="89"/>
    </row>
    <row r="6703" spans="1:5" ht="20.25">
      <c r="A6703" s="130"/>
      <c r="B6703" s="280"/>
      <c r="C6703" s="280"/>
      <c r="D6703" s="86"/>
      <c r="E6703" s="89"/>
    </row>
    <row r="6704" spans="1:5" ht="20.25">
      <c r="A6704" s="130"/>
      <c r="B6704" s="280"/>
      <c r="C6704" s="280"/>
      <c r="D6704" s="38"/>
      <c r="E6704" s="89"/>
    </row>
    <row r="6705" spans="1:6" ht="20.25">
      <c r="A6705" s="130"/>
      <c r="B6705" s="280"/>
      <c r="C6705" s="280"/>
      <c r="D6705" s="38"/>
      <c r="E6705" s="89"/>
    </row>
    <row r="6706" spans="1:6" ht="20.25">
      <c r="A6706" s="130"/>
      <c r="B6706" s="280"/>
      <c r="C6706" s="282"/>
      <c r="D6706" s="38"/>
      <c r="E6706" s="89"/>
    </row>
    <row r="6707" spans="1:6" ht="20.25">
      <c r="A6707" s="130"/>
      <c r="B6707" s="280"/>
      <c r="C6707" s="282"/>
      <c r="D6707" s="86"/>
      <c r="E6707" s="89"/>
    </row>
    <row r="6708" spans="1:6" ht="20.25">
      <c r="A6708" s="130"/>
      <c r="B6708" s="280"/>
      <c r="C6708" s="280"/>
      <c r="D6708" s="38"/>
      <c r="E6708" s="89"/>
      <c r="F6708" s="279"/>
    </row>
    <row r="6709" spans="1:6" ht="20.25">
      <c r="A6709" s="281"/>
      <c r="B6709" s="280"/>
      <c r="C6709" s="280"/>
      <c r="D6709" s="38"/>
      <c r="E6709" s="89"/>
      <c r="F6709" s="279"/>
    </row>
    <row r="6710" spans="1:6" ht="20.25">
      <c r="A6710" s="130"/>
      <c r="B6710" s="280"/>
      <c r="C6710" s="280"/>
      <c r="D6710" s="38"/>
      <c r="E6710" s="89"/>
      <c r="F6710" s="279"/>
    </row>
    <row r="6711" spans="1:6" ht="20.25">
      <c r="A6711" s="130"/>
      <c r="B6711" s="280"/>
      <c r="C6711" s="280"/>
      <c r="D6711" s="78"/>
      <c r="E6711" s="89"/>
      <c r="F6711" s="279"/>
    </row>
    <row r="6712" spans="1:6" ht="20.25">
      <c r="A6712" s="48"/>
      <c r="B6712" s="27"/>
      <c r="C6712" s="27"/>
      <c r="D6712" s="148"/>
      <c r="E6712" s="89"/>
      <c r="F6712" s="279"/>
    </row>
    <row r="6713" spans="1:6" ht="20.25">
      <c r="A6713" s="48"/>
      <c r="B6713" s="27"/>
      <c r="C6713" s="27"/>
      <c r="D6713" s="27"/>
      <c r="E6713" s="89"/>
      <c r="F6713" s="279"/>
    </row>
    <row r="6714" spans="1:6" ht="20.25">
      <c r="A6714" s="281"/>
      <c r="B6714" s="280"/>
      <c r="C6714" s="280"/>
      <c r="D6714" s="38"/>
      <c r="E6714" s="89"/>
      <c r="F6714" s="279"/>
    </row>
    <row r="6715" spans="1:6" ht="20.25">
      <c r="A6715" s="281"/>
      <c r="B6715" s="280"/>
      <c r="C6715" s="280"/>
      <c r="D6715" s="38"/>
      <c r="E6715" s="89"/>
      <c r="F6715" s="279"/>
    </row>
    <row r="6716" spans="1:6" ht="20.25">
      <c r="A6716" s="130"/>
      <c r="B6716" s="280"/>
      <c r="C6716" s="280"/>
      <c r="D6716" s="38"/>
      <c r="E6716" s="89"/>
      <c r="F6716" s="279"/>
    </row>
    <row r="6717" spans="1:6" ht="20.25">
      <c r="A6717" s="130"/>
      <c r="B6717" s="280"/>
      <c r="C6717" s="280"/>
      <c r="D6717" s="38"/>
      <c r="E6717" s="89"/>
      <c r="F6717" s="279"/>
    </row>
    <row r="6718" spans="1:6" ht="20.25">
      <c r="A6718" s="130"/>
      <c r="B6718" s="280"/>
      <c r="C6718" s="280"/>
      <c r="D6718" s="38"/>
      <c r="E6718" s="89"/>
      <c r="F6718" s="279"/>
    </row>
    <row r="6719" spans="1:6" ht="20.25">
      <c r="A6719" s="281"/>
      <c r="B6719" s="280"/>
      <c r="C6719" s="280"/>
      <c r="D6719" s="45"/>
      <c r="E6719" s="46"/>
      <c r="F6719" s="279"/>
    </row>
    <row r="6720" spans="1:6" ht="20.25">
      <c r="A6720" s="281"/>
      <c r="B6720" s="280"/>
      <c r="C6720" s="280"/>
      <c r="D6720" s="45"/>
      <c r="E6720" s="46"/>
      <c r="F6720" s="279"/>
    </row>
    <row r="6721" spans="1:6" ht="20.25">
      <c r="A6721" s="281"/>
      <c r="B6721" s="280"/>
      <c r="C6721" s="280"/>
      <c r="D6721" s="45" t="s">
        <v>29</v>
      </c>
      <c r="E6721" s="46"/>
      <c r="F6721" s="279"/>
    </row>
    <row r="6722" spans="1:6" ht="20.25">
      <c r="A6722" s="281"/>
      <c r="B6722" s="280"/>
      <c r="C6722" s="280"/>
      <c r="D6722" s="45"/>
      <c r="E6722" s="46"/>
      <c r="F6722" s="279"/>
    </row>
    <row r="6723" spans="1:6" ht="20.25">
      <c r="A6723" s="281"/>
      <c r="B6723" s="280"/>
      <c r="C6723" s="280"/>
      <c r="D6723" s="45"/>
      <c r="E6723" s="46"/>
      <c r="F6723" s="279"/>
    </row>
    <row r="6724" spans="1:6" ht="20.25">
      <c r="A6724" s="281"/>
      <c r="B6724" s="280"/>
      <c r="C6724" s="280"/>
      <c r="D6724" s="45"/>
      <c r="E6724" s="46"/>
      <c r="F6724" s="279"/>
    </row>
    <row r="6725" spans="1:6" ht="20.25">
      <c r="A6725" s="48"/>
      <c r="B6725" s="47"/>
      <c r="C6725" s="47"/>
      <c r="D6725" s="49"/>
      <c r="E6725" s="50"/>
      <c r="F6725" s="279"/>
    </row>
    <row r="6726" spans="1:6" ht="20.25">
      <c r="A6726" s="51"/>
      <c r="B6726" s="30"/>
      <c r="C6726" s="30"/>
      <c r="D6726" s="49"/>
      <c r="E6726" s="50"/>
      <c r="F6726" s="279"/>
    </row>
    <row r="6727" spans="1:6" ht="20.25">
      <c r="A6727" s="52"/>
      <c r="B6727" s="53"/>
      <c r="C6727" s="1268" t="s">
        <v>772</v>
      </c>
      <c r="D6727" s="1269"/>
      <c r="E6727" s="140">
        <f>SUM(E6701:E6726)</f>
        <v>321902</v>
      </c>
      <c r="F6727" s="279"/>
    </row>
    <row r="6728" spans="1:6" ht="20.25">
      <c r="A6728" s="55" t="s">
        <v>23</v>
      </c>
      <c r="B6728" s="53"/>
      <c r="C6728" s="28"/>
      <c r="D6728" s="28"/>
      <c r="E6728" s="179"/>
    </row>
    <row r="6730" spans="1:6" ht="20.25">
      <c r="A6730" s="19" t="s">
        <v>0</v>
      </c>
      <c r="B6730" s="40"/>
      <c r="C6730" s="40"/>
      <c r="D6730" s="40"/>
      <c r="E6730" s="40"/>
    </row>
    <row r="6731" spans="1:6" ht="20.25">
      <c r="A6731" s="19" t="s">
        <v>1</v>
      </c>
    </row>
    <row r="6732" spans="1:6" ht="20.25">
      <c r="A6732" s="19"/>
    </row>
    <row r="6734" spans="1:6" ht="20.25">
      <c r="A6734" s="19" t="s">
        <v>3</v>
      </c>
      <c r="B6734" s="23"/>
      <c r="C6734" s="20"/>
      <c r="D6734" s="22"/>
      <c r="E6734" s="22"/>
    </row>
    <row r="6735" spans="1:6" ht="20.25">
      <c r="A6735" s="21"/>
      <c r="B6735" s="23"/>
      <c r="C6735" s="20"/>
      <c r="D6735" s="22"/>
      <c r="E6735" s="22"/>
    </row>
    <row r="6736" spans="1:6" ht="20.25">
      <c r="A6736" s="21" t="s">
        <v>525</v>
      </c>
      <c r="B6736" s="23"/>
      <c r="C6736" s="20"/>
      <c r="D6736" s="22"/>
      <c r="E6736" s="22"/>
    </row>
    <row r="6737" spans="1:5" ht="20.25">
      <c r="A6737" s="21" t="s">
        <v>5</v>
      </c>
      <c r="B6737" s="24"/>
      <c r="C6737" s="21"/>
      <c r="D6737" s="22"/>
      <c r="E6737" s="22"/>
    </row>
    <row r="6738" spans="1:5" ht="20.25">
      <c r="A6738" s="21" t="s">
        <v>6</v>
      </c>
      <c r="B6738" s="24"/>
      <c r="C6738" s="21"/>
      <c r="D6738" s="22"/>
      <c r="E6738" s="22"/>
    </row>
    <row r="6739" spans="1:5" ht="20.25">
      <c r="A6739" s="688" t="s">
        <v>7</v>
      </c>
      <c r="B6739" s="26" t="s">
        <v>8</v>
      </c>
      <c r="C6739" s="683" t="s">
        <v>9</v>
      </c>
      <c r="D6739" s="684"/>
      <c r="E6739" s="688" t="s">
        <v>10</v>
      </c>
    </row>
    <row r="6740" spans="1:5" ht="20.25">
      <c r="A6740" s="27"/>
      <c r="B6740" s="28" t="s">
        <v>11</v>
      </c>
      <c r="C6740" s="688"/>
      <c r="D6740" s="29"/>
      <c r="E6740" s="27" t="s">
        <v>12</v>
      </c>
    </row>
    <row r="6741" spans="1:5" ht="20.25">
      <c r="A6741" s="30"/>
      <c r="B6741" s="31"/>
      <c r="C6741" s="689" t="s">
        <v>13</v>
      </c>
      <c r="D6741" s="690" t="s">
        <v>14</v>
      </c>
      <c r="E6741" s="689"/>
    </row>
    <row r="6742" spans="1:5" ht="20.25">
      <c r="A6742" s="280" t="s">
        <v>529</v>
      </c>
      <c r="B6742" s="280" t="s">
        <v>40</v>
      </c>
      <c r="C6742" s="280" t="s">
        <v>19</v>
      </c>
      <c r="D6742" s="86">
        <v>43159</v>
      </c>
      <c r="E6742" s="89">
        <v>3619826</v>
      </c>
    </row>
    <row r="6743" spans="1:5" ht="20.25">
      <c r="A6743" s="41"/>
      <c r="B6743" s="280"/>
      <c r="C6743" s="280"/>
      <c r="D6743" s="38"/>
      <c r="E6743" s="89">
        <v>1</v>
      </c>
    </row>
    <row r="6744" spans="1:5" ht="20.25">
      <c r="A6744" s="41"/>
      <c r="B6744" s="280"/>
      <c r="C6744" s="280"/>
      <c r="D6744" s="38"/>
      <c r="E6744" s="89"/>
    </row>
    <row r="6745" spans="1:5" ht="20.25">
      <c r="A6745" s="41"/>
      <c r="B6745" s="280"/>
      <c r="C6745" s="282"/>
      <c r="D6745" s="86"/>
      <c r="E6745" s="89"/>
    </row>
    <row r="6746" spans="1:5" ht="20.25">
      <c r="A6746" s="41"/>
      <c r="B6746" s="280"/>
      <c r="C6746" s="280"/>
      <c r="D6746" s="38"/>
      <c r="E6746" s="89"/>
    </row>
    <row r="6747" spans="1:5" ht="20.25">
      <c r="A6747" s="280"/>
      <c r="B6747" s="280"/>
      <c r="C6747" s="280"/>
      <c r="D6747" s="38"/>
      <c r="E6747" s="89"/>
    </row>
    <row r="6748" spans="1:5" ht="20.25">
      <c r="A6748" s="41"/>
      <c r="B6748" s="280"/>
      <c r="C6748" s="280"/>
      <c r="D6748" s="38"/>
      <c r="E6748" s="89"/>
    </row>
    <row r="6749" spans="1:5" ht="20.25">
      <c r="A6749" s="41"/>
      <c r="B6749" s="281"/>
      <c r="C6749" s="280"/>
      <c r="D6749" s="78"/>
      <c r="E6749" s="89"/>
    </row>
    <row r="6750" spans="1:5" ht="20.25">
      <c r="A6750" s="47"/>
      <c r="B6750" s="28"/>
      <c r="C6750" s="27"/>
      <c r="D6750" s="148"/>
      <c r="E6750" s="89"/>
    </row>
    <row r="6751" spans="1:5" ht="20.25">
      <c r="A6751" s="47"/>
      <c r="B6751" s="27"/>
      <c r="C6751" s="27"/>
      <c r="D6751" s="27"/>
      <c r="E6751" s="89"/>
    </row>
    <row r="6752" spans="1:5" ht="20.25">
      <c r="A6752" s="280"/>
      <c r="B6752" s="280"/>
      <c r="C6752" s="280"/>
      <c r="D6752" s="38"/>
      <c r="E6752" s="89"/>
    </row>
    <row r="6753" spans="1:5" ht="20.25">
      <c r="A6753" s="280"/>
      <c r="B6753" s="280"/>
      <c r="C6753" s="280"/>
      <c r="D6753" s="38"/>
      <c r="E6753" s="89"/>
    </row>
    <row r="6754" spans="1:5" ht="20.25">
      <c r="A6754" s="41"/>
      <c r="B6754" s="280"/>
      <c r="C6754" s="280"/>
      <c r="D6754" s="38"/>
      <c r="E6754" s="89"/>
    </row>
    <row r="6755" spans="1:5" ht="20.25">
      <c r="A6755" s="41"/>
      <c r="B6755" s="280"/>
      <c r="C6755" s="280"/>
      <c r="D6755" s="38"/>
      <c r="E6755" s="89"/>
    </row>
    <row r="6756" spans="1:5" ht="20.25">
      <c r="A6756" s="41"/>
      <c r="B6756" s="280"/>
      <c r="C6756" s="280"/>
      <c r="D6756" s="38"/>
      <c r="E6756" s="89"/>
    </row>
    <row r="6757" spans="1:5" ht="20.25">
      <c r="A6757" s="280"/>
      <c r="B6757" s="281"/>
      <c r="C6757" s="280"/>
      <c r="D6757" s="45"/>
      <c r="E6757" s="46"/>
    </row>
    <row r="6758" spans="1:5" ht="20.25">
      <c r="A6758" s="280"/>
      <c r="B6758" s="281"/>
      <c r="C6758" s="280"/>
      <c r="D6758" s="45"/>
      <c r="E6758" s="46"/>
    </row>
    <row r="6759" spans="1:5" ht="20.25">
      <c r="A6759" s="280"/>
      <c r="B6759" s="281"/>
      <c r="C6759" s="280"/>
      <c r="D6759" s="45" t="s">
        <v>29</v>
      </c>
      <c r="E6759" s="46"/>
    </row>
    <row r="6760" spans="1:5" ht="20.25">
      <c r="A6760" s="280"/>
      <c r="B6760" s="281"/>
      <c r="C6760" s="280"/>
      <c r="D6760" s="45"/>
      <c r="E6760" s="46"/>
    </row>
    <row r="6761" spans="1:5" ht="20.25">
      <c r="A6761" s="47"/>
      <c r="B6761" s="48"/>
      <c r="C6761" s="47"/>
      <c r="D6761" s="49"/>
      <c r="E6761" s="50"/>
    </row>
    <row r="6762" spans="1:5" ht="20.25">
      <c r="A6762" s="47"/>
      <c r="B6762" s="48"/>
      <c r="C6762" s="47"/>
      <c r="D6762" s="49"/>
      <c r="E6762" s="50"/>
    </row>
    <row r="6763" spans="1:5" ht="20.25">
      <c r="A6763" s="47"/>
      <c r="B6763" s="48"/>
      <c r="C6763" s="47"/>
      <c r="D6763" s="49"/>
      <c r="E6763" s="50"/>
    </row>
    <row r="6764" spans="1:5" ht="20.25">
      <c r="A6764" s="47"/>
      <c r="B6764" s="48"/>
      <c r="C6764" s="47"/>
      <c r="D6764" s="49"/>
      <c r="E6764" s="50"/>
    </row>
    <row r="6765" spans="1:5" ht="20.25">
      <c r="A6765" s="47"/>
      <c r="B6765" s="48"/>
      <c r="C6765" s="47"/>
      <c r="D6765" s="49"/>
      <c r="E6765" s="50"/>
    </row>
    <row r="6766" spans="1:5" ht="20.25">
      <c r="A6766" s="30"/>
      <c r="B6766" s="51"/>
      <c r="C6766" s="30"/>
      <c r="D6766" s="49"/>
      <c r="E6766" s="50"/>
    </row>
    <row r="6767" spans="1:5" ht="20.25">
      <c r="B6767" s="53"/>
      <c r="C6767" s="1268" t="s">
        <v>772</v>
      </c>
      <c r="D6767" s="1269"/>
      <c r="E6767" s="140">
        <f>SUM(E6742:E6766)</f>
        <v>3619827</v>
      </c>
    </row>
    <row r="6768" spans="1:5" ht="20.25">
      <c r="B6768" s="53"/>
      <c r="C6768" s="28"/>
      <c r="D6768" s="28"/>
      <c r="E6768" s="179"/>
    </row>
    <row r="6770" spans="1:5" ht="20.25">
      <c r="A6770" s="55" t="s">
        <v>23</v>
      </c>
    </row>
    <row r="6772" spans="1:5" ht="20.25">
      <c r="A6772" s="19" t="s">
        <v>0</v>
      </c>
      <c r="B6772" s="40"/>
      <c r="C6772" s="40"/>
      <c r="D6772" s="40"/>
      <c r="E6772" s="40"/>
    </row>
    <row r="6773" spans="1:5" ht="20.25">
      <c r="A6773" s="19" t="s">
        <v>1</v>
      </c>
    </row>
    <row r="6774" spans="1:5" ht="20.25">
      <c r="A6774" s="19"/>
    </row>
    <row r="6776" spans="1:5" ht="20.25">
      <c r="A6776" s="19" t="s">
        <v>3</v>
      </c>
      <c r="B6776" s="23"/>
      <c r="C6776" s="20"/>
      <c r="D6776" s="22"/>
      <c r="E6776" s="22"/>
    </row>
    <row r="6777" spans="1:5" ht="20.25">
      <c r="A6777" s="21"/>
      <c r="B6777" s="23"/>
      <c r="C6777" s="20"/>
      <c r="D6777" s="22"/>
      <c r="E6777" s="22"/>
    </row>
    <row r="6778" spans="1:5" ht="20.25">
      <c r="A6778" s="21" t="s">
        <v>531</v>
      </c>
      <c r="B6778" s="23"/>
      <c r="C6778" s="20"/>
      <c r="D6778" s="22"/>
      <c r="E6778" s="22"/>
    </row>
    <row r="6779" spans="1:5" ht="20.25">
      <c r="A6779" s="21" t="s">
        <v>5</v>
      </c>
      <c r="B6779" s="24"/>
      <c r="C6779" s="21"/>
      <c r="D6779" s="22"/>
      <c r="E6779" s="22"/>
    </row>
    <row r="6780" spans="1:5" ht="20.25">
      <c r="A6780" s="21" t="s">
        <v>6</v>
      </c>
      <c r="B6780" s="24"/>
      <c r="C6780" s="21"/>
      <c r="D6780" s="22"/>
      <c r="E6780" s="22"/>
    </row>
    <row r="6781" spans="1:5" ht="20.25">
      <c r="A6781" s="688" t="s">
        <v>7</v>
      </c>
      <c r="B6781" s="26" t="s">
        <v>8</v>
      </c>
      <c r="C6781" s="683" t="s">
        <v>9</v>
      </c>
      <c r="D6781" s="684"/>
      <c r="E6781" s="688" t="s">
        <v>10</v>
      </c>
    </row>
    <row r="6782" spans="1:5" ht="20.25">
      <c r="A6782" s="27"/>
      <c r="B6782" s="28" t="s">
        <v>11</v>
      </c>
      <c r="C6782" s="688"/>
      <c r="D6782" s="29"/>
      <c r="E6782" s="27" t="s">
        <v>12</v>
      </c>
    </row>
    <row r="6783" spans="1:5" ht="20.25">
      <c r="A6783" s="30"/>
      <c r="B6783" s="31"/>
      <c r="C6783" s="689" t="s">
        <v>13</v>
      </c>
      <c r="D6783" s="690" t="s">
        <v>14</v>
      </c>
      <c r="E6783" s="689"/>
    </row>
    <row r="6784" spans="1:5" ht="20.25">
      <c r="A6784" s="219" t="s">
        <v>530</v>
      </c>
      <c r="B6784" s="280" t="s">
        <v>40</v>
      </c>
      <c r="C6784" s="280" t="s">
        <v>17</v>
      </c>
      <c r="D6784" s="86">
        <v>43146</v>
      </c>
      <c r="E6784" s="89">
        <v>1610696</v>
      </c>
    </row>
    <row r="6785" spans="1:5" ht="20.25">
      <c r="A6785" s="281"/>
      <c r="B6785" s="280" t="s">
        <v>40</v>
      </c>
      <c r="C6785" s="280" t="s">
        <v>19</v>
      </c>
      <c r="D6785" s="86">
        <v>43159</v>
      </c>
      <c r="E6785" s="89">
        <v>2174911</v>
      </c>
    </row>
    <row r="6786" spans="1:5" ht="20.25">
      <c r="A6786" s="130"/>
      <c r="B6786" s="280"/>
      <c r="C6786" s="280"/>
      <c r="D6786" s="86"/>
      <c r="E6786" s="89">
        <v>1</v>
      </c>
    </row>
    <row r="6787" spans="1:5" ht="20.25">
      <c r="A6787" s="130"/>
      <c r="B6787" s="280"/>
      <c r="C6787" s="280"/>
      <c r="D6787" s="38"/>
      <c r="E6787" s="89"/>
    </row>
    <row r="6788" spans="1:5" ht="20.25">
      <c r="A6788" s="130"/>
      <c r="B6788" s="280"/>
      <c r="C6788" s="280"/>
      <c r="D6788" s="38"/>
      <c r="E6788" s="89"/>
    </row>
    <row r="6789" spans="1:5" ht="20.25">
      <c r="A6789" s="130"/>
      <c r="B6789" s="280"/>
      <c r="C6789" s="282"/>
      <c r="D6789" s="38"/>
      <c r="E6789" s="89"/>
    </row>
    <row r="6790" spans="1:5" ht="20.25">
      <c r="A6790" s="130"/>
      <c r="B6790" s="280"/>
      <c r="C6790" s="282"/>
      <c r="D6790" s="86"/>
      <c r="E6790" s="89"/>
    </row>
    <row r="6791" spans="1:5" ht="20.25">
      <c r="A6791" s="130"/>
      <c r="B6791" s="280"/>
      <c r="C6791" s="280"/>
      <c r="D6791" s="38"/>
      <c r="E6791" s="89"/>
    </row>
    <row r="6792" spans="1:5" ht="20.25">
      <c r="A6792" s="281"/>
      <c r="B6792" s="280"/>
      <c r="C6792" s="280"/>
      <c r="D6792" s="38"/>
      <c r="E6792" s="89"/>
    </row>
    <row r="6793" spans="1:5" ht="20.25">
      <c r="A6793" s="130"/>
      <c r="B6793" s="280"/>
      <c r="C6793" s="280"/>
      <c r="D6793" s="38"/>
      <c r="E6793" s="89"/>
    </row>
    <row r="6794" spans="1:5" ht="20.25">
      <c r="A6794" s="130"/>
      <c r="B6794" s="280"/>
      <c r="C6794" s="280"/>
      <c r="D6794" s="78"/>
      <c r="E6794" s="89"/>
    </row>
    <row r="6795" spans="1:5" ht="20.25">
      <c r="A6795" s="48"/>
      <c r="B6795" s="27"/>
      <c r="C6795" s="27"/>
      <c r="D6795" s="148"/>
      <c r="E6795" s="89"/>
    </row>
    <row r="6796" spans="1:5" ht="20.25">
      <c r="A6796" s="48"/>
      <c r="B6796" s="27"/>
      <c r="C6796" s="27"/>
      <c r="D6796" s="27"/>
      <c r="E6796" s="89"/>
    </row>
    <row r="6797" spans="1:5" ht="20.25">
      <c r="A6797" s="281"/>
      <c r="B6797" s="280"/>
      <c r="C6797" s="280"/>
      <c r="D6797" s="38"/>
      <c r="E6797" s="89"/>
    </row>
    <row r="6798" spans="1:5" ht="20.25">
      <c r="A6798" s="281"/>
      <c r="B6798" s="280"/>
      <c r="C6798" s="280"/>
      <c r="D6798" s="38"/>
      <c r="E6798" s="89"/>
    </row>
    <row r="6799" spans="1:5" ht="20.25">
      <c r="A6799" s="130"/>
      <c r="B6799" s="280"/>
      <c r="C6799" s="280"/>
      <c r="D6799" s="38"/>
      <c r="E6799" s="89"/>
    </row>
    <row r="6800" spans="1:5" ht="20.25">
      <c r="A6800" s="130"/>
      <c r="B6800" s="280"/>
      <c r="C6800" s="280"/>
      <c r="D6800" s="38"/>
      <c r="E6800" s="89"/>
    </row>
    <row r="6801" spans="1:5" ht="20.25">
      <c r="A6801" s="130"/>
      <c r="B6801" s="280"/>
      <c r="C6801" s="280"/>
      <c r="D6801" s="38"/>
      <c r="E6801" s="89"/>
    </row>
    <row r="6802" spans="1:5" ht="20.25">
      <c r="A6802" s="281"/>
      <c r="B6802" s="280"/>
      <c r="C6802" s="280"/>
      <c r="D6802" s="45"/>
      <c r="E6802" s="46"/>
    </row>
    <row r="6803" spans="1:5" ht="20.25">
      <c r="A6803" s="281"/>
      <c r="B6803" s="280"/>
      <c r="C6803" s="280"/>
      <c r="D6803" s="45"/>
      <c r="E6803" s="46"/>
    </row>
    <row r="6804" spans="1:5" ht="20.25">
      <c r="A6804" s="281"/>
      <c r="B6804" s="280"/>
      <c r="C6804" s="280"/>
      <c r="D6804" s="45" t="s">
        <v>29</v>
      </c>
      <c r="E6804" s="46"/>
    </row>
    <row r="6805" spans="1:5" ht="20.25">
      <c r="A6805" s="281"/>
      <c r="B6805" s="280"/>
      <c r="C6805" s="280"/>
      <c r="D6805" s="45"/>
      <c r="E6805" s="46"/>
    </row>
    <row r="6806" spans="1:5" ht="20.25">
      <c r="A6806" s="281"/>
      <c r="B6806" s="280"/>
      <c r="C6806" s="280"/>
      <c r="D6806" s="45"/>
      <c r="E6806" s="46"/>
    </row>
    <row r="6807" spans="1:5" ht="20.25">
      <c r="A6807" s="281"/>
      <c r="B6807" s="280"/>
      <c r="C6807" s="280"/>
      <c r="D6807" s="45"/>
      <c r="E6807" s="46"/>
    </row>
    <row r="6808" spans="1:5" ht="20.25">
      <c r="A6808" s="48"/>
      <c r="B6808" s="47"/>
      <c r="C6808" s="47"/>
      <c r="D6808" s="49"/>
      <c r="E6808" s="50"/>
    </row>
    <row r="6809" spans="1:5" ht="20.25">
      <c r="A6809" s="51"/>
      <c r="B6809" s="30"/>
      <c r="C6809" s="30"/>
      <c r="D6809" s="49"/>
      <c r="E6809" s="50"/>
    </row>
    <row r="6810" spans="1:5" ht="20.25">
      <c r="A6810" s="52"/>
      <c r="B6810" s="53"/>
      <c r="C6810" s="1268" t="s">
        <v>772</v>
      </c>
      <c r="D6810" s="1269"/>
      <c r="E6810" s="140">
        <f>SUM(E6784:E6809)</f>
        <v>3785608</v>
      </c>
    </row>
    <row r="6811" spans="1:5" ht="20.25">
      <c r="A6811" s="55" t="s">
        <v>23</v>
      </c>
      <c r="B6811" s="53"/>
      <c r="C6811" s="28"/>
      <c r="D6811" s="28"/>
      <c r="E6811" s="179"/>
    </row>
    <row r="6813" spans="1:5" ht="20.25">
      <c r="A6813" s="19" t="s">
        <v>0</v>
      </c>
      <c r="B6813" s="40"/>
      <c r="C6813" s="40"/>
      <c r="D6813" s="40"/>
      <c r="E6813" s="40"/>
    </row>
    <row r="6814" spans="1:5" ht="20.25">
      <c r="A6814" s="19" t="s">
        <v>1</v>
      </c>
    </row>
    <row r="6815" spans="1:5" ht="20.25">
      <c r="A6815" s="19"/>
    </row>
    <row r="6817" spans="1:5" ht="20.25">
      <c r="A6817" s="19" t="s">
        <v>3</v>
      </c>
      <c r="B6817" s="23"/>
      <c r="C6817" s="20"/>
      <c r="D6817" s="22"/>
      <c r="E6817" s="22"/>
    </row>
    <row r="6818" spans="1:5" ht="20.25">
      <c r="A6818" s="21"/>
      <c r="B6818" s="23"/>
      <c r="C6818" s="20"/>
      <c r="D6818" s="22"/>
      <c r="E6818" s="22"/>
    </row>
    <row r="6819" spans="1:5" ht="20.25">
      <c r="A6819" s="21" t="s">
        <v>532</v>
      </c>
      <c r="B6819" s="23"/>
      <c r="C6819" s="20"/>
      <c r="D6819" s="22"/>
      <c r="E6819" s="22"/>
    </row>
    <row r="6820" spans="1:5" ht="20.25">
      <c r="A6820" s="21" t="s">
        <v>5</v>
      </c>
      <c r="B6820" s="24"/>
      <c r="C6820" s="21"/>
      <c r="D6820" s="22"/>
      <c r="E6820" s="22"/>
    </row>
    <row r="6821" spans="1:5" ht="20.25">
      <c r="A6821" s="21" t="s">
        <v>6</v>
      </c>
      <c r="B6821" s="24"/>
      <c r="C6821" s="21"/>
      <c r="D6821" s="22"/>
      <c r="E6821" s="22"/>
    </row>
    <row r="6822" spans="1:5" ht="20.25">
      <c r="A6822" s="688" t="s">
        <v>7</v>
      </c>
      <c r="B6822" s="26" t="s">
        <v>8</v>
      </c>
      <c r="C6822" s="683" t="s">
        <v>9</v>
      </c>
      <c r="D6822" s="684"/>
      <c r="E6822" s="688" t="s">
        <v>10</v>
      </c>
    </row>
    <row r="6823" spans="1:5" ht="20.25">
      <c r="A6823" s="27"/>
      <c r="B6823" s="28" t="s">
        <v>11</v>
      </c>
      <c r="C6823" s="688"/>
      <c r="D6823" s="29"/>
      <c r="E6823" s="27" t="s">
        <v>12</v>
      </c>
    </row>
    <row r="6824" spans="1:5" ht="20.25">
      <c r="A6824" s="30"/>
      <c r="B6824" s="31"/>
      <c r="C6824" s="689" t="s">
        <v>13</v>
      </c>
      <c r="D6824" s="690" t="s">
        <v>14</v>
      </c>
      <c r="E6824" s="689"/>
    </row>
    <row r="6825" spans="1:5" ht="20.25">
      <c r="A6825" s="219" t="s">
        <v>533</v>
      </c>
      <c r="B6825" s="34"/>
      <c r="C6825" s="630" t="s">
        <v>737</v>
      </c>
      <c r="D6825" s="631">
        <v>39082</v>
      </c>
      <c r="E6825" s="632">
        <v>-18241.27</v>
      </c>
    </row>
    <row r="6826" spans="1:5" ht="20.25">
      <c r="A6826" s="281"/>
      <c r="B6826" s="280"/>
      <c r="C6826" s="630" t="s">
        <v>737</v>
      </c>
      <c r="D6826" s="633">
        <v>40543</v>
      </c>
      <c r="E6826" s="632">
        <v>-172909.7</v>
      </c>
    </row>
    <row r="6827" spans="1:5" ht="20.25">
      <c r="A6827" s="130"/>
      <c r="B6827" s="280"/>
      <c r="C6827" s="630" t="s">
        <v>738</v>
      </c>
      <c r="D6827" s="630"/>
      <c r="E6827" s="632"/>
    </row>
    <row r="6828" spans="1:5" ht="20.25">
      <c r="A6828" s="130"/>
      <c r="B6828" s="280"/>
      <c r="C6828" s="630" t="s">
        <v>739</v>
      </c>
      <c r="D6828" s="633">
        <v>40543</v>
      </c>
      <c r="E6828" s="632">
        <v>3904562</v>
      </c>
    </row>
    <row r="6829" spans="1:5" ht="20.25">
      <c r="A6829" s="130"/>
      <c r="B6829" s="280"/>
      <c r="C6829" s="630"/>
      <c r="D6829" s="630"/>
      <c r="E6829" s="632"/>
    </row>
    <row r="6830" spans="1:5" ht="20.25">
      <c r="A6830" s="130"/>
      <c r="B6830" s="280"/>
      <c r="C6830" s="630" t="s">
        <v>740</v>
      </c>
      <c r="D6830" s="633">
        <v>40543</v>
      </c>
      <c r="E6830" s="632">
        <v>1379422</v>
      </c>
    </row>
    <row r="6831" spans="1:5" ht="20.25">
      <c r="A6831" s="130"/>
      <c r="B6831" s="280"/>
      <c r="C6831" s="630"/>
      <c r="D6831" s="630"/>
      <c r="E6831" s="632"/>
    </row>
    <row r="6832" spans="1:5" ht="20.25">
      <c r="A6832" s="130"/>
      <c r="B6832" s="280"/>
      <c r="C6832" s="630" t="s">
        <v>741</v>
      </c>
      <c r="D6832" s="633">
        <v>40543</v>
      </c>
      <c r="E6832" s="632">
        <v>10500553</v>
      </c>
    </row>
    <row r="6833" spans="1:5" ht="20.25">
      <c r="A6833" s="281"/>
      <c r="B6833" s="280"/>
      <c r="C6833" s="630" t="s">
        <v>742</v>
      </c>
      <c r="D6833" s="633">
        <v>40908</v>
      </c>
      <c r="E6833" s="632">
        <v>-805000</v>
      </c>
    </row>
    <row r="6834" spans="1:5" ht="20.25">
      <c r="A6834" s="130"/>
      <c r="B6834" s="280"/>
      <c r="C6834" s="630"/>
      <c r="D6834" s="630"/>
      <c r="E6834" s="632"/>
    </row>
    <row r="6835" spans="1:5" ht="20.25">
      <c r="A6835" s="130"/>
      <c r="B6835" s="280"/>
      <c r="C6835" s="630" t="s">
        <v>743</v>
      </c>
      <c r="D6835" s="633">
        <v>41274</v>
      </c>
      <c r="E6835" s="632">
        <v>-2000000</v>
      </c>
    </row>
    <row r="6836" spans="1:5" ht="20.25">
      <c r="A6836" s="48"/>
      <c r="B6836" s="27"/>
      <c r="C6836" s="630"/>
      <c r="D6836" s="633"/>
      <c r="E6836" s="632"/>
    </row>
    <row r="6837" spans="1:5" ht="20.25">
      <c r="A6837" s="48"/>
      <c r="B6837" s="27"/>
      <c r="C6837" s="27"/>
      <c r="D6837" s="27"/>
      <c r="E6837" s="89"/>
    </row>
    <row r="6838" spans="1:5" ht="20.25">
      <c r="A6838" s="281"/>
      <c r="B6838" s="280"/>
      <c r="C6838" s="280"/>
      <c r="D6838" s="38"/>
      <c r="E6838" s="89"/>
    </row>
    <row r="6839" spans="1:5" ht="20.25">
      <c r="A6839" s="281"/>
      <c r="B6839" s="280"/>
      <c r="C6839" s="280"/>
      <c r="D6839" s="38"/>
      <c r="E6839" s="89"/>
    </row>
    <row r="6840" spans="1:5" ht="20.25">
      <c r="A6840" s="130"/>
      <c r="B6840" s="280"/>
      <c r="C6840" s="280"/>
      <c r="D6840" s="38"/>
      <c r="E6840" s="89"/>
    </row>
    <row r="6841" spans="1:5" ht="20.25">
      <c r="A6841" s="130"/>
      <c r="B6841" s="280"/>
      <c r="C6841" s="280"/>
      <c r="D6841" s="38"/>
      <c r="E6841" s="89"/>
    </row>
    <row r="6842" spans="1:5" ht="20.25">
      <c r="A6842" s="130"/>
      <c r="B6842" s="280"/>
      <c r="C6842" s="280"/>
      <c r="D6842" s="38"/>
      <c r="E6842" s="89"/>
    </row>
    <row r="6843" spans="1:5" ht="20.25">
      <c r="A6843" s="281"/>
      <c r="B6843" s="280"/>
      <c r="C6843" s="280"/>
      <c r="D6843" s="45"/>
      <c r="E6843" s="46"/>
    </row>
    <row r="6844" spans="1:5" ht="20.25">
      <c r="A6844" s="281"/>
      <c r="B6844" s="280"/>
      <c r="C6844" s="280"/>
      <c r="D6844" s="45"/>
      <c r="E6844" s="46"/>
    </row>
    <row r="6845" spans="1:5" ht="20.25">
      <c r="A6845" s="281"/>
      <c r="B6845" s="280"/>
      <c r="C6845" s="280"/>
      <c r="D6845" s="45" t="s">
        <v>29</v>
      </c>
      <c r="E6845" s="46"/>
    </row>
    <row r="6846" spans="1:5" ht="20.25">
      <c r="A6846" s="281"/>
      <c r="B6846" s="280"/>
      <c r="C6846" s="280"/>
      <c r="D6846" s="45"/>
      <c r="E6846" s="46"/>
    </row>
    <row r="6847" spans="1:5" ht="20.25">
      <c r="A6847" s="48"/>
      <c r="B6847" s="47"/>
      <c r="C6847" s="47"/>
      <c r="D6847" s="49"/>
      <c r="E6847" s="50"/>
    </row>
    <row r="6848" spans="1:5" ht="20.25">
      <c r="A6848" s="51"/>
      <c r="B6848" s="30"/>
      <c r="C6848" s="30"/>
      <c r="D6848" s="49"/>
      <c r="E6848" s="50"/>
    </row>
    <row r="6849" spans="1:5" ht="20.25">
      <c r="A6849" s="52"/>
      <c r="B6849" s="53"/>
      <c r="C6849" s="1268" t="s">
        <v>772</v>
      </c>
      <c r="D6849" s="1269"/>
      <c r="E6849" s="140">
        <f>SUM(E6825:E6848)</f>
        <v>12788386.029999999</v>
      </c>
    </row>
    <row r="6850" spans="1:5" ht="20.25">
      <c r="A6850" s="55" t="s">
        <v>23</v>
      </c>
      <c r="B6850" s="53"/>
      <c r="C6850" s="28"/>
      <c r="D6850" s="28"/>
      <c r="E6850" s="179"/>
    </row>
    <row r="6851" spans="1:5" ht="20.25">
      <c r="A6851" s="19" t="s">
        <v>0</v>
      </c>
      <c r="B6851" s="40"/>
      <c r="C6851" s="40"/>
      <c r="D6851" s="40"/>
      <c r="E6851" s="40"/>
    </row>
    <row r="6852" spans="1:5" ht="20.25">
      <c r="A6852" s="19" t="s">
        <v>1</v>
      </c>
    </row>
    <row r="6853" spans="1:5" ht="20.25">
      <c r="A6853" s="19"/>
    </row>
    <row r="6855" spans="1:5" ht="20.25">
      <c r="A6855" s="19" t="s">
        <v>3</v>
      </c>
      <c r="B6855" s="23"/>
      <c r="C6855" s="20"/>
      <c r="D6855" s="22"/>
      <c r="E6855" s="22"/>
    </row>
    <row r="6856" spans="1:5" ht="20.25">
      <c r="A6856" s="21"/>
      <c r="B6856" s="23"/>
      <c r="C6856" s="20"/>
      <c r="D6856" s="22"/>
      <c r="E6856" s="22"/>
    </row>
    <row r="6857" spans="1:5" ht="20.25">
      <c r="A6857" s="21" t="s">
        <v>770</v>
      </c>
      <c r="B6857" s="23"/>
      <c r="C6857" s="20"/>
      <c r="D6857" s="22"/>
      <c r="E6857" s="22"/>
    </row>
    <row r="6858" spans="1:5" ht="20.25">
      <c r="A6858" s="21" t="s">
        <v>5</v>
      </c>
      <c r="B6858" s="24"/>
      <c r="C6858" s="21"/>
      <c r="D6858" s="22"/>
      <c r="E6858" s="22"/>
    </row>
    <row r="6859" spans="1:5" ht="20.25">
      <c r="A6859" s="21" t="s">
        <v>6</v>
      </c>
      <c r="B6859" s="24"/>
      <c r="C6859" s="21"/>
      <c r="D6859" s="22"/>
      <c r="E6859" s="22"/>
    </row>
    <row r="6860" spans="1:5" ht="20.25">
      <c r="A6860" s="688" t="s">
        <v>7</v>
      </c>
      <c r="B6860" s="26" t="s">
        <v>8</v>
      </c>
      <c r="C6860" s="683" t="s">
        <v>9</v>
      </c>
      <c r="D6860" s="684"/>
      <c r="E6860" s="688" t="s">
        <v>10</v>
      </c>
    </row>
    <row r="6861" spans="1:5" ht="20.25">
      <c r="A6861" s="27"/>
      <c r="B6861" s="28" t="s">
        <v>11</v>
      </c>
      <c r="C6861" s="688"/>
      <c r="D6861" s="29"/>
      <c r="E6861" s="27" t="s">
        <v>12</v>
      </c>
    </row>
    <row r="6862" spans="1:5" ht="20.25">
      <c r="A6862" s="30"/>
      <c r="B6862" s="31"/>
      <c r="C6862" s="689" t="s">
        <v>13</v>
      </c>
      <c r="D6862" s="690" t="s">
        <v>14</v>
      </c>
      <c r="E6862" s="689"/>
    </row>
    <row r="6863" spans="1:5" ht="20.25">
      <c r="A6863" s="219" t="s">
        <v>771</v>
      </c>
      <c r="B6863" s="34"/>
      <c r="C6863" s="34"/>
      <c r="D6863" s="35"/>
      <c r="E6863" s="260"/>
    </row>
    <row r="6864" spans="1:5" ht="20.25">
      <c r="A6864" s="281"/>
      <c r="B6864" s="280"/>
      <c r="C6864" s="630"/>
      <c r="D6864" s="633"/>
      <c r="E6864" s="632"/>
    </row>
    <row r="6865" spans="1:5" ht="20.25">
      <c r="A6865" s="130"/>
      <c r="B6865" s="280"/>
      <c r="C6865" s="630"/>
      <c r="D6865" s="630"/>
      <c r="E6865" s="632"/>
    </row>
    <row r="6866" spans="1:5" ht="20.25">
      <c r="A6866" s="130"/>
      <c r="B6866" s="280"/>
      <c r="C6866" s="630"/>
      <c r="D6866" s="633"/>
      <c r="E6866" s="632"/>
    </row>
    <row r="6867" spans="1:5" ht="20.25">
      <c r="A6867" s="130"/>
      <c r="B6867" s="280"/>
      <c r="C6867" s="630"/>
      <c r="D6867" s="630"/>
      <c r="E6867" s="632"/>
    </row>
    <row r="6868" spans="1:5" ht="20.25">
      <c r="A6868" s="130"/>
      <c r="B6868" s="280"/>
      <c r="C6868" s="630"/>
      <c r="D6868" s="633"/>
      <c r="E6868" s="632"/>
    </row>
    <row r="6869" spans="1:5" ht="20.25">
      <c r="A6869" s="130"/>
      <c r="B6869" s="280"/>
      <c r="C6869" s="630"/>
      <c r="D6869" s="630"/>
      <c r="E6869" s="632"/>
    </row>
    <row r="6870" spans="1:5" ht="20.25">
      <c r="A6870" s="130"/>
      <c r="B6870" s="280"/>
      <c r="C6870" s="630"/>
      <c r="D6870" s="633"/>
      <c r="E6870" s="632"/>
    </row>
    <row r="6871" spans="1:5" ht="20.25">
      <c r="A6871" s="281"/>
      <c r="B6871" s="280"/>
      <c r="C6871" s="630"/>
      <c r="D6871" s="633"/>
      <c r="E6871" s="632"/>
    </row>
    <row r="6872" spans="1:5" ht="20.25">
      <c r="A6872" s="130"/>
      <c r="B6872" s="280"/>
      <c r="C6872" s="630"/>
      <c r="D6872" s="630"/>
      <c r="E6872" s="632"/>
    </row>
    <row r="6873" spans="1:5" ht="20.25">
      <c r="A6873" s="130"/>
      <c r="B6873" s="280"/>
      <c r="C6873" s="630"/>
      <c r="D6873" s="633"/>
      <c r="E6873" s="632"/>
    </row>
    <row r="6874" spans="1:5" ht="20.25">
      <c r="A6874" s="48"/>
      <c r="B6874" s="27"/>
      <c r="C6874" s="630"/>
      <c r="D6874" s="633"/>
      <c r="E6874" s="632"/>
    </row>
    <row r="6875" spans="1:5" ht="20.25">
      <c r="A6875" s="48"/>
      <c r="B6875" s="27"/>
      <c r="C6875" s="27"/>
      <c r="D6875" s="27"/>
      <c r="E6875" s="89"/>
    </row>
    <row r="6876" spans="1:5" ht="20.25">
      <c r="A6876" s="281"/>
      <c r="B6876" s="280"/>
      <c r="C6876" s="280"/>
      <c r="D6876" s="38"/>
      <c r="E6876" s="89"/>
    </row>
    <row r="6877" spans="1:5" ht="20.25">
      <c r="A6877" s="281"/>
      <c r="B6877" s="280"/>
      <c r="C6877" s="280"/>
      <c r="D6877" s="38"/>
      <c r="E6877" s="89"/>
    </row>
    <row r="6878" spans="1:5" ht="20.25">
      <c r="A6878" s="130"/>
      <c r="B6878" s="280"/>
      <c r="C6878" s="280"/>
      <c r="D6878" s="38"/>
      <c r="E6878" s="89"/>
    </row>
    <row r="6879" spans="1:5" ht="20.25">
      <c r="A6879" s="130"/>
      <c r="B6879" s="280"/>
      <c r="C6879" s="280"/>
      <c r="D6879" s="38"/>
      <c r="E6879" s="89"/>
    </row>
    <row r="6880" spans="1:5" ht="20.25">
      <c r="A6880" s="130"/>
      <c r="B6880" s="280"/>
      <c r="C6880" s="280"/>
      <c r="D6880" s="38"/>
      <c r="E6880" s="89"/>
    </row>
    <row r="6881" spans="1:5" ht="20.25">
      <c r="A6881" s="281"/>
      <c r="B6881" s="280"/>
      <c r="C6881" s="280"/>
      <c r="D6881" s="45"/>
      <c r="E6881" s="46"/>
    </row>
    <row r="6882" spans="1:5" ht="20.25">
      <c r="A6882" s="281"/>
      <c r="B6882" s="280"/>
      <c r="C6882" s="280"/>
      <c r="D6882" s="45"/>
      <c r="E6882" s="46"/>
    </row>
    <row r="6883" spans="1:5" ht="20.25">
      <c r="A6883" s="281"/>
      <c r="B6883" s="280"/>
      <c r="C6883" s="280"/>
      <c r="D6883" s="45" t="s">
        <v>29</v>
      </c>
      <c r="E6883" s="46"/>
    </row>
    <row r="6884" spans="1:5" ht="20.25">
      <c r="A6884" s="281"/>
      <c r="B6884" s="280"/>
      <c r="C6884" s="280"/>
      <c r="D6884" s="45"/>
      <c r="E6884" s="46"/>
    </row>
    <row r="6885" spans="1:5" ht="20.25">
      <c r="A6885" s="48"/>
      <c r="B6885" s="47"/>
      <c r="C6885" s="47"/>
      <c r="D6885" s="49"/>
      <c r="E6885" s="50"/>
    </row>
    <row r="6886" spans="1:5" ht="20.25">
      <c r="A6886" s="51"/>
      <c r="B6886" s="30"/>
      <c r="C6886" s="30"/>
      <c r="D6886" s="49"/>
      <c r="E6886" s="50"/>
    </row>
    <row r="6887" spans="1:5" ht="20.25">
      <c r="A6887" s="52"/>
      <c r="B6887" s="53"/>
      <c r="C6887" s="1268" t="s">
        <v>772</v>
      </c>
      <c r="D6887" s="1269"/>
      <c r="E6887" s="140">
        <f>SUM(E6863:E6886)</f>
        <v>0</v>
      </c>
    </row>
    <row r="6888" spans="1:5" ht="20.25">
      <c r="A6888" s="55" t="s">
        <v>23</v>
      </c>
      <c r="B6888" s="53"/>
      <c r="C6888" s="28"/>
      <c r="D6888" s="28"/>
      <c r="E6888" s="179"/>
    </row>
    <row r="6889" spans="1:5" ht="20.25">
      <c r="A6889" s="19" t="s">
        <v>0</v>
      </c>
      <c r="B6889" s="40"/>
      <c r="C6889" s="40"/>
      <c r="D6889" s="40"/>
      <c r="E6889" s="40"/>
    </row>
    <row r="6890" spans="1:5" ht="20.25">
      <c r="A6890" s="19" t="s">
        <v>1</v>
      </c>
    </row>
    <row r="6891" spans="1:5" ht="20.25">
      <c r="A6891" s="19"/>
    </row>
    <row r="6893" spans="1:5" ht="20.25">
      <c r="A6893" s="19" t="s">
        <v>3</v>
      </c>
      <c r="B6893" s="23"/>
      <c r="C6893" s="20"/>
      <c r="D6893" s="22"/>
      <c r="E6893" s="22"/>
    </row>
    <row r="6894" spans="1:5" ht="20.25">
      <c r="A6894" s="21"/>
      <c r="B6894" s="23"/>
      <c r="C6894" s="20"/>
      <c r="D6894" s="22"/>
      <c r="E6894" s="22"/>
    </row>
    <row r="6895" spans="1:5" ht="20.25">
      <c r="A6895" s="21" t="s">
        <v>775</v>
      </c>
      <c r="B6895" s="23"/>
      <c r="C6895" s="20"/>
      <c r="D6895" s="22"/>
      <c r="E6895" s="22"/>
    </row>
    <row r="6896" spans="1:5" ht="20.25">
      <c r="A6896" s="21" t="s">
        <v>5</v>
      </c>
      <c r="B6896" s="24"/>
      <c r="C6896" s="21"/>
      <c r="D6896" s="22"/>
      <c r="E6896" s="22"/>
    </row>
    <row r="6897" spans="1:5" ht="20.25">
      <c r="A6897" s="21" t="s">
        <v>6</v>
      </c>
      <c r="B6897" s="24"/>
      <c r="C6897" s="21"/>
      <c r="D6897" s="22"/>
      <c r="E6897" s="22"/>
    </row>
    <row r="6898" spans="1:5" ht="20.25">
      <c r="A6898" s="698" t="s">
        <v>7</v>
      </c>
      <c r="B6898" s="26" t="s">
        <v>8</v>
      </c>
      <c r="C6898" s="696" t="s">
        <v>9</v>
      </c>
      <c r="D6898" s="697"/>
      <c r="E6898" s="698" t="s">
        <v>10</v>
      </c>
    </row>
    <row r="6899" spans="1:5" ht="20.25">
      <c r="A6899" s="27"/>
      <c r="B6899" s="28" t="s">
        <v>11</v>
      </c>
      <c r="C6899" s="698"/>
      <c r="D6899" s="29"/>
      <c r="E6899" s="27" t="s">
        <v>12</v>
      </c>
    </row>
    <row r="6900" spans="1:5" ht="20.25">
      <c r="A6900" s="30"/>
      <c r="B6900" s="31"/>
      <c r="C6900" s="699" t="s">
        <v>13</v>
      </c>
      <c r="D6900" s="700" t="s">
        <v>14</v>
      </c>
      <c r="E6900" s="699"/>
    </row>
    <row r="6901" spans="1:5" ht="20.25">
      <c r="A6901" s="219" t="s">
        <v>777</v>
      </c>
      <c r="B6901" s="34" t="s">
        <v>40</v>
      </c>
      <c r="C6901" s="34" t="s">
        <v>19</v>
      </c>
      <c r="D6901" s="35">
        <v>43159</v>
      </c>
      <c r="E6901" s="260">
        <v>326119</v>
      </c>
    </row>
    <row r="6902" spans="1:5" ht="20.25">
      <c r="A6902" s="281"/>
      <c r="B6902" s="280"/>
      <c r="C6902" s="630"/>
      <c r="D6902" s="633"/>
      <c r="E6902" s="244">
        <v>-20</v>
      </c>
    </row>
    <row r="6903" spans="1:5" ht="20.25">
      <c r="A6903" s="130"/>
      <c r="B6903" s="280"/>
      <c r="C6903" s="630"/>
      <c r="D6903" s="630"/>
      <c r="E6903" s="632"/>
    </row>
    <row r="6904" spans="1:5" ht="20.25">
      <c r="A6904" s="130"/>
      <c r="B6904" s="280"/>
      <c r="C6904" s="630"/>
      <c r="D6904" s="633"/>
      <c r="E6904" s="632"/>
    </row>
    <row r="6905" spans="1:5" ht="20.25">
      <c r="A6905" s="130"/>
      <c r="B6905" s="280"/>
      <c r="C6905" s="630"/>
      <c r="D6905" s="630"/>
      <c r="E6905" s="632"/>
    </row>
    <row r="6906" spans="1:5" ht="20.25">
      <c r="A6906" s="130"/>
      <c r="B6906" s="280"/>
      <c r="C6906" s="630"/>
      <c r="D6906" s="633"/>
      <c r="E6906" s="632"/>
    </row>
    <row r="6907" spans="1:5" ht="20.25">
      <c r="A6907" s="130"/>
      <c r="B6907" s="280"/>
      <c r="C6907" s="630"/>
      <c r="D6907" s="630"/>
      <c r="E6907" s="632"/>
    </row>
    <row r="6908" spans="1:5" ht="20.25">
      <c r="A6908" s="130"/>
      <c r="B6908" s="280"/>
      <c r="C6908" s="630"/>
      <c r="D6908" s="633"/>
      <c r="E6908" s="632"/>
    </row>
    <row r="6909" spans="1:5" ht="20.25">
      <c r="A6909" s="281"/>
      <c r="B6909" s="280"/>
      <c r="C6909" s="630"/>
      <c r="D6909" s="633"/>
      <c r="E6909" s="632"/>
    </row>
    <row r="6910" spans="1:5" ht="20.25">
      <c r="A6910" s="130"/>
      <c r="B6910" s="280"/>
      <c r="C6910" s="630"/>
      <c r="D6910" s="630"/>
      <c r="E6910" s="632"/>
    </row>
    <row r="6911" spans="1:5" ht="20.25">
      <c r="A6911" s="130"/>
      <c r="B6911" s="280"/>
      <c r="C6911" s="630"/>
      <c r="D6911" s="633"/>
      <c r="E6911" s="632"/>
    </row>
    <row r="6912" spans="1:5" ht="20.25">
      <c r="A6912" s="48"/>
      <c r="B6912" s="27"/>
      <c r="C6912" s="630"/>
      <c r="D6912" s="633"/>
      <c r="E6912" s="632"/>
    </row>
    <row r="6913" spans="1:5" ht="20.25">
      <c r="A6913" s="48"/>
      <c r="B6913" s="27"/>
      <c r="C6913" s="27"/>
      <c r="D6913" s="27"/>
      <c r="E6913" s="89"/>
    </row>
    <row r="6914" spans="1:5" ht="20.25">
      <c r="A6914" s="281"/>
      <c r="B6914" s="280"/>
      <c r="C6914" s="280"/>
      <c r="D6914" s="38"/>
      <c r="E6914" s="89"/>
    </row>
    <row r="6915" spans="1:5" ht="20.25">
      <c r="A6915" s="281"/>
      <c r="B6915" s="280"/>
      <c r="C6915" s="280"/>
      <c r="D6915" s="38"/>
      <c r="E6915" s="89"/>
    </row>
    <row r="6916" spans="1:5" ht="20.25">
      <c r="A6916" s="130"/>
      <c r="B6916" s="280"/>
      <c r="C6916" s="280"/>
      <c r="D6916" s="38"/>
      <c r="E6916" s="89"/>
    </row>
    <row r="6917" spans="1:5" ht="20.25">
      <c r="A6917" s="130"/>
      <c r="B6917" s="280"/>
      <c r="C6917" s="280"/>
      <c r="D6917" s="38"/>
      <c r="E6917" s="89"/>
    </row>
    <row r="6918" spans="1:5" ht="20.25">
      <c r="A6918" s="130"/>
      <c r="B6918" s="280"/>
      <c r="C6918" s="280"/>
      <c r="D6918" s="38"/>
      <c r="E6918" s="89"/>
    </row>
    <row r="6919" spans="1:5" ht="20.25">
      <c r="A6919" s="281"/>
      <c r="B6919" s="280"/>
      <c r="C6919" s="280"/>
      <c r="D6919" s="45"/>
      <c r="E6919" s="46"/>
    </row>
    <row r="6920" spans="1:5" ht="20.25">
      <c r="A6920" s="281"/>
      <c r="B6920" s="280"/>
      <c r="C6920" s="280"/>
      <c r="D6920" s="45"/>
      <c r="E6920" s="46"/>
    </row>
    <row r="6921" spans="1:5" ht="20.25">
      <c r="A6921" s="281"/>
      <c r="B6921" s="280"/>
      <c r="C6921" s="280"/>
      <c r="D6921" s="45" t="s">
        <v>29</v>
      </c>
      <c r="E6921" s="46"/>
    </row>
    <row r="6922" spans="1:5" ht="20.25">
      <c r="A6922" s="281"/>
      <c r="B6922" s="280"/>
      <c r="C6922" s="280"/>
      <c r="D6922" s="45"/>
      <c r="E6922" s="46"/>
    </row>
    <row r="6923" spans="1:5" ht="20.25">
      <c r="A6923" s="48"/>
      <c r="B6923" s="47"/>
      <c r="C6923" s="47"/>
      <c r="D6923" s="49"/>
      <c r="E6923" s="50"/>
    </row>
    <row r="6924" spans="1:5" ht="20.25">
      <c r="A6924" s="51"/>
      <c r="B6924" s="30"/>
      <c r="C6924" s="30"/>
      <c r="D6924" s="49"/>
      <c r="E6924" s="50"/>
    </row>
    <row r="6925" spans="1:5" ht="20.25">
      <c r="A6925" s="52"/>
      <c r="B6925" s="53"/>
      <c r="C6925" s="1268" t="s">
        <v>772</v>
      </c>
      <c r="D6925" s="1269"/>
      <c r="E6925" s="140">
        <f>SUM(E6901:E6924)</f>
        <v>326099</v>
      </c>
    </row>
    <row r="6926" spans="1:5" ht="20.25">
      <c r="A6926" s="55" t="s">
        <v>23</v>
      </c>
      <c r="B6926" s="53"/>
      <c r="C6926" s="28"/>
      <c r="D6926" s="28"/>
      <c r="E6926" s="179"/>
    </row>
    <row r="6927" spans="1:5" ht="20.25">
      <c r="A6927" s="19" t="s">
        <v>0</v>
      </c>
      <c r="B6927" s="40"/>
      <c r="C6927" s="40"/>
      <c r="D6927" s="40"/>
      <c r="E6927" s="40"/>
    </row>
    <row r="6928" spans="1:5" ht="20.25">
      <c r="A6928" s="19" t="s">
        <v>1</v>
      </c>
    </row>
    <row r="6929" spans="1:5" ht="20.25">
      <c r="A6929" s="19"/>
    </row>
    <row r="6931" spans="1:5" ht="20.25">
      <c r="A6931" s="19" t="s">
        <v>3</v>
      </c>
      <c r="B6931" s="23"/>
      <c r="C6931" s="20"/>
      <c r="D6931" s="22"/>
      <c r="E6931" s="22"/>
    </row>
    <row r="6932" spans="1:5" ht="20.25">
      <c r="A6932" s="21"/>
      <c r="B6932" s="23"/>
      <c r="C6932" s="20"/>
      <c r="D6932" s="22"/>
      <c r="E6932" s="22"/>
    </row>
    <row r="6933" spans="1:5" ht="20.25">
      <c r="A6933" s="21" t="s">
        <v>776</v>
      </c>
      <c r="B6933" s="23"/>
      <c r="C6933" s="20"/>
      <c r="D6933" s="22"/>
      <c r="E6933" s="22"/>
    </row>
    <row r="6934" spans="1:5" ht="20.25">
      <c r="A6934" s="21" t="s">
        <v>5</v>
      </c>
      <c r="B6934" s="24"/>
      <c r="C6934" s="21"/>
      <c r="D6934" s="22"/>
      <c r="E6934" s="22"/>
    </row>
    <row r="6935" spans="1:5" ht="20.25">
      <c r="A6935" s="21" t="s">
        <v>6</v>
      </c>
      <c r="B6935" s="24"/>
      <c r="C6935" s="21"/>
      <c r="D6935" s="22"/>
      <c r="E6935" s="22"/>
    </row>
    <row r="6936" spans="1:5" ht="20.25">
      <c r="A6936" s="698" t="s">
        <v>7</v>
      </c>
      <c r="B6936" s="26" t="s">
        <v>8</v>
      </c>
      <c r="C6936" s="696" t="s">
        <v>9</v>
      </c>
      <c r="D6936" s="697"/>
      <c r="E6936" s="698" t="s">
        <v>10</v>
      </c>
    </row>
    <row r="6937" spans="1:5" ht="20.25">
      <c r="A6937" s="27"/>
      <c r="B6937" s="28" t="s">
        <v>11</v>
      </c>
      <c r="C6937" s="698"/>
      <c r="D6937" s="29"/>
      <c r="E6937" s="27" t="s">
        <v>12</v>
      </c>
    </row>
    <row r="6938" spans="1:5" ht="20.25">
      <c r="A6938" s="30"/>
      <c r="B6938" s="31"/>
      <c r="C6938" s="699" t="s">
        <v>13</v>
      </c>
      <c r="D6938" s="700" t="s">
        <v>14</v>
      </c>
      <c r="E6938" s="699"/>
    </row>
    <row r="6939" spans="1:5" ht="20.25">
      <c r="A6939" s="219" t="s">
        <v>778</v>
      </c>
      <c r="B6939" s="34" t="s">
        <v>40</v>
      </c>
      <c r="C6939" s="34" t="s">
        <v>17</v>
      </c>
      <c r="D6939" s="35">
        <v>43146</v>
      </c>
      <c r="E6939" s="260">
        <v>72143</v>
      </c>
    </row>
    <row r="6940" spans="1:5" ht="20.25">
      <c r="A6940" s="281"/>
      <c r="B6940" s="280"/>
      <c r="C6940" s="630"/>
      <c r="D6940" s="633"/>
      <c r="E6940" s="632"/>
    </row>
    <row r="6941" spans="1:5" ht="20.25">
      <c r="A6941" s="130"/>
      <c r="B6941" s="280"/>
      <c r="C6941" s="630"/>
      <c r="D6941" s="630"/>
      <c r="E6941" s="632"/>
    </row>
    <row r="6942" spans="1:5" ht="20.25">
      <c r="A6942" s="130"/>
      <c r="B6942" s="280"/>
      <c r="C6942" s="630"/>
      <c r="D6942" s="633"/>
      <c r="E6942" s="632"/>
    </row>
    <row r="6943" spans="1:5" ht="20.25">
      <c r="A6943" s="130"/>
      <c r="B6943" s="280"/>
      <c r="C6943" s="630"/>
      <c r="D6943" s="630"/>
      <c r="E6943" s="632"/>
    </row>
    <row r="6944" spans="1:5" ht="20.25">
      <c r="A6944" s="130"/>
      <c r="B6944" s="280"/>
      <c r="C6944" s="630"/>
      <c r="D6944" s="633"/>
      <c r="E6944" s="632"/>
    </row>
    <row r="6945" spans="1:5" ht="20.25">
      <c r="A6945" s="130"/>
      <c r="B6945" s="280"/>
      <c r="C6945" s="630"/>
      <c r="D6945" s="630"/>
      <c r="E6945" s="632"/>
    </row>
    <row r="6946" spans="1:5" ht="20.25">
      <c r="A6946" s="130"/>
      <c r="B6946" s="280"/>
      <c r="C6946" s="630"/>
      <c r="D6946" s="633"/>
      <c r="E6946" s="632"/>
    </row>
    <row r="6947" spans="1:5" ht="20.25">
      <c r="A6947" s="281"/>
      <c r="B6947" s="280"/>
      <c r="C6947" s="630"/>
      <c r="D6947" s="633"/>
      <c r="E6947" s="632"/>
    </row>
    <row r="6948" spans="1:5" ht="20.25">
      <c r="A6948" s="130"/>
      <c r="B6948" s="280"/>
      <c r="C6948" s="630"/>
      <c r="D6948" s="630"/>
      <c r="E6948" s="632"/>
    </row>
    <row r="6949" spans="1:5" ht="20.25">
      <c r="A6949" s="130"/>
      <c r="B6949" s="280"/>
      <c r="C6949" s="630"/>
      <c r="D6949" s="633"/>
      <c r="E6949" s="632"/>
    </row>
    <row r="6950" spans="1:5" ht="20.25">
      <c r="A6950" s="48"/>
      <c r="B6950" s="27"/>
      <c r="C6950" s="630"/>
      <c r="D6950" s="633"/>
      <c r="E6950" s="632"/>
    </row>
    <row r="6951" spans="1:5" ht="20.25">
      <c r="A6951" s="48"/>
      <c r="B6951" s="27"/>
      <c r="C6951" s="27"/>
      <c r="D6951" s="27"/>
      <c r="E6951" s="89"/>
    </row>
    <row r="6952" spans="1:5" ht="20.25">
      <c r="A6952" s="281"/>
      <c r="B6952" s="280"/>
      <c r="C6952" s="280"/>
      <c r="D6952" s="38"/>
      <c r="E6952" s="89"/>
    </row>
    <row r="6953" spans="1:5" ht="20.25">
      <c r="A6953" s="281"/>
      <c r="B6953" s="280"/>
      <c r="C6953" s="280"/>
      <c r="D6953" s="38"/>
      <c r="E6953" s="89"/>
    </row>
    <row r="6954" spans="1:5" ht="20.25">
      <c r="A6954" s="130"/>
      <c r="B6954" s="280"/>
      <c r="C6954" s="280"/>
      <c r="D6954" s="38"/>
      <c r="E6954" s="89"/>
    </row>
    <row r="6955" spans="1:5" ht="20.25">
      <c r="A6955" s="130"/>
      <c r="B6955" s="280"/>
      <c r="C6955" s="280"/>
      <c r="D6955" s="38"/>
      <c r="E6955" s="89"/>
    </row>
    <row r="6956" spans="1:5" ht="20.25">
      <c r="A6956" s="130"/>
      <c r="B6956" s="280"/>
      <c r="C6956" s="280"/>
      <c r="D6956" s="38"/>
      <c r="E6956" s="89"/>
    </row>
    <row r="6957" spans="1:5" ht="20.25">
      <c r="A6957" s="281"/>
      <c r="B6957" s="280"/>
      <c r="C6957" s="280"/>
      <c r="D6957" s="45"/>
      <c r="E6957" s="46"/>
    </row>
    <row r="6958" spans="1:5" ht="20.25">
      <c r="A6958" s="281"/>
      <c r="B6958" s="280"/>
      <c r="C6958" s="280"/>
      <c r="D6958" s="45"/>
      <c r="E6958" s="46"/>
    </row>
    <row r="6959" spans="1:5" ht="20.25">
      <c r="A6959" s="281"/>
      <c r="B6959" s="280"/>
      <c r="C6959" s="280"/>
      <c r="D6959" s="45" t="s">
        <v>29</v>
      </c>
      <c r="E6959" s="46"/>
    </row>
    <row r="6960" spans="1:5" ht="20.25">
      <c r="A6960" s="281"/>
      <c r="B6960" s="280"/>
      <c r="C6960" s="280"/>
      <c r="D6960" s="45"/>
      <c r="E6960" s="46"/>
    </row>
    <row r="6961" spans="1:5" ht="20.25">
      <c r="A6961" s="48"/>
      <c r="B6961" s="47"/>
      <c r="C6961" s="47"/>
      <c r="D6961" s="49"/>
      <c r="E6961" s="50"/>
    </row>
    <row r="6962" spans="1:5" ht="20.25">
      <c r="A6962" s="51"/>
      <c r="B6962" s="30"/>
      <c r="C6962" s="30"/>
      <c r="D6962" s="49"/>
      <c r="E6962" s="50"/>
    </row>
    <row r="6963" spans="1:5" ht="20.25">
      <c r="A6963" s="52"/>
      <c r="B6963" s="53"/>
      <c r="C6963" s="1268" t="s">
        <v>772</v>
      </c>
      <c r="D6963" s="1269"/>
      <c r="E6963" s="140">
        <f>SUM(E6939:E6962)</f>
        <v>72143</v>
      </c>
    </row>
    <row r="6964" spans="1:5" ht="20.25">
      <c r="A6964" s="55" t="s">
        <v>23</v>
      </c>
      <c r="B6964" s="53"/>
      <c r="C6964" s="28"/>
      <c r="D6964" s="28"/>
      <c r="E6964" s="179"/>
    </row>
  </sheetData>
  <mergeCells count="281">
    <mergeCell ref="C6925:D6925"/>
    <mergeCell ref="C6963:D6963"/>
    <mergeCell ref="C6849:D6849"/>
    <mergeCell ref="C6887:D6887"/>
    <mergeCell ref="C6604:D6604"/>
    <mergeCell ref="C6645:D6645"/>
    <mergeCell ref="C6684:D6684"/>
    <mergeCell ref="C6727:D6727"/>
    <mergeCell ref="C6767:D6767"/>
    <mergeCell ref="C6810:D6810"/>
    <mergeCell ref="C6315:D6315"/>
    <mergeCell ref="C6356:D6356"/>
    <mergeCell ref="C6397:D6397"/>
    <mergeCell ref="C6439:D6439"/>
    <mergeCell ref="C6480:D6480"/>
    <mergeCell ref="C6522:D6522"/>
    <mergeCell ref="C6563:D6563"/>
    <mergeCell ref="C6029:D6029"/>
    <mergeCell ref="C6070:D6070"/>
    <mergeCell ref="C6111:D6111"/>
    <mergeCell ref="C6152:D6152"/>
    <mergeCell ref="C6234:D6234"/>
    <mergeCell ref="C6274:D6274"/>
    <mergeCell ref="C5783:D5783"/>
    <mergeCell ref="C5823:D5823"/>
    <mergeCell ref="C5865:D5865"/>
    <mergeCell ref="C5906:D5906"/>
    <mergeCell ref="C5947:D5947"/>
    <mergeCell ref="C5988:D5988"/>
    <mergeCell ref="F5594:G5594"/>
    <mergeCell ref="C5619:D5619"/>
    <mergeCell ref="C5660:D5660"/>
    <mergeCell ref="C5672:D5672"/>
    <mergeCell ref="C5701:D5701"/>
    <mergeCell ref="C5742:D5742"/>
    <mergeCell ref="C5496:D5496"/>
    <mergeCell ref="C5507:D5507"/>
    <mergeCell ref="C5537:D5537"/>
    <mergeCell ref="C5548:D5548"/>
    <mergeCell ref="C5578:D5578"/>
    <mergeCell ref="C5589:D5589"/>
    <mergeCell ref="C5373:D5373"/>
    <mergeCell ref="C5384:D5384"/>
    <mergeCell ref="C5414:D5414"/>
    <mergeCell ref="C5425:D5425"/>
    <mergeCell ref="C5455:D5455"/>
    <mergeCell ref="C5466:D5466"/>
    <mergeCell ref="C5250:D5250"/>
    <mergeCell ref="C5261:D5261"/>
    <mergeCell ref="C5291:D5291"/>
    <mergeCell ref="C5302:D5302"/>
    <mergeCell ref="C5332:D5332"/>
    <mergeCell ref="C5343:D5343"/>
    <mergeCell ref="C5125:D5125"/>
    <mergeCell ref="C5138:D5138"/>
    <mergeCell ref="C5168:D5168"/>
    <mergeCell ref="C5179:D5179"/>
    <mergeCell ref="C5209:D5209"/>
    <mergeCell ref="C5219:D5219"/>
    <mergeCell ref="C4892:D4892"/>
    <mergeCell ref="C4922:D4922"/>
    <mergeCell ref="C4963:D4963"/>
    <mergeCell ref="C5004:D5004"/>
    <mergeCell ref="C5045:D5045"/>
    <mergeCell ref="C5086:D5086"/>
    <mergeCell ref="C4769:D4769"/>
    <mergeCell ref="C4799:D4799"/>
    <mergeCell ref="C4810:D4810"/>
    <mergeCell ref="C4840:D4840"/>
    <mergeCell ref="C4851:D4851"/>
    <mergeCell ref="C4881:D4881"/>
    <mergeCell ref="C4646:D4646"/>
    <mergeCell ref="C4676:D4676"/>
    <mergeCell ref="C4687:D4687"/>
    <mergeCell ref="C4717:D4717"/>
    <mergeCell ref="C4728:D4728"/>
    <mergeCell ref="C4758:D4758"/>
    <mergeCell ref="C4512:D4512"/>
    <mergeCell ref="C4553:D4553"/>
    <mergeCell ref="C4564:D4564"/>
    <mergeCell ref="C4594:D4594"/>
    <mergeCell ref="C4605:D4605"/>
    <mergeCell ref="C4635:D4635"/>
    <mergeCell ref="C4266:D4266"/>
    <mergeCell ref="C4307:D4307"/>
    <mergeCell ref="C4348:D4348"/>
    <mergeCell ref="C4389:D4389"/>
    <mergeCell ref="C4430:D4430"/>
    <mergeCell ref="C4470:D4470"/>
    <mergeCell ref="C4061:D4061"/>
    <mergeCell ref="C4102:D4102"/>
    <mergeCell ref="C4143:D4143"/>
    <mergeCell ref="C4184:D4184"/>
    <mergeCell ref="C4195:D4195"/>
    <mergeCell ref="C4225:D4225"/>
    <mergeCell ref="C3815:D3815"/>
    <mergeCell ref="C3856:D3856"/>
    <mergeCell ref="C3897:D3897"/>
    <mergeCell ref="C3938:D3938"/>
    <mergeCell ref="C3979:D3979"/>
    <mergeCell ref="C4020:D4020"/>
    <mergeCell ref="C3569:D3569"/>
    <mergeCell ref="C3610:D3610"/>
    <mergeCell ref="C3651:D3651"/>
    <mergeCell ref="C3692:D3692"/>
    <mergeCell ref="C3733:D3733"/>
    <mergeCell ref="C3774:D3774"/>
    <mergeCell ref="C3364:D3364"/>
    <mergeCell ref="C3403:D3403"/>
    <mergeCell ref="B3417:D3417"/>
    <mergeCell ref="C3445:D3445"/>
    <mergeCell ref="C3487:D3487"/>
    <mergeCell ref="C3528:D3528"/>
    <mergeCell ref="C3200:D3200"/>
    <mergeCell ref="C3211:D3211"/>
    <mergeCell ref="C3241:D3241"/>
    <mergeCell ref="C3282:D3282"/>
    <mergeCell ref="F3321:F3322"/>
    <mergeCell ref="C3323:D3323"/>
    <mergeCell ref="C3077:D3077"/>
    <mergeCell ref="C3088:D3088"/>
    <mergeCell ref="C3118:D3118"/>
    <mergeCell ref="C3129:D3129"/>
    <mergeCell ref="C3159:D3159"/>
    <mergeCell ref="C3170:D3170"/>
    <mergeCell ref="C2953:D2953"/>
    <mergeCell ref="C2964:D2964"/>
    <mergeCell ref="C2995:D2995"/>
    <mergeCell ref="C3006:D3006"/>
    <mergeCell ref="C3036:D3036"/>
    <mergeCell ref="C3047:D3047"/>
    <mergeCell ref="C2839:D2839"/>
    <mergeCell ref="C2871:D2871"/>
    <mergeCell ref="C2880:D2880"/>
    <mergeCell ref="C2907:D2907"/>
    <mergeCell ref="C2922:D2922"/>
    <mergeCell ref="B2925:D2925"/>
    <mergeCell ref="C2744:D2744"/>
    <mergeCell ref="C2757:D2757"/>
    <mergeCell ref="B2760:D2760"/>
    <mergeCell ref="C2786:D2786"/>
    <mergeCell ref="C2798:D2798"/>
    <mergeCell ref="C2828:D2828"/>
    <mergeCell ref="C2623:D2623"/>
    <mergeCell ref="C2634:D2634"/>
    <mergeCell ref="C2664:D2664"/>
    <mergeCell ref="C2675:D2675"/>
    <mergeCell ref="C2705:D2705"/>
    <mergeCell ref="C2716:D2716"/>
    <mergeCell ref="C2500:D2500"/>
    <mergeCell ref="C2510:D2510"/>
    <mergeCell ref="C2537:D2537"/>
    <mergeCell ref="C2552:D2552"/>
    <mergeCell ref="C2582:D2582"/>
    <mergeCell ref="C2593:D2593"/>
    <mergeCell ref="C2388:D2388"/>
    <mergeCell ref="C2418:D2418"/>
    <mergeCell ref="C2429:D2429"/>
    <mergeCell ref="C2456:D2456"/>
    <mergeCell ref="C2470:D2470"/>
    <mergeCell ref="F2480:G2480"/>
    <mergeCell ref="C2265:D2265"/>
    <mergeCell ref="C2295:D2295"/>
    <mergeCell ref="C2305:D2305"/>
    <mergeCell ref="C2336:D2336"/>
    <mergeCell ref="C2347:D2347"/>
    <mergeCell ref="C2377:D2377"/>
    <mergeCell ref="C2142:D2142"/>
    <mergeCell ref="C2172:D2172"/>
    <mergeCell ref="C2183:D2183"/>
    <mergeCell ref="C2211:D2211"/>
    <mergeCell ref="C2224:D2224"/>
    <mergeCell ref="C2253:D2253"/>
    <mergeCell ref="C2019:D2019"/>
    <mergeCell ref="C2049:D2049"/>
    <mergeCell ref="C2059:D2059"/>
    <mergeCell ref="C2090:D2090"/>
    <mergeCell ref="C2101:D2101"/>
    <mergeCell ref="C2131:D2131"/>
    <mergeCell ref="C1896:D1896"/>
    <mergeCell ref="C1926:D1926"/>
    <mergeCell ref="C1937:D1937"/>
    <mergeCell ref="C1967:D1967"/>
    <mergeCell ref="C1978:D1978"/>
    <mergeCell ref="C2008:D2008"/>
    <mergeCell ref="C1773:D1773"/>
    <mergeCell ref="C1803:D1803"/>
    <mergeCell ref="C1814:D1814"/>
    <mergeCell ref="C1844:D1844"/>
    <mergeCell ref="C1855:D1855"/>
    <mergeCell ref="C1885:D1885"/>
    <mergeCell ref="C1650:D1650"/>
    <mergeCell ref="C1680:D1680"/>
    <mergeCell ref="C1691:D1691"/>
    <mergeCell ref="C1721:D1721"/>
    <mergeCell ref="C1732:D1732"/>
    <mergeCell ref="C1762:D1762"/>
    <mergeCell ref="C1527:D1527"/>
    <mergeCell ref="C1557:D1557"/>
    <mergeCell ref="C1568:D1568"/>
    <mergeCell ref="C1598:D1598"/>
    <mergeCell ref="C1609:D1609"/>
    <mergeCell ref="C1639:D1639"/>
    <mergeCell ref="C1405:D1405"/>
    <mergeCell ref="C1434:D1434"/>
    <mergeCell ref="C1446:D1446"/>
    <mergeCell ref="C1475:D1475"/>
    <mergeCell ref="C1486:D1486"/>
    <mergeCell ref="C1516:D1516"/>
    <mergeCell ref="C1281:D1281"/>
    <mergeCell ref="C1311:D1311"/>
    <mergeCell ref="C1322:D1322"/>
    <mergeCell ref="C1352:D1352"/>
    <mergeCell ref="C1363:D1363"/>
    <mergeCell ref="C1393:D1393"/>
    <mergeCell ref="C1157:D1157"/>
    <mergeCell ref="C1188:D1188"/>
    <mergeCell ref="C1198:D1198"/>
    <mergeCell ref="C1226:D1226"/>
    <mergeCell ref="C1240:D1240"/>
    <mergeCell ref="C1270:D1270"/>
    <mergeCell ref="C1035:D1035"/>
    <mergeCell ref="C1065:D1065"/>
    <mergeCell ref="C1076:D1076"/>
    <mergeCell ref="C1106:D1106"/>
    <mergeCell ref="C1117:D1117"/>
    <mergeCell ref="C1147:D1147"/>
    <mergeCell ref="C940:D940"/>
    <mergeCell ref="C953:D953"/>
    <mergeCell ref="C983:D983"/>
    <mergeCell ref="C994:D994"/>
    <mergeCell ref="B1008:D1011"/>
    <mergeCell ref="C1024:D1024"/>
    <mergeCell ref="C819:D819"/>
    <mergeCell ref="C830:D830"/>
    <mergeCell ref="C860:D860"/>
    <mergeCell ref="C871:D871"/>
    <mergeCell ref="C901:D901"/>
    <mergeCell ref="C912:D912"/>
    <mergeCell ref="C696:D696"/>
    <mergeCell ref="C707:D707"/>
    <mergeCell ref="C737:D737"/>
    <mergeCell ref="C747:D747"/>
    <mergeCell ref="C777:D777"/>
    <mergeCell ref="C789:D789"/>
    <mergeCell ref="C573:D573"/>
    <mergeCell ref="C584:D584"/>
    <mergeCell ref="C614:D614"/>
    <mergeCell ref="C625:D625"/>
    <mergeCell ref="C655:D655"/>
    <mergeCell ref="C666:D666"/>
    <mergeCell ref="C502:D502"/>
    <mergeCell ref="C532:D532"/>
    <mergeCell ref="C543:D543"/>
    <mergeCell ref="E543:E545"/>
    <mergeCell ref="C544:C545"/>
    <mergeCell ref="D544:D545"/>
    <mergeCell ref="C379:D379"/>
    <mergeCell ref="C408:D408"/>
    <mergeCell ref="C420:D420"/>
    <mergeCell ref="C449:D449"/>
    <mergeCell ref="C461:D461"/>
    <mergeCell ref="C491:D491"/>
    <mergeCell ref="C326:D326"/>
    <mergeCell ref="C338:D338"/>
    <mergeCell ref="C367:D367"/>
    <mergeCell ref="C133:D133"/>
    <mergeCell ref="C163:D163"/>
    <mergeCell ref="C174:D174"/>
    <mergeCell ref="C202:D202"/>
    <mergeCell ref="C215:D215"/>
    <mergeCell ref="C244:D244"/>
    <mergeCell ref="C9:D9"/>
    <mergeCell ref="C39:D39"/>
    <mergeCell ref="C51:D51"/>
    <mergeCell ref="C79:D79"/>
    <mergeCell ref="C92:D92"/>
    <mergeCell ref="C121:D121"/>
    <mergeCell ref="C256:D256"/>
    <mergeCell ref="C285:D285"/>
    <mergeCell ref="C297:D29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45"/>
  <sheetViews>
    <sheetView topLeftCell="A310" zoomScale="70" zoomScaleNormal="70" workbookViewId="0">
      <selection activeCell="D330" sqref="D330"/>
    </sheetView>
  </sheetViews>
  <sheetFormatPr baseColWidth="10" defaultRowHeight="15"/>
  <cols>
    <col min="1" max="2" width="11.42578125" style="279"/>
    <col min="3" max="3" width="15.140625" style="279" customWidth="1"/>
    <col min="4" max="5" width="11.42578125" style="279"/>
    <col min="6" max="6" width="20.85546875" style="279" customWidth="1"/>
    <col min="7" max="7" width="11.42578125" style="279"/>
    <col min="8" max="8" width="14.7109375" style="279" customWidth="1"/>
    <col min="9" max="9" width="11.42578125" style="279"/>
    <col min="10" max="10" width="17.140625" style="279" customWidth="1"/>
    <col min="11" max="11" width="11.42578125" style="279"/>
    <col min="12" max="12" width="19.28515625" style="279" customWidth="1"/>
    <col min="13" max="13" width="11.42578125" style="279"/>
    <col min="14" max="14" width="24.5703125" style="279" customWidth="1"/>
    <col min="15" max="15" width="11.42578125" style="279"/>
    <col min="16" max="16" width="26.140625" style="279" customWidth="1"/>
    <col min="17" max="17" width="10" style="279" customWidth="1"/>
    <col min="18" max="16384" width="11.42578125" style="279"/>
  </cols>
  <sheetData>
    <row r="1" spans="1:17" ht="27.75">
      <c r="A1" s="319" t="s">
        <v>0</v>
      </c>
      <c r="B1" s="319"/>
      <c r="C1" s="319"/>
      <c r="D1" s="320"/>
      <c r="E1" s="321"/>
      <c r="F1" s="321"/>
      <c r="G1" s="321"/>
      <c r="H1" s="321"/>
      <c r="I1" s="321"/>
      <c r="J1" s="321"/>
      <c r="K1" s="1519"/>
      <c r="L1" s="1519"/>
      <c r="M1" s="322"/>
      <c r="N1" s="322"/>
      <c r="O1" s="323"/>
      <c r="P1" s="323"/>
      <c r="Q1" s="324"/>
    </row>
    <row r="2" spans="1:17" ht="27.75">
      <c r="A2" s="319" t="s">
        <v>552</v>
      </c>
      <c r="B2" s="319"/>
      <c r="C2" s="319"/>
      <c r="D2" s="325"/>
      <c r="E2" s="326"/>
      <c r="F2" s="326"/>
      <c r="G2" s="326"/>
      <c r="H2" s="326"/>
      <c r="I2" s="326"/>
      <c r="J2" s="326"/>
      <c r="K2" s="323"/>
      <c r="L2" s="323"/>
      <c r="M2" s="322"/>
      <c r="N2" s="322"/>
      <c r="O2" s="326"/>
      <c r="P2" s="326"/>
      <c r="Q2" s="324"/>
    </row>
    <row r="3" spans="1:17" ht="27.75">
      <c r="A3" s="319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27"/>
    </row>
    <row r="4" spans="1:17" ht="27.75">
      <c r="A4" s="328"/>
      <c r="B4" s="329"/>
      <c r="C4" s="329"/>
      <c r="D4" s="329"/>
      <c r="E4" s="329"/>
      <c r="F4" s="329"/>
      <c r="G4" s="329" t="s">
        <v>732</v>
      </c>
      <c r="H4" s="329"/>
      <c r="I4" s="328"/>
      <c r="J4" s="329"/>
      <c r="K4" s="329"/>
      <c r="L4" s="329"/>
      <c r="M4" s="329"/>
      <c r="N4" s="329"/>
      <c r="O4" s="329"/>
      <c r="P4" s="329"/>
      <c r="Q4" s="330"/>
    </row>
    <row r="5" spans="1:17" ht="27.75">
      <c r="A5" s="319"/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27"/>
    </row>
    <row r="6" spans="1:17" ht="27">
      <c r="A6" s="331"/>
      <c r="B6" s="331"/>
      <c r="C6" s="331"/>
      <c r="D6" s="332"/>
      <c r="E6" s="331"/>
      <c r="F6" s="331"/>
      <c r="G6" s="331"/>
      <c r="H6" s="331"/>
      <c r="I6" s="1520"/>
      <c r="J6" s="1520"/>
      <c r="K6" s="1520"/>
      <c r="L6" s="1520"/>
      <c r="M6" s="333"/>
      <c r="N6" s="333"/>
      <c r="O6" s="331"/>
      <c r="P6" s="331"/>
      <c r="Q6" s="334"/>
    </row>
    <row r="7" spans="1:17" ht="26.25">
      <c r="A7" s="1358" t="s">
        <v>553</v>
      </c>
      <c r="B7" s="1359"/>
      <c r="C7" s="1359"/>
      <c r="D7" s="335"/>
      <c r="E7" s="1282"/>
      <c r="F7" s="1283"/>
      <c r="G7" s="1281">
        <v>2014</v>
      </c>
      <c r="H7" s="1521"/>
      <c r="I7" s="1281">
        <v>2015</v>
      </c>
      <c r="J7" s="1521"/>
      <c r="K7" s="1281">
        <v>2016</v>
      </c>
      <c r="L7" s="1283"/>
      <c r="M7" s="1281">
        <v>2017</v>
      </c>
      <c r="N7" s="1283"/>
      <c r="O7" s="336"/>
      <c r="P7" s="337"/>
      <c r="Q7" s="377"/>
    </row>
    <row r="8" spans="1:17" ht="26.25">
      <c r="A8" s="1361"/>
      <c r="B8" s="1362"/>
      <c r="C8" s="1362"/>
      <c r="D8" s="338" t="s">
        <v>554</v>
      </c>
      <c r="E8" s="1285" t="s">
        <v>731</v>
      </c>
      <c r="F8" s="1286"/>
      <c r="G8" s="1522"/>
      <c r="H8" s="1523"/>
      <c r="I8" s="1522"/>
      <c r="J8" s="1523"/>
      <c r="K8" s="1284"/>
      <c r="L8" s="1286"/>
      <c r="M8" s="1284"/>
      <c r="N8" s="1286"/>
      <c r="O8" s="1345" t="s">
        <v>555</v>
      </c>
      <c r="P8" s="1346"/>
      <c r="Q8" s="378"/>
    </row>
    <row r="9" spans="1:17" ht="26.25">
      <c r="A9" s="1361"/>
      <c r="B9" s="1362"/>
      <c r="C9" s="1362"/>
      <c r="D9" s="338" t="s">
        <v>556</v>
      </c>
      <c r="E9" s="1285" t="s">
        <v>557</v>
      </c>
      <c r="F9" s="1286"/>
      <c r="G9" s="1522"/>
      <c r="H9" s="1523"/>
      <c r="I9" s="1522"/>
      <c r="J9" s="1523"/>
      <c r="K9" s="1284"/>
      <c r="L9" s="1286"/>
      <c r="M9" s="1284"/>
      <c r="N9" s="1286"/>
      <c r="O9" s="1347">
        <v>43100</v>
      </c>
      <c r="P9" s="1346"/>
      <c r="Q9" s="378"/>
    </row>
    <row r="10" spans="1:17" ht="26.25">
      <c r="A10" s="1364"/>
      <c r="B10" s="1365"/>
      <c r="C10" s="1365"/>
      <c r="D10" s="339"/>
      <c r="E10" s="1288"/>
      <c r="F10" s="1289"/>
      <c r="G10" s="1524"/>
      <c r="H10" s="1525"/>
      <c r="I10" s="1524"/>
      <c r="J10" s="1525"/>
      <c r="K10" s="1287"/>
      <c r="L10" s="1289"/>
      <c r="M10" s="1287"/>
      <c r="N10" s="1289"/>
      <c r="O10" s="340" t="s">
        <v>88</v>
      </c>
      <c r="P10" s="341"/>
      <c r="Q10" s="379"/>
    </row>
    <row r="11" spans="1:17" ht="23.25">
      <c r="A11" s="1497" t="s">
        <v>558</v>
      </c>
      <c r="B11" s="1498"/>
      <c r="C11" s="1499"/>
      <c r="D11" s="342">
        <v>3357</v>
      </c>
      <c r="E11" s="1517">
        <v>4364.8</v>
      </c>
      <c r="F11" s="1518"/>
      <c r="G11" s="1309"/>
      <c r="H11" s="1316"/>
      <c r="I11" s="1309"/>
      <c r="J11" s="1316"/>
      <c r="K11" s="1309">
        <v>-26307</v>
      </c>
      <c r="L11" s="1310"/>
      <c r="M11" s="1309">
        <v>2996456</v>
      </c>
      <c r="N11" s="1310"/>
      <c r="O11" s="1309">
        <f>E11+G11+I11+K11+M11</f>
        <v>2974513.8</v>
      </c>
      <c r="P11" s="1310"/>
      <c r="Q11" s="381" t="s">
        <v>559</v>
      </c>
    </row>
    <row r="12" spans="1:17" ht="23.25">
      <c r="A12" s="1497" t="s">
        <v>25</v>
      </c>
      <c r="B12" s="1498"/>
      <c r="C12" s="1499"/>
      <c r="D12" s="343">
        <v>3358</v>
      </c>
      <c r="E12" s="1325">
        <v>-233131.2</v>
      </c>
      <c r="F12" s="1326"/>
      <c r="G12" s="1309"/>
      <c r="H12" s="1316"/>
      <c r="I12" s="1309"/>
      <c r="J12" s="1316"/>
      <c r="K12" s="1309"/>
      <c r="L12" s="1310"/>
      <c r="M12" s="1309">
        <v>730512</v>
      </c>
      <c r="N12" s="1310"/>
      <c r="O12" s="1309">
        <f>E12+G12+I12+K12+M12</f>
        <v>497380.8</v>
      </c>
      <c r="P12" s="1310"/>
      <c r="Q12" s="381" t="s">
        <v>559</v>
      </c>
    </row>
    <row r="13" spans="1:17" ht="23.25">
      <c r="A13" s="1497" t="s">
        <v>560</v>
      </c>
      <c r="B13" s="1498"/>
      <c r="C13" s="1499"/>
      <c r="D13" s="343">
        <v>3359</v>
      </c>
      <c r="E13" s="1309">
        <v>53565.7</v>
      </c>
      <c r="F13" s="1310"/>
      <c r="G13" s="1309"/>
      <c r="H13" s="1516"/>
      <c r="I13" s="1309">
        <v>-637</v>
      </c>
      <c r="J13" s="1516"/>
      <c r="K13" s="1309"/>
      <c r="L13" s="1310"/>
      <c r="M13" s="1309">
        <v>1469934</v>
      </c>
      <c r="N13" s="1310"/>
      <c r="O13" s="1309">
        <f>E13+G13+I13+K13+M13</f>
        <v>1522862.7</v>
      </c>
      <c r="P13" s="1310"/>
      <c r="Q13" s="381" t="s">
        <v>559</v>
      </c>
    </row>
    <row r="14" spans="1:17" ht="23.25">
      <c r="A14" s="1497" t="s">
        <v>39</v>
      </c>
      <c r="B14" s="1498"/>
      <c r="C14" s="1499"/>
      <c r="D14" s="343">
        <v>3360</v>
      </c>
      <c r="E14" s="1309">
        <v>91630.6</v>
      </c>
      <c r="F14" s="1310"/>
      <c r="G14" s="1309">
        <v>-6000</v>
      </c>
      <c r="H14" s="1516"/>
      <c r="I14" s="1309"/>
      <c r="J14" s="1516"/>
      <c r="K14" s="1309">
        <v>-138889</v>
      </c>
      <c r="L14" s="1310"/>
      <c r="M14" s="1309">
        <v>7195149</v>
      </c>
      <c r="N14" s="1310"/>
      <c r="O14" s="1309">
        <f>E14+G14+I14+K14+M14</f>
        <v>7141890.5999999996</v>
      </c>
      <c r="P14" s="1310"/>
      <c r="Q14" s="381" t="s">
        <v>559</v>
      </c>
    </row>
    <row r="15" spans="1:17" ht="23.25">
      <c r="A15" s="1509"/>
      <c r="B15" s="1510"/>
      <c r="C15" s="1510"/>
      <c r="D15" s="344"/>
      <c r="E15" s="1511"/>
      <c r="F15" s="1511"/>
      <c r="G15" s="604"/>
      <c r="H15" s="604"/>
      <c r="I15" s="604"/>
      <c r="J15" s="604"/>
      <c r="K15" s="604"/>
      <c r="L15" s="604"/>
      <c r="M15" s="604"/>
      <c r="N15" s="604"/>
      <c r="O15" s="1512"/>
      <c r="P15" s="1513"/>
      <c r="Q15" s="625"/>
    </row>
    <row r="16" spans="1:17" ht="23.25">
      <c r="A16" s="1497" t="s">
        <v>45</v>
      </c>
      <c r="B16" s="1498"/>
      <c r="C16" s="1499"/>
      <c r="D16" s="343">
        <v>3366</v>
      </c>
      <c r="E16" s="1514">
        <v>-25998.06</v>
      </c>
      <c r="F16" s="1515"/>
      <c r="G16" s="1325"/>
      <c r="H16" s="1316"/>
      <c r="I16" s="1325"/>
      <c r="J16" s="1316"/>
      <c r="K16" s="1309"/>
      <c r="L16" s="1310"/>
      <c r="M16" s="1309"/>
      <c r="N16" s="1310"/>
      <c r="O16" s="1327">
        <f t="shared" ref="O16" si="0">E16+G16+I16+K16+M16</f>
        <v>-25998.06</v>
      </c>
      <c r="P16" s="1328"/>
      <c r="Q16" s="383" t="s">
        <v>561</v>
      </c>
    </row>
    <row r="17" spans="1:17" ht="23.25">
      <c r="A17" s="1497" t="s">
        <v>45</v>
      </c>
      <c r="B17" s="1498"/>
      <c r="C17" s="1499"/>
      <c r="D17" s="343">
        <v>3367</v>
      </c>
      <c r="E17" s="1514">
        <v>-47912</v>
      </c>
      <c r="F17" s="1515"/>
      <c r="G17" s="1325"/>
      <c r="H17" s="1316"/>
      <c r="I17" s="1325"/>
      <c r="J17" s="1316"/>
      <c r="K17" s="1309"/>
      <c r="L17" s="1310"/>
      <c r="M17" s="1309"/>
      <c r="N17" s="1310"/>
      <c r="O17" s="1327">
        <f t="shared" ref="O17:O22" si="1">E17+G17+I17+K17+M17</f>
        <v>-47912</v>
      </c>
      <c r="P17" s="1328"/>
      <c r="Q17" s="383" t="s">
        <v>561</v>
      </c>
    </row>
    <row r="18" spans="1:17" ht="23.25">
      <c r="A18" s="1497" t="s">
        <v>48</v>
      </c>
      <c r="B18" s="1498"/>
      <c r="C18" s="1499"/>
      <c r="D18" s="343">
        <v>3369</v>
      </c>
      <c r="E18" s="1309">
        <v>16096.5</v>
      </c>
      <c r="F18" s="1310"/>
      <c r="G18" s="1325"/>
      <c r="H18" s="1316"/>
      <c r="I18" s="1325"/>
      <c r="J18" s="1316"/>
      <c r="K18" s="1325"/>
      <c r="L18" s="1326"/>
      <c r="M18" s="1325"/>
      <c r="N18" s="1326"/>
      <c r="O18" s="1309">
        <f>E18+G18+I18+K18+M18</f>
        <v>16096.5</v>
      </c>
      <c r="P18" s="1310"/>
      <c r="Q18" s="381" t="s">
        <v>559</v>
      </c>
    </row>
    <row r="19" spans="1:17" ht="23.25">
      <c r="A19" s="1497" t="s">
        <v>52</v>
      </c>
      <c r="B19" s="1498"/>
      <c r="C19" s="1499"/>
      <c r="D19" s="343">
        <v>3370</v>
      </c>
      <c r="E19" s="1325">
        <v>-257228.84999999998</v>
      </c>
      <c r="F19" s="1326"/>
      <c r="G19" s="1378"/>
      <c r="H19" s="1316"/>
      <c r="I19" s="1325"/>
      <c r="J19" s="1316"/>
      <c r="K19" s="1309"/>
      <c r="L19" s="1310"/>
      <c r="M19" s="1309">
        <v>1390313</v>
      </c>
      <c r="N19" s="1310"/>
      <c r="O19" s="1309">
        <f t="shared" si="1"/>
        <v>1133084.1499999999</v>
      </c>
      <c r="P19" s="1310"/>
      <c r="Q19" s="381" t="s">
        <v>559</v>
      </c>
    </row>
    <row r="20" spans="1:17" ht="23.25">
      <c r="A20" s="1497" t="s">
        <v>562</v>
      </c>
      <c r="B20" s="1498"/>
      <c r="C20" s="1499"/>
      <c r="D20" s="343">
        <v>3371</v>
      </c>
      <c r="E20" s="1325">
        <v>-24847.85</v>
      </c>
      <c r="F20" s="1326"/>
      <c r="G20" s="1378"/>
      <c r="H20" s="1316"/>
      <c r="I20" s="1325"/>
      <c r="J20" s="1316"/>
      <c r="K20" s="1325"/>
      <c r="L20" s="1326"/>
      <c r="M20" s="1325"/>
      <c r="N20" s="1326"/>
      <c r="O20" s="1327">
        <f t="shared" si="1"/>
        <v>-24847.85</v>
      </c>
      <c r="P20" s="1328"/>
      <c r="Q20" s="383" t="s">
        <v>561</v>
      </c>
    </row>
    <row r="21" spans="1:17" ht="23.25">
      <c r="A21" s="1497" t="s">
        <v>66</v>
      </c>
      <c r="B21" s="1498"/>
      <c r="C21" s="1499"/>
      <c r="D21" s="343">
        <v>3372</v>
      </c>
      <c r="E21" s="1325">
        <v>-685968.01</v>
      </c>
      <c r="F21" s="1326"/>
      <c r="G21" s="1325"/>
      <c r="H21" s="1316"/>
      <c r="I21" s="1325"/>
      <c r="J21" s="1316"/>
      <c r="K21" s="1309"/>
      <c r="L21" s="1310"/>
      <c r="M21" s="1309"/>
      <c r="N21" s="1310"/>
      <c r="O21" s="1327">
        <f t="shared" si="1"/>
        <v>-685968.01</v>
      </c>
      <c r="P21" s="1328"/>
      <c r="Q21" s="383" t="s">
        <v>561</v>
      </c>
    </row>
    <row r="22" spans="1:17" ht="23.25">
      <c r="A22" s="1497" t="s">
        <v>79</v>
      </c>
      <c r="B22" s="1498"/>
      <c r="C22" s="1499"/>
      <c r="D22" s="343">
        <v>3374</v>
      </c>
      <c r="E22" s="1309">
        <v>4002.55</v>
      </c>
      <c r="F22" s="1310"/>
      <c r="G22" s="1325"/>
      <c r="H22" s="1316"/>
      <c r="I22" s="1325"/>
      <c r="J22" s="1316"/>
      <c r="K22" s="1309"/>
      <c r="L22" s="1310"/>
      <c r="M22" s="1309"/>
      <c r="N22" s="1310"/>
      <c r="O22" s="1309">
        <f t="shared" si="1"/>
        <v>4002.55</v>
      </c>
      <c r="P22" s="1310"/>
      <c r="Q22" s="381" t="s">
        <v>559</v>
      </c>
    </row>
    <row r="23" spans="1:17" ht="23.25">
      <c r="A23" s="1509"/>
      <c r="B23" s="1510"/>
      <c r="C23" s="1510"/>
      <c r="D23" s="344"/>
      <c r="E23" s="1511"/>
      <c r="F23" s="1511"/>
      <c r="G23" s="604"/>
      <c r="H23" s="604"/>
      <c r="I23" s="604"/>
      <c r="J23" s="604"/>
      <c r="K23" s="604"/>
      <c r="L23" s="604"/>
      <c r="M23" s="604"/>
      <c r="N23" s="604"/>
      <c r="O23" s="1512"/>
      <c r="P23" s="1513"/>
      <c r="Q23" s="625"/>
    </row>
    <row r="24" spans="1:17" ht="23.25">
      <c r="A24" s="1497" t="s">
        <v>81</v>
      </c>
      <c r="B24" s="1498"/>
      <c r="C24" s="1499"/>
      <c r="D24" s="343">
        <v>3401</v>
      </c>
      <c r="E24" s="1378">
        <v>31028</v>
      </c>
      <c r="F24" s="1379"/>
      <c r="G24" s="1309"/>
      <c r="H24" s="1316"/>
      <c r="I24" s="1309"/>
      <c r="J24" s="1316"/>
      <c r="K24" s="1309"/>
      <c r="L24" s="1310"/>
      <c r="M24" s="1309">
        <v>2008985</v>
      </c>
      <c r="N24" s="1310"/>
      <c r="O24" s="1309">
        <f>E24+G24+I24+K24+M24</f>
        <v>2040013</v>
      </c>
      <c r="P24" s="1310"/>
      <c r="Q24" s="381" t="s">
        <v>559</v>
      </c>
    </row>
    <row r="25" spans="1:17" ht="23.25">
      <c r="A25" s="1497" t="s">
        <v>84</v>
      </c>
      <c r="B25" s="1498"/>
      <c r="C25" s="1499"/>
      <c r="D25" s="343">
        <v>3402</v>
      </c>
      <c r="E25" s="1325">
        <v>-416016.19</v>
      </c>
      <c r="F25" s="1326"/>
      <c r="G25" s="1309"/>
      <c r="H25" s="1316"/>
      <c r="I25" s="1309"/>
      <c r="J25" s="1316"/>
      <c r="K25" s="1309"/>
      <c r="L25" s="1310"/>
      <c r="M25" s="1309">
        <v>2501952</v>
      </c>
      <c r="N25" s="1310"/>
      <c r="O25" s="1309">
        <f t="shared" ref="O25:O30" si="2">E25+G25+I25+K25+M25</f>
        <v>2085935.81</v>
      </c>
      <c r="P25" s="1310"/>
      <c r="Q25" s="381" t="s">
        <v>559</v>
      </c>
    </row>
    <row r="26" spans="1:17" ht="23.25">
      <c r="A26" s="1497" t="s">
        <v>87</v>
      </c>
      <c r="B26" s="1498"/>
      <c r="C26" s="1499"/>
      <c r="D26" s="343">
        <v>3403</v>
      </c>
      <c r="E26" s="1325">
        <v>-57512.14</v>
      </c>
      <c r="F26" s="1326"/>
      <c r="G26" s="1309"/>
      <c r="H26" s="1310"/>
      <c r="I26" s="1309"/>
      <c r="J26" s="1310"/>
      <c r="K26" s="1309"/>
      <c r="L26" s="1310"/>
      <c r="M26" s="1309">
        <v>1012885</v>
      </c>
      <c r="N26" s="1310"/>
      <c r="O26" s="1309">
        <f t="shared" si="2"/>
        <v>955372.86</v>
      </c>
      <c r="P26" s="1310"/>
      <c r="Q26" s="381" t="s">
        <v>559</v>
      </c>
    </row>
    <row r="27" spans="1:17" ht="23.25">
      <c r="A27" s="1497" t="s">
        <v>90</v>
      </c>
      <c r="B27" s="1498"/>
      <c r="C27" s="1499"/>
      <c r="D27" s="343">
        <v>3404</v>
      </c>
      <c r="E27" s="1325">
        <v>-211315.91</v>
      </c>
      <c r="F27" s="1326"/>
      <c r="G27" s="1325"/>
      <c r="H27" s="1316"/>
      <c r="I27" s="1309"/>
      <c r="J27" s="1316"/>
      <c r="K27" s="1309"/>
      <c r="L27" s="1310"/>
      <c r="M27" s="1309">
        <v>4128526</v>
      </c>
      <c r="N27" s="1310"/>
      <c r="O27" s="1309">
        <f t="shared" si="2"/>
        <v>3917210.09</v>
      </c>
      <c r="P27" s="1310"/>
      <c r="Q27" s="381" t="s">
        <v>559</v>
      </c>
    </row>
    <row r="28" spans="1:17" ht="23.25">
      <c r="A28" s="1497" t="s">
        <v>94</v>
      </c>
      <c r="B28" s="1498"/>
      <c r="C28" s="1499"/>
      <c r="D28" s="343">
        <v>3405</v>
      </c>
      <c r="E28" s="1325">
        <v>-757401.45</v>
      </c>
      <c r="F28" s="1326"/>
      <c r="G28" s="1309"/>
      <c r="H28" s="1316"/>
      <c r="I28" s="1325"/>
      <c r="J28" s="1316"/>
      <c r="K28" s="1325"/>
      <c r="L28" s="1326"/>
      <c r="M28" s="1309"/>
      <c r="N28" s="1310"/>
      <c r="O28" s="1327">
        <f t="shared" si="2"/>
        <v>-757401.45</v>
      </c>
      <c r="P28" s="1328"/>
      <c r="Q28" s="383" t="s">
        <v>561</v>
      </c>
    </row>
    <row r="29" spans="1:17" ht="23.25">
      <c r="A29" s="1497" t="s">
        <v>96</v>
      </c>
      <c r="B29" s="1498"/>
      <c r="C29" s="1499"/>
      <c r="D29" s="343">
        <v>3406</v>
      </c>
      <c r="E29" s="1309">
        <v>78608</v>
      </c>
      <c r="F29" s="1310"/>
      <c r="G29" s="1325"/>
      <c r="H29" s="1316"/>
      <c r="I29" s="1325"/>
      <c r="J29" s="1316"/>
      <c r="K29" s="1309"/>
      <c r="L29" s="1310"/>
      <c r="M29" s="1309">
        <f>823372+360</f>
        <v>823732</v>
      </c>
      <c r="N29" s="1310"/>
      <c r="O29" s="1309">
        <f t="shared" si="2"/>
        <v>902340</v>
      </c>
      <c r="P29" s="1310"/>
      <c r="Q29" s="381" t="s">
        <v>559</v>
      </c>
    </row>
    <row r="30" spans="1:17" ht="23.25">
      <c r="A30" s="1506" t="s">
        <v>101</v>
      </c>
      <c r="B30" s="1507"/>
      <c r="C30" s="1508"/>
      <c r="D30" s="345">
        <v>3407</v>
      </c>
      <c r="E30" s="1325">
        <v>-31734.04</v>
      </c>
      <c r="F30" s="1326"/>
      <c r="G30" s="1325"/>
      <c r="H30" s="1316"/>
      <c r="I30" s="1325"/>
      <c r="J30" s="1316"/>
      <c r="K30" s="1309"/>
      <c r="L30" s="1310"/>
      <c r="M30" s="1309">
        <v>506903</v>
      </c>
      <c r="N30" s="1310"/>
      <c r="O30" s="1309">
        <f t="shared" si="2"/>
        <v>475168.96</v>
      </c>
      <c r="P30" s="1310"/>
      <c r="Q30" s="381" t="s">
        <v>559</v>
      </c>
    </row>
    <row r="31" spans="1:17" ht="26.25">
      <c r="A31" s="1281" t="s">
        <v>563</v>
      </c>
      <c r="B31" s="1282"/>
      <c r="C31" s="1282"/>
      <c r="D31" s="1283"/>
      <c r="E31" s="1461">
        <f>SUM(E11:F30)</f>
        <v>-2469769.5499999998</v>
      </c>
      <c r="F31" s="1462"/>
      <c r="G31" s="1461">
        <f>SUM(G11:H30)</f>
        <v>-6000</v>
      </c>
      <c r="H31" s="1462"/>
      <c r="I31" s="1461">
        <f>SUM(I11:J30)</f>
        <v>-637</v>
      </c>
      <c r="J31" s="1462"/>
      <c r="K31" s="1500">
        <f>SUM(K11:L30)</f>
        <v>-165196</v>
      </c>
      <c r="L31" s="1501"/>
      <c r="M31" s="1461">
        <f>SUM(M11:N30)</f>
        <v>24765347</v>
      </c>
      <c r="N31" s="1462"/>
      <c r="O31" s="1461">
        <f>SUM(O11:P30)</f>
        <v>22123744.450000003</v>
      </c>
      <c r="P31" s="1462"/>
      <c r="Q31" s="626"/>
    </row>
    <row r="32" spans="1:17" ht="26.25">
      <c r="A32" s="1284"/>
      <c r="B32" s="1285"/>
      <c r="C32" s="1285"/>
      <c r="D32" s="1286"/>
      <c r="E32" s="1463"/>
      <c r="F32" s="1464"/>
      <c r="G32" s="1463"/>
      <c r="H32" s="1464"/>
      <c r="I32" s="1463"/>
      <c r="J32" s="1464"/>
      <c r="K32" s="1502"/>
      <c r="L32" s="1503"/>
      <c r="M32" s="1463"/>
      <c r="N32" s="1464"/>
      <c r="O32" s="1463"/>
      <c r="P32" s="1464"/>
      <c r="Q32" s="627"/>
    </row>
    <row r="33" spans="1:17" ht="26.25">
      <c r="A33" s="1287"/>
      <c r="B33" s="1288"/>
      <c r="C33" s="1288"/>
      <c r="D33" s="1289"/>
      <c r="E33" s="1465"/>
      <c r="F33" s="1466"/>
      <c r="G33" s="1465"/>
      <c r="H33" s="1466"/>
      <c r="I33" s="1465"/>
      <c r="J33" s="1466"/>
      <c r="K33" s="1504"/>
      <c r="L33" s="1505"/>
      <c r="M33" s="1465"/>
      <c r="N33" s="1466"/>
      <c r="O33" s="1465"/>
      <c r="P33" s="1466"/>
      <c r="Q33" s="628"/>
    </row>
    <row r="34" spans="1:17" ht="26.25">
      <c r="A34" s="346"/>
      <c r="B34" s="346"/>
      <c r="C34" s="346"/>
      <c r="D34" s="346"/>
      <c r="E34" s="347"/>
      <c r="F34" s="347"/>
      <c r="G34" s="347"/>
      <c r="H34" s="347"/>
      <c r="I34" s="1280"/>
      <c r="J34" s="1280"/>
      <c r="K34" s="347"/>
      <c r="L34" s="347"/>
      <c r="M34" s="347"/>
      <c r="N34" s="347"/>
      <c r="O34" s="348"/>
      <c r="P34" s="349"/>
      <c r="Q34" s="349"/>
    </row>
    <row r="35" spans="1:17" ht="26.25">
      <c r="A35" s="346"/>
      <c r="B35" s="346"/>
      <c r="C35" s="346"/>
      <c r="D35" s="346"/>
      <c r="E35" s="347"/>
      <c r="F35" s="347"/>
      <c r="G35" s="347"/>
      <c r="H35" s="347"/>
      <c r="I35" s="1280" t="s">
        <v>564</v>
      </c>
      <c r="J35" s="1280"/>
      <c r="K35" s="347"/>
      <c r="L35" s="347"/>
      <c r="M35" s="347"/>
      <c r="N35" s="347"/>
      <c r="O35" s="350"/>
      <c r="P35" s="349"/>
      <c r="Q35" s="349"/>
    </row>
    <row r="36" spans="1:17" ht="26.25">
      <c r="A36" s="346"/>
      <c r="B36" s="346"/>
      <c r="C36" s="346"/>
      <c r="D36" s="346"/>
      <c r="E36" s="347"/>
      <c r="F36" s="347"/>
      <c r="G36" s="347"/>
      <c r="H36" s="347"/>
      <c r="I36" s="581"/>
      <c r="J36" s="581"/>
      <c r="K36" s="347"/>
      <c r="L36" s="347"/>
      <c r="M36" s="347"/>
      <c r="N36" s="347"/>
      <c r="O36" s="350"/>
      <c r="P36" s="349"/>
      <c r="Q36" s="349"/>
    </row>
    <row r="37" spans="1:17" ht="26.25">
      <c r="A37" s="346"/>
      <c r="B37" s="346"/>
      <c r="C37" s="346"/>
      <c r="D37" s="346"/>
      <c r="E37" s="347"/>
      <c r="F37" s="347"/>
      <c r="G37" s="347"/>
      <c r="H37" s="347"/>
      <c r="I37" s="581"/>
      <c r="J37" s="581"/>
      <c r="K37" s="347"/>
      <c r="L37" s="347"/>
      <c r="M37" s="347"/>
      <c r="N37" s="347"/>
      <c r="O37" s="350"/>
      <c r="P37" s="349"/>
      <c r="Q37" s="349"/>
    </row>
    <row r="38" spans="1:17" ht="26.25">
      <c r="A38" s="346"/>
      <c r="B38" s="346"/>
      <c r="C38" s="346"/>
      <c r="D38" s="346"/>
      <c r="E38" s="347"/>
      <c r="F38" s="347"/>
      <c r="G38" s="347"/>
      <c r="H38" s="347"/>
      <c r="I38" s="581"/>
      <c r="J38" s="581"/>
      <c r="K38" s="347"/>
      <c r="L38" s="347"/>
      <c r="M38" s="347"/>
      <c r="N38" s="347"/>
      <c r="O38" s="350"/>
      <c r="P38" s="349"/>
      <c r="Q38" s="349"/>
    </row>
    <row r="39" spans="1:17" ht="26.25">
      <c r="A39" s="346"/>
      <c r="B39" s="346"/>
      <c r="C39" s="346"/>
      <c r="D39" s="346"/>
      <c r="E39" s="347"/>
      <c r="F39" s="347"/>
      <c r="G39" s="347"/>
      <c r="H39" s="347"/>
      <c r="I39" s="581"/>
      <c r="J39" s="581"/>
      <c r="K39" s="347"/>
      <c r="L39" s="347"/>
      <c r="M39" s="347"/>
      <c r="N39" s="347"/>
      <c r="O39" s="350"/>
      <c r="P39" s="349"/>
      <c r="Q39" s="349"/>
    </row>
    <row r="40" spans="1:17" ht="26.25">
      <c r="A40" s="346"/>
      <c r="B40" s="346"/>
      <c r="C40" s="346"/>
      <c r="D40" s="346"/>
      <c r="E40" s="347"/>
      <c r="F40" s="347"/>
      <c r="G40" s="347"/>
      <c r="H40" s="347"/>
      <c r="I40" s="581"/>
      <c r="J40" s="581"/>
      <c r="K40" s="347"/>
      <c r="L40" s="347"/>
      <c r="M40" s="347"/>
      <c r="N40" s="347"/>
      <c r="O40" s="350"/>
      <c r="P40" s="349"/>
      <c r="Q40" s="349"/>
    </row>
    <row r="41" spans="1:17" ht="26.25">
      <c r="A41" s="346"/>
      <c r="B41" s="346"/>
      <c r="C41" s="346"/>
      <c r="D41" s="346"/>
      <c r="E41" s="347"/>
      <c r="F41" s="347"/>
      <c r="G41" s="347"/>
      <c r="H41" s="347"/>
      <c r="I41" s="581"/>
      <c r="J41" s="581"/>
      <c r="K41" s="347"/>
      <c r="L41" s="347"/>
      <c r="M41" s="347"/>
      <c r="N41" s="347"/>
      <c r="O41" s="350"/>
      <c r="P41" s="349"/>
      <c r="Q41" s="349"/>
    </row>
    <row r="42" spans="1:17" ht="26.25">
      <c r="A42" s="346"/>
      <c r="B42" s="346"/>
      <c r="C42" s="346"/>
      <c r="D42" s="346"/>
      <c r="E42" s="347"/>
      <c r="F42" s="347"/>
      <c r="G42" s="347"/>
      <c r="H42" s="347"/>
      <c r="I42" s="581"/>
      <c r="J42" s="581"/>
      <c r="K42" s="347"/>
      <c r="L42" s="347"/>
      <c r="M42" s="347"/>
      <c r="N42" s="347"/>
      <c r="O42" s="350"/>
      <c r="P42" s="349"/>
      <c r="Q42" s="349"/>
    </row>
    <row r="43" spans="1:17" ht="26.25">
      <c r="A43" s="351" t="s">
        <v>0</v>
      </c>
      <c r="B43" s="351"/>
      <c r="C43" s="351"/>
      <c r="D43" s="352"/>
      <c r="E43" s="353"/>
      <c r="F43" s="353"/>
      <c r="G43" s="353"/>
      <c r="H43" s="353"/>
      <c r="I43" s="353"/>
      <c r="J43" s="353"/>
      <c r="K43" s="354"/>
      <c r="L43" s="354"/>
      <c r="M43" s="355"/>
      <c r="N43" s="355"/>
      <c r="O43" s="356"/>
      <c r="P43" s="349"/>
      <c r="Q43" s="349"/>
    </row>
    <row r="44" spans="1:17" ht="26.25">
      <c r="A44" s="351" t="s">
        <v>552</v>
      </c>
      <c r="B44" s="351"/>
      <c r="C44" s="351"/>
      <c r="D44" s="357"/>
      <c r="E44" s="358"/>
      <c r="F44" s="358"/>
      <c r="G44" s="358"/>
      <c r="H44" s="358"/>
      <c r="I44" s="358"/>
      <c r="J44" s="358"/>
      <c r="K44" s="1412"/>
      <c r="L44" s="1412"/>
      <c r="M44" s="355"/>
      <c r="N44" s="355"/>
      <c r="O44" s="356"/>
      <c r="P44" s="349"/>
      <c r="Q44" s="349"/>
    </row>
    <row r="45" spans="1:17" ht="27.75">
      <c r="A45" s="359"/>
      <c r="B45" s="329"/>
      <c r="C45" s="329"/>
      <c r="D45" s="329"/>
      <c r="E45" s="329"/>
      <c r="F45" s="328"/>
      <c r="G45" s="329" t="s">
        <v>732</v>
      </c>
      <c r="H45" s="329"/>
      <c r="I45" s="328"/>
      <c r="J45" s="329"/>
      <c r="K45" s="329"/>
      <c r="L45" s="329"/>
      <c r="M45" s="329"/>
      <c r="N45" s="329"/>
      <c r="O45" s="360"/>
      <c r="P45" s="349"/>
      <c r="Q45" s="349"/>
    </row>
    <row r="46" spans="1:17" ht="26.25">
      <c r="A46" s="361"/>
      <c r="B46" s="361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2"/>
      <c r="P46" s="349"/>
      <c r="Q46" s="349"/>
    </row>
    <row r="47" spans="1:17" ht="26.25">
      <c r="A47" s="1495" t="s">
        <v>553</v>
      </c>
      <c r="B47" s="1495"/>
      <c r="C47" s="1495"/>
      <c r="D47" s="335"/>
      <c r="E47" s="1282"/>
      <c r="F47" s="1283"/>
      <c r="G47" s="1367">
        <v>2014</v>
      </c>
      <c r="H47" s="1367"/>
      <c r="I47" s="1367">
        <v>2015</v>
      </c>
      <c r="J47" s="1367"/>
      <c r="K47" s="1367">
        <v>2016</v>
      </c>
      <c r="L47" s="1367"/>
      <c r="M47" s="1367">
        <v>2017</v>
      </c>
      <c r="N47" s="1367"/>
      <c r="O47" s="336"/>
      <c r="P47" s="337"/>
      <c r="Q47" s="603"/>
    </row>
    <row r="48" spans="1:17" ht="52.5">
      <c r="A48" s="1495"/>
      <c r="B48" s="1495"/>
      <c r="C48" s="1495"/>
      <c r="D48" s="363" t="s">
        <v>554</v>
      </c>
      <c r="E48" s="1285" t="s">
        <v>731</v>
      </c>
      <c r="F48" s="1286"/>
      <c r="G48" s="1367"/>
      <c r="H48" s="1367"/>
      <c r="I48" s="1367"/>
      <c r="J48" s="1367"/>
      <c r="K48" s="1367"/>
      <c r="L48" s="1367"/>
      <c r="M48" s="1367"/>
      <c r="N48" s="1367"/>
      <c r="O48" s="1345" t="s">
        <v>555</v>
      </c>
      <c r="P48" s="1346"/>
      <c r="Q48" s="596"/>
    </row>
    <row r="49" spans="1:17" ht="26.25">
      <c r="A49" s="1495"/>
      <c r="B49" s="1495"/>
      <c r="C49" s="1495"/>
      <c r="D49" s="363" t="s">
        <v>556</v>
      </c>
      <c r="E49" s="1285" t="s">
        <v>557</v>
      </c>
      <c r="F49" s="1286"/>
      <c r="G49" s="1367"/>
      <c r="H49" s="1367"/>
      <c r="I49" s="1367"/>
      <c r="J49" s="1367"/>
      <c r="K49" s="1367"/>
      <c r="L49" s="1367"/>
      <c r="M49" s="1367"/>
      <c r="N49" s="1367"/>
      <c r="O49" s="1347">
        <v>43100</v>
      </c>
      <c r="P49" s="1346"/>
      <c r="Q49" s="596"/>
    </row>
    <row r="50" spans="1:17" ht="26.25">
      <c r="A50" s="1495"/>
      <c r="B50" s="1495"/>
      <c r="C50" s="1495"/>
      <c r="D50" s="339"/>
      <c r="E50" s="1288"/>
      <c r="F50" s="1289"/>
      <c r="G50" s="1367"/>
      <c r="H50" s="1367"/>
      <c r="I50" s="1367"/>
      <c r="J50" s="1367"/>
      <c r="K50" s="1367"/>
      <c r="L50" s="1367"/>
      <c r="M50" s="1367"/>
      <c r="N50" s="1367"/>
      <c r="O50" s="340" t="s">
        <v>88</v>
      </c>
      <c r="P50" s="341"/>
      <c r="Q50" s="597"/>
    </row>
    <row r="51" spans="1:17" s="588" customFormat="1" ht="26.25">
      <c r="A51" s="1495" t="s">
        <v>565</v>
      </c>
      <c r="B51" s="1495"/>
      <c r="C51" s="1495"/>
      <c r="D51" s="605"/>
      <c r="E51" s="1494">
        <f>SUM(E31)</f>
        <v>-2469769.5499999998</v>
      </c>
      <c r="F51" s="1494"/>
      <c r="G51" s="1494">
        <f>SUM(G31)</f>
        <v>-6000</v>
      </c>
      <c r="H51" s="1494"/>
      <c r="I51" s="1494">
        <f>SUM(I31)</f>
        <v>-637</v>
      </c>
      <c r="J51" s="1494"/>
      <c r="K51" s="1352">
        <f>SUM(K31)</f>
        <v>-165196</v>
      </c>
      <c r="L51" s="1496"/>
      <c r="M51" s="1494">
        <f>SUM(M31)</f>
        <v>24765347</v>
      </c>
      <c r="N51" s="1494"/>
      <c r="O51" s="1494">
        <f>O31</f>
        <v>22123744.450000003</v>
      </c>
      <c r="P51" s="1494"/>
      <c r="Q51" s="629"/>
    </row>
    <row r="52" spans="1:17" ht="23.25">
      <c r="A52" s="1491" t="s">
        <v>566</v>
      </c>
      <c r="B52" s="1491"/>
      <c r="C52" s="1491"/>
      <c r="D52" s="364">
        <v>3601</v>
      </c>
      <c r="E52" s="1467">
        <v>-711133.1</v>
      </c>
      <c r="F52" s="1467"/>
      <c r="G52" s="1444"/>
      <c r="H52" s="1444"/>
      <c r="I52" s="1467">
        <v>-3112</v>
      </c>
      <c r="J52" s="1467"/>
      <c r="K52" s="1325"/>
      <c r="L52" s="1326"/>
      <c r="M52" s="1444">
        <v>4256601</v>
      </c>
      <c r="N52" s="1444"/>
      <c r="O52" s="1444">
        <f>E52+G52+I52+K52+M52</f>
        <v>3542355.9</v>
      </c>
      <c r="P52" s="1444"/>
      <c r="Q52" s="381" t="s">
        <v>559</v>
      </c>
    </row>
    <row r="53" spans="1:17" ht="23.25">
      <c r="A53" s="1491" t="s">
        <v>567</v>
      </c>
      <c r="B53" s="1491"/>
      <c r="C53" s="1491"/>
      <c r="D53" s="364">
        <v>3602</v>
      </c>
      <c r="E53" s="1467">
        <v>-231424</v>
      </c>
      <c r="F53" s="1467"/>
      <c r="G53" s="1325"/>
      <c r="H53" s="1326"/>
      <c r="I53" s="1467"/>
      <c r="J53" s="1467"/>
      <c r="K53" s="1325"/>
      <c r="L53" s="1326"/>
      <c r="M53" s="1444"/>
      <c r="N53" s="1444"/>
      <c r="O53" s="1325">
        <v>-231424</v>
      </c>
      <c r="P53" s="1326"/>
      <c r="Q53" s="383" t="s">
        <v>561</v>
      </c>
    </row>
    <row r="54" spans="1:17" ht="23.25">
      <c r="A54" s="1491" t="s">
        <v>568</v>
      </c>
      <c r="B54" s="1491"/>
      <c r="C54" s="1491"/>
      <c r="D54" s="364">
        <v>3603</v>
      </c>
      <c r="E54" s="1467">
        <v>-127277</v>
      </c>
      <c r="F54" s="1467"/>
      <c r="G54" s="1467"/>
      <c r="H54" s="1467"/>
      <c r="I54" s="1467">
        <v>-6627</v>
      </c>
      <c r="J54" s="1467"/>
      <c r="K54" s="1327"/>
      <c r="L54" s="1328"/>
      <c r="M54" s="1444">
        <v>15621320</v>
      </c>
      <c r="N54" s="1444"/>
      <c r="O54" s="1309">
        <f>E54+G54+I54+K54+M54</f>
        <v>15487416</v>
      </c>
      <c r="P54" s="1310"/>
      <c r="Q54" s="381" t="s">
        <v>559</v>
      </c>
    </row>
    <row r="55" spans="1:17" ht="23.25">
      <c r="A55" s="1491" t="s">
        <v>569</v>
      </c>
      <c r="B55" s="1491"/>
      <c r="C55" s="1491"/>
      <c r="D55" s="364">
        <v>3604</v>
      </c>
      <c r="E55" s="1444">
        <v>43947.65</v>
      </c>
      <c r="F55" s="1444"/>
      <c r="G55" s="1467"/>
      <c r="H55" s="1467"/>
      <c r="I55" s="1467"/>
      <c r="J55" s="1467"/>
      <c r="K55" s="1467"/>
      <c r="L55" s="1467"/>
      <c r="M55" s="1444">
        <v>2874488</v>
      </c>
      <c r="N55" s="1444"/>
      <c r="O55" s="1309">
        <f>E55+G55+I55+K55+M55</f>
        <v>2918435.65</v>
      </c>
      <c r="P55" s="1310"/>
      <c r="Q55" s="381" t="s">
        <v>559</v>
      </c>
    </row>
    <row r="56" spans="1:17" ht="23.25">
      <c r="A56" s="1491" t="s">
        <v>570</v>
      </c>
      <c r="B56" s="1491"/>
      <c r="C56" s="1491"/>
      <c r="D56" s="364">
        <v>3605</v>
      </c>
      <c r="E56" s="1442">
        <v>-1387470.1</v>
      </c>
      <c r="F56" s="1442"/>
      <c r="G56" s="1467"/>
      <c r="H56" s="1467"/>
      <c r="I56" s="1467"/>
      <c r="J56" s="1467"/>
      <c r="K56" s="1325">
        <v>-2219</v>
      </c>
      <c r="L56" s="1326"/>
      <c r="M56" s="1444">
        <v>50133552</v>
      </c>
      <c r="N56" s="1444"/>
      <c r="O56" s="1309">
        <f>E56+G56+I56+K56+M56</f>
        <v>48743862.899999999</v>
      </c>
      <c r="P56" s="1310"/>
      <c r="Q56" s="381" t="s">
        <v>559</v>
      </c>
    </row>
    <row r="57" spans="1:17" ht="23.25">
      <c r="A57" s="1491" t="s">
        <v>571</v>
      </c>
      <c r="B57" s="1491"/>
      <c r="C57" s="1491"/>
      <c r="D57" s="364">
        <v>3607</v>
      </c>
      <c r="E57" s="1444">
        <v>2853232.76</v>
      </c>
      <c r="F57" s="1444"/>
      <c r="G57" s="1444"/>
      <c r="H57" s="1444"/>
      <c r="I57" s="1444"/>
      <c r="J57" s="1444"/>
      <c r="K57" s="1444"/>
      <c r="L57" s="1444"/>
      <c r="M57" s="1444"/>
      <c r="N57" s="1444"/>
      <c r="O57" s="1309">
        <v>2853232.76</v>
      </c>
      <c r="P57" s="1310"/>
      <c r="Q57" s="381" t="s">
        <v>559</v>
      </c>
    </row>
    <row r="58" spans="1:17" ht="23.25">
      <c r="A58" s="1491" t="s">
        <v>572</v>
      </c>
      <c r="B58" s="1491"/>
      <c r="C58" s="1491"/>
      <c r="D58" s="364">
        <v>3608</v>
      </c>
      <c r="E58" s="1444">
        <v>21419.65</v>
      </c>
      <c r="F58" s="1444"/>
      <c r="G58" s="1444"/>
      <c r="H58" s="1444"/>
      <c r="I58" s="1444"/>
      <c r="J58" s="1444"/>
      <c r="K58" s="1444"/>
      <c r="L58" s="1444"/>
      <c r="M58" s="1444"/>
      <c r="N58" s="1444"/>
      <c r="O58" s="1309">
        <v>21419.65</v>
      </c>
      <c r="P58" s="1310"/>
      <c r="Q58" s="381" t="s">
        <v>559</v>
      </c>
    </row>
    <row r="59" spans="1:17" ht="23.25">
      <c r="A59" s="1491" t="s">
        <v>573</v>
      </c>
      <c r="B59" s="1491"/>
      <c r="C59" s="1491"/>
      <c r="D59" s="364">
        <v>3609</v>
      </c>
      <c r="E59" s="1467">
        <v>-303748.15000000002</v>
      </c>
      <c r="F59" s="1467"/>
      <c r="G59" s="1467"/>
      <c r="H59" s="1467"/>
      <c r="I59" s="1467"/>
      <c r="J59" s="1467"/>
      <c r="K59" s="1467"/>
      <c r="L59" s="1467"/>
      <c r="M59" s="1444">
        <v>18615738</v>
      </c>
      <c r="N59" s="1444"/>
      <c r="O59" s="1309">
        <f>E59+G59+I59+K59+M59</f>
        <v>18311989.850000001</v>
      </c>
      <c r="P59" s="1310"/>
      <c r="Q59" s="381" t="s">
        <v>559</v>
      </c>
    </row>
    <row r="60" spans="1:17" ht="23.25">
      <c r="A60" s="1491" t="s">
        <v>574</v>
      </c>
      <c r="B60" s="1491"/>
      <c r="C60" s="1491"/>
      <c r="D60" s="364">
        <v>3610</v>
      </c>
      <c r="E60" s="1467">
        <v>-130424.4</v>
      </c>
      <c r="F60" s="1467"/>
      <c r="G60" s="1467"/>
      <c r="H60" s="1467"/>
      <c r="I60" s="1325">
        <v>-4700</v>
      </c>
      <c r="J60" s="1326"/>
      <c r="K60" s="1467">
        <v>-102196</v>
      </c>
      <c r="L60" s="1467"/>
      <c r="M60" s="1444"/>
      <c r="N60" s="1444"/>
      <c r="O60" s="1327">
        <f>E60+G60+I60+K60+M60</f>
        <v>-237320.4</v>
      </c>
      <c r="P60" s="1328"/>
      <c r="Q60" s="381" t="s">
        <v>561</v>
      </c>
    </row>
    <row r="61" spans="1:17" ht="23.25">
      <c r="A61" s="1491" t="s">
        <v>575</v>
      </c>
      <c r="B61" s="1491"/>
      <c r="C61" s="1491"/>
      <c r="D61" s="364">
        <v>3611</v>
      </c>
      <c r="E61" s="1467">
        <v>-16121.78</v>
      </c>
      <c r="F61" s="1467"/>
      <c r="G61" s="1467"/>
      <c r="H61" s="1467"/>
      <c r="I61" s="1467"/>
      <c r="J61" s="1467"/>
      <c r="K61" s="1429">
        <v>200</v>
      </c>
      <c r="L61" s="1430"/>
      <c r="M61" s="1444">
        <v>41256274</v>
      </c>
      <c r="N61" s="1444"/>
      <c r="O61" s="1309">
        <f>E61+G61+I61+K61+M61</f>
        <v>41240352.219999999</v>
      </c>
      <c r="P61" s="1310"/>
      <c r="Q61" s="381" t="s">
        <v>559</v>
      </c>
    </row>
    <row r="62" spans="1:17" ht="23.25">
      <c r="A62" s="1491" t="s">
        <v>576</v>
      </c>
      <c r="B62" s="1491"/>
      <c r="C62" s="1491"/>
      <c r="D62" s="364">
        <v>3612</v>
      </c>
      <c r="E62" s="1467">
        <v>-113685.3</v>
      </c>
      <c r="F62" s="1467"/>
      <c r="G62" s="1467"/>
      <c r="H62" s="1467"/>
      <c r="I62" s="1467">
        <v>-6790</v>
      </c>
      <c r="J62" s="1467"/>
      <c r="K62" s="1467"/>
      <c r="L62" s="1467"/>
      <c r="M62" s="1467"/>
      <c r="N62" s="1467"/>
      <c r="O62" s="1325">
        <v>-120475.3</v>
      </c>
      <c r="P62" s="1326"/>
      <c r="Q62" s="383" t="s">
        <v>561</v>
      </c>
    </row>
    <row r="63" spans="1:17" ht="23.25">
      <c r="A63" s="1491" t="s">
        <v>577</v>
      </c>
      <c r="B63" s="1491"/>
      <c r="C63" s="1491"/>
      <c r="D63" s="364">
        <v>3613</v>
      </c>
      <c r="E63" s="1493">
        <v>9937.98</v>
      </c>
      <c r="F63" s="1493"/>
      <c r="G63" s="1493"/>
      <c r="H63" s="1493"/>
      <c r="I63" s="1444"/>
      <c r="J63" s="1444"/>
      <c r="K63" s="1467"/>
      <c r="L63" s="1467"/>
      <c r="M63" s="1444">
        <v>7431271</v>
      </c>
      <c r="N63" s="1444"/>
      <c r="O63" s="1309">
        <f>E63+G63+I63+K63+M63</f>
        <v>7441208.9800000004</v>
      </c>
      <c r="P63" s="1310"/>
      <c r="Q63" s="381" t="s">
        <v>559</v>
      </c>
    </row>
    <row r="64" spans="1:17" ht="23.25">
      <c r="A64" s="1491" t="s">
        <v>578</v>
      </c>
      <c r="B64" s="1491"/>
      <c r="C64" s="1491"/>
      <c r="D64" s="364">
        <v>3614</v>
      </c>
      <c r="E64" s="1492">
        <v>-95421.18</v>
      </c>
      <c r="F64" s="1492"/>
      <c r="G64" s="1493"/>
      <c r="H64" s="1493"/>
      <c r="I64" s="1444"/>
      <c r="J64" s="1444"/>
      <c r="K64" s="1467"/>
      <c r="L64" s="1467"/>
      <c r="M64" s="1444">
        <v>4327202</v>
      </c>
      <c r="N64" s="1444"/>
      <c r="O64" s="1309">
        <f>E64+G64+I64+K64+M64</f>
        <v>4231780.82</v>
      </c>
      <c r="P64" s="1310"/>
      <c r="Q64" s="381" t="s">
        <v>559</v>
      </c>
    </row>
    <row r="65" spans="1:17" ht="23.25">
      <c r="A65" s="1491" t="s">
        <v>579</v>
      </c>
      <c r="B65" s="1491"/>
      <c r="C65" s="1491"/>
      <c r="D65" s="364">
        <v>3615</v>
      </c>
      <c r="E65" s="1467">
        <v>-54265.599999999999</v>
      </c>
      <c r="F65" s="1467"/>
      <c r="G65" s="1467"/>
      <c r="H65" s="1467"/>
      <c r="I65" s="1467"/>
      <c r="J65" s="1467"/>
      <c r="K65" s="1429"/>
      <c r="L65" s="1430"/>
      <c r="M65" s="1444">
        <v>1911536</v>
      </c>
      <c r="N65" s="1444"/>
      <c r="O65" s="1309">
        <f>E65+G65+I65+K65+M65</f>
        <v>1857270.4</v>
      </c>
      <c r="P65" s="1310"/>
      <c r="Q65" s="381" t="s">
        <v>559</v>
      </c>
    </row>
    <row r="66" spans="1:17" ht="23.25">
      <c r="A66" s="1491" t="s">
        <v>580</v>
      </c>
      <c r="B66" s="1491"/>
      <c r="C66" s="1491"/>
      <c r="D66" s="364">
        <v>3616</v>
      </c>
      <c r="E66" s="1467">
        <v>-151183.83000000002</v>
      </c>
      <c r="F66" s="1467"/>
      <c r="G66" s="1467"/>
      <c r="H66" s="1467"/>
      <c r="I66" s="1467"/>
      <c r="J66" s="1467"/>
      <c r="K66" s="1467"/>
      <c r="L66" s="1467"/>
      <c r="M66" s="1444"/>
      <c r="N66" s="1444"/>
      <c r="O66" s="1325">
        <v>-151183.83000000002</v>
      </c>
      <c r="P66" s="1326"/>
      <c r="Q66" s="383" t="s">
        <v>561</v>
      </c>
    </row>
    <row r="67" spans="1:17" ht="23.25">
      <c r="A67" s="1491" t="s">
        <v>581</v>
      </c>
      <c r="B67" s="1491"/>
      <c r="C67" s="1491"/>
      <c r="D67" s="364">
        <v>3617</v>
      </c>
      <c r="E67" s="1467">
        <v>-15071.8</v>
      </c>
      <c r="F67" s="1467"/>
      <c r="G67" s="1467"/>
      <c r="H67" s="1467"/>
      <c r="I67" s="1467"/>
      <c r="J67" s="1467"/>
      <c r="K67" s="1429">
        <v>4</v>
      </c>
      <c r="L67" s="1430"/>
      <c r="M67" s="1444">
        <v>5581442</v>
      </c>
      <c r="N67" s="1444"/>
      <c r="O67" s="1309">
        <f>E67+G67+I67+K67+M67</f>
        <v>5566374.2000000002</v>
      </c>
      <c r="P67" s="1310"/>
      <c r="Q67" s="381" t="s">
        <v>559</v>
      </c>
    </row>
    <row r="68" spans="1:17" ht="23.25">
      <c r="A68" s="1491" t="s">
        <v>582</v>
      </c>
      <c r="B68" s="1491"/>
      <c r="C68" s="1491"/>
      <c r="D68" s="364">
        <v>3618</v>
      </c>
      <c r="E68" s="1444">
        <v>57208.4</v>
      </c>
      <c r="F68" s="1444"/>
      <c r="G68" s="1467"/>
      <c r="H68" s="1467"/>
      <c r="I68" s="1467"/>
      <c r="J68" s="1467"/>
      <c r="K68" s="1429"/>
      <c r="L68" s="1430"/>
      <c r="M68" s="1444">
        <v>12966554</v>
      </c>
      <c r="N68" s="1444"/>
      <c r="O68" s="1309">
        <f>E68+G68+I68+K68+M68</f>
        <v>13023762.4</v>
      </c>
      <c r="P68" s="1310"/>
      <c r="Q68" s="381" t="s">
        <v>559</v>
      </c>
    </row>
    <row r="69" spans="1:17" ht="23.25">
      <c r="A69" s="1491" t="s">
        <v>583</v>
      </c>
      <c r="B69" s="1491"/>
      <c r="C69" s="1491"/>
      <c r="D69" s="364">
        <v>3619</v>
      </c>
      <c r="E69" s="1467">
        <v>-56684.33</v>
      </c>
      <c r="F69" s="1467"/>
      <c r="G69" s="1467"/>
      <c r="H69" s="1467"/>
      <c r="I69" s="1467"/>
      <c r="J69" s="1467"/>
      <c r="K69" s="1429"/>
      <c r="L69" s="1430"/>
      <c r="M69" s="1444">
        <v>599145</v>
      </c>
      <c r="N69" s="1444"/>
      <c r="O69" s="1309">
        <f>E69+G69+I69+K69+M69</f>
        <v>542460.67000000004</v>
      </c>
      <c r="P69" s="1310"/>
      <c r="Q69" s="381" t="s">
        <v>559</v>
      </c>
    </row>
    <row r="70" spans="1:17" ht="23.25">
      <c r="A70" s="1491" t="s">
        <v>584</v>
      </c>
      <c r="B70" s="1491"/>
      <c r="C70" s="1491"/>
      <c r="D70" s="364">
        <v>3620</v>
      </c>
      <c r="E70" s="1467">
        <v>-56401.120000000003</v>
      </c>
      <c r="F70" s="1467"/>
      <c r="G70" s="1467"/>
      <c r="H70" s="1467"/>
      <c r="I70" s="1325">
        <v>-43719</v>
      </c>
      <c r="J70" s="1326"/>
      <c r="K70" s="1429"/>
      <c r="L70" s="1430"/>
      <c r="M70" s="1444">
        <v>17321677</v>
      </c>
      <c r="N70" s="1444"/>
      <c r="O70" s="1309">
        <f>E70+G70+I70+K70+M70</f>
        <v>17221556.879999999</v>
      </c>
      <c r="P70" s="1310"/>
      <c r="Q70" s="381" t="s">
        <v>559</v>
      </c>
    </row>
    <row r="71" spans="1:17" ht="23.25">
      <c r="A71" s="1491" t="s">
        <v>585</v>
      </c>
      <c r="B71" s="1491"/>
      <c r="C71" s="1491"/>
      <c r="D71" s="364">
        <v>3621</v>
      </c>
      <c r="E71" s="1467">
        <v>-68425</v>
      </c>
      <c r="F71" s="1467"/>
      <c r="G71" s="1467"/>
      <c r="H71" s="1467"/>
      <c r="I71" s="1467"/>
      <c r="J71" s="1467"/>
      <c r="K71" s="1429"/>
      <c r="L71" s="1430"/>
      <c r="M71" s="1444">
        <v>2442925</v>
      </c>
      <c r="N71" s="1444"/>
      <c r="O71" s="1309">
        <f>E71+G71+I71+K71+M71</f>
        <v>2374500</v>
      </c>
      <c r="P71" s="1310"/>
      <c r="Q71" s="381" t="s">
        <v>559</v>
      </c>
    </row>
    <row r="72" spans="1:17" ht="26.25">
      <c r="A72" s="1281" t="s">
        <v>563</v>
      </c>
      <c r="B72" s="1282"/>
      <c r="C72" s="1282"/>
      <c r="D72" s="1283"/>
      <c r="E72" s="1455">
        <f>SUM(E51:F71)</f>
        <v>-3002759.8</v>
      </c>
      <c r="F72" s="1456"/>
      <c r="G72" s="1455">
        <f t="shared" ref="G72" si="3">SUM(G51:H71)</f>
        <v>-6000</v>
      </c>
      <c r="H72" s="1456"/>
      <c r="I72" s="1455">
        <f t="shared" ref="I72" si="4">SUM(I51:J71)</f>
        <v>-65585</v>
      </c>
      <c r="J72" s="1456"/>
      <c r="K72" s="1455">
        <f t="shared" ref="K72" si="5">SUM(K51:L71)</f>
        <v>-269407</v>
      </c>
      <c r="L72" s="1456"/>
      <c r="M72" s="1461">
        <f>SUM(M51:N71)</f>
        <v>210105072</v>
      </c>
      <c r="N72" s="1462"/>
      <c r="O72" s="1461">
        <f>SUM(O51:P71)</f>
        <v>206761320.19999996</v>
      </c>
      <c r="P72" s="1462"/>
      <c r="Q72" s="365"/>
    </row>
    <row r="73" spans="1:17" ht="26.25">
      <c r="A73" s="1284"/>
      <c r="B73" s="1285"/>
      <c r="C73" s="1285"/>
      <c r="D73" s="1286"/>
      <c r="E73" s="1457"/>
      <c r="F73" s="1458"/>
      <c r="G73" s="1457"/>
      <c r="H73" s="1458"/>
      <c r="I73" s="1457"/>
      <c r="J73" s="1458"/>
      <c r="K73" s="1457"/>
      <c r="L73" s="1458"/>
      <c r="M73" s="1463"/>
      <c r="N73" s="1464"/>
      <c r="O73" s="1463"/>
      <c r="P73" s="1464"/>
      <c r="Q73" s="366"/>
    </row>
    <row r="74" spans="1:17" ht="26.25">
      <c r="A74" s="1287"/>
      <c r="B74" s="1288"/>
      <c r="C74" s="1288"/>
      <c r="D74" s="1289"/>
      <c r="E74" s="1459"/>
      <c r="F74" s="1460"/>
      <c r="G74" s="1459"/>
      <c r="H74" s="1460"/>
      <c r="I74" s="1459"/>
      <c r="J74" s="1460"/>
      <c r="K74" s="1459"/>
      <c r="L74" s="1460"/>
      <c r="M74" s="1465"/>
      <c r="N74" s="1466"/>
      <c r="O74" s="1465"/>
      <c r="P74" s="1466"/>
      <c r="Q74" s="367"/>
    </row>
    <row r="75" spans="1:17" ht="23.25">
      <c r="A75" s="368"/>
      <c r="B75" s="368"/>
      <c r="C75" s="368"/>
      <c r="D75" s="368"/>
      <c r="E75" s="369"/>
      <c r="F75" s="369"/>
      <c r="G75" s="369"/>
      <c r="H75" s="369"/>
      <c r="I75" s="1526"/>
      <c r="J75" s="1526"/>
      <c r="K75" s="1439"/>
      <c r="L75" s="1439"/>
      <c r="M75" s="370"/>
      <c r="N75" s="370"/>
      <c r="O75" s="371"/>
      <c r="P75" s="371"/>
      <c r="Q75" s="372"/>
    </row>
    <row r="76" spans="1:17" ht="23.25">
      <c r="A76" s="368"/>
      <c r="B76" s="368"/>
      <c r="C76" s="368"/>
      <c r="D76" s="368"/>
      <c r="E76" s="373"/>
      <c r="F76" s="373"/>
      <c r="G76" s="373"/>
      <c r="H76" s="373"/>
      <c r="I76" s="1280" t="s">
        <v>586</v>
      </c>
      <c r="J76" s="1280"/>
      <c r="K76" s="374"/>
      <c r="L76" s="374"/>
      <c r="M76" s="370"/>
      <c r="N76" s="370"/>
      <c r="O76" s="374"/>
      <c r="P76" s="374"/>
      <c r="Q76" s="375"/>
    </row>
    <row r="77" spans="1:17" ht="23.25">
      <c r="A77" s="368"/>
      <c r="B77" s="368"/>
      <c r="C77" s="368"/>
      <c r="D77" s="368"/>
      <c r="E77" s="583"/>
      <c r="F77" s="583"/>
      <c r="G77" s="583"/>
      <c r="H77" s="583"/>
      <c r="I77" s="581"/>
      <c r="J77" s="581"/>
      <c r="K77" s="585"/>
      <c r="L77" s="585"/>
      <c r="M77" s="584"/>
      <c r="N77" s="584"/>
      <c r="O77" s="585"/>
      <c r="P77" s="585"/>
      <c r="Q77" s="375"/>
    </row>
    <row r="78" spans="1:17" ht="23.25">
      <c r="A78" s="368"/>
      <c r="B78" s="368"/>
      <c r="C78" s="368"/>
      <c r="D78" s="368"/>
      <c r="E78" s="583"/>
      <c r="F78" s="583"/>
      <c r="G78" s="583"/>
      <c r="H78" s="583"/>
      <c r="I78" s="581"/>
      <c r="J78" s="581"/>
      <c r="K78" s="585"/>
      <c r="L78" s="585"/>
      <c r="M78" s="584"/>
      <c r="N78" s="584"/>
      <c r="O78" s="585"/>
      <c r="P78" s="585"/>
      <c r="Q78" s="375"/>
    </row>
    <row r="79" spans="1:17" ht="23.25">
      <c r="A79" s="368"/>
      <c r="B79" s="368"/>
      <c r="C79" s="368"/>
      <c r="D79" s="368"/>
      <c r="E79" s="583"/>
      <c r="F79" s="583"/>
      <c r="G79" s="583"/>
      <c r="H79" s="583"/>
      <c r="I79" s="581"/>
      <c r="J79" s="581"/>
      <c r="K79" s="585"/>
      <c r="L79" s="585"/>
      <c r="M79" s="584"/>
      <c r="N79" s="584"/>
      <c r="O79" s="585"/>
      <c r="P79" s="585"/>
      <c r="Q79" s="375"/>
    </row>
    <row r="80" spans="1:17" ht="23.25">
      <c r="A80" s="368"/>
      <c r="B80" s="368"/>
      <c r="C80" s="368"/>
      <c r="D80" s="368"/>
      <c r="E80" s="583"/>
      <c r="F80" s="583"/>
      <c r="G80" s="583"/>
      <c r="H80" s="583"/>
      <c r="I80" s="581"/>
      <c r="J80" s="581"/>
      <c r="K80" s="585"/>
      <c r="L80" s="585"/>
      <c r="M80" s="584"/>
      <c r="N80" s="584"/>
      <c r="O80" s="585"/>
      <c r="P80" s="585"/>
      <c r="Q80" s="375"/>
    </row>
    <row r="81" spans="1:17" ht="23.25">
      <c r="A81" s="368"/>
      <c r="B81" s="368"/>
      <c r="C81" s="368"/>
      <c r="D81" s="368"/>
      <c r="E81" s="583"/>
      <c r="F81" s="583"/>
      <c r="G81" s="583"/>
      <c r="H81" s="583"/>
      <c r="I81" s="581"/>
      <c r="J81" s="581"/>
      <c r="K81" s="585"/>
      <c r="L81" s="585"/>
      <c r="M81" s="584"/>
      <c r="N81" s="584"/>
      <c r="O81" s="585"/>
      <c r="P81" s="585"/>
      <c r="Q81" s="375"/>
    </row>
    <row r="82" spans="1:17" ht="23.25">
      <c r="A82" s="368"/>
      <c r="B82" s="368"/>
      <c r="C82" s="368"/>
      <c r="D82" s="368"/>
      <c r="E82" s="583"/>
      <c r="F82" s="583"/>
      <c r="G82" s="583"/>
      <c r="H82" s="583"/>
      <c r="I82" s="581"/>
      <c r="J82" s="581"/>
      <c r="K82" s="585"/>
      <c r="L82" s="585"/>
      <c r="M82" s="584"/>
      <c r="N82" s="584"/>
      <c r="O82" s="585"/>
      <c r="P82" s="585"/>
      <c r="Q82" s="375"/>
    </row>
    <row r="83" spans="1:17" ht="23.25">
      <c r="A83" s="368"/>
      <c r="B83" s="368"/>
      <c r="C83" s="368"/>
      <c r="D83" s="368"/>
      <c r="E83" s="583"/>
      <c r="F83" s="583"/>
      <c r="G83" s="583"/>
      <c r="H83" s="583"/>
      <c r="I83" s="581"/>
      <c r="J83" s="581"/>
      <c r="K83" s="585"/>
      <c r="L83" s="585"/>
      <c r="M83" s="584"/>
      <c r="N83" s="584"/>
      <c r="O83" s="585"/>
      <c r="P83" s="585"/>
      <c r="Q83" s="375"/>
    </row>
    <row r="84" spans="1:17" ht="23.25">
      <c r="A84" s="368"/>
      <c r="B84" s="368"/>
      <c r="C84" s="368"/>
      <c r="D84" s="368"/>
      <c r="E84" s="583"/>
      <c r="F84" s="583"/>
      <c r="G84" s="583"/>
      <c r="H84" s="583"/>
      <c r="I84" s="581"/>
      <c r="J84" s="581"/>
      <c r="K84" s="585"/>
      <c r="L84" s="585"/>
      <c r="M84" s="584"/>
      <c r="N84" s="584"/>
      <c r="O84" s="585"/>
      <c r="P84" s="585"/>
      <c r="Q84" s="375"/>
    </row>
    <row r="85" spans="1:17" ht="26.25">
      <c r="A85" s="351" t="s">
        <v>0</v>
      </c>
      <c r="B85" s="351"/>
      <c r="C85" s="351"/>
      <c r="D85" s="352"/>
      <c r="E85" s="353"/>
      <c r="F85" s="353"/>
      <c r="G85" s="353"/>
      <c r="H85" s="353"/>
      <c r="I85" s="353"/>
      <c r="J85" s="353"/>
      <c r="K85" s="1412"/>
      <c r="L85" s="1412"/>
      <c r="M85" s="355"/>
      <c r="N85" s="355"/>
      <c r="O85" s="1412"/>
      <c r="P85" s="1412"/>
      <c r="Q85" s="356"/>
    </row>
    <row r="86" spans="1:17" ht="26.25">
      <c r="A86" s="351" t="s">
        <v>552</v>
      </c>
      <c r="B86" s="351"/>
      <c r="C86" s="351"/>
      <c r="D86" s="357"/>
      <c r="E86" s="358"/>
      <c r="F86" s="358"/>
      <c r="G86" s="358"/>
      <c r="H86" s="358"/>
      <c r="I86" s="358"/>
      <c r="J86" s="358"/>
      <c r="K86" s="354"/>
      <c r="L86" s="354"/>
      <c r="M86" s="355"/>
      <c r="N86" s="355"/>
      <c r="O86" s="358"/>
      <c r="P86" s="358"/>
      <c r="Q86" s="356"/>
    </row>
    <row r="87" spans="1:17" ht="27.75">
      <c r="A87" s="328"/>
      <c r="B87" s="329"/>
      <c r="C87" s="329"/>
      <c r="D87" s="329"/>
      <c r="E87" s="329"/>
      <c r="F87" s="329"/>
      <c r="G87" s="329" t="s">
        <v>732</v>
      </c>
      <c r="H87" s="329"/>
      <c r="I87" s="328"/>
      <c r="J87" s="329"/>
      <c r="K87" s="329"/>
      <c r="L87" s="329"/>
      <c r="M87" s="329"/>
      <c r="N87" s="329"/>
      <c r="O87" s="329"/>
      <c r="P87" s="329"/>
      <c r="Q87" s="360"/>
    </row>
    <row r="88" spans="1:17" ht="26.25">
      <c r="A88" s="376"/>
      <c r="B88" s="376"/>
      <c r="C88" s="376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62"/>
    </row>
    <row r="89" spans="1:17" ht="26.25">
      <c r="A89" s="1358" t="s">
        <v>553</v>
      </c>
      <c r="B89" s="1359"/>
      <c r="C89" s="1360"/>
      <c r="D89" s="335"/>
      <c r="E89" s="1282"/>
      <c r="F89" s="1283"/>
      <c r="G89" s="1367">
        <v>2014</v>
      </c>
      <c r="H89" s="1367"/>
      <c r="I89" s="1367">
        <v>2015</v>
      </c>
      <c r="J89" s="1367"/>
      <c r="K89" s="1367">
        <v>2016</v>
      </c>
      <c r="L89" s="1367"/>
      <c r="M89" s="1367">
        <v>2017</v>
      </c>
      <c r="N89" s="1367"/>
      <c r="O89" s="336"/>
      <c r="P89" s="337"/>
      <c r="Q89" s="377"/>
    </row>
    <row r="90" spans="1:17" ht="52.5">
      <c r="A90" s="1361"/>
      <c r="B90" s="1362"/>
      <c r="C90" s="1363"/>
      <c r="D90" s="363" t="s">
        <v>554</v>
      </c>
      <c r="E90" s="1285" t="s">
        <v>731</v>
      </c>
      <c r="F90" s="1286"/>
      <c r="G90" s="1367"/>
      <c r="H90" s="1367"/>
      <c r="I90" s="1367"/>
      <c r="J90" s="1367"/>
      <c r="K90" s="1367"/>
      <c r="L90" s="1367"/>
      <c r="M90" s="1367"/>
      <c r="N90" s="1367"/>
      <c r="O90" s="1345" t="s">
        <v>555</v>
      </c>
      <c r="P90" s="1346"/>
      <c r="Q90" s="378"/>
    </row>
    <row r="91" spans="1:17" ht="26.25">
      <c r="A91" s="1361"/>
      <c r="B91" s="1362"/>
      <c r="C91" s="1363"/>
      <c r="D91" s="363" t="s">
        <v>556</v>
      </c>
      <c r="E91" s="1285" t="s">
        <v>557</v>
      </c>
      <c r="F91" s="1286"/>
      <c r="G91" s="1367"/>
      <c r="H91" s="1367"/>
      <c r="I91" s="1367"/>
      <c r="J91" s="1367"/>
      <c r="K91" s="1367"/>
      <c r="L91" s="1367"/>
      <c r="M91" s="1367"/>
      <c r="N91" s="1367"/>
      <c r="O91" s="1347">
        <v>43100</v>
      </c>
      <c r="P91" s="1346"/>
      <c r="Q91" s="378"/>
    </row>
    <row r="92" spans="1:17" ht="26.25">
      <c r="A92" s="1364"/>
      <c r="B92" s="1365"/>
      <c r="C92" s="1366"/>
      <c r="D92" s="339"/>
      <c r="E92" s="1288"/>
      <c r="F92" s="1289"/>
      <c r="G92" s="1367"/>
      <c r="H92" s="1367"/>
      <c r="I92" s="1367"/>
      <c r="J92" s="1367"/>
      <c r="K92" s="1367"/>
      <c r="L92" s="1367"/>
      <c r="M92" s="1367"/>
      <c r="N92" s="1367"/>
      <c r="O92" s="340" t="s">
        <v>88</v>
      </c>
      <c r="P92" s="341"/>
      <c r="Q92" s="379"/>
    </row>
    <row r="93" spans="1:17" ht="26.25">
      <c r="A93" s="1348" t="s">
        <v>565</v>
      </c>
      <c r="B93" s="1349"/>
      <c r="C93" s="1487"/>
      <c r="D93" s="605"/>
      <c r="E93" s="1488">
        <f>SUM(E72)</f>
        <v>-3002759.8</v>
      </c>
      <c r="F93" s="1489"/>
      <c r="G93" s="1478">
        <f>SUM(G72)</f>
        <v>-6000</v>
      </c>
      <c r="H93" s="1490"/>
      <c r="I93" s="1478">
        <f>SUM(I72)</f>
        <v>-65585</v>
      </c>
      <c r="J93" s="1490"/>
      <c r="K93" s="1478">
        <f>SUM(K72)</f>
        <v>-269407</v>
      </c>
      <c r="L93" s="1490"/>
      <c r="M93" s="1337">
        <f>SUM(M72)</f>
        <v>210105072</v>
      </c>
      <c r="N93" s="1338"/>
      <c r="O93" s="1337">
        <f>O72</f>
        <v>206761320.19999996</v>
      </c>
      <c r="P93" s="1338"/>
      <c r="Q93" s="587"/>
    </row>
    <row r="94" spans="1:17" ht="23.25">
      <c r="A94" s="1302" t="s">
        <v>587</v>
      </c>
      <c r="B94" s="1303"/>
      <c r="C94" s="1304"/>
      <c r="D94" s="380">
        <v>3622</v>
      </c>
      <c r="E94" s="1467"/>
      <c r="F94" s="1467"/>
      <c r="G94" s="1467"/>
      <c r="H94" s="1467"/>
      <c r="I94" s="1467"/>
      <c r="J94" s="1467"/>
      <c r="K94" s="1429">
        <v>6152.4</v>
      </c>
      <c r="L94" s="1430"/>
      <c r="M94" s="1444">
        <v>390120</v>
      </c>
      <c r="N94" s="1444"/>
      <c r="O94" s="1309">
        <f t="shared" ref="O94:O111" si="6">E94+G94+I94+K94+M94</f>
        <v>396272.4</v>
      </c>
      <c r="P94" s="1310"/>
      <c r="Q94" s="381" t="s">
        <v>559</v>
      </c>
    </row>
    <row r="95" spans="1:17" ht="23.25">
      <c r="A95" s="1484" t="s">
        <v>588</v>
      </c>
      <c r="B95" s="1485"/>
      <c r="C95" s="1486"/>
      <c r="D95" s="382">
        <v>3623</v>
      </c>
      <c r="E95" s="1467">
        <v>-4891.55</v>
      </c>
      <c r="F95" s="1467"/>
      <c r="G95" s="1467"/>
      <c r="H95" s="1467"/>
      <c r="I95" s="1467"/>
      <c r="J95" s="1467"/>
      <c r="K95" s="1429"/>
      <c r="L95" s="1430"/>
      <c r="M95" s="1444">
        <v>8648410</v>
      </c>
      <c r="N95" s="1444"/>
      <c r="O95" s="1309">
        <f t="shared" si="6"/>
        <v>8643518.4499999993</v>
      </c>
      <c r="P95" s="1310"/>
      <c r="Q95" s="381" t="s">
        <v>559</v>
      </c>
    </row>
    <row r="96" spans="1:17" ht="23.25">
      <c r="A96" s="1302" t="s">
        <v>206</v>
      </c>
      <c r="B96" s="1303"/>
      <c r="C96" s="1304"/>
      <c r="D96" s="382">
        <v>3624</v>
      </c>
      <c r="E96" s="1467">
        <v>-3815.7</v>
      </c>
      <c r="F96" s="1467"/>
      <c r="G96" s="1467"/>
      <c r="H96" s="1467"/>
      <c r="I96" s="1467"/>
      <c r="J96" s="1467"/>
      <c r="K96" s="1429"/>
      <c r="L96" s="1430"/>
      <c r="M96" s="1444">
        <f>7019858-78262</f>
        <v>6941596</v>
      </c>
      <c r="N96" s="1444"/>
      <c r="O96" s="1309">
        <f t="shared" si="6"/>
        <v>6937780.2999999998</v>
      </c>
      <c r="P96" s="1310"/>
      <c r="Q96" s="381" t="s">
        <v>559</v>
      </c>
    </row>
    <row r="97" spans="1:17" ht="23.25">
      <c r="A97" s="1302" t="s">
        <v>589</v>
      </c>
      <c r="B97" s="1303"/>
      <c r="C97" s="1304"/>
      <c r="D97" s="382">
        <v>3625</v>
      </c>
      <c r="E97" s="1467">
        <v>-33012.400000000001</v>
      </c>
      <c r="F97" s="1467"/>
      <c r="G97" s="1467"/>
      <c r="H97" s="1467"/>
      <c r="I97" s="1467"/>
      <c r="J97" s="1467"/>
      <c r="K97" s="1429"/>
      <c r="L97" s="1430"/>
      <c r="M97" s="1444"/>
      <c r="N97" s="1444"/>
      <c r="O97" s="1327">
        <f t="shared" si="6"/>
        <v>-33012.400000000001</v>
      </c>
      <c r="P97" s="1328"/>
      <c r="Q97" s="383" t="s">
        <v>561</v>
      </c>
    </row>
    <row r="98" spans="1:17" ht="23.25">
      <c r="A98" s="1302" t="s">
        <v>590</v>
      </c>
      <c r="B98" s="1303"/>
      <c r="C98" s="1304"/>
      <c r="D98" s="382">
        <v>3626</v>
      </c>
      <c r="E98" s="1467">
        <v>-66179.600000000006</v>
      </c>
      <c r="F98" s="1467"/>
      <c r="G98" s="1444"/>
      <c r="H98" s="1444"/>
      <c r="I98" s="1467"/>
      <c r="J98" s="1467"/>
      <c r="K98" s="1429">
        <v>450</v>
      </c>
      <c r="L98" s="1430"/>
      <c r="M98" s="1444">
        <v>761078</v>
      </c>
      <c r="N98" s="1444"/>
      <c r="O98" s="1309">
        <f t="shared" si="6"/>
        <v>695348.4</v>
      </c>
      <c r="P98" s="1310"/>
      <c r="Q98" s="381" t="s">
        <v>559</v>
      </c>
    </row>
    <row r="99" spans="1:17" ht="23.25">
      <c r="A99" s="1481" t="s">
        <v>591</v>
      </c>
      <c r="B99" s="1482"/>
      <c r="C99" s="1483"/>
      <c r="D99" s="384">
        <v>3629</v>
      </c>
      <c r="E99" s="1467">
        <v>-60120.33</v>
      </c>
      <c r="F99" s="1467"/>
      <c r="G99" s="1444"/>
      <c r="H99" s="1444"/>
      <c r="I99" s="1467"/>
      <c r="J99" s="1467"/>
      <c r="K99" s="1429">
        <v>-3724.8</v>
      </c>
      <c r="L99" s="1430"/>
      <c r="M99" s="1444">
        <v>6796243.29</v>
      </c>
      <c r="N99" s="1444"/>
      <c r="O99" s="1309">
        <f t="shared" si="6"/>
        <v>6732398.1600000001</v>
      </c>
      <c r="P99" s="1310"/>
      <c r="Q99" s="385" t="s">
        <v>559</v>
      </c>
    </row>
    <row r="100" spans="1:17" ht="23.25">
      <c r="A100" s="1302" t="s">
        <v>592</v>
      </c>
      <c r="B100" s="1303"/>
      <c r="C100" s="1304"/>
      <c r="D100" s="382">
        <v>3630</v>
      </c>
      <c r="E100" s="1467">
        <v>-41814</v>
      </c>
      <c r="F100" s="1467"/>
      <c r="G100" s="1467"/>
      <c r="H100" s="1467"/>
      <c r="I100" s="1467"/>
      <c r="J100" s="1467"/>
      <c r="K100" s="1429"/>
      <c r="L100" s="1430"/>
      <c r="M100" s="1444">
        <v>4720326</v>
      </c>
      <c r="N100" s="1444"/>
      <c r="O100" s="1309">
        <f t="shared" si="6"/>
        <v>4678512</v>
      </c>
      <c r="P100" s="1310"/>
      <c r="Q100" s="381" t="s">
        <v>559</v>
      </c>
    </row>
    <row r="101" spans="1:17" ht="23.25">
      <c r="A101" s="1302" t="s">
        <v>593</v>
      </c>
      <c r="B101" s="1303"/>
      <c r="C101" s="1304"/>
      <c r="D101" s="382">
        <v>3631</v>
      </c>
      <c r="E101" s="1444">
        <v>3214.3</v>
      </c>
      <c r="F101" s="1444"/>
      <c r="G101" s="1467"/>
      <c r="H101" s="1467"/>
      <c r="I101" s="1467"/>
      <c r="J101" s="1467"/>
      <c r="K101" s="1429"/>
      <c r="L101" s="1430"/>
      <c r="M101" s="1444">
        <v>1687296</v>
      </c>
      <c r="N101" s="1444"/>
      <c r="O101" s="1309">
        <f t="shared" si="6"/>
        <v>1690510.3</v>
      </c>
      <c r="P101" s="1310"/>
      <c r="Q101" s="381" t="s">
        <v>559</v>
      </c>
    </row>
    <row r="102" spans="1:17" ht="23.25">
      <c r="A102" s="1302" t="s">
        <v>594</v>
      </c>
      <c r="B102" s="1303"/>
      <c r="C102" s="1304"/>
      <c r="D102" s="382">
        <v>3633</v>
      </c>
      <c r="E102" s="1467">
        <v>-572630.99</v>
      </c>
      <c r="F102" s="1467"/>
      <c r="G102" s="1467"/>
      <c r="H102" s="1467"/>
      <c r="I102" s="1467"/>
      <c r="J102" s="1467"/>
      <c r="K102" s="1429"/>
      <c r="L102" s="1430"/>
      <c r="M102" s="1444">
        <v>1547555</v>
      </c>
      <c r="N102" s="1444"/>
      <c r="O102" s="1309">
        <f t="shared" si="6"/>
        <v>974924.01</v>
      </c>
      <c r="P102" s="1310"/>
      <c r="Q102" s="381" t="s">
        <v>559</v>
      </c>
    </row>
    <row r="103" spans="1:17" ht="23.25">
      <c r="A103" s="1302" t="s">
        <v>595</v>
      </c>
      <c r="B103" s="1303"/>
      <c r="C103" s="1304"/>
      <c r="D103" s="382">
        <v>3635</v>
      </c>
      <c r="E103" s="1444">
        <v>1147.4000000000001</v>
      </c>
      <c r="F103" s="1444"/>
      <c r="G103" s="1467"/>
      <c r="H103" s="1467"/>
      <c r="I103" s="1467">
        <v>-480</v>
      </c>
      <c r="J103" s="1467"/>
      <c r="K103" s="1429"/>
      <c r="L103" s="1430"/>
      <c r="M103" s="1444">
        <v>2033012</v>
      </c>
      <c r="N103" s="1444"/>
      <c r="O103" s="1309">
        <f t="shared" si="6"/>
        <v>2033679.4</v>
      </c>
      <c r="P103" s="1310"/>
      <c r="Q103" s="381" t="s">
        <v>559</v>
      </c>
    </row>
    <row r="104" spans="1:17" ht="23.25">
      <c r="A104" s="1302" t="s">
        <v>596</v>
      </c>
      <c r="B104" s="1303"/>
      <c r="C104" s="1304"/>
      <c r="D104" s="382">
        <v>3637</v>
      </c>
      <c r="E104" s="1467">
        <v>-9043.85</v>
      </c>
      <c r="F104" s="1467"/>
      <c r="G104" s="1467"/>
      <c r="H104" s="1467"/>
      <c r="I104" s="1467"/>
      <c r="J104" s="1467"/>
      <c r="K104" s="1429"/>
      <c r="L104" s="1430"/>
      <c r="M104" s="1444">
        <v>925542</v>
      </c>
      <c r="N104" s="1444"/>
      <c r="O104" s="1309">
        <f t="shared" si="6"/>
        <v>916498.15</v>
      </c>
      <c r="P104" s="1310"/>
      <c r="Q104" s="381" t="s">
        <v>559</v>
      </c>
    </row>
    <row r="105" spans="1:17" ht="23.25">
      <c r="A105" s="1302" t="s">
        <v>597</v>
      </c>
      <c r="B105" s="1303"/>
      <c r="C105" s="1304"/>
      <c r="D105" s="382">
        <v>3638</v>
      </c>
      <c r="E105" s="1467">
        <v>-33810.11</v>
      </c>
      <c r="F105" s="1467"/>
      <c r="G105" s="1467"/>
      <c r="H105" s="1467"/>
      <c r="I105" s="1467"/>
      <c r="J105" s="1467"/>
      <c r="K105" s="1429"/>
      <c r="L105" s="1430"/>
      <c r="M105" s="1444">
        <v>992753</v>
      </c>
      <c r="N105" s="1444"/>
      <c r="O105" s="1309">
        <f t="shared" si="6"/>
        <v>958942.89</v>
      </c>
      <c r="P105" s="1310"/>
      <c r="Q105" s="381" t="s">
        <v>559</v>
      </c>
    </row>
    <row r="106" spans="1:17" ht="23.25">
      <c r="A106" s="1481" t="s">
        <v>238</v>
      </c>
      <c r="B106" s="1482"/>
      <c r="C106" s="1483"/>
      <c r="D106" s="384">
        <v>3640</v>
      </c>
      <c r="E106" s="1467">
        <v>-10336.82</v>
      </c>
      <c r="F106" s="1467"/>
      <c r="G106" s="1467"/>
      <c r="H106" s="1467"/>
      <c r="I106" s="1467">
        <v>-100</v>
      </c>
      <c r="J106" s="1467"/>
      <c r="K106" s="1429"/>
      <c r="L106" s="1430"/>
      <c r="M106" s="1444">
        <v>919081</v>
      </c>
      <c r="N106" s="1444"/>
      <c r="O106" s="1309">
        <f>E106+G106+I106+K106+M106</f>
        <v>908644.18</v>
      </c>
      <c r="P106" s="1310"/>
      <c r="Q106" s="386" t="s">
        <v>559</v>
      </c>
    </row>
    <row r="107" spans="1:17" ht="23.25">
      <c r="A107" s="1302" t="s">
        <v>598</v>
      </c>
      <c r="B107" s="1303"/>
      <c r="C107" s="1304"/>
      <c r="D107" s="382">
        <v>3641</v>
      </c>
      <c r="E107" s="1444">
        <v>7100.7</v>
      </c>
      <c r="F107" s="1444"/>
      <c r="G107" s="1467"/>
      <c r="H107" s="1467"/>
      <c r="I107" s="1467"/>
      <c r="J107" s="1467"/>
      <c r="K107" s="1429">
        <v>32778.03</v>
      </c>
      <c r="L107" s="1430"/>
      <c r="M107" s="1444">
        <f>1258022-6154.2</f>
        <v>1251867.8</v>
      </c>
      <c r="N107" s="1444"/>
      <c r="O107" s="1309">
        <f t="shared" si="6"/>
        <v>1291746.53</v>
      </c>
      <c r="P107" s="1310"/>
      <c r="Q107" s="381" t="s">
        <v>559</v>
      </c>
    </row>
    <row r="108" spans="1:17" ht="23.25">
      <c r="A108" s="1302" t="s">
        <v>599</v>
      </c>
      <c r="B108" s="1303"/>
      <c r="C108" s="1304"/>
      <c r="D108" s="382">
        <v>3642</v>
      </c>
      <c r="E108" s="1467">
        <v>-7973.61</v>
      </c>
      <c r="F108" s="1467"/>
      <c r="G108" s="1467"/>
      <c r="H108" s="1467"/>
      <c r="I108" s="1467"/>
      <c r="J108" s="1467"/>
      <c r="K108" s="1429"/>
      <c r="L108" s="1430"/>
      <c r="M108" s="1444">
        <v>6551808.4199999999</v>
      </c>
      <c r="N108" s="1444"/>
      <c r="O108" s="1309">
        <f t="shared" si="6"/>
        <v>6543834.8099999996</v>
      </c>
      <c r="P108" s="1310"/>
      <c r="Q108" s="381" t="s">
        <v>559</v>
      </c>
    </row>
    <row r="109" spans="1:17" ht="23.25">
      <c r="A109" s="1302" t="s">
        <v>600</v>
      </c>
      <c r="B109" s="1303"/>
      <c r="C109" s="1304"/>
      <c r="D109" s="382">
        <v>3643</v>
      </c>
      <c r="E109" s="1444">
        <v>13923</v>
      </c>
      <c r="F109" s="1444"/>
      <c r="G109" s="1467"/>
      <c r="H109" s="1467"/>
      <c r="I109" s="1467"/>
      <c r="J109" s="1467"/>
      <c r="K109" s="1429"/>
      <c r="L109" s="1430"/>
      <c r="M109" s="1444">
        <v>4444223</v>
      </c>
      <c r="N109" s="1444"/>
      <c r="O109" s="1309">
        <f t="shared" si="6"/>
        <v>4458146</v>
      </c>
      <c r="P109" s="1310"/>
      <c r="Q109" s="381" t="s">
        <v>559</v>
      </c>
    </row>
    <row r="110" spans="1:17" ht="23.25">
      <c r="A110" s="1302" t="s">
        <v>601</v>
      </c>
      <c r="B110" s="1303"/>
      <c r="C110" s="1304"/>
      <c r="D110" s="382">
        <v>3644</v>
      </c>
      <c r="E110" s="1467">
        <v>-209446.58</v>
      </c>
      <c r="F110" s="1467"/>
      <c r="G110" s="1467"/>
      <c r="H110" s="1467"/>
      <c r="I110" s="1467"/>
      <c r="J110" s="1467"/>
      <c r="K110" s="1327">
        <v>-9000</v>
      </c>
      <c r="L110" s="1328"/>
      <c r="M110" s="1444">
        <v>12158245.76</v>
      </c>
      <c r="N110" s="1444"/>
      <c r="O110" s="1309">
        <f t="shared" si="6"/>
        <v>11939799.18</v>
      </c>
      <c r="P110" s="1310"/>
      <c r="Q110" s="381" t="s">
        <v>559</v>
      </c>
    </row>
    <row r="111" spans="1:17" ht="23.25">
      <c r="A111" s="1302" t="s">
        <v>602</v>
      </c>
      <c r="B111" s="1303"/>
      <c r="C111" s="1304"/>
      <c r="D111" s="382">
        <v>3645</v>
      </c>
      <c r="E111" s="1444">
        <v>78346.55</v>
      </c>
      <c r="F111" s="1444"/>
      <c r="G111" s="1467"/>
      <c r="H111" s="1467"/>
      <c r="I111" s="1467"/>
      <c r="J111" s="1467"/>
      <c r="K111" s="1429"/>
      <c r="L111" s="1430"/>
      <c r="M111" s="1444">
        <v>3410206</v>
      </c>
      <c r="N111" s="1444"/>
      <c r="O111" s="1309">
        <f t="shared" si="6"/>
        <v>3488552.55</v>
      </c>
      <c r="P111" s="1310"/>
      <c r="Q111" s="381" t="s">
        <v>559</v>
      </c>
    </row>
    <row r="112" spans="1:17" ht="23.25">
      <c r="A112" s="1468" t="s">
        <v>604</v>
      </c>
      <c r="B112" s="1469"/>
      <c r="C112" s="1470"/>
      <c r="D112" s="380">
        <v>3646</v>
      </c>
      <c r="E112" s="1471">
        <v>-1270.2</v>
      </c>
      <c r="F112" s="1471"/>
      <c r="G112" s="1472"/>
      <c r="H112" s="1472"/>
      <c r="I112" s="1472"/>
      <c r="J112" s="1472"/>
      <c r="K112" s="1473"/>
      <c r="L112" s="1474"/>
      <c r="M112" s="1475">
        <v>2074547</v>
      </c>
      <c r="N112" s="1475"/>
      <c r="O112" s="1476">
        <f>E112+G112+I112+K112+M112</f>
        <v>2073276.8</v>
      </c>
      <c r="P112" s="1477"/>
      <c r="Q112" s="612" t="s">
        <v>559</v>
      </c>
    </row>
    <row r="113" spans="1:17" s="589" customFormat="1" ht="26.25">
      <c r="A113" s="1281" t="s">
        <v>563</v>
      </c>
      <c r="B113" s="1282"/>
      <c r="C113" s="1282"/>
      <c r="D113" s="1283"/>
      <c r="E113" s="1449">
        <f>SUM(E93:F112)</f>
        <v>-3953373.5900000003</v>
      </c>
      <c r="F113" s="1450"/>
      <c r="G113" s="1455">
        <f>SUM(G93:H112)</f>
        <v>-6000</v>
      </c>
      <c r="H113" s="1456"/>
      <c r="I113" s="1455">
        <f t="shared" ref="I113" si="7">SUM(I93:J112)</f>
        <v>-66165</v>
      </c>
      <c r="J113" s="1456"/>
      <c r="K113" s="1455">
        <f t="shared" ref="K113" si="8">SUM(K93:L112)</f>
        <v>-242751.36999999997</v>
      </c>
      <c r="L113" s="1456"/>
      <c r="M113" s="1461">
        <f>SUM(M93:N112)</f>
        <v>276358982.26999998</v>
      </c>
      <c r="N113" s="1462"/>
      <c r="O113" s="1461">
        <f>SUM(O93:P112)</f>
        <v>272090692.31</v>
      </c>
      <c r="P113" s="1462"/>
      <c r="Q113" s="365"/>
    </row>
    <row r="114" spans="1:17" s="589" customFormat="1" ht="26.25">
      <c r="A114" s="1284"/>
      <c r="B114" s="1285"/>
      <c r="C114" s="1285"/>
      <c r="D114" s="1286"/>
      <c r="E114" s="1451"/>
      <c r="F114" s="1452"/>
      <c r="G114" s="1457"/>
      <c r="H114" s="1458"/>
      <c r="I114" s="1457"/>
      <c r="J114" s="1458"/>
      <c r="K114" s="1457"/>
      <c r="L114" s="1458"/>
      <c r="M114" s="1463"/>
      <c r="N114" s="1464"/>
      <c r="O114" s="1463"/>
      <c r="P114" s="1464"/>
      <c r="Q114" s="366"/>
    </row>
    <row r="115" spans="1:17" s="589" customFormat="1" ht="26.25">
      <c r="A115" s="1287"/>
      <c r="B115" s="1288"/>
      <c r="C115" s="1288"/>
      <c r="D115" s="1289"/>
      <c r="E115" s="1453"/>
      <c r="F115" s="1454"/>
      <c r="G115" s="1459"/>
      <c r="H115" s="1460"/>
      <c r="I115" s="1459"/>
      <c r="J115" s="1460"/>
      <c r="K115" s="1459"/>
      <c r="L115" s="1460"/>
      <c r="M115" s="1465"/>
      <c r="N115" s="1466"/>
      <c r="O115" s="1465"/>
      <c r="P115" s="1466"/>
      <c r="Q115" s="367"/>
    </row>
    <row r="116" spans="1:17" ht="23.25">
      <c r="A116" s="388"/>
      <c r="B116" s="388"/>
      <c r="C116" s="388"/>
      <c r="D116" s="389"/>
      <c r="E116" s="1448"/>
      <c r="F116" s="1448"/>
      <c r="G116" s="1448"/>
      <c r="H116" s="1448"/>
      <c r="I116" s="1526"/>
      <c r="J116" s="1526"/>
      <c r="K116" s="1448"/>
      <c r="L116" s="1448"/>
      <c r="M116" s="390"/>
      <c r="N116" s="390"/>
      <c r="O116" s="1448"/>
      <c r="P116" s="1448"/>
      <c r="Q116" s="345"/>
    </row>
    <row r="117" spans="1:17" ht="23.25">
      <c r="A117" s="389"/>
      <c r="B117" s="389"/>
      <c r="C117" s="389"/>
      <c r="D117" s="389"/>
      <c r="E117" s="389"/>
      <c r="F117" s="389"/>
      <c r="G117" s="389"/>
      <c r="H117" s="389"/>
      <c r="I117" s="1280" t="s">
        <v>603</v>
      </c>
      <c r="J117" s="1280"/>
      <c r="K117" s="389"/>
      <c r="L117" s="389"/>
      <c r="M117" s="390"/>
      <c r="N117" s="390"/>
      <c r="O117" s="389"/>
      <c r="P117" s="389"/>
      <c r="Q117" s="391"/>
    </row>
    <row r="118" spans="1:17" ht="23.25">
      <c r="A118" s="586"/>
      <c r="B118" s="586"/>
      <c r="C118" s="586"/>
      <c r="D118" s="586"/>
      <c r="E118" s="586"/>
      <c r="F118" s="586"/>
      <c r="G118" s="586"/>
      <c r="H118" s="586"/>
      <c r="I118" s="581"/>
      <c r="J118" s="581"/>
      <c r="K118" s="586"/>
      <c r="L118" s="586"/>
      <c r="M118" s="390"/>
      <c r="N118" s="390"/>
      <c r="O118" s="586"/>
      <c r="P118" s="586"/>
      <c r="Q118" s="391"/>
    </row>
    <row r="119" spans="1:17" ht="23.25">
      <c r="A119" s="586"/>
      <c r="B119" s="586"/>
      <c r="C119" s="586"/>
      <c r="D119" s="586"/>
      <c r="E119" s="586"/>
      <c r="F119" s="586"/>
      <c r="G119" s="586"/>
      <c r="H119" s="586"/>
      <c r="I119" s="581"/>
      <c r="J119" s="581"/>
      <c r="K119" s="586"/>
      <c r="L119" s="586"/>
      <c r="M119" s="390"/>
      <c r="N119" s="390"/>
      <c r="O119" s="586"/>
      <c r="P119" s="586"/>
      <c r="Q119" s="391"/>
    </row>
    <row r="120" spans="1:17" ht="23.25">
      <c r="A120" s="586"/>
      <c r="B120" s="586"/>
      <c r="C120" s="586"/>
      <c r="D120" s="586"/>
      <c r="E120" s="586"/>
      <c r="F120" s="586"/>
      <c r="G120" s="586"/>
      <c r="H120" s="586"/>
      <c r="I120" s="581"/>
      <c r="J120" s="581"/>
      <c r="K120" s="586"/>
      <c r="L120" s="586"/>
      <c r="M120" s="390"/>
      <c r="N120" s="390"/>
      <c r="O120" s="586"/>
      <c r="P120" s="586"/>
      <c r="Q120" s="391"/>
    </row>
    <row r="121" spans="1:17" ht="23.25">
      <c r="A121" s="586"/>
      <c r="B121" s="586"/>
      <c r="C121" s="586"/>
      <c r="D121" s="586"/>
      <c r="E121" s="586"/>
      <c r="F121" s="586"/>
      <c r="G121" s="586"/>
      <c r="H121" s="586"/>
      <c r="I121" s="581"/>
      <c r="J121" s="581"/>
      <c r="K121" s="586"/>
      <c r="L121" s="586"/>
      <c r="M121" s="390"/>
      <c r="N121" s="390"/>
      <c r="O121" s="586"/>
      <c r="P121" s="586"/>
      <c r="Q121" s="391"/>
    </row>
    <row r="122" spans="1:17" ht="23.25">
      <c r="A122" s="586"/>
      <c r="B122" s="586"/>
      <c r="C122" s="586"/>
      <c r="D122" s="586"/>
      <c r="E122" s="586"/>
      <c r="F122" s="586"/>
      <c r="G122" s="586"/>
      <c r="H122" s="586"/>
      <c r="I122" s="581"/>
      <c r="J122" s="581"/>
      <c r="K122" s="586"/>
      <c r="L122" s="586"/>
      <c r="M122" s="390"/>
      <c r="N122" s="390"/>
      <c r="O122" s="586"/>
      <c r="P122" s="586"/>
      <c r="Q122" s="391"/>
    </row>
    <row r="123" spans="1:17" ht="23.25">
      <c r="A123" s="586"/>
      <c r="B123" s="586"/>
      <c r="C123" s="586"/>
      <c r="D123" s="586"/>
      <c r="E123" s="586"/>
      <c r="F123" s="586"/>
      <c r="G123" s="586"/>
      <c r="H123" s="586"/>
      <c r="I123" s="581"/>
      <c r="J123" s="581"/>
      <c r="K123" s="586"/>
      <c r="L123" s="586"/>
      <c r="M123" s="390"/>
      <c r="N123" s="390"/>
      <c r="O123" s="586"/>
      <c r="P123" s="586"/>
      <c r="Q123" s="391"/>
    </row>
    <row r="124" spans="1:17" ht="23.25">
      <c r="A124" s="586"/>
      <c r="B124" s="586"/>
      <c r="C124" s="586"/>
      <c r="D124" s="586"/>
      <c r="E124" s="586"/>
      <c r="F124" s="586"/>
      <c r="G124" s="586"/>
      <c r="H124" s="586"/>
      <c r="I124" s="581"/>
      <c r="J124" s="581"/>
      <c r="K124" s="586"/>
      <c r="L124" s="586"/>
      <c r="M124" s="390"/>
      <c r="N124" s="390"/>
      <c r="O124" s="586"/>
      <c r="P124" s="586"/>
      <c r="Q124" s="391"/>
    </row>
    <row r="125" spans="1:17" ht="23.25">
      <c r="A125" s="586"/>
      <c r="B125" s="586"/>
      <c r="C125" s="586"/>
      <c r="D125" s="586"/>
      <c r="E125" s="586"/>
      <c r="F125" s="586"/>
      <c r="G125" s="586"/>
      <c r="H125" s="586"/>
      <c r="I125" s="581"/>
      <c r="J125" s="581"/>
      <c r="K125" s="586"/>
      <c r="L125" s="586"/>
      <c r="M125" s="390"/>
      <c r="N125" s="390"/>
      <c r="O125" s="586"/>
      <c r="P125" s="586"/>
      <c r="Q125" s="391"/>
    </row>
    <row r="126" spans="1:17" ht="23.25">
      <c r="A126" s="586"/>
      <c r="B126" s="586"/>
      <c r="C126" s="586"/>
      <c r="D126" s="586"/>
      <c r="E126" s="586"/>
      <c r="F126" s="586"/>
      <c r="G126" s="586"/>
      <c r="H126" s="586"/>
      <c r="I126" s="581"/>
      <c r="J126" s="581"/>
      <c r="K126" s="586"/>
      <c r="L126" s="586"/>
      <c r="M126" s="390"/>
      <c r="N126" s="390"/>
      <c r="O126" s="586"/>
      <c r="P126" s="586"/>
      <c r="Q126" s="391"/>
    </row>
    <row r="127" spans="1:17" ht="26.25">
      <c r="A127" s="351" t="s">
        <v>0</v>
      </c>
      <c r="B127" s="351"/>
      <c r="C127" s="351"/>
      <c r="D127" s="352"/>
      <c r="E127" s="1411"/>
      <c r="F127" s="1411"/>
      <c r="G127" s="1411"/>
      <c r="H127" s="1411"/>
      <c r="I127" s="1411"/>
      <c r="J127" s="1411"/>
      <c r="K127" s="1412"/>
      <c r="L127" s="1412"/>
      <c r="M127" s="355"/>
      <c r="N127" s="355"/>
      <c r="O127" s="1412"/>
      <c r="P127" s="1412"/>
      <c r="Q127" s="356"/>
    </row>
    <row r="128" spans="1:17" ht="26.25">
      <c r="A128" s="351" t="s">
        <v>552</v>
      </c>
      <c r="B128" s="351"/>
      <c r="C128" s="351"/>
      <c r="D128" s="351"/>
      <c r="E128" s="358" t="s">
        <v>29</v>
      </c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4"/>
    </row>
    <row r="129" spans="1:17" ht="27.75">
      <c r="A129" s="328"/>
      <c r="B129" s="329"/>
      <c r="C129" s="329"/>
      <c r="D129" s="329"/>
      <c r="E129" s="329"/>
      <c r="F129" s="329"/>
      <c r="G129" s="329" t="s">
        <v>732</v>
      </c>
      <c r="H129" s="329"/>
      <c r="I129" s="328"/>
      <c r="J129" s="329"/>
      <c r="K129" s="329"/>
      <c r="L129" s="329"/>
      <c r="M129" s="329"/>
      <c r="N129" s="329"/>
      <c r="O129" s="329"/>
      <c r="P129" s="329"/>
      <c r="Q129" s="392"/>
    </row>
    <row r="130" spans="1:17" ht="26.25">
      <c r="A130" s="1447"/>
      <c r="B130" s="1447"/>
      <c r="C130" s="1447"/>
      <c r="D130" s="1447"/>
      <c r="E130" s="1447"/>
      <c r="F130" s="1447"/>
      <c r="G130" s="1447"/>
      <c r="H130" s="1447"/>
      <c r="I130" s="1447"/>
      <c r="J130" s="1447"/>
      <c r="K130" s="1447"/>
      <c r="L130" s="1447"/>
      <c r="M130" s="1447"/>
      <c r="N130" s="1447"/>
      <c r="O130" s="1447"/>
      <c r="P130" s="1447"/>
      <c r="Q130" s="362"/>
    </row>
    <row r="131" spans="1:17" ht="52.5">
      <c r="A131" s="1358" t="s">
        <v>553</v>
      </c>
      <c r="B131" s="1359"/>
      <c r="C131" s="1360"/>
      <c r="D131" s="393" t="s">
        <v>554</v>
      </c>
      <c r="E131" s="1282"/>
      <c r="F131" s="1283"/>
      <c r="G131" s="1367">
        <v>2014</v>
      </c>
      <c r="H131" s="1367"/>
      <c r="I131" s="1367">
        <v>2015</v>
      </c>
      <c r="J131" s="1367"/>
      <c r="K131" s="1367">
        <v>2016</v>
      </c>
      <c r="L131" s="1367"/>
      <c r="M131" s="1367">
        <v>2017</v>
      </c>
      <c r="N131" s="1367"/>
      <c r="O131" s="336"/>
      <c r="P131" s="337"/>
      <c r="Q131" s="377"/>
    </row>
    <row r="132" spans="1:17" ht="26.25">
      <c r="A132" s="1361"/>
      <c r="B132" s="1362"/>
      <c r="C132" s="1363"/>
      <c r="D132" s="363" t="s">
        <v>556</v>
      </c>
      <c r="E132" s="1285" t="s">
        <v>731</v>
      </c>
      <c r="F132" s="1286"/>
      <c r="G132" s="1367"/>
      <c r="H132" s="1367"/>
      <c r="I132" s="1367"/>
      <c r="J132" s="1367"/>
      <c r="K132" s="1367"/>
      <c r="L132" s="1367"/>
      <c r="M132" s="1367"/>
      <c r="N132" s="1367"/>
      <c r="O132" s="1345" t="s">
        <v>555</v>
      </c>
      <c r="P132" s="1346"/>
      <c r="Q132" s="378"/>
    </row>
    <row r="133" spans="1:17" ht="26.25">
      <c r="A133" s="1361"/>
      <c r="B133" s="1362"/>
      <c r="C133" s="1363"/>
      <c r="D133" s="363"/>
      <c r="E133" s="1285" t="s">
        <v>557</v>
      </c>
      <c r="F133" s="1286"/>
      <c r="G133" s="1367"/>
      <c r="H133" s="1367"/>
      <c r="I133" s="1367"/>
      <c r="J133" s="1367"/>
      <c r="K133" s="1367"/>
      <c r="L133" s="1367"/>
      <c r="M133" s="1367"/>
      <c r="N133" s="1367"/>
      <c r="O133" s="1347">
        <v>43100</v>
      </c>
      <c r="P133" s="1346"/>
      <c r="Q133" s="378"/>
    </row>
    <row r="134" spans="1:17" ht="26.25">
      <c r="A134" s="1364"/>
      <c r="B134" s="1365"/>
      <c r="C134" s="1365"/>
      <c r="D134" s="339"/>
      <c r="E134" s="1288"/>
      <c r="F134" s="1289"/>
      <c r="G134" s="1367"/>
      <c r="H134" s="1367"/>
      <c r="I134" s="1367"/>
      <c r="J134" s="1367"/>
      <c r="K134" s="1367"/>
      <c r="L134" s="1367"/>
      <c r="M134" s="1367"/>
      <c r="N134" s="1367"/>
      <c r="O134" s="340" t="s">
        <v>88</v>
      </c>
      <c r="P134" s="341"/>
      <c r="Q134" s="379"/>
    </row>
    <row r="135" spans="1:17" s="588" customFormat="1" ht="26.25">
      <c r="A135" s="1348" t="s">
        <v>565</v>
      </c>
      <c r="B135" s="1349"/>
      <c r="C135" s="1349"/>
      <c r="D135" s="394"/>
      <c r="E135" s="1478">
        <f>SUM(E113)</f>
        <v>-3953373.5900000003</v>
      </c>
      <c r="F135" s="1479"/>
      <c r="G135" s="1478">
        <f>SUM(G113)</f>
        <v>-6000</v>
      </c>
      <c r="H135" s="1479"/>
      <c r="I135" s="1478">
        <f>SUM(I113)</f>
        <v>-66165</v>
      </c>
      <c r="J135" s="1479"/>
      <c r="K135" s="1478">
        <f>SUM(K113)</f>
        <v>-242751.36999999997</v>
      </c>
      <c r="L135" s="1479"/>
      <c r="M135" s="1337">
        <f>SUM(M113)</f>
        <v>276358982.26999998</v>
      </c>
      <c r="N135" s="1480"/>
      <c r="O135" s="1337">
        <f>O113</f>
        <v>272090692.31</v>
      </c>
      <c r="P135" s="1338"/>
      <c r="Q135" s="379"/>
    </row>
    <row r="136" spans="1:17" ht="23.25">
      <c r="A136" s="1302" t="s">
        <v>605</v>
      </c>
      <c r="B136" s="1303"/>
      <c r="C136" s="1304"/>
      <c r="D136" s="382">
        <v>3647</v>
      </c>
      <c r="E136" s="1442">
        <v>-1406003.52</v>
      </c>
      <c r="F136" s="1442"/>
      <c r="G136" s="1325"/>
      <c r="H136" s="1326"/>
      <c r="I136" s="1443"/>
      <c r="J136" s="1443"/>
      <c r="K136" s="1429"/>
      <c r="L136" s="1430"/>
      <c r="M136" s="1444">
        <v>10009853</v>
      </c>
      <c r="N136" s="1444"/>
      <c r="O136" s="1309">
        <f>E136+G136+I136+K136+M136</f>
        <v>8603849.4800000004</v>
      </c>
      <c r="P136" s="1310"/>
      <c r="Q136" s="381" t="s">
        <v>559</v>
      </c>
    </row>
    <row r="137" spans="1:17" ht="23.25">
      <c r="A137" s="1302" t="s">
        <v>606</v>
      </c>
      <c r="B137" s="1303"/>
      <c r="C137" s="1304"/>
      <c r="D137" s="382">
        <v>3648</v>
      </c>
      <c r="E137" s="1442">
        <v>-108659.67</v>
      </c>
      <c r="F137" s="1442"/>
      <c r="G137" s="1325"/>
      <c r="H137" s="1326"/>
      <c r="I137" s="1443"/>
      <c r="J137" s="1443"/>
      <c r="K137" s="1429"/>
      <c r="L137" s="1430"/>
      <c r="M137" s="1444">
        <v>8637702</v>
      </c>
      <c r="N137" s="1444"/>
      <c r="O137" s="1309">
        <f>E137+G137+I137+K137+M137</f>
        <v>8529042.3300000001</v>
      </c>
      <c r="P137" s="1310"/>
      <c r="Q137" s="381" t="s">
        <v>559</v>
      </c>
    </row>
    <row r="138" spans="1:17" ht="23.25">
      <c r="A138" s="1302" t="s">
        <v>607</v>
      </c>
      <c r="B138" s="1303"/>
      <c r="C138" s="1304"/>
      <c r="D138" s="382">
        <v>3650</v>
      </c>
      <c r="E138" s="1325">
        <v>-24197.59</v>
      </c>
      <c r="F138" s="1326"/>
      <c r="G138" s="1325"/>
      <c r="H138" s="1326"/>
      <c r="I138" s="1325"/>
      <c r="J138" s="1326"/>
      <c r="K138" s="1309">
        <v>4690.9799999999996</v>
      </c>
      <c r="L138" s="1310"/>
      <c r="M138" s="1309">
        <v>18000</v>
      </c>
      <c r="N138" s="1310"/>
      <c r="O138" s="1327">
        <f>E138+G138+I138+K138+M138</f>
        <v>-1506.6100000000006</v>
      </c>
      <c r="P138" s="1328"/>
      <c r="Q138" s="381" t="s">
        <v>559</v>
      </c>
    </row>
    <row r="139" spans="1:17" ht="23.25">
      <c r="A139" s="1302" t="s">
        <v>608</v>
      </c>
      <c r="B139" s="1303"/>
      <c r="C139" s="1304"/>
      <c r="D139" s="382">
        <v>3651</v>
      </c>
      <c r="E139" s="1325">
        <v>-161988.54999999999</v>
      </c>
      <c r="F139" s="1326"/>
      <c r="G139" s="1325"/>
      <c r="H139" s="1326"/>
      <c r="I139" s="1325"/>
      <c r="J139" s="1326"/>
      <c r="K139" s="1325"/>
      <c r="L139" s="1326"/>
      <c r="M139" s="1309">
        <v>13424959</v>
      </c>
      <c r="N139" s="1310"/>
      <c r="O139" s="1309">
        <f t="shared" ref="O139:O153" si="9">E139+G139+I139+K139+M139</f>
        <v>13262970.449999999</v>
      </c>
      <c r="P139" s="1310"/>
      <c r="Q139" s="381" t="s">
        <v>559</v>
      </c>
    </row>
    <row r="140" spans="1:17" ht="23.25">
      <c r="A140" s="1302" t="s">
        <v>609</v>
      </c>
      <c r="B140" s="1303"/>
      <c r="C140" s="1304"/>
      <c r="D140" s="382">
        <v>3652</v>
      </c>
      <c r="E140" s="1309">
        <v>6951.4</v>
      </c>
      <c r="F140" s="1310"/>
      <c r="G140" s="1309"/>
      <c r="H140" s="1310"/>
      <c r="I140" s="1309"/>
      <c r="J140" s="1310"/>
      <c r="K140" s="1327">
        <v>-81000</v>
      </c>
      <c r="L140" s="1328"/>
      <c r="M140" s="1309">
        <v>1522628</v>
      </c>
      <c r="N140" s="1310"/>
      <c r="O140" s="1309">
        <f t="shared" si="9"/>
        <v>1448579.4</v>
      </c>
      <c r="P140" s="1310"/>
      <c r="Q140" s="381" t="s">
        <v>559</v>
      </c>
    </row>
    <row r="141" spans="1:17" ht="23.25">
      <c r="A141" s="1302" t="s">
        <v>278</v>
      </c>
      <c r="B141" s="1303"/>
      <c r="C141" s="1304"/>
      <c r="D141" s="382">
        <v>3653</v>
      </c>
      <c r="E141" s="1325">
        <v>-40760.06</v>
      </c>
      <c r="F141" s="1326"/>
      <c r="G141" s="1378"/>
      <c r="H141" s="1379"/>
      <c r="I141" s="1378"/>
      <c r="J141" s="1379"/>
      <c r="K141" s="1378">
        <v>1973.76</v>
      </c>
      <c r="L141" s="1379"/>
      <c r="M141" s="1445">
        <v>3084108</v>
      </c>
      <c r="N141" s="1446"/>
      <c r="O141" s="1309">
        <f t="shared" si="9"/>
        <v>3045321.7</v>
      </c>
      <c r="P141" s="1310"/>
      <c r="Q141" s="381" t="s">
        <v>559</v>
      </c>
    </row>
    <row r="142" spans="1:17" ht="23.25">
      <c r="A142" s="1302" t="s">
        <v>610</v>
      </c>
      <c r="B142" s="1303"/>
      <c r="C142" s="1304"/>
      <c r="D142" s="382">
        <v>3654</v>
      </c>
      <c r="E142" s="1378">
        <v>36406</v>
      </c>
      <c r="F142" s="1379"/>
      <c r="G142" s="1325"/>
      <c r="H142" s="1326"/>
      <c r="I142" s="1309"/>
      <c r="J142" s="1310"/>
      <c r="K142" s="1309"/>
      <c r="L142" s="1310"/>
      <c r="M142" s="1309">
        <f>17364138.8-41120</f>
        <v>17323018.800000001</v>
      </c>
      <c r="N142" s="1310"/>
      <c r="O142" s="1309">
        <f t="shared" si="9"/>
        <v>17359424.800000001</v>
      </c>
      <c r="P142" s="1310"/>
      <c r="Q142" s="381" t="s">
        <v>559</v>
      </c>
    </row>
    <row r="143" spans="1:17" ht="23.25">
      <c r="A143" s="1302" t="s">
        <v>611</v>
      </c>
      <c r="B143" s="1303"/>
      <c r="C143" s="1304"/>
      <c r="D143" s="382">
        <v>3655</v>
      </c>
      <c r="E143" s="1378">
        <v>-139030.9</v>
      </c>
      <c r="F143" s="1379"/>
      <c r="G143" s="1325"/>
      <c r="H143" s="1326"/>
      <c r="I143" s="1325"/>
      <c r="J143" s="1326"/>
      <c r="K143" s="1325"/>
      <c r="L143" s="1326"/>
      <c r="M143" s="1309">
        <v>3851947</v>
      </c>
      <c r="N143" s="1310"/>
      <c r="O143" s="1309">
        <f t="shared" si="9"/>
        <v>3712916.1</v>
      </c>
      <c r="P143" s="1310"/>
      <c r="Q143" s="381" t="s">
        <v>559</v>
      </c>
    </row>
    <row r="144" spans="1:17" ht="23.25">
      <c r="A144" s="1302" t="s">
        <v>612</v>
      </c>
      <c r="B144" s="1303"/>
      <c r="C144" s="1304"/>
      <c r="D144" s="382">
        <v>3656</v>
      </c>
      <c r="E144" s="1325">
        <v>-63801.46</v>
      </c>
      <c r="F144" s="1326"/>
      <c r="G144" s="1378"/>
      <c r="H144" s="1379"/>
      <c r="I144" s="1309"/>
      <c r="J144" s="1310"/>
      <c r="K144" s="1309"/>
      <c r="L144" s="1310"/>
      <c r="M144" s="1309"/>
      <c r="N144" s="1310"/>
      <c r="O144" s="1327">
        <f t="shared" si="9"/>
        <v>-63801.46</v>
      </c>
      <c r="P144" s="1328"/>
      <c r="Q144" s="383" t="s">
        <v>561</v>
      </c>
    </row>
    <row r="145" spans="1:17" ht="23.25">
      <c r="A145" s="1302" t="s">
        <v>613</v>
      </c>
      <c r="B145" s="1303"/>
      <c r="C145" s="1304"/>
      <c r="D145" s="382">
        <v>3657</v>
      </c>
      <c r="E145" s="1325">
        <v>-44525</v>
      </c>
      <c r="F145" s="1326"/>
      <c r="G145" s="1325"/>
      <c r="H145" s="1326"/>
      <c r="I145" s="1325"/>
      <c r="J145" s="1326"/>
      <c r="K145" s="1325"/>
      <c r="L145" s="1326"/>
      <c r="M145" s="1309">
        <v>4004806</v>
      </c>
      <c r="N145" s="1310"/>
      <c r="O145" s="1309">
        <f t="shared" si="9"/>
        <v>3960281</v>
      </c>
      <c r="P145" s="1310"/>
      <c r="Q145" s="381" t="s">
        <v>559</v>
      </c>
    </row>
    <row r="146" spans="1:17" ht="23.25">
      <c r="A146" s="1302" t="s">
        <v>614</v>
      </c>
      <c r="B146" s="1303"/>
      <c r="C146" s="1304"/>
      <c r="D146" s="382">
        <v>3658</v>
      </c>
      <c r="E146" s="1325">
        <v>-50863.75</v>
      </c>
      <c r="F146" s="1326"/>
      <c r="G146" s="1325"/>
      <c r="H146" s="1326"/>
      <c r="I146" s="1325"/>
      <c r="J146" s="1326"/>
      <c r="K146" s="1325"/>
      <c r="L146" s="1326"/>
      <c r="M146" s="1309">
        <v>3751222</v>
      </c>
      <c r="N146" s="1310"/>
      <c r="O146" s="1309">
        <f t="shared" si="9"/>
        <v>3700358.25</v>
      </c>
      <c r="P146" s="1310"/>
      <c r="Q146" s="381" t="s">
        <v>559</v>
      </c>
    </row>
    <row r="147" spans="1:17" ht="23.25">
      <c r="A147" s="1302" t="s">
        <v>615</v>
      </c>
      <c r="B147" s="1303"/>
      <c r="C147" s="1304"/>
      <c r="D147" s="382">
        <v>3659</v>
      </c>
      <c r="E147" s="1325">
        <v>-3474.8</v>
      </c>
      <c r="F147" s="1326"/>
      <c r="G147" s="1325"/>
      <c r="H147" s="1326"/>
      <c r="I147" s="1309"/>
      <c r="J147" s="1310"/>
      <c r="K147" s="1309">
        <v>-900</v>
      </c>
      <c r="L147" s="1310"/>
      <c r="M147" s="1309">
        <v>1387416</v>
      </c>
      <c r="N147" s="1310"/>
      <c r="O147" s="1309">
        <f t="shared" si="9"/>
        <v>1383041.2</v>
      </c>
      <c r="P147" s="1310"/>
      <c r="Q147" s="381" t="s">
        <v>559</v>
      </c>
    </row>
    <row r="148" spans="1:17" ht="23.25">
      <c r="A148" s="1302" t="s">
        <v>301</v>
      </c>
      <c r="B148" s="1303"/>
      <c r="C148" s="1304"/>
      <c r="D148" s="382">
        <v>3660</v>
      </c>
      <c r="E148" s="1325">
        <v>-20618.48</v>
      </c>
      <c r="F148" s="1326"/>
      <c r="G148" s="1309"/>
      <c r="H148" s="1310"/>
      <c r="I148" s="1325"/>
      <c r="J148" s="1326"/>
      <c r="K148" s="1325"/>
      <c r="L148" s="1326"/>
      <c r="M148" s="1309"/>
      <c r="N148" s="1310"/>
      <c r="O148" s="1327">
        <f t="shared" si="9"/>
        <v>-20618.48</v>
      </c>
      <c r="P148" s="1328"/>
      <c r="Q148" s="383" t="s">
        <v>561</v>
      </c>
    </row>
    <row r="149" spans="1:17" ht="23.25">
      <c r="A149" s="1302" t="s">
        <v>616</v>
      </c>
      <c r="B149" s="1303"/>
      <c r="C149" s="1304"/>
      <c r="D149" s="382">
        <v>3662</v>
      </c>
      <c r="E149" s="1325">
        <v>-4971.6000000000004</v>
      </c>
      <c r="F149" s="1326"/>
      <c r="G149" s="1378"/>
      <c r="H149" s="1379"/>
      <c r="I149" s="1327">
        <v>-39801</v>
      </c>
      <c r="J149" s="1328"/>
      <c r="K149" s="1327">
        <v>5854.62</v>
      </c>
      <c r="L149" s="1328"/>
      <c r="M149" s="1309">
        <v>1152268</v>
      </c>
      <c r="N149" s="1310"/>
      <c r="O149" s="1309">
        <f t="shared" si="9"/>
        <v>1113350.02</v>
      </c>
      <c r="P149" s="1310"/>
      <c r="Q149" s="381" t="s">
        <v>559</v>
      </c>
    </row>
    <row r="150" spans="1:17" ht="23.25">
      <c r="A150" s="1302" t="s">
        <v>617</v>
      </c>
      <c r="B150" s="1303"/>
      <c r="C150" s="1304"/>
      <c r="D150" s="382">
        <v>3663</v>
      </c>
      <c r="E150" s="1327">
        <v>-76121.8</v>
      </c>
      <c r="F150" s="1328"/>
      <c r="G150" s="1325"/>
      <c r="H150" s="1326"/>
      <c r="I150" s="1309">
        <v>4490</v>
      </c>
      <c r="J150" s="1310"/>
      <c r="K150" s="1309"/>
      <c r="L150" s="1310"/>
      <c r="M150" s="1309">
        <v>104619</v>
      </c>
      <c r="N150" s="1310"/>
      <c r="O150" s="1309">
        <f t="shared" si="9"/>
        <v>32987.199999999997</v>
      </c>
      <c r="P150" s="1310"/>
      <c r="Q150" s="383" t="s">
        <v>561</v>
      </c>
    </row>
    <row r="151" spans="1:17" ht="23.25">
      <c r="A151" s="1302" t="s">
        <v>618</v>
      </c>
      <c r="B151" s="1303"/>
      <c r="C151" s="1304"/>
      <c r="D151" s="382">
        <v>3664</v>
      </c>
      <c r="E151" s="1325">
        <v>-51078.5</v>
      </c>
      <c r="F151" s="1326"/>
      <c r="G151" s="1325"/>
      <c r="H151" s="1326"/>
      <c r="I151" s="1325"/>
      <c r="J151" s="1326"/>
      <c r="K151" s="1325"/>
      <c r="L151" s="1326"/>
      <c r="M151" s="1309">
        <v>7949403</v>
      </c>
      <c r="N151" s="1310"/>
      <c r="O151" s="1309">
        <f t="shared" si="9"/>
        <v>7898324.5</v>
      </c>
      <c r="P151" s="1310"/>
      <c r="Q151" s="381" t="s">
        <v>559</v>
      </c>
    </row>
    <row r="152" spans="1:17" ht="23.25">
      <c r="A152" s="1380" t="s">
        <v>619</v>
      </c>
      <c r="B152" s="1381"/>
      <c r="C152" s="1382"/>
      <c r="D152" s="382">
        <v>3666</v>
      </c>
      <c r="E152" s="1325">
        <v>-101059.18</v>
      </c>
      <c r="F152" s="1326"/>
      <c r="G152" s="1378"/>
      <c r="H152" s="1379"/>
      <c r="I152" s="1378"/>
      <c r="J152" s="1379"/>
      <c r="K152" s="1378"/>
      <c r="L152" s="1379"/>
      <c r="M152" s="1309">
        <f>5827576</f>
        <v>5827576</v>
      </c>
      <c r="N152" s="1310"/>
      <c r="O152" s="1309">
        <f t="shared" si="9"/>
        <v>5726516.8200000003</v>
      </c>
      <c r="P152" s="1310"/>
      <c r="Q152" s="381" t="s">
        <v>559</v>
      </c>
    </row>
    <row r="153" spans="1:17" ht="23.25">
      <c r="A153" s="1302" t="s">
        <v>620</v>
      </c>
      <c r="B153" s="1303"/>
      <c r="C153" s="1304"/>
      <c r="D153" s="382">
        <v>3667</v>
      </c>
      <c r="E153" s="1378">
        <v>9984.3799999999992</v>
      </c>
      <c r="F153" s="1379"/>
      <c r="G153" s="1309"/>
      <c r="H153" s="1310"/>
      <c r="I153" s="1325"/>
      <c r="J153" s="1326"/>
      <c r="K153" s="1309"/>
      <c r="L153" s="1310"/>
      <c r="M153" s="1309">
        <v>1705931</v>
      </c>
      <c r="N153" s="1310"/>
      <c r="O153" s="1309">
        <f t="shared" si="9"/>
        <v>1715915.38</v>
      </c>
      <c r="P153" s="1310"/>
      <c r="Q153" s="381" t="s">
        <v>559</v>
      </c>
    </row>
    <row r="154" spans="1:17" ht="23.25">
      <c r="A154" s="1302" t="s">
        <v>621</v>
      </c>
      <c r="B154" s="1303"/>
      <c r="C154" s="1304"/>
      <c r="D154" s="382">
        <v>3668</v>
      </c>
      <c r="E154" s="1325">
        <v>-89425.42</v>
      </c>
      <c r="F154" s="1326"/>
      <c r="G154" s="1325"/>
      <c r="H154" s="1326"/>
      <c r="I154" s="1325"/>
      <c r="J154" s="1326"/>
      <c r="K154" s="1325"/>
      <c r="L154" s="1326"/>
      <c r="M154" s="1309">
        <v>331105</v>
      </c>
      <c r="N154" s="1310"/>
      <c r="O154" s="1309">
        <f>E154+G154+I154+K154+M154</f>
        <v>241679.58000000002</v>
      </c>
      <c r="P154" s="1310"/>
      <c r="Q154" s="381" t="s">
        <v>559</v>
      </c>
    </row>
    <row r="155" spans="1:17" ht="15" customHeight="1">
      <c r="A155" s="1281" t="s">
        <v>563</v>
      </c>
      <c r="B155" s="1282"/>
      <c r="C155" s="1282"/>
      <c r="D155" s="1283"/>
      <c r="E155" s="1290">
        <f>SUM(E135:F154)</f>
        <v>-6286612.0899999989</v>
      </c>
      <c r="F155" s="1291"/>
      <c r="G155" s="1290">
        <f t="shared" ref="G155" si="10">SUM(G135:H154)</f>
        <v>-6000</v>
      </c>
      <c r="H155" s="1291"/>
      <c r="I155" s="1290">
        <f t="shared" ref="I155" si="11">SUM(I135:J154)</f>
        <v>-101476</v>
      </c>
      <c r="J155" s="1291"/>
      <c r="K155" s="1290">
        <f t="shared" ref="K155" si="12">SUM(K135:L154)</f>
        <v>-312132.00999999995</v>
      </c>
      <c r="L155" s="1291"/>
      <c r="M155" s="1271">
        <f>SUM(M135:N154)</f>
        <v>360445544.06999999</v>
      </c>
      <c r="N155" s="1272"/>
      <c r="O155" s="1271">
        <f>SUM(O135:P154)</f>
        <v>353739323.96999991</v>
      </c>
      <c r="P155" s="1272"/>
      <c r="Q155" s="1277"/>
    </row>
    <row r="156" spans="1:17" ht="15" customHeight="1">
      <c r="A156" s="1284"/>
      <c r="B156" s="1285"/>
      <c r="C156" s="1285"/>
      <c r="D156" s="1286"/>
      <c r="E156" s="1292"/>
      <c r="F156" s="1293"/>
      <c r="G156" s="1292"/>
      <c r="H156" s="1293"/>
      <c r="I156" s="1292"/>
      <c r="J156" s="1293"/>
      <c r="K156" s="1292"/>
      <c r="L156" s="1293"/>
      <c r="M156" s="1273"/>
      <c r="N156" s="1274"/>
      <c r="O156" s="1273"/>
      <c r="P156" s="1274"/>
      <c r="Q156" s="1278"/>
    </row>
    <row r="157" spans="1:17" ht="15" customHeight="1">
      <c r="A157" s="1287"/>
      <c r="B157" s="1288"/>
      <c r="C157" s="1288"/>
      <c r="D157" s="1289"/>
      <c r="E157" s="1294"/>
      <c r="F157" s="1295"/>
      <c r="G157" s="1294"/>
      <c r="H157" s="1295"/>
      <c r="I157" s="1294"/>
      <c r="J157" s="1295"/>
      <c r="K157" s="1294"/>
      <c r="L157" s="1295"/>
      <c r="M157" s="1275"/>
      <c r="N157" s="1276"/>
      <c r="O157" s="1275"/>
      <c r="P157" s="1276"/>
      <c r="Q157" s="1279"/>
    </row>
    <row r="158" spans="1:17" ht="26.25">
      <c r="A158" s="395"/>
      <c r="B158" s="395"/>
      <c r="C158" s="395"/>
      <c r="D158" s="396"/>
      <c r="E158" s="348"/>
      <c r="F158" s="348"/>
      <c r="G158" s="348"/>
      <c r="H158" s="397"/>
      <c r="I158" s="348"/>
      <c r="J158" s="348"/>
      <c r="K158" s="348"/>
      <c r="L158" s="348"/>
      <c r="M158" s="348"/>
      <c r="N158" s="348"/>
      <c r="O158" s="398"/>
      <c r="P158" s="398"/>
      <c r="Q158" s="398"/>
    </row>
    <row r="159" spans="1:17" ht="23.25">
      <c r="A159" s="1436"/>
      <c r="B159" s="1436"/>
      <c r="C159" s="1436"/>
      <c r="D159" s="399"/>
      <c r="E159" s="1437"/>
      <c r="F159" s="1437"/>
      <c r="G159" s="1437"/>
      <c r="H159" s="1437"/>
      <c r="I159" s="1280" t="s">
        <v>628</v>
      </c>
      <c r="J159" s="1280"/>
      <c r="K159" s="1438"/>
      <c r="L159" s="1438"/>
      <c r="M159" s="370"/>
      <c r="N159" s="370"/>
      <c r="O159" s="1439"/>
      <c r="P159" s="1439"/>
      <c r="Q159" s="375"/>
    </row>
    <row r="160" spans="1:17" ht="23.25">
      <c r="A160" s="582"/>
      <c r="B160" s="582"/>
      <c r="C160" s="582"/>
      <c r="D160" s="582"/>
      <c r="E160" s="583"/>
      <c r="F160" s="583"/>
      <c r="G160" s="583"/>
      <c r="H160" s="583"/>
      <c r="I160" s="581"/>
      <c r="J160" s="581"/>
      <c r="K160" s="584"/>
      <c r="L160" s="584"/>
      <c r="M160" s="584"/>
      <c r="N160" s="584"/>
      <c r="O160" s="585"/>
      <c r="P160" s="585"/>
      <c r="Q160" s="375"/>
    </row>
    <row r="161" spans="1:17" ht="23.25">
      <c r="A161" s="582"/>
      <c r="B161" s="582"/>
      <c r="C161" s="582"/>
      <c r="D161" s="582"/>
      <c r="E161" s="583"/>
      <c r="F161" s="583"/>
      <c r="G161" s="583"/>
      <c r="H161" s="583"/>
      <c r="I161" s="581"/>
      <c r="J161" s="581"/>
      <c r="K161" s="584"/>
      <c r="L161" s="584"/>
      <c r="M161" s="584"/>
      <c r="N161" s="584"/>
      <c r="O161" s="585"/>
      <c r="P161" s="585"/>
      <c r="Q161" s="375"/>
    </row>
    <row r="162" spans="1:17" ht="23.25">
      <c r="A162" s="582"/>
      <c r="B162" s="582"/>
      <c r="C162" s="582"/>
      <c r="D162" s="582"/>
      <c r="E162" s="583"/>
      <c r="F162" s="583"/>
      <c r="G162" s="583"/>
      <c r="H162" s="583"/>
      <c r="I162" s="581"/>
      <c r="J162" s="581"/>
      <c r="K162" s="584"/>
      <c r="L162" s="584"/>
      <c r="M162" s="584"/>
      <c r="N162" s="584"/>
      <c r="O162" s="585"/>
      <c r="P162" s="585"/>
      <c r="Q162" s="375"/>
    </row>
    <row r="163" spans="1:17" ht="23.25">
      <c r="A163" s="582"/>
      <c r="B163" s="582"/>
      <c r="C163" s="582"/>
      <c r="D163" s="582"/>
      <c r="E163" s="583"/>
      <c r="F163" s="583"/>
      <c r="G163" s="583"/>
      <c r="H163" s="583"/>
      <c r="I163" s="581"/>
      <c r="J163" s="581"/>
      <c r="K163" s="584"/>
      <c r="L163" s="584"/>
      <c r="M163" s="584"/>
      <c r="N163" s="584"/>
      <c r="O163" s="585"/>
      <c r="P163" s="585"/>
      <c r="Q163" s="375"/>
    </row>
    <row r="164" spans="1:17" ht="23.25">
      <c r="A164" s="582"/>
      <c r="B164" s="582"/>
      <c r="C164" s="582"/>
      <c r="D164" s="582"/>
      <c r="E164" s="583"/>
      <c r="F164" s="583"/>
      <c r="G164" s="583"/>
      <c r="H164" s="583"/>
      <c r="I164" s="581"/>
      <c r="J164" s="581"/>
      <c r="K164" s="584"/>
      <c r="L164" s="584"/>
      <c r="M164" s="584"/>
      <c r="N164" s="584"/>
      <c r="O164" s="585"/>
      <c r="P164" s="585"/>
      <c r="Q164" s="375"/>
    </row>
    <row r="165" spans="1:17" ht="23.25">
      <c r="A165" s="582"/>
      <c r="B165" s="582"/>
      <c r="C165" s="582"/>
      <c r="D165" s="582"/>
      <c r="E165" s="583"/>
      <c r="F165" s="583"/>
      <c r="G165" s="583"/>
      <c r="H165" s="583"/>
      <c r="I165" s="581"/>
      <c r="J165" s="581"/>
      <c r="K165" s="584"/>
      <c r="L165" s="584"/>
      <c r="M165" s="584"/>
      <c r="N165" s="584"/>
      <c r="O165" s="585"/>
      <c r="P165" s="585"/>
      <c r="Q165" s="375"/>
    </row>
    <row r="166" spans="1:17" ht="23.25">
      <c r="A166" s="582"/>
      <c r="B166" s="582"/>
      <c r="C166" s="582"/>
      <c r="D166" s="582"/>
      <c r="E166" s="583"/>
      <c r="F166" s="583"/>
      <c r="G166" s="583"/>
      <c r="H166" s="583"/>
      <c r="I166" s="581"/>
      <c r="J166" s="581"/>
      <c r="K166" s="584"/>
      <c r="L166" s="584"/>
      <c r="M166" s="584"/>
      <c r="N166" s="584"/>
      <c r="O166" s="585"/>
      <c r="P166" s="585"/>
      <c r="Q166" s="375"/>
    </row>
    <row r="167" spans="1:17" ht="23.25">
      <c r="A167" s="582"/>
      <c r="B167" s="582"/>
      <c r="C167" s="582"/>
      <c r="D167" s="582"/>
      <c r="E167" s="583"/>
      <c r="F167" s="583"/>
      <c r="G167" s="583"/>
      <c r="H167" s="583"/>
      <c r="I167" s="581"/>
      <c r="J167" s="581"/>
      <c r="K167" s="584"/>
      <c r="L167" s="584"/>
      <c r="M167" s="584"/>
      <c r="N167" s="584"/>
      <c r="O167" s="585"/>
      <c r="P167" s="585"/>
      <c r="Q167" s="375"/>
    </row>
    <row r="168" spans="1:17" ht="23.25">
      <c r="A168" s="582"/>
      <c r="B168" s="582"/>
      <c r="C168" s="582"/>
      <c r="D168" s="582"/>
      <c r="E168" s="583"/>
      <c r="F168" s="583"/>
      <c r="G168" s="583"/>
      <c r="H168" s="583"/>
      <c r="I168" s="581"/>
      <c r="J168" s="581"/>
      <c r="K168" s="584"/>
      <c r="L168" s="584"/>
      <c r="M168" s="584"/>
      <c r="N168" s="584"/>
      <c r="O168" s="585"/>
      <c r="P168" s="585"/>
      <c r="Q168" s="375"/>
    </row>
    <row r="169" spans="1:17" ht="23.25">
      <c r="A169" s="582"/>
      <c r="B169" s="582"/>
      <c r="C169" s="582"/>
      <c r="D169" s="582"/>
      <c r="E169" s="583"/>
      <c r="F169" s="583"/>
      <c r="G169" s="583"/>
      <c r="H169" s="583"/>
      <c r="I169" s="581"/>
      <c r="J169" s="581"/>
      <c r="K169" s="584"/>
      <c r="L169" s="584"/>
      <c r="M169" s="584"/>
      <c r="N169" s="584"/>
      <c r="O169" s="585"/>
      <c r="P169" s="585"/>
      <c r="Q169" s="375"/>
    </row>
    <row r="170" spans="1:17" ht="26.25">
      <c r="A170" s="361" t="s">
        <v>0</v>
      </c>
      <c r="B170" s="361"/>
      <c r="C170" s="361"/>
      <c r="D170" s="352"/>
      <c r="E170" s="1411"/>
      <c r="F170" s="1411"/>
      <c r="G170" s="1411"/>
      <c r="H170" s="1411"/>
      <c r="I170" s="1411"/>
      <c r="J170" s="1411"/>
      <c r="K170" s="1412"/>
      <c r="L170" s="1412"/>
      <c r="M170" s="355"/>
      <c r="N170" s="355"/>
      <c r="O170" s="1412"/>
      <c r="P170" s="1412"/>
      <c r="Q170" s="356"/>
    </row>
    <row r="171" spans="1:17" ht="26.25">
      <c r="A171" s="361" t="s">
        <v>552</v>
      </c>
      <c r="B171" s="361"/>
      <c r="C171" s="361"/>
      <c r="D171" s="361"/>
      <c r="E171" s="1412" t="s">
        <v>29</v>
      </c>
      <c r="F171" s="1412"/>
      <c r="G171" s="1412"/>
      <c r="H171" s="1412"/>
      <c r="I171" s="1412"/>
      <c r="J171" s="1412"/>
      <c r="K171" s="1412"/>
      <c r="L171" s="1412"/>
      <c r="M171" s="1412"/>
      <c r="N171" s="1412"/>
      <c r="O171" s="1412"/>
      <c r="P171" s="1412"/>
      <c r="Q171" s="1412"/>
    </row>
    <row r="172" spans="1:17" ht="27.75">
      <c r="A172" s="349"/>
      <c r="B172" s="400"/>
      <c r="C172" s="400"/>
      <c r="D172" s="400"/>
      <c r="E172" s="400"/>
      <c r="F172" s="400"/>
      <c r="G172" s="329" t="s">
        <v>732</v>
      </c>
      <c r="H172" s="329"/>
      <c r="I172" s="328"/>
      <c r="J172" s="329"/>
      <c r="K172" s="329"/>
      <c r="L172" s="329"/>
      <c r="M172" s="329"/>
      <c r="N172" s="329"/>
      <c r="O172" s="400"/>
      <c r="P172" s="400"/>
      <c r="Q172" s="392"/>
    </row>
    <row r="173" spans="1:17" ht="26.25">
      <c r="A173" s="1425"/>
      <c r="B173" s="1425"/>
      <c r="C173" s="1425"/>
      <c r="D173" s="1425"/>
      <c r="E173" s="1425"/>
      <c r="F173" s="1425"/>
      <c r="G173" s="1425"/>
      <c r="H173" s="1425"/>
      <c r="I173" s="1425"/>
      <c r="J173" s="1425"/>
      <c r="K173" s="1425"/>
      <c r="L173" s="1425"/>
      <c r="M173" s="1425"/>
      <c r="N173" s="1425"/>
      <c r="O173" s="1425"/>
      <c r="P173" s="1425"/>
      <c r="Q173" s="362"/>
    </row>
    <row r="174" spans="1:17" ht="52.5">
      <c r="A174" s="1358" t="s">
        <v>553</v>
      </c>
      <c r="B174" s="1359"/>
      <c r="C174" s="1360"/>
      <c r="D174" s="393" t="s">
        <v>554</v>
      </c>
      <c r="E174" s="1282"/>
      <c r="F174" s="1283"/>
      <c r="G174" s="1367">
        <v>2014</v>
      </c>
      <c r="H174" s="1367"/>
      <c r="I174" s="1367">
        <v>2015</v>
      </c>
      <c r="J174" s="1367"/>
      <c r="K174" s="1367">
        <v>2016</v>
      </c>
      <c r="L174" s="1367"/>
      <c r="M174" s="1367">
        <v>2017</v>
      </c>
      <c r="N174" s="1367"/>
      <c r="O174" s="336"/>
      <c r="P174" s="337"/>
      <c r="Q174" s="377"/>
    </row>
    <row r="175" spans="1:17" ht="26.25">
      <c r="A175" s="1361"/>
      <c r="B175" s="1362"/>
      <c r="C175" s="1363"/>
      <c r="D175" s="363" t="s">
        <v>556</v>
      </c>
      <c r="E175" s="1285" t="s">
        <v>731</v>
      </c>
      <c r="F175" s="1286"/>
      <c r="G175" s="1367"/>
      <c r="H175" s="1367"/>
      <c r="I175" s="1367"/>
      <c r="J175" s="1367"/>
      <c r="K175" s="1367"/>
      <c r="L175" s="1367"/>
      <c r="M175" s="1367"/>
      <c r="N175" s="1367"/>
      <c r="O175" s="1345" t="s">
        <v>555</v>
      </c>
      <c r="P175" s="1346"/>
      <c r="Q175" s="378"/>
    </row>
    <row r="176" spans="1:17" ht="26.25">
      <c r="A176" s="1361"/>
      <c r="B176" s="1362"/>
      <c r="C176" s="1363"/>
      <c r="D176" s="401"/>
      <c r="E176" s="1285" t="s">
        <v>557</v>
      </c>
      <c r="F176" s="1286"/>
      <c r="G176" s="1367"/>
      <c r="H176" s="1367"/>
      <c r="I176" s="1367"/>
      <c r="J176" s="1367"/>
      <c r="K176" s="1367"/>
      <c r="L176" s="1367"/>
      <c r="M176" s="1367"/>
      <c r="N176" s="1367"/>
      <c r="O176" s="1347">
        <v>43100</v>
      </c>
      <c r="P176" s="1346"/>
      <c r="Q176" s="378"/>
    </row>
    <row r="177" spans="1:17" ht="26.25">
      <c r="A177" s="1364"/>
      <c r="B177" s="1365"/>
      <c r="C177" s="1366"/>
      <c r="D177" s="394"/>
      <c r="E177" s="1288"/>
      <c r="F177" s="1289"/>
      <c r="G177" s="1367"/>
      <c r="H177" s="1367"/>
      <c r="I177" s="1367"/>
      <c r="J177" s="1367"/>
      <c r="K177" s="1367"/>
      <c r="L177" s="1367"/>
      <c r="M177" s="1367"/>
      <c r="N177" s="1367"/>
      <c r="O177" s="340" t="s">
        <v>88</v>
      </c>
      <c r="P177" s="341"/>
      <c r="Q177" s="379"/>
    </row>
    <row r="178" spans="1:17" s="588" customFormat="1" ht="26.25">
      <c r="A178" s="1348" t="s">
        <v>565</v>
      </c>
      <c r="B178" s="1349"/>
      <c r="C178" s="1349"/>
      <c r="D178" s="394"/>
      <c r="E178" s="1350">
        <f>SUM(E155)</f>
        <v>-6286612.0899999989</v>
      </c>
      <c r="F178" s="1351"/>
      <c r="G178" s="1350">
        <f>SUM(G155)</f>
        <v>-6000</v>
      </c>
      <c r="H178" s="1351"/>
      <c r="I178" s="1350">
        <f>SUM(I155)</f>
        <v>-101476</v>
      </c>
      <c r="J178" s="1351"/>
      <c r="K178" s="1350">
        <f>SUM(K155)</f>
        <v>-312132.00999999995</v>
      </c>
      <c r="L178" s="1351"/>
      <c r="M178" s="1352">
        <f>SUM(M155)</f>
        <v>360445544.06999999</v>
      </c>
      <c r="N178" s="1353"/>
      <c r="O178" s="1337">
        <f>O155</f>
        <v>353739323.96999991</v>
      </c>
      <c r="P178" s="1338"/>
      <c r="Q178" s="379"/>
    </row>
    <row r="179" spans="1:17" ht="23.25">
      <c r="A179" s="1380" t="s">
        <v>622</v>
      </c>
      <c r="B179" s="1381"/>
      <c r="C179" s="1382"/>
      <c r="D179" s="387">
        <v>3669</v>
      </c>
      <c r="E179" s="1325">
        <v>-279220.3</v>
      </c>
      <c r="F179" s="1326"/>
      <c r="G179" s="1325"/>
      <c r="H179" s="1326"/>
      <c r="I179" s="1325"/>
      <c r="J179" s="1326"/>
      <c r="K179" s="1325"/>
      <c r="L179" s="1326"/>
      <c r="M179" s="1309">
        <v>9352738</v>
      </c>
      <c r="N179" s="1310"/>
      <c r="O179" s="1309">
        <f t="shared" ref="O179:O185" si="13">E179+G179+I179+K179+M179</f>
        <v>9073517.6999999993</v>
      </c>
      <c r="P179" s="1310"/>
      <c r="Q179" s="381" t="s">
        <v>559</v>
      </c>
    </row>
    <row r="180" spans="1:17" ht="23.25">
      <c r="A180" s="1380" t="s">
        <v>623</v>
      </c>
      <c r="B180" s="1381"/>
      <c r="C180" s="1382"/>
      <c r="D180" s="387">
        <v>3671</v>
      </c>
      <c r="E180" s="1325">
        <v>0</v>
      </c>
      <c r="F180" s="1326"/>
      <c r="G180" s="1325"/>
      <c r="H180" s="1326"/>
      <c r="I180" s="1325"/>
      <c r="J180" s="1326"/>
      <c r="K180" s="1325"/>
      <c r="L180" s="1326"/>
      <c r="M180" s="1309">
        <v>655813</v>
      </c>
      <c r="N180" s="1310"/>
      <c r="O180" s="1309">
        <f t="shared" si="13"/>
        <v>655813</v>
      </c>
      <c r="P180" s="1310"/>
      <c r="Q180" s="381" t="s">
        <v>559</v>
      </c>
    </row>
    <row r="181" spans="1:17" ht="23.25">
      <c r="A181" s="1380" t="s">
        <v>624</v>
      </c>
      <c r="B181" s="1381"/>
      <c r="C181" s="1382"/>
      <c r="D181" s="387">
        <v>3672</v>
      </c>
      <c r="E181" s="1325">
        <v>-79872.149999999994</v>
      </c>
      <c r="F181" s="1326"/>
      <c r="G181" s="1325"/>
      <c r="H181" s="1326"/>
      <c r="I181" s="1325"/>
      <c r="J181" s="1326"/>
      <c r="K181" s="1309"/>
      <c r="L181" s="1310"/>
      <c r="M181" s="1309">
        <v>16793123</v>
      </c>
      <c r="N181" s="1310"/>
      <c r="O181" s="1309">
        <f t="shared" si="13"/>
        <v>16713250.85</v>
      </c>
      <c r="P181" s="1310"/>
      <c r="Q181" s="381" t="s">
        <v>559</v>
      </c>
    </row>
    <row r="182" spans="1:17" ht="23.25">
      <c r="A182" s="1302" t="s">
        <v>625</v>
      </c>
      <c r="B182" s="1303"/>
      <c r="C182" s="1304"/>
      <c r="D182" s="387">
        <v>3673</v>
      </c>
      <c r="E182" s="1309">
        <v>21795</v>
      </c>
      <c r="F182" s="1310"/>
      <c r="G182" s="1440"/>
      <c r="H182" s="1441"/>
      <c r="I182" s="1325"/>
      <c r="J182" s="1326"/>
      <c r="K182" s="1325"/>
      <c r="L182" s="1326"/>
      <c r="M182" s="1309">
        <v>571049</v>
      </c>
      <c r="N182" s="1310"/>
      <c r="O182" s="1309">
        <f t="shared" si="13"/>
        <v>592844</v>
      </c>
      <c r="P182" s="1310"/>
      <c r="Q182" s="381" t="s">
        <v>559</v>
      </c>
    </row>
    <row r="183" spans="1:17" ht="23.25">
      <c r="A183" s="1302" t="s">
        <v>626</v>
      </c>
      <c r="B183" s="1303"/>
      <c r="C183" s="1304"/>
      <c r="D183" s="387">
        <v>3674</v>
      </c>
      <c r="E183" s="1385"/>
      <c r="F183" s="1386"/>
      <c r="G183" s="1385"/>
      <c r="H183" s="1386"/>
      <c r="I183" s="1434"/>
      <c r="J183" s="1435"/>
      <c r="K183" s="1309">
        <v>20000</v>
      </c>
      <c r="L183" s="1310"/>
      <c r="M183" s="1309">
        <v>4039741</v>
      </c>
      <c r="N183" s="1310"/>
      <c r="O183" s="1309">
        <f t="shared" si="13"/>
        <v>4059741</v>
      </c>
      <c r="P183" s="1310"/>
      <c r="Q183" s="381" t="s">
        <v>559</v>
      </c>
    </row>
    <row r="184" spans="1:17" ht="23.25">
      <c r="A184" s="1380" t="s">
        <v>627</v>
      </c>
      <c r="B184" s="1381"/>
      <c r="C184" s="1382"/>
      <c r="D184" s="387">
        <v>3675</v>
      </c>
      <c r="E184" s="1309">
        <v>754331</v>
      </c>
      <c r="F184" s="1310"/>
      <c r="G184" s="1309"/>
      <c r="H184" s="1310"/>
      <c r="I184" s="1309"/>
      <c r="J184" s="1310"/>
      <c r="K184" s="1309"/>
      <c r="L184" s="1310"/>
      <c r="M184" s="1309"/>
      <c r="N184" s="1310"/>
      <c r="O184" s="1309">
        <f t="shared" si="13"/>
        <v>754331</v>
      </c>
      <c r="P184" s="1310"/>
      <c r="Q184" s="381" t="s">
        <v>559</v>
      </c>
    </row>
    <row r="185" spans="1:17" ht="26.25">
      <c r="A185" s="1431" t="s">
        <v>629</v>
      </c>
      <c r="B185" s="1432"/>
      <c r="C185" s="1433"/>
      <c r="D185" s="402">
        <v>3676</v>
      </c>
      <c r="E185" s="1305">
        <v>-8762</v>
      </c>
      <c r="F185" s="1306"/>
      <c r="G185" s="1376"/>
      <c r="H185" s="1377"/>
      <c r="I185" s="1376"/>
      <c r="J185" s="1377"/>
      <c r="K185" s="1376"/>
      <c r="L185" s="1377"/>
      <c r="M185" s="1307">
        <v>3512935</v>
      </c>
      <c r="N185" s="1308"/>
      <c r="O185" s="1309">
        <f t="shared" si="13"/>
        <v>3504173</v>
      </c>
      <c r="P185" s="1310"/>
      <c r="Q185" s="403" t="s">
        <v>559</v>
      </c>
    </row>
    <row r="186" spans="1:17" ht="23.25">
      <c r="A186" s="1302" t="s">
        <v>630</v>
      </c>
      <c r="B186" s="1303"/>
      <c r="C186" s="1304"/>
      <c r="D186" s="382">
        <v>3678</v>
      </c>
      <c r="E186" s="1325">
        <v>-9441</v>
      </c>
      <c r="F186" s="1326"/>
      <c r="G186" s="1325"/>
      <c r="H186" s="1326"/>
      <c r="I186" s="1325"/>
      <c r="J186" s="1326"/>
      <c r="K186" s="1325"/>
      <c r="L186" s="1326"/>
      <c r="M186" s="1356"/>
      <c r="N186" s="1357"/>
      <c r="O186" s="1327">
        <f t="shared" ref="O186:O197" si="14">E186+G186+I186+K186+M186</f>
        <v>-9441</v>
      </c>
      <c r="P186" s="1328"/>
      <c r="Q186" s="383" t="s">
        <v>561</v>
      </c>
    </row>
    <row r="187" spans="1:17" ht="23.25">
      <c r="A187" s="1302" t="s">
        <v>349</v>
      </c>
      <c r="B187" s="1303"/>
      <c r="C187" s="1304"/>
      <c r="D187" s="382">
        <v>3679</v>
      </c>
      <c r="E187" s="1325">
        <v>-3030</v>
      </c>
      <c r="F187" s="1326"/>
      <c r="G187" s="1325"/>
      <c r="H187" s="1326"/>
      <c r="I187" s="1325"/>
      <c r="J187" s="1326"/>
      <c r="K187" s="1325"/>
      <c r="L187" s="1326"/>
      <c r="M187" s="1356">
        <v>3500425</v>
      </c>
      <c r="N187" s="1357"/>
      <c r="O187" s="1309">
        <f t="shared" si="14"/>
        <v>3497395</v>
      </c>
      <c r="P187" s="1310"/>
      <c r="Q187" s="381" t="s">
        <v>559</v>
      </c>
    </row>
    <row r="188" spans="1:17" ht="23.25">
      <c r="A188" s="1302" t="s">
        <v>355</v>
      </c>
      <c r="B188" s="1303"/>
      <c r="C188" s="1304"/>
      <c r="D188" s="382">
        <v>3680</v>
      </c>
      <c r="E188" s="1325">
        <v>-130655</v>
      </c>
      <c r="F188" s="1326"/>
      <c r="G188" s="1325"/>
      <c r="H188" s="1326"/>
      <c r="I188" s="1327">
        <v>-135.54</v>
      </c>
      <c r="J188" s="1328"/>
      <c r="K188" s="1383">
        <v>-12075</v>
      </c>
      <c r="L188" s="1384"/>
      <c r="M188" s="1429">
        <v>19469</v>
      </c>
      <c r="N188" s="1430"/>
      <c r="O188" s="1327">
        <f t="shared" si="14"/>
        <v>-123396.53999999998</v>
      </c>
      <c r="P188" s="1328"/>
      <c r="Q188" s="383" t="s">
        <v>561</v>
      </c>
    </row>
    <row r="189" spans="1:17" ht="23.25">
      <c r="A189" s="1302" t="s">
        <v>363</v>
      </c>
      <c r="B189" s="1303"/>
      <c r="C189" s="1304"/>
      <c r="D189" s="382">
        <v>3681</v>
      </c>
      <c r="E189" s="1325">
        <v>-15086</v>
      </c>
      <c r="F189" s="1326"/>
      <c r="G189" s="1378"/>
      <c r="H189" s="1379"/>
      <c r="I189" s="1378"/>
      <c r="J189" s="1379"/>
      <c r="K189" s="1325"/>
      <c r="L189" s="1326"/>
      <c r="M189" s="1309">
        <v>866305</v>
      </c>
      <c r="N189" s="1310"/>
      <c r="O189" s="1309">
        <f t="shared" si="14"/>
        <v>851219</v>
      </c>
      <c r="P189" s="1310"/>
      <c r="Q189" s="381" t="s">
        <v>559</v>
      </c>
    </row>
    <row r="190" spans="1:17" ht="23.25">
      <c r="A190" s="1302" t="s">
        <v>366</v>
      </c>
      <c r="B190" s="1314"/>
      <c r="C190" s="1315"/>
      <c r="D190" s="382"/>
      <c r="E190" s="1325"/>
      <c r="F190" s="1316"/>
      <c r="G190" s="1378"/>
      <c r="H190" s="1316"/>
      <c r="I190" s="1378"/>
      <c r="J190" s="1316"/>
      <c r="K190" s="1325"/>
      <c r="L190" s="1316"/>
      <c r="M190" s="1309">
        <v>2363012</v>
      </c>
      <c r="N190" s="1316"/>
      <c r="O190" s="1309">
        <f t="shared" ref="O190" si="15">E190+G190+I190+K190+M190</f>
        <v>2363012</v>
      </c>
      <c r="P190" s="1310"/>
      <c r="Q190" s="381" t="s">
        <v>559</v>
      </c>
    </row>
    <row r="191" spans="1:17" ht="23.25">
      <c r="A191" s="609" t="s">
        <v>370</v>
      </c>
      <c r="B191" s="610"/>
      <c r="C191" s="611"/>
      <c r="D191" s="406">
        <v>3683</v>
      </c>
      <c r="E191" s="1305"/>
      <c r="F191" s="1306"/>
      <c r="G191" s="1305"/>
      <c r="H191" s="1306"/>
      <c r="I191" s="1307"/>
      <c r="J191" s="1308"/>
      <c r="K191" s="1305"/>
      <c r="L191" s="1306"/>
      <c r="M191" s="1309">
        <v>297369</v>
      </c>
      <c r="N191" s="1310"/>
      <c r="O191" s="1309">
        <f t="shared" si="14"/>
        <v>297369</v>
      </c>
      <c r="P191" s="1310"/>
      <c r="Q191" s="405" t="s">
        <v>559</v>
      </c>
    </row>
    <row r="192" spans="1:17" ht="23.25">
      <c r="A192" s="609" t="s">
        <v>372</v>
      </c>
      <c r="B192" s="610"/>
      <c r="C192" s="611"/>
      <c r="D192" s="406">
        <v>3684</v>
      </c>
      <c r="E192" s="1335"/>
      <c r="F192" s="1336"/>
      <c r="G192" s="1307"/>
      <c r="H192" s="1308"/>
      <c r="I192" s="1305"/>
      <c r="J192" s="1306"/>
      <c r="K192" s="1305"/>
      <c r="L192" s="1306"/>
      <c r="M192" s="1307">
        <v>532978</v>
      </c>
      <c r="N192" s="1308"/>
      <c r="O192" s="1309">
        <f t="shared" si="14"/>
        <v>532978</v>
      </c>
      <c r="P192" s="1310"/>
      <c r="Q192" s="405" t="s">
        <v>559</v>
      </c>
    </row>
    <row r="193" spans="1:17" ht="23.25">
      <c r="A193" s="1322" t="s">
        <v>374</v>
      </c>
      <c r="B193" s="1323"/>
      <c r="C193" s="1324"/>
      <c r="D193" s="406">
        <v>3685</v>
      </c>
      <c r="E193" s="1305"/>
      <c r="F193" s="1306"/>
      <c r="G193" s="1305"/>
      <c r="H193" s="1306"/>
      <c r="I193" s="1307"/>
      <c r="J193" s="1308"/>
      <c r="K193" s="1307"/>
      <c r="L193" s="1308"/>
      <c r="M193" s="1333">
        <v>3069155</v>
      </c>
      <c r="N193" s="1334"/>
      <c r="O193" s="1309">
        <f t="shared" si="14"/>
        <v>3069155</v>
      </c>
      <c r="P193" s="1310"/>
      <c r="Q193" s="405" t="s">
        <v>559</v>
      </c>
    </row>
    <row r="194" spans="1:17" ht="23.25">
      <c r="A194" s="1322" t="s">
        <v>631</v>
      </c>
      <c r="B194" s="1323"/>
      <c r="C194" s="1324"/>
      <c r="D194" s="406">
        <v>3686</v>
      </c>
      <c r="E194" s="1400">
        <v>-238713</v>
      </c>
      <c r="F194" s="1306"/>
      <c r="G194" s="1397"/>
      <c r="H194" s="1426"/>
      <c r="I194" s="1397"/>
      <c r="J194" s="1426"/>
      <c r="K194" s="598"/>
      <c r="L194" s="599"/>
      <c r="M194" s="1427"/>
      <c r="N194" s="1428"/>
      <c r="O194" s="1327">
        <f t="shared" si="14"/>
        <v>-238713</v>
      </c>
      <c r="P194" s="1328"/>
      <c r="Q194" s="606" t="s">
        <v>561</v>
      </c>
    </row>
    <row r="195" spans="1:17" ht="23.25">
      <c r="A195" s="1322" t="s">
        <v>632</v>
      </c>
      <c r="B195" s="1323"/>
      <c r="C195" s="1324"/>
      <c r="D195" s="406">
        <v>3687</v>
      </c>
      <c r="E195" s="1305">
        <v>-54865</v>
      </c>
      <c r="F195" s="1306"/>
      <c r="G195" s="1305"/>
      <c r="H195" s="1306"/>
      <c r="I195" s="1305">
        <v>-90283</v>
      </c>
      <c r="J195" s="1306"/>
      <c r="K195" s="1305"/>
      <c r="L195" s="1306"/>
      <c r="M195" s="1307">
        <v>802808</v>
      </c>
      <c r="N195" s="1308"/>
      <c r="O195" s="1309">
        <f t="shared" si="14"/>
        <v>657660</v>
      </c>
      <c r="P195" s="1310"/>
      <c r="Q195" s="405" t="s">
        <v>559</v>
      </c>
    </row>
    <row r="196" spans="1:17" ht="23.25">
      <c r="A196" s="1302" t="s">
        <v>633</v>
      </c>
      <c r="B196" s="1303"/>
      <c r="C196" s="1304"/>
      <c r="D196" s="382">
        <v>3688</v>
      </c>
      <c r="E196" s="1309"/>
      <c r="F196" s="1310"/>
      <c r="G196" s="1309"/>
      <c r="H196" s="1310"/>
      <c r="I196" s="1325"/>
      <c r="J196" s="1326"/>
      <c r="K196" s="1309"/>
      <c r="L196" s="1310"/>
      <c r="M196" s="1309">
        <v>3290647</v>
      </c>
      <c r="N196" s="1310"/>
      <c r="O196" s="1309">
        <f t="shared" si="14"/>
        <v>3290647</v>
      </c>
      <c r="P196" s="1310"/>
      <c r="Q196" s="405" t="s">
        <v>559</v>
      </c>
    </row>
    <row r="197" spans="1:17" ht="23.25">
      <c r="A197" s="1302" t="s">
        <v>634</v>
      </c>
      <c r="B197" s="1303"/>
      <c r="C197" s="1304"/>
      <c r="D197" s="382">
        <v>3689</v>
      </c>
      <c r="E197" s="1309"/>
      <c r="F197" s="1310"/>
      <c r="G197" s="1309"/>
      <c r="H197" s="1310"/>
      <c r="I197" s="1325"/>
      <c r="J197" s="1326"/>
      <c r="K197" s="1309"/>
      <c r="L197" s="1310"/>
      <c r="M197" s="1309">
        <v>2621067</v>
      </c>
      <c r="N197" s="1310"/>
      <c r="O197" s="1309">
        <f t="shared" si="14"/>
        <v>2621067</v>
      </c>
      <c r="P197" s="1310"/>
      <c r="Q197" s="381" t="s">
        <v>559</v>
      </c>
    </row>
    <row r="198" spans="1:17" ht="23.25">
      <c r="A198" s="1302" t="s">
        <v>386</v>
      </c>
      <c r="B198" s="1303"/>
      <c r="C198" s="1304"/>
      <c r="D198" s="382">
        <v>3690</v>
      </c>
      <c r="E198" s="1309"/>
      <c r="F198" s="1389"/>
      <c r="G198" s="1392"/>
      <c r="H198" s="1393"/>
      <c r="I198" s="1309"/>
      <c r="J198" s="1310"/>
      <c r="K198" s="1325"/>
      <c r="L198" s="1326"/>
      <c r="M198" s="1309">
        <v>1069753</v>
      </c>
      <c r="N198" s="1310"/>
      <c r="O198" s="1309">
        <f>E198+G198+I198+K198+M198</f>
        <v>1069753</v>
      </c>
      <c r="P198" s="1310"/>
      <c r="Q198" s="381" t="s">
        <v>559</v>
      </c>
    </row>
    <row r="199" spans="1:17" ht="15" customHeight="1">
      <c r="A199" s="1281" t="s">
        <v>563</v>
      </c>
      <c r="B199" s="1282"/>
      <c r="C199" s="1282"/>
      <c r="D199" s="1283"/>
      <c r="E199" s="1413">
        <f>SUM(E178:F198)</f>
        <v>-6330130.5399999991</v>
      </c>
      <c r="F199" s="1414"/>
      <c r="G199" s="1413">
        <f t="shared" ref="G199" si="16">SUM(G178:H198)</f>
        <v>-6000</v>
      </c>
      <c r="H199" s="1414"/>
      <c r="I199" s="1413">
        <f t="shared" ref="I199" si="17">SUM(I178:J198)</f>
        <v>-191894.53999999998</v>
      </c>
      <c r="J199" s="1414"/>
      <c r="K199" s="1413">
        <f t="shared" ref="K199" si="18">SUM(K178:L198)</f>
        <v>-304207.00999999995</v>
      </c>
      <c r="L199" s="1414"/>
      <c r="M199" s="1419">
        <f>SUM(M178:N198)</f>
        <v>413803931.06999999</v>
      </c>
      <c r="N199" s="1420"/>
      <c r="O199" s="1419">
        <f>SUM(O178:P198)</f>
        <v>406971698.9799999</v>
      </c>
      <c r="P199" s="1420"/>
      <c r="Q199" s="1277"/>
    </row>
    <row r="200" spans="1:17" ht="15" customHeight="1">
      <c r="A200" s="1284"/>
      <c r="B200" s="1285"/>
      <c r="C200" s="1285"/>
      <c r="D200" s="1286"/>
      <c r="E200" s="1415"/>
      <c r="F200" s="1416"/>
      <c r="G200" s="1415"/>
      <c r="H200" s="1416"/>
      <c r="I200" s="1415"/>
      <c r="J200" s="1416"/>
      <c r="K200" s="1415"/>
      <c r="L200" s="1416"/>
      <c r="M200" s="1421"/>
      <c r="N200" s="1422"/>
      <c r="O200" s="1421"/>
      <c r="P200" s="1422"/>
      <c r="Q200" s="1278"/>
    </row>
    <row r="201" spans="1:17" ht="15" customHeight="1">
      <c r="A201" s="1287"/>
      <c r="B201" s="1288"/>
      <c r="C201" s="1288"/>
      <c r="D201" s="1289"/>
      <c r="E201" s="1417"/>
      <c r="F201" s="1418"/>
      <c r="G201" s="1417"/>
      <c r="H201" s="1418"/>
      <c r="I201" s="1417"/>
      <c r="J201" s="1418"/>
      <c r="K201" s="1417"/>
      <c r="L201" s="1418"/>
      <c r="M201" s="1423"/>
      <c r="N201" s="1424"/>
      <c r="O201" s="1423"/>
      <c r="P201" s="1424"/>
      <c r="Q201" s="1279"/>
    </row>
    <row r="202" spans="1:17" ht="26.25">
      <c r="A202" s="395"/>
      <c r="B202" s="395"/>
      <c r="C202" s="395"/>
      <c r="D202" s="396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  <c r="O202" s="398"/>
      <c r="P202" s="398"/>
      <c r="Q202" s="398"/>
    </row>
    <row r="203" spans="1:17" ht="23.25">
      <c r="A203" s="407"/>
      <c r="B203" s="407"/>
      <c r="C203" s="407"/>
      <c r="D203" s="407"/>
      <c r="E203" s="407"/>
      <c r="F203" s="407"/>
      <c r="G203" s="407"/>
      <c r="H203" s="407"/>
      <c r="I203" s="1280" t="s">
        <v>640</v>
      </c>
      <c r="J203" s="1280"/>
      <c r="K203" s="407"/>
      <c r="L203" s="407"/>
      <c r="M203" s="407"/>
      <c r="N203" s="407"/>
      <c r="O203" s="407"/>
      <c r="P203" s="407"/>
      <c r="Q203" s="407"/>
    </row>
    <row r="204" spans="1:17">
      <c r="A204" s="349"/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</row>
    <row r="205" spans="1:17">
      <c r="A205" s="349"/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</row>
    <row r="206" spans="1:17">
      <c r="A206" s="349"/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</row>
    <row r="207" spans="1:17" ht="23.25">
      <c r="A207" s="407"/>
      <c r="B207" s="349"/>
      <c r="C207" s="408"/>
      <c r="D207" s="409"/>
      <c r="E207" s="407"/>
      <c r="F207" s="408"/>
      <c r="G207" s="408"/>
      <c r="H207" s="408"/>
      <c r="I207" s="408"/>
      <c r="J207" s="408"/>
      <c r="K207" s="410"/>
      <c r="L207" s="410"/>
      <c r="M207" s="410"/>
      <c r="N207" s="410"/>
      <c r="O207" s="408"/>
      <c r="P207" s="408"/>
      <c r="Q207" s="407"/>
    </row>
    <row r="208" spans="1:17" ht="23.25">
      <c r="A208" s="407"/>
      <c r="B208" s="349"/>
      <c r="C208" s="408"/>
      <c r="D208" s="409"/>
      <c r="E208" s="407"/>
      <c r="F208" s="408"/>
      <c r="G208" s="408"/>
      <c r="H208" s="408"/>
      <c r="I208" s="408"/>
      <c r="J208" s="408"/>
      <c r="K208" s="410"/>
      <c r="L208" s="410"/>
      <c r="M208" s="410"/>
      <c r="N208" s="410"/>
      <c r="O208" s="408"/>
      <c r="P208" s="408"/>
      <c r="Q208" s="407"/>
    </row>
    <row r="209" spans="1:17" ht="23.25">
      <c r="A209" s="407"/>
      <c r="B209" s="349"/>
      <c r="C209" s="408"/>
      <c r="D209" s="409"/>
      <c r="E209" s="407"/>
      <c r="F209" s="408"/>
      <c r="G209" s="408"/>
      <c r="H209" s="408"/>
      <c r="I209" s="408"/>
      <c r="J209" s="408"/>
      <c r="K209" s="410"/>
      <c r="L209" s="410"/>
      <c r="M209" s="410"/>
      <c r="N209" s="410"/>
      <c r="O209" s="408"/>
      <c r="P209" s="408"/>
      <c r="Q209" s="407"/>
    </row>
    <row r="210" spans="1:17" ht="23.25">
      <c r="A210" s="407"/>
      <c r="B210" s="349"/>
      <c r="C210" s="408"/>
      <c r="D210" s="409"/>
      <c r="E210" s="407"/>
      <c r="F210" s="408"/>
      <c r="G210" s="408"/>
      <c r="H210" s="408"/>
      <c r="I210" s="408"/>
      <c r="J210" s="408"/>
      <c r="K210" s="410"/>
      <c r="L210" s="410"/>
      <c r="M210" s="410"/>
      <c r="N210" s="410"/>
      <c r="O210" s="408"/>
      <c r="P210" s="408"/>
      <c r="Q210" s="407"/>
    </row>
    <row r="211" spans="1:17" ht="23.25">
      <c r="A211" s="407"/>
      <c r="B211" s="349"/>
      <c r="C211" s="408"/>
      <c r="D211" s="409"/>
      <c r="E211" s="407"/>
      <c r="F211" s="408"/>
      <c r="G211" s="408"/>
      <c r="H211" s="408"/>
      <c r="I211" s="408"/>
      <c r="J211" s="408"/>
      <c r="K211" s="410"/>
      <c r="L211" s="410"/>
      <c r="M211" s="410"/>
      <c r="N211" s="410"/>
      <c r="O211" s="408"/>
      <c r="P211" s="408"/>
      <c r="Q211" s="407"/>
    </row>
    <row r="212" spans="1:17" ht="23.25">
      <c r="A212" s="407"/>
      <c r="B212" s="349"/>
      <c r="C212" s="408"/>
      <c r="D212" s="409"/>
      <c r="E212" s="407"/>
      <c r="F212" s="408"/>
      <c r="G212" s="408"/>
      <c r="H212" s="408"/>
      <c r="I212" s="408"/>
      <c r="J212" s="408"/>
      <c r="K212" s="410"/>
      <c r="L212" s="410"/>
      <c r="M212" s="410"/>
      <c r="N212" s="410"/>
      <c r="O212" s="408"/>
      <c r="P212" s="408"/>
      <c r="Q212" s="407"/>
    </row>
    <row r="213" spans="1:17" ht="23.25">
      <c r="A213" s="407"/>
      <c r="B213" s="349"/>
      <c r="C213" s="408"/>
      <c r="D213" s="409"/>
      <c r="E213" s="407"/>
      <c r="F213" s="408"/>
      <c r="G213" s="408"/>
      <c r="H213" s="408"/>
      <c r="I213" s="408"/>
      <c r="J213" s="408"/>
      <c r="K213" s="410"/>
      <c r="L213" s="410"/>
      <c r="M213" s="410"/>
      <c r="N213" s="410"/>
      <c r="O213" s="408"/>
      <c r="P213" s="408"/>
      <c r="Q213" s="407"/>
    </row>
    <row r="214" spans="1:17" ht="26.25">
      <c r="A214" s="361" t="s">
        <v>0</v>
      </c>
      <c r="B214" s="361"/>
      <c r="C214" s="361"/>
      <c r="D214" s="352"/>
      <c r="E214" s="1411"/>
      <c r="F214" s="1411"/>
      <c r="G214" s="1411"/>
      <c r="H214" s="1411"/>
      <c r="I214" s="1411"/>
      <c r="J214" s="1411"/>
      <c r="K214" s="1412"/>
      <c r="L214" s="1412"/>
      <c r="M214" s="355"/>
      <c r="N214" s="355"/>
      <c r="O214" s="1412"/>
      <c r="P214" s="1412"/>
      <c r="Q214" s="356"/>
    </row>
    <row r="215" spans="1:17" ht="26.25">
      <c r="A215" s="361" t="s">
        <v>552</v>
      </c>
      <c r="B215" s="361"/>
      <c r="C215" s="361"/>
      <c r="D215" s="361"/>
      <c r="E215" s="1412" t="s">
        <v>29</v>
      </c>
      <c r="F215" s="1412"/>
      <c r="G215" s="1412"/>
      <c r="H215" s="1412"/>
      <c r="I215" s="1412"/>
      <c r="J215" s="1412"/>
      <c r="K215" s="1412"/>
      <c r="L215" s="1412"/>
      <c r="M215" s="1412"/>
      <c r="N215" s="1412"/>
      <c r="O215" s="1412"/>
      <c r="P215" s="1412"/>
      <c r="Q215" s="1412"/>
    </row>
    <row r="216" spans="1:17" ht="27.75">
      <c r="A216" s="349"/>
      <c r="B216" s="400"/>
      <c r="C216" s="400"/>
      <c r="D216" s="400"/>
      <c r="E216" s="400"/>
      <c r="F216" s="400"/>
      <c r="G216" s="329" t="s">
        <v>732</v>
      </c>
      <c r="H216" s="329"/>
      <c r="I216" s="328"/>
      <c r="J216" s="329"/>
      <c r="K216" s="329"/>
      <c r="L216" s="329"/>
      <c r="M216" s="329"/>
      <c r="N216" s="329"/>
      <c r="O216" s="400"/>
      <c r="P216" s="400"/>
      <c r="Q216" s="392"/>
    </row>
    <row r="217" spans="1:17" ht="26.25">
      <c r="A217" s="1425"/>
      <c r="B217" s="1425"/>
      <c r="C217" s="1425"/>
      <c r="D217" s="1425"/>
      <c r="E217" s="1425"/>
      <c r="F217" s="1425"/>
      <c r="G217" s="1425"/>
      <c r="H217" s="1425"/>
      <c r="I217" s="1425"/>
      <c r="J217" s="1425"/>
      <c r="K217" s="1425"/>
      <c r="L217" s="1425"/>
      <c r="M217" s="1425"/>
      <c r="N217" s="1425"/>
      <c r="O217" s="1425"/>
      <c r="P217" s="1425"/>
      <c r="Q217" s="362"/>
    </row>
    <row r="218" spans="1:17" ht="52.5">
      <c r="A218" s="1358" t="s">
        <v>553</v>
      </c>
      <c r="B218" s="1359"/>
      <c r="C218" s="1360"/>
      <c r="D218" s="393" t="s">
        <v>554</v>
      </c>
      <c r="E218" s="1282"/>
      <c r="F218" s="1283"/>
      <c r="G218" s="1367">
        <v>2014</v>
      </c>
      <c r="H218" s="1367"/>
      <c r="I218" s="1367">
        <v>2015</v>
      </c>
      <c r="J218" s="1367"/>
      <c r="K218" s="1367">
        <v>2016</v>
      </c>
      <c r="L218" s="1367"/>
      <c r="M218" s="1367">
        <v>2017</v>
      </c>
      <c r="N218" s="1367"/>
      <c r="O218" s="336"/>
      <c r="P218" s="337"/>
      <c r="Q218" s="377"/>
    </row>
    <row r="219" spans="1:17" ht="26.25">
      <c r="A219" s="1361"/>
      <c r="B219" s="1362"/>
      <c r="C219" s="1363"/>
      <c r="D219" s="363" t="s">
        <v>556</v>
      </c>
      <c r="E219" s="1285" t="s">
        <v>731</v>
      </c>
      <c r="F219" s="1286"/>
      <c r="G219" s="1367"/>
      <c r="H219" s="1367"/>
      <c r="I219" s="1367"/>
      <c r="J219" s="1367"/>
      <c r="K219" s="1367"/>
      <c r="L219" s="1367"/>
      <c r="M219" s="1367"/>
      <c r="N219" s="1367"/>
      <c r="O219" s="1345" t="s">
        <v>555</v>
      </c>
      <c r="P219" s="1346"/>
      <c r="Q219" s="378"/>
    </row>
    <row r="220" spans="1:17" ht="26.25">
      <c r="A220" s="1361"/>
      <c r="B220" s="1362"/>
      <c r="C220" s="1363"/>
      <c r="D220" s="401"/>
      <c r="E220" s="1285" t="s">
        <v>557</v>
      </c>
      <c r="F220" s="1286"/>
      <c r="G220" s="1367"/>
      <c r="H220" s="1367"/>
      <c r="I220" s="1367"/>
      <c r="J220" s="1367"/>
      <c r="K220" s="1367"/>
      <c r="L220" s="1367"/>
      <c r="M220" s="1367"/>
      <c r="N220" s="1367"/>
      <c r="O220" s="1347">
        <v>43100</v>
      </c>
      <c r="P220" s="1346"/>
      <c r="Q220" s="378"/>
    </row>
    <row r="221" spans="1:17" ht="26.25">
      <c r="A221" s="1364"/>
      <c r="B221" s="1365"/>
      <c r="C221" s="1366"/>
      <c r="D221" s="394"/>
      <c r="E221" s="1288"/>
      <c r="F221" s="1289"/>
      <c r="G221" s="1367"/>
      <c r="H221" s="1367"/>
      <c r="I221" s="1367"/>
      <c r="J221" s="1367"/>
      <c r="K221" s="1367"/>
      <c r="L221" s="1367"/>
      <c r="M221" s="1367"/>
      <c r="N221" s="1367"/>
      <c r="O221" s="340" t="s">
        <v>88</v>
      </c>
      <c r="P221" s="341"/>
      <c r="Q221" s="379"/>
    </row>
    <row r="222" spans="1:17" s="588" customFormat="1" ht="26.25">
      <c r="A222" s="1348" t="s">
        <v>565</v>
      </c>
      <c r="B222" s="1349"/>
      <c r="C222" s="1349"/>
      <c r="D222" s="394"/>
      <c r="E222" s="1350">
        <f>SUM(E199)</f>
        <v>-6330130.5399999991</v>
      </c>
      <c r="F222" s="1351"/>
      <c r="G222" s="1408">
        <f>SUM(G199)</f>
        <v>-6000</v>
      </c>
      <c r="H222" s="1409"/>
      <c r="I222" s="1350">
        <f>SUM(I199)</f>
        <v>-191894.53999999998</v>
      </c>
      <c r="J222" s="1351"/>
      <c r="K222" s="1350">
        <f>SUM(K199)</f>
        <v>-304207.00999999995</v>
      </c>
      <c r="L222" s="1351"/>
      <c r="M222" s="1352">
        <f>SUM(M199)</f>
        <v>413803931.06999999</v>
      </c>
      <c r="N222" s="1353"/>
      <c r="O222" s="1337">
        <f>O199</f>
        <v>406971698.9799999</v>
      </c>
      <c r="P222" s="1338"/>
      <c r="Q222" s="379" t="s">
        <v>559</v>
      </c>
    </row>
    <row r="223" spans="1:17" ht="23.25">
      <c r="A223" s="1380" t="s">
        <v>635</v>
      </c>
      <c r="B223" s="1381"/>
      <c r="C223" s="1382"/>
      <c r="D223" s="387">
        <v>3691</v>
      </c>
      <c r="E223" s="1309"/>
      <c r="F223" s="1389"/>
      <c r="G223" s="1390"/>
      <c r="H223" s="1391"/>
      <c r="I223" s="1325"/>
      <c r="J223" s="1326"/>
      <c r="K223" s="1325"/>
      <c r="L223" s="1326"/>
      <c r="M223" s="1309">
        <v>19176368</v>
      </c>
      <c r="N223" s="1310"/>
      <c r="O223" s="1309">
        <f t="shared" ref="O223:O231" si="19">E223+G223+I223+K223+M223</f>
        <v>19176368</v>
      </c>
      <c r="P223" s="1310"/>
      <c r="Q223" s="381" t="s">
        <v>559</v>
      </c>
    </row>
    <row r="224" spans="1:17" ht="23.25">
      <c r="A224" s="1380" t="s">
        <v>636</v>
      </c>
      <c r="B224" s="1381"/>
      <c r="C224" s="1382"/>
      <c r="D224" s="387">
        <v>3692</v>
      </c>
      <c r="E224" s="1309"/>
      <c r="F224" s="1389"/>
      <c r="G224" s="1390"/>
      <c r="H224" s="1391"/>
      <c r="I224" s="1309"/>
      <c r="J224" s="1310"/>
      <c r="K224" s="1309"/>
      <c r="L224" s="1310"/>
      <c r="M224" s="1309">
        <v>95030</v>
      </c>
      <c r="N224" s="1310"/>
      <c r="O224" s="1309">
        <f t="shared" si="19"/>
        <v>95030</v>
      </c>
      <c r="P224" s="1310"/>
      <c r="Q224" s="381" t="s">
        <v>559</v>
      </c>
    </row>
    <row r="225" spans="1:17" ht="23.25">
      <c r="A225" s="1302" t="s">
        <v>637</v>
      </c>
      <c r="B225" s="1303"/>
      <c r="C225" s="1304"/>
      <c r="D225" s="387">
        <v>3693</v>
      </c>
      <c r="E225" s="1385"/>
      <c r="F225" s="1410"/>
      <c r="G225" s="1398"/>
      <c r="H225" s="1399"/>
      <c r="I225" s="1385"/>
      <c r="J225" s="1386"/>
      <c r="K225" s="1309"/>
      <c r="L225" s="1310"/>
      <c r="M225" s="1309">
        <v>853423</v>
      </c>
      <c r="N225" s="1310"/>
      <c r="O225" s="1309">
        <f t="shared" si="19"/>
        <v>853423</v>
      </c>
      <c r="P225" s="1310"/>
      <c r="Q225" s="381" t="s">
        <v>559</v>
      </c>
    </row>
    <row r="226" spans="1:17" ht="23.25">
      <c r="A226" s="1302" t="s">
        <v>638</v>
      </c>
      <c r="B226" s="1303"/>
      <c r="C226" s="1304"/>
      <c r="D226" s="387">
        <v>3694</v>
      </c>
      <c r="E226" s="1385"/>
      <c r="F226" s="1410"/>
      <c r="G226" s="1398"/>
      <c r="H226" s="1399"/>
      <c r="I226" s="1385"/>
      <c r="J226" s="1386"/>
      <c r="K226" s="1385"/>
      <c r="L226" s="1386"/>
      <c r="M226" s="1309">
        <v>9913430</v>
      </c>
      <c r="N226" s="1310"/>
      <c r="O226" s="1309">
        <f t="shared" si="19"/>
        <v>9913430</v>
      </c>
      <c r="P226" s="1310"/>
      <c r="Q226" s="381" t="s">
        <v>559</v>
      </c>
    </row>
    <row r="227" spans="1:17" ht="23.25">
      <c r="A227" s="1380" t="s">
        <v>639</v>
      </c>
      <c r="B227" s="1381"/>
      <c r="C227" s="1382"/>
      <c r="D227" s="387">
        <v>3695</v>
      </c>
      <c r="E227" s="1309"/>
      <c r="F227" s="1389"/>
      <c r="G227" s="1390"/>
      <c r="H227" s="1391"/>
      <c r="I227" s="1309"/>
      <c r="J227" s="1310"/>
      <c r="K227" s="1309"/>
      <c r="L227" s="1310"/>
      <c r="M227" s="1309">
        <v>162850</v>
      </c>
      <c r="N227" s="1310"/>
      <c r="O227" s="1309">
        <f t="shared" si="19"/>
        <v>162850</v>
      </c>
      <c r="P227" s="1310"/>
      <c r="Q227" s="381" t="s">
        <v>559</v>
      </c>
    </row>
    <row r="228" spans="1:17" ht="26.25">
      <c r="A228" s="1317" t="s">
        <v>641</v>
      </c>
      <c r="B228" s="1318"/>
      <c r="C228" s="1319"/>
      <c r="D228" s="411">
        <v>3696</v>
      </c>
      <c r="E228" s="1376"/>
      <c r="F228" s="1405"/>
      <c r="G228" s="1406"/>
      <c r="H228" s="1407"/>
      <c r="I228" s="1376"/>
      <c r="J228" s="1377"/>
      <c r="K228" s="1376"/>
      <c r="L228" s="1377"/>
      <c r="M228" s="1307">
        <v>6231301</v>
      </c>
      <c r="N228" s="1308"/>
      <c r="O228" s="1309">
        <f t="shared" si="19"/>
        <v>6231301</v>
      </c>
      <c r="P228" s="1310"/>
      <c r="Q228" s="381" t="s">
        <v>559</v>
      </c>
    </row>
    <row r="229" spans="1:17" ht="23.25">
      <c r="A229" s="1322" t="s">
        <v>400</v>
      </c>
      <c r="B229" s="1323"/>
      <c r="C229" s="1324"/>
      <c r="D229" s="404">
        <v>3697</v>
      </c>
      <c r="E229" s="1305"/>
      <c r="F229" s="1400"/>
      <c r="G229" s="1394"/>
      <c r="H229" s="1395"/>
      <c r="I229" s="1305"/>
      <c r="J229" s="1306"/>
      <c r="K229" s="1307"/>
      <c r="L229" s="1308"/>
      <c r="M229" s="1307">
        <v>706001</v>
      </c>
      <c r="N229" s="1308"/>
      <c r="O229" s="1309">
        <f t="shared" si="19"/>
        <v>706001</v>
      </c>
      <c r="P229" s="1310"/>
      <c r="Q229" s="381" t="s">
        <v>559</v>
      </c>
    </row>
    <row r="230" spans="1:17" ht="23.25">
      <c r="A230" s="1302" t="s">
        <v>642</v>
      </c>
      <c r="B230" s="1303"/>
      <c r="C230" s="1304"/>
      <c r="D230" s="382">
        <v>3698</v>
      </c>
      <c r="E230" s="1309"/>
      <c r="F230" s="1389"/>
      <c r="G230" s="1392"/>
      <c r="H230" s="1393"/>
      <c r="I230" s="1325"/>
      <c r="J230" s="1326"/>
      <c r="K230" s="1325"/>
      <c r="L230" s="1326"/>
      <c r="M230" s="1356">
        <v>325309</v>
      </c>
      <c r="N230" s="1357"/>
      <c r="O230" s="1309">
        <f t="shared" si="19"/>
        <v>325309</v>
      </c>
      <c r="P230" s="1310"/>
      <c r="Q230" s="381" t="s">
        <v>559</v>
      </c>
    </row>
    <row r="231" spans="1:17" ht="23.25">
      <c r="A231" s="1302" t="s">
        <v>405</v>
      </c>
      <c r="B231" s="1303"/>
      <c r="C231" s="1304"/>
      <c r="D231" s="382">
        <v>3699</v>
      </c>
      <c r="E231" s="1325"/>
      <c r="F231" s="1404"/>
      <c r="G231" s="1390"/>
      <c r="H231" s="1391"/>
      <c r="I231" s="1325"/>
      <c r="J231" s="1326"/>
      <c r="K231" s="1325"/>
      <c r="L231" s="1326"/>
      <c r="M231" s="1356">
        <v>2080700</v>
      </c>
      <c r="N231" s="1357"/>
      <c r="O231" s="1309">
        <f t="shared" si="19"/>
        <v>2080700</v>
      </c>
      <c r="P231" s="1310"/>
      <c r="Q231" s="381" t="s">
        <v>559</v>
      </c>
    </row>
    <row r="232" spans="1:17" ht="23.25">
      <c r="A232" s="1302" t="s">
        <v>643</v>
      </c>
      <c r="B232" s="1303"/>
      <c r="C232" s="1304"/>
      <c r="D232" s="382">
        <v>3701</v>
      </c>
      <c r="E232" s="1325"/>
      <c r="F232" s="1404"/>
      <c r="G232" s="1392"/>
      <c r="H232" s="1393"/>
      <c r="I232" s="1378"/>
      <c r="J232" s="1379"/>
      <c r="K232" s="1325"/>
      <c r="L232" s="1326"/>
      <c r="M232" s="1309">
        <v>352379</v>
      </c>
      <c r="N232" s="1310"/>
      <c r="O232" s="1309">
        <f t="shared" ref="O232:O240" si="20">E232+G232+I232+K232+M232</f>
        <v>352379</v>
      </c>
      <c r="P232" s="1310"/>
      <c r="Q232" s="381" t="s">
        <v>559</v>
      </c>
    </row>
    <row r="233" spans="1:17" ht="23.25">
      <c r="A233" s="1302" t="s">
        <v>644</v>
      </c>
      <c r="B233" s="1303"/>
      <c r="C233" s="1304"/>
      <c r="D233" s="406">
        <v>3702</v>
      </c>
      <c r="E233" s="1305"/>
      <c r="F233" s="1400"/>
      <c r="G233" s="1401"/>
      <c r="H233" s="1402"/>
      <c r="I233" s="1307"/>
      <c r="J233" s="1308"/>
      <c r="K233" s="1305"/>
      <c r="L233" s="1306"/>
      <c r="M233" s="1307">
        <v>1021936</v>
      </c>
      <c r="N233" s="1308"/>
      <c r="O233" s="1309">
        <f t="shared" si="20"/>
        <v>1021936</v>
      </c>
      <c r="P233" s="1310"/>
      <c r="Q233" s="381" t="s">
        <v>559</v>
      </c>
    </row>
    <row r="234" spans="1:17" ht="23.25">
      <c r="A234" s="1302" t="s">
        <v>645</v>
      </c>
      <c r="B234" s="1303"/>
      <c r="C234" s="1304"/>
      <c r="D234" s="406">
        <v>3703</v>
      </c>
      <c r="E234" s="1335"/>
      <c r="F234" s="1403"/>
      <c r="G234" s="1394"/>
      <c r="H234" s="1395"/>
      <c r="I234" s="1305"/>
      <c r="J234" s="1306"/>
      <c r="K234" s="1307">
        <v>9532.1200000000008</v>
      </c>
      <c r="L234" s="1308"/>
      <c r="M234" s="1307">
        <v>1842833</v>
      </c>
      <c r="N234" s="1308"/>
      <c r="O234" s="1309">
        <f t="shared" si="20"/>
        <v>1852365.12</v>
      </c>
      <c r="P234" s="1310"/>
      <c r="Q234" s="381" t="s">
        <v>559</v>
      </c>
    </row>
    <row r="235" spans="1:17" ht="23.25">
      <c r="A235" s="1302" t="s">
        <v>646</v>
      </c>
      <c r="B235" s="1303"/>
      <c r="C235" s="1304"/>
      <c r="D235" s="406">
        <v>3704</v>
      </c>
      <c r="E235" s="1305"/>
      <c r="F235" s="1400"/>
      <c r="G235" s="1401"/>
      <c r="H235" s="1402"/>
      <c r="I235" s="1331">
        <v>-22776</v>
      </c>
      <c r="J235" s="1332"/>
      <c r="K235" s="1307"/>
      <c r="L235" s="1308"/>
      <c r="M235" s="1333">
        <v>378236</v>
      </c>
      <c r="N235" s="1334"/>
      <c r="O235" s="1309">
        <f t="shared" si="20"/>
        <v>355460</v>
      </c>
      <c r="P235" s="1310"/>
      <c r="Q235" s="381" t="s">
        <v>559</v>
      </c>
    </row>
    <row r="236" spans="1:17" ht="23.25">
      <c r="A236" s="1302" t="s">
        <v>415</v>
      </c>
      <c r="B236" s="1303"/>
      <c r="C236" s="1304"/>
      <c r="D236" s="406">
        <v>3705</v>
      </c>
      <c r="E236" s="1396"/>
      <c r="F236" s="1397"/>
      <c r="G236" s="1398"/>
      <c r="H236" s="1399"/>
      <c r="I236" s="1331">
        <v>-70201</v>
      </c>
      <c r="J236" s="1332"/>
      <c r="K236" s="1307"/>
      <c r="L236" s="1308"/>
      <c r="M236" s="1354">
        <v>980621</v>
      </c>
      <c r="N236" s="1355"/>
      <c r="O236" s="1309">
        <f>E236+G236+I236+K236+M236</f>
        <v>910420</v>
      </c>
      <c r="P236" s="1310"/>
      <c r="Q236" s="381" t="s">
        <v>559</v>
      </c>
    </row>
    <row r="237" spans="1:17" ht="23.25">
      <c r="A237" s="1322" t="s">
        <v>418</v>
      </c>
      <c r="B237" s="1323"/>
      <c r="C237" s="1324"/>
      <c r="D237" s="406">
        <v>3706</v>
      </c>
      <c r="E237" s="1309"/>
      <c r="F237" s="1389"/>
      <c r="G237" s="1394"/>
      <c r="H237" s="1395"/>
      <c r="I237" s="1331">
        <v>-22124</v>
      </c>
      <c r="J237" s="1332"/>
      <c r="K237" s="1331">
        <v>-16510</v>
      </c>
      <c r="L237" s="1332"/>
      <c r="M237" s="1307">
        <v>328165</v>
      </c>
      <c r="N237" s="1308"/>
      <c r="O237" s="1309">
        <f t="shared" si="20"/>
        <v>289531</v>
      </c>
      <c r="P237" s="1310"/>
      <c r="Q237" s="381" t="s">
        <v>559</v>
      </c>
    </row>
    <row r="238" spans="1:17" ht="23.25">
      <c r="A238" s="1302" t="s">
        <v>422</v>
      </c>
      <c r="B238" s="1303"/>
      <c r="C238" s="1304"/>
      <c r="D238" s="382">
        <v>3707</v>
      </c>
      <c r="E238" s="1309"/>
      <c r="F238" s="1389"/>
      <c r="G238" s="1390"/>
      <c r="H238" s="1391"/>
      <c r="I238" s="1327">
        <v>-3600</v>
      </c>
      <c r="J238" s="1328"/>
      <c r="K238" s="1327">
        <v>91176</v>
      </c>
      <c r="L238" s="1328"/>
      <c r="M238" s="1309">
        <v>169426</v>
      </c>
      <c r="N238" s="1310"/>
      <c r="O238" s="1309">
        <f t="shared" si="20"/>
        <v>257002</v>
      </c>
      <c r="P238" s="1310"/>
      <c r="Q238" s="381" t="s">
        <v>559</v>
      </c>
    </row>
    <row r="239" spans="1:17" ht="23.25">
      <c r="A239" s="1302" t="s">
        <v>424</v>
      </c>
      <c r="B239" s="1303"/>
      <c r="C239" s="1304"/>
      <c r="D239" s="382">
        <v>3708</v>
      </c>
      <c r="E239" s="1309"/>
      <c r="F239" s="1389"/>
      <c r="G239" s="1390"/>
      <c r="H239" s="1391"/>
      <c r="I239" s="1325"/>
      <c r="J239" s="1326"/>
      <c r="K239" s="1327">
        <v>-1465</v>
      </c>
      <c r="L239" s="1328"/>
      <c r="M239" s="1309">
        <v>369526</v>
      </c>
      <c r="N239" s="1310"/>
      <c r="O239" s="1309">
        <f t="shared" si="20"/>
        <v>368061</v>
      </c>
      <c r="P239" s="1310"/>
      <c r="Q239" s="381" t="s">
        <v>559</v>
      </c>
    </row>
    <row r="240" spans="1:17" ht="23.25">
      <c r="A240" s="1302" t="s">
        <v>426</v>
      </c>
      <c r="B240" s="1303"/>
      <c r="C240" s="1304"/>
      <c r="D240" s="382">
        <v>3709</v>
      </c>
      <c r="E240" s="1309"/>
      <c r="F240" s="1389"/>
      <c r="G240" s="1392"/>
      <c r="H240" s="1393"/>
      <c r="I240" s="1325">
        <v>-1070</v>
      </c>
      <c r="J240" s="1326"/>
      <c r="K240" s="1309">
        <v>31764</v>
      </c>
      <c r="L240" s="1310"/>
      <c r="M240" s="1309">
        <v>410176</v>
      </c>
      <c r="N240" s="1310"/>
      <c r="O240" s="1309">
        <f t="shared" si="20"/>
        <v>440870</v>
      </c>
      <c r="P240" s="1310"/>
      <c r="Q240" s="381" t="s">
        <v>559</v>
      </c>
    </row>
    <row r="241" spans="1:17" ht="23.25">
      <c r="A241" s="1380" t="s">
        <v>428</v>
      </c>
      <c r="B241" s="1381"/>
      <c r="C241" s="1382"/>
      <c r="D241" s="387">
        <v>3710</v>
      </c>
      <c r="E241" s="1309"/>
      <c r="F241" s="1389"/>
      <c r="G241" s="1390"/>
      <c r="H241" s="1391"/>
      <c r="I241" s="1325"/>
      <c r="J241" s="1326"/>
      <c r="K241" s="1325"/>
      <c r="L241" s="1326"/>
      <c r="M241" s="1309">
        <v>5347348</v>
      </c>
      <c r="N241" s="1310"/>
      <c r="O241" s="1309">
        <f>E241+G241+I241+K241+M241</f>
        <v>5347348</v>
      </c>
      <c r="P241" s="1310"/>
      <c r="Q241" s="381" t="s">
        <v>559</v>
      </c>
    </row>
    <row r="242" spans="1:17" ht="23.25">
      <c r="A242" s="1380" t="s">
        <v>430</v>
      </c>
      <c r="B242" s="1381"/>
      <c r="C242" s="1382"/>
      <c r="D242" s="387">
        <v>3711</v>
      </c>
      <c r="E242" s="1309"/>
      <c r="F242" s="1389"/>
      <c r="G242" s="1390"/>
      <c r="H242" s="1391"/>
      <c r="I242" s="1309"/>
      <c r="J242" s="1310"/>
      <c r="K242" s="1309">
        <v>-11741</v>
      </c>
      <c r="L242" s="1310"/>
      <c r="M242" s="1309">
        <v>868060</v>
      </c>
      <c r="N242" s="1310"/>
      <c r="O242" s="1309">
        <f>E242+G242+I242+K242+M242</f>
        <v>856319</v>
      </c>
      <c r="P242" s="1310"/>
      <c r="Q242" s="381" t="s">
        <v>559</v>
      </c>
    </row>
    <row r="243" spans="1:17" ht="23.25">
      <c r="A243" s="1302" t="s">
        <v>432</v>
      </c>
      <c r="B243" s="1303"/>
      <c r="C243" s="1304"/>
      <c r="D243" s="387">
        <v>3713</v>
      </c>
      <c r="E243" s="1385"/>
      <c r="F243" s="1386"/>
      <c r="G243" s="1385">
        <v>-4436</v>
      </c>
      <c r="H243" s="1386"/>
      <c r="I243" s="1327">
        <v>-3225.1</v>
      </c>
      <c r="J243" s="1328"/>
      <c r="K243" s="1327">
        <v>-1740.63</v>
      </c>
      <c r="L243" s="1328"/>
      <c r="M243" s="1309">
        <v>258772</v>
      </c>
      <c r="N243" s="1310"/>
      <c r="O243" s="1309">
        <f>E243+G243+I243+K243+M243</f>
        <v>249370.27</v>
      </c>
      <c r="P243" s="1310"/>
      <c r="Q243" s="381" t="s">
        <v>559</v>
      </c>
    </row>
    <row r="244" spans="1:17" ht="23.25">
      <c r="A244" s="1302" t="s">
        <v>435</v>
      </c>
      <c r="B244" s="1303"/>
      <c r="C244" s="1304"/>
      <c r="D244" s="387">
        <v>3714</v>
      </c>
      <c r="E244" s="1385"/>
      <c r="F244" s="1386"/>
      <c r="G244" s="1385"/>
      <c r="H244" s="1386"/>
      <c r="I244" s="1385"/>
      <c r="J244" s="1386"/>
      <c r="K244" s="1385"/>
      <c r="L244" s="1386"/>
      <c r="M244" s="1309">
        <v>863284</v>
      </c>
      <c r="N244" s="1310"/>
      <c r="O244" s="1309">
        <f>E244+G244+I244+K244+M244</f>
        <v>863284</v>
      </c>
      <c r="P244" s="1310"/>
      <c r="Q244" s="381" t="s">
        <v>559</v>
      </c>
    </row>
    <row r="245" spans="1:17" ht="23.25">
      <c r="A245" s="1380" t="s">
        <v>437</v>
      </c>
      <c r="B245" s="1381"/>
      <c r="C245" s="1382"/>
      <c r="D245" s="387">
        <v>3715</v>
      </c>
      <c r="E245" s="1309"/>
      <c r="F245" s="1310"/>
      <c r="G245" s="1309"/>
      <c r="H245" s="1310"/>
      <c r="I245" s="1309"/>
      <c r="J245" s="1310"/>
      <c r="K245" s="1383">
        <v>-3000</v>
      </c>
      <c r="L245" s="1384"/>
      <c r="M245" s="1309"/>
      <c r="N245" s="1310"/>
      <c r="O245" s="1327">
        <f>E245+G245+I245+K245+M245</f>
        <v>-3000</v>
      </c>
      <c r="P245" s="1328"/>
      <c r="Q245" s="381" t="s">
        <v>561</v>
      </c>
    </row>
    <row r="246" spans="1:17" ht="15" customHeight="1">
      <c r="A246" s="1281" t="s">
        <v>563</v>
      </c>
      <c r="B246" s="1282"/>
      <c r="C246" s="1282"/>
      <c r="D246" s="1283"/>
      <c r="E246" s="1290">
        <f>SUM(E222:F245)</f>
        <v>-6330130.5399999991</v>
      </c>
      <c r="F246" s="1291"/>
      <c r="G246" s="1290">
        <f t="shared" ref="G246" si="21">SUM(G222:H245)</f>
        <v>-10436</v>
      </c>
      <c r="H246" s="1291"/>
      <c r="I246" s="1290">
        <f t="shared" ref="I246" si="22">SUM(I222:J245)</f>
        <v>-314890.63999999996</v>
      </c>
      <c r="J246" s="1291"/>
      <c r="K246" s="1290">
        <f>SUM(K222:L245)</f>
        <v>-206191.51999999996</v>
      </c>
      <c r="L246" s="1291"/>
      <c r="M246" s="1271">
        <f>SUM(M222:N245)</f>
        <v>466539105.06999999</v>
      </c>
      <c r="N246" s="1272"/>
      <c r="O246" s="1271">
        <f>SUM(O222:P245)</f>
        <v>459677456.36999989</v>
      </c>
      <c r="P246" s="1272"/>
      <c r="Q246" s="1277" t="s">
        <v>559</v>
      </c>
    </row>
    <row r="247" spans="1:17" ht="15" customHeight="1">
      <c r="A247" s="1284"/>
      <c r="B247" s="1285"/>
      <c r="C247" s="1285"/>
      <c r="D247" s="1286"/>
      <c r="E247" s="1292"/>
      <c r="F247" s="1293"/>
      <c r="G247" s="1292"/>
      <c r="H247" s="1293"/>
      <c r="I247" s="1292"/>
      <c r="J247" s="1293"/>
      <c r="K247" s="1292"/>
      <c r="L247" s="1293"/>
      <c r="M247" s="1273"/>
      <c r="N247" s="1274"/>
      <c r="O247" s="1273"/>
      <c r="P247" s="1274"/>
      <c r="Q247" s="1278"/>
    </row>
    <row r="248" spans="1:17" ht="15" customHeight="1">
      <c r="A248" s="1287"/>
      <c r="B248" s="1288"/>
      <c r="C248" s="1288"/>
      <c r="D248" s="1289"/>
      <c r="E248" s="1294"/>
      <c r="F248" s="1295"/>
      <c r="G248" s="1294"/>
      <c r="H248" s="1295"/>
      <c r="I248" s="1294"/>
      <c r="J248" s="1295"/>
      <c r="K248" s="1294"/>
      <c r="L248" s="1295"/>
      <c r="M248" s="1275"/>
      <c r="N248" s="1276"/>
      <c r="O248" s="1275"/>
      <c r="P248" s="1276"/>
      <c r="Q248" s="1279"/>
    </row>
    <row r="249" spans="1:17" ht="26.25">
      <c r="A249" s="412"/>
      <c r="B249" s="412"/>
      <c r="C249" s="412"/>
      <c r="D249" s="413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414"/>
      <c r="P249" s="414"/>
      <c r="Q249" s="398"/>
    </row>
    <row r="250" spans="1:17" ht="23.25">
      <c r="A250" s="415"/>
      <c r="B250" s="415"/>
      <c r="C250" s="415"/>
      <c r="D250" s="415"/>
      <c r="E250" s="415"/>
      <c r="F250" s="415"/>
      <c r="G250" s="415"/>
      <c r="H250" s="415"/>
      <c r="I250" s="1280" t="s">
        <v>647</v>
      </c>
      <c r="J250" s="1280"/>
      <c r="K250" s="415"/>
      <c r="L250" s="415"/>
      <c r="M250" s="415"/>
      <c r="N250" s="415"/>
      <c r="O250" s="415"/>
      <c r="P250" s="415"/>
      <c r="Q250" s="407"/>
    </row>
    <row r="251" spans="1:17">
      <c r="A251" s="328"/>
      <c r="B251" s="328"/>
      <c r="C251" s="328"/>
      <c r="D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49"/>
    </row>
    <row r="252" spans="1:17" ht="23.25">
      <c r="A252" s="415"/>
      <c r="B252" s="415"/>
      <c r="C252" s="359"/>
      <c r="D252" s="416"/>
      <c r="E252" s="359"/>
      <c r="F252" s="359"/>
      <c r="G252" s="359"/>
      <c r="H252" s="359"/>
      <c r="I252" s="359"/>
      <c r="J252" s="359"/>
      <c r="K252" s="417"/>
      <c r="L252" s="417"/>
      <c r="M252" s="417"/>
      <c r="N252" s="417"/>
      <c r="O252" s="359"/>
      <c r="P252" s="359"/>
      <c r="Q252" s="407"/>
    </row>
    <row r="253" spans="1:17">
      <c r="A253" s="328"/>
      <c r="B253" s="328"/>
      <c r="C253" s="328"/>
      <c r="D253" s="328"/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49"/>
    </row>
    <row r="260" spans="1:17" ht="26.25">
      <c r="A260" s="361" t="s">
        <v>0</v>
      </c>
      <c r="B260" s="361"/>
      <c r="C260" s="361"/>
      <c r="D260" s="397"/>
      <c r="E260" s="397"/>
      <c r="F260" s="397"/>
      <c r="G260" s="397"/>
      <c r="H260" s="397"/>
      <c r="I260" s="397"/>
      <c r="J260" s="397"/>
      <c r="K260" s="397"/>
      <c r="L260" s="397"/>
      <c r="M260" s="397"/>
      <c r="N260" s="397"/>
      <c r="O260" s="397"/>
      <c r="P260" s="397"/>
      <c r="Q260" s="397"/>
    </row>
    <row r="261" spans="1:17" ht="26.25">
      <c r="A261" s="361" t="s">
        <v>552</v>
      </c>
      <c r="B261" s="361"/>
      <c r="C261" s="361"/>
      <c r="D261" s="397"/>
      <c r="E261" s="397"/>
      <c r="F261" s="397"/>
      <c r="G261" s="397"/>
      <c r="H261" s="397"/>
      <c r="I261" s="397"/>
      <c r="J261" s="397"/>
      <c r="K261" s="397"/>
      <c r="L261" s="397"/>
      <c r="M261" s="397"/>
      <c r="N261" s="397"/>
      <c r="O261" s="397"/>
      <c r="P261" s="397"/>
      <c r="Q261" s="397"/>
    </row>
    <row r="264" spans="1:17" ht="27.75">
      <c r="A264" s="397"/>
      <c r="B264" s="397"/>
      <c r="C264" s="397"/>
      <c r="D264" s="397"/>
      <c r="E264" s="397"/>
      <c r="F264" s="397"/>
      <c r="G264" s="329" t="s">
        <v>732</v>
      </c>
      <c r="H264" s="329"/>
      <c r="I264" s="328"/>
      <c r="J264" s="329"/>
      <c r="K264" s="329"/>
      <c r="L264" s="329"/>
      <c r="M264" s="329"/>
      <c r="N264" s="329"/>
      <c r="O264" s="397"/>
      <c r="P264" s="397"/>
      <c r="Q264" s="397"/>
    </row>
    <row r="267" spans="1:17" ht="52.5">
      <c r="A267" s="1358" t="s">
        <v>553</v>
      </c>
      <c r="B267" s="1359"/>
      <c r="C267" s="1360"/>
      <c r="D267" s="393" t="s">
        <v>554</v>
      </c>
      <c r="E267" s="1282"/>
      <c r="F267" s="1283"/>
      <c r="G267" s="1367">
        <v>2014</v>
      </c>
      <c r="H267" s="1367"/>
      <c r="I267" s="1367">
        <v>2015</v>
      </c>
      <c r="J267" s="1367"/>
      <c r="K267" s="1367">
        <v>2016</v>
      </c>
      <c r="L267" s="1367"/>
      <c r="M267" s="1367">
        <v>2017</v>
      </c>
      <c r="N267" s="1367"/>
      <c r="O267" s="336"/>
      <c r="P267" s="337"/>
      <c r="Q267" s="377"/>
    </row>
    <row r="268" spans="1:17" ht="26.25">
      <c r="A268" s="1361"/>
      <c r="B268" s="1362"/>
      <c r="C268" s="1363"/>
      <c r="D268" s="363" t="s">
        <v>556</v>
      </c>
      <c r="E268" s="1285" t="s">
        <v>731</v>
      </c>
      <c r="F268" s="1286"/>
      <c r="G268" s="1367"/>
      <c r="H268" s="1367"/>
      <c r="I268" s="1367"/>
      <c r="J268" s="1367"/>
      <c r="K268" s="1367"/>
      <c r="L268" s="1367"/>
      <c r="M268" s="1367"/>
      <c r="N268" s="1367"/>
      <c r="O268" s="1345" t="s">
        <v>555</v>
      </c>
      <c r="P268" s="1346"/>
      <c r="Q268" s="378"/>
    </row>
    <row r="269" spans="1:17" ht="26.25">
      <c r="A269" s="1361"/>
      <c r="B269" s="1362"/>
      <c r="C269" s="1363"/>
      <c r="D269" s="401"/>
      <c r="E269" s="1285" t="s">
        <v>557</v>
      </c>
      <c r="F269" s="1286"/>
      <c r="G269" s="1367"/>
      <c r="H269" s="1367"/>
      <c r="I269" s="1367"/>
      <c r="J269" s="1367"/>
      <c r="K269" s="1367"/>
      <c r="L269" s="1367"/>
      <c r="M269" s="1367"/>
      <c r="N269" s="1367"/>
      <c r="O269" s="1347">
        <v>43100</v>
      </c>
      <c r="P269" s="1346"/>
      <c r="Q269" s="378"/>
    </row>
    <row r="270" spans="1:17" ht="26.25">
      <c r="A270" s="1364"/>
      <c r="B270" s="1365"/>
      <c r="C270" s="1366"/>
      <c r="D270" s="394"/>
      <c r="E270" s="1288"/>
      <c r="F270" s="1289"/>
      <c r="G270" s="1367"/>
      <c r="H270" s="1367"/>
      <c r="I270" s="1367"/>
      <c r="J270" s="1367"/>
      <c r="K270" s="1367"/>
      <c r="L270" s="1367"/>
      <c r="M270" s="1367"/>
      <c r="N270" s="1367"/>
      <c r="O270" s="340" t="s">
        <v>88</v>
      </c>
      <c r="P270" s="341"/>
      <c r="Q270" s="379"/>
    </row>
    <row r="271" spans="1:17" s="588" customFormat="1" ht="26.25">
      <c r="A271" s="1348" t="s">
        <v>565</v>
      </c>
      <c r="B271" s="1349"/>
      <c r="C271" s="1349"/>
      <c r="D271" s="394"/>
      <c r="E271" s="1350">
        <f>SUM(E246)</f>
        <v>-6330130.5399999991</v>
      </c>
      <c r="F271" s="1351"/>
      <c r="G271" s="1350">
        <f>SUM(G246)</f>
        <v>-10436</v>
      </c>
      <c r="H271" s="1351"/>
      <c r="I271" s="1350">
        <f>SUM(I246)</f>
        <v>-314890.63999999996</v>
      </c>
      <c r="J271" s="1351"/>
      <c r="K271" s="1350">
        <f>SUM(K246)</f>
        <v>-206191.51999999996</v>
      </c>
      <c r="L271" s="1351"/>
      <c r="M271" s="1352">
        <f>SUM(M246)</f>
        <v>466539105.06999999</v>
      </c>
      <c r="N271" s="1353"/>
      <c r="O271" s="1337">
        <f>O246</f>
        <v>459677456.36999989</v>
      </c>
      <c r="P271" s="1338"/>
      <c r="Q271" s="379" t="s">
        <v>559</v>
      </c>
    </row>
    <row r="272" spans="1:17" ht="23.25">
      <c r="A272" s="1302" t="s">
        <v>440</v>
      </c>
      <c r="B272" s="1303"/>
      <c r="C272" s="1304"/>
      <c r="D272" s="387">
        <v>3717</v>
      </c>
      <c r="E272" s="1385"/>
      <c r="F272" s="1386"/>
      <c r="G272" s="1385"/>
      <c r="H272" s="1386"/>
      <c r="I272" s="1387"/>
      <c r="J272" s="1388"/>
      <c r="K272" s="1383">
        <v>-300</v>
      </c>
      <c r="L272" s="1384"/>
      <c r="M272" s="1309">
        <v>1210286</v>
      </c>
      <c r="N272" s="1310"/>
      <c r="O272" s="1309">
        <f t="shared" ref="O272:O274" si="23">E272+G272+I272+K272+M272</f>
        <v>1209986</v>
      </c>
      <c r="P272" s="1310"/>
      <c r="Q272" s="381" t="s">
        <v>559</v>
      </c>
    </row>
    <row r="273" spans="1:17" ht="23.25">
      <c r="A273" s="1302" t="s">
        <v>444</v>
      </c>
      <c r="B273" s="1303"/>
      <c r="C273" s="1304"/>
      <c r="D273" s="387">
        <v>3718</v>
      </c>
      <c r="E273" s="1385"/>
      <c r="F273" s="1386"/>
      <c r="G273" s="1385"/>
      <c r="H273" s="1386"/>
      <c r="I273" s="1385"/>
      <c r="J273" s="1386"/>
      <c r="K273" s="1385"/>
      <c r="L273" s="1386"/>
      <c r="M273" s="1309">
        <v>15207054</v>
      </c>
      <c r="N273" s="1310"/>
      <c r="O273" s="1309">
        <f t="shared" si="23"/>
        <v>15207054</v>
      </c>
      <c r="P273" s="1310"/>
      <c r="Q273" s="381" t="s">
        <v>559</v>
      </c>
    </row>
    <row r="274" spans="1:17" ht="23.25">
      <c r="A274" s="1302" t="s">
        <v>446</v>
      </c>
      <c r="B274" s="1303"/>
      <c r="C274" s="1304"/>
      <c r="D274" s="387">
        <v>3719</v>
      </c>
      <c r="E274" s="1385"/>
      <c r="F274" s="1386"/>
      <c r="G274" s="1387"/>
      <c r="H274" s="1388"/>
      <c r="I274" s="1385"/>
      <c r="J274" s="1386"/>
      <c r="K274" s="1385"/>
      <c r="L274" s="1386"/>
      <c r="M274" s="1309">
        <v>243392</v>
      </c>
      <c r="N274" s="1310"/>
      <c r="O274" s="1309">
        <f t="shared" si="23"/>
        <v>243392</v>
      </c>
      <c r="P274" s="1310"/>
      <c r="Q274" s="381" t="s">
        <v>559</v>
      </c>
    </row>
    <row r="275" spans="1:17" ht="23.25">
      <c r="A275" s="1322" t="s">
        <v>448</v>
      </c>
      <c r="B275" s="1323"/>
      <c r="C275" s="1324"/>
      <c r="D275" s="404">
        <v>3721</v>
      </c>
      <c r="E275" s="1305"/>
      <c r="F275" s="1306"/>
      <c r="G275" s="1307"/>
      <c r="H275" s="1308"/>
      <c r="I275" s="1305"/>
      <c r="J275" s="1306"/>
      <c r="K275" s="1307"/>
      <c r="L275" s="1308"/>
      <c r="M275" s="1307">
        <v>-41589</v>
      </c>
      <c r="N275" s="1308"/>
      <c r="O275" s="1327">
        <f t="shared" ref="O275:O284" si="24">E275+G275+I275+K275+M275</f>
        <v>-41589</v>
      </c>
      <c r="P275" s="1328"/>
      <c r="Q275" s="381" t="s">
        <v>559</v>
      </c>
    </row>
    <row r="276" spans="1:17" ht="23.25">
      <c r="A276" s="1302" t="s">
        <v>450</v>
      </c>
      <c r="B276" s="1303"/>
      <c r="C276" s="1304"/>
      <c r="D276" s="382">
        <v>3723</v>
      </c>
      <c r="E276" s="1325"/>
      <c r="F276" s="1326"/>
      <c r="G276" s="1309"/>
      <c r="H276" s="1310"/>
      <c r="I276" s="1325"/>
      <c r="J276" s="1326"/>
      <c r="K276" s="1325"/>
      <c r="L276" s="1326"/>
      <c r="M276" s="1356">
        <v>793266</v>
      </c>
      <c r="N276" s="1357"/>
      <c r="O276" s="1309">
        <f t="shared" si="24"/>
        <v>793266</v>
      </c>
      <c r="P276" s="1310"/>
      <c r="Q276" s="381" t="s">
        <v>559</v>
      </c>
    </row>
    <row r="277" spans="1:17" ht="23.25">
      <c r="A277" s="1302" t="s">
        <v>452</v>
      </c>
      <c r="B277" s="1303"/>
      <c r="C277" s="1304"/>
      <c r="D277" s="382">
        <v>3724</v>
      </c>
      <c r="E277" s="1325"/>
      <c r="F277" s="1326"/>
      <c r="G277" s="1309"/>
      <c r="H277" s="1310"/>
      <c r="I277" s="1309"/>
      <c r="J277" s="1310"/>
      <c r="K277" s="1325"/>
      <c r="L277" s="1326"/>
      <c r="M277" s="1309">
        <v>11972248</v>
      </c>
      <c r="N277" s="1310"/>
      <c r="O277" s="1309">
        <f t="shared" si="24"/>
        <v>11972248</v>
      </c>
      <c r="P277" s="1310"/>
      <c r="Q277" s="381" t="s">
        <v>559</v>
      </c>
    </row>
    <row r="278" spans="1:17" ht="23.25">
      <c r="A278" s="1302" t="s">
        <v>454</v>
      </c>
      <c r="B278" s="1303"/>
      <c r="C278" s="1304"/>
      <c r="D278" s="382">
        <v>3725</v>
      </c>
      <c r="E278" s="1325"/>
      <c r="F278" s="1326"/>
      <c r="G278" s="1325"/>
      <c r="H278" s="1326"/>
      <c r="I278" s="1378"/>
      <c r="J278" s="1379"/>
      <c r="K278" s="1325"/>
      <c r="L278" s="1326"/>
      <c r="M278" s="1309">
        <v>2915527</v>
      </c>
      <c r="N278" s="1310"/>
      <c r="O278" s="1309">
        <f t="shared" si="24"/>
        <v>2915527</v>
      </c>
      <c r="P278" s="1310"/>
      <c r="Q278" s="381" t="s">
        <v>559</v>
      </c>
    </row>
    <row r="279" spans="1:17" ht="23.25">
      <c r="A279" s="1302" t="s">
        <v>648</v>
      </c>
      <c r="B279" s="1303"/>
      <c r="C279" s="1304"/>
      <c r="D279" s="406">
        <v>3726</v>
      </c>
      <c r="E279" s="1305"/>
      <c r="F279" s="1306"/>
      <c r="G279" s="1305"/>
      <c r="H279" s="1306"/>
      <c r="I279" s="1307"/>
      <c r="J279" s="1308"/>
      <c r="K279" s="1305"/>
      <c r="L279" s="1306"/>
      <c r="M279" s="1307">
        <v>270382</v>
      </c>
      <c r="N279" s="1308"/>
      <c r="O279" s="1309">
        <f t="shared" si="24"/>
        <v>270382</v>
      </c>
      <c r="P279" s="1310"/>
      <c r="Q279" s="381" t="s">
        <v>559</v>
      </c>
    </row>
    <row r="280" spans="1:17" ht="23.25">
      <c r="A280" s="1302" t="s">
        <v>458</v>
      </c>
      <c r="B280" s="1303"/>
      <c r="C280" s="1304"/>
      <c r="D280" s="406">
        <v>3727</v>
      </c>
      <c r="E280" s="1335"/>
      <c r="F280" s="1336"/>
      <c r="G280" s="1307"/>
      <c r="H280" s="1308"/>
      <c r="I280" s="1305"/>
      <c r="J280" s="1306"/>
      <c r="K280" s="1305"/>
      <c r="L280" s="1306"/>
      <c r="M280" s="1307">
        <v>1599594</v>
      </c>
      <c r="N280" s="1308"/>
      <c r="O280" s="1309">
        <f t="shared" si="24"/>
        <v>1599594</v>
      </c>
      <c r="P280" s="1310"/>
      <c r="Q280" s="381" t="s">
        <v>559</v>
      </c>
    </row>
    <row r="281" spans="1:17" ht="23.25">
      <c r="A281" s="1322" t="s">
        <v>462</v>
      </c>
      <c r="B281" s="1323"/>
      <c r="C281" s="1324"/>
      <c r="D281" s="406">
        <v>3730</v>
      </c>
      <c r="E281" s="1309"/>
      <c r="F281" s="1310"/>
      <c r="G281" s="1307"/>
      <c r="H281" s="1308"/>
      <c r="I281" s="1305"/>
      <c r="J281" s="1306"/>
      <c r="K281" s="1307"/>
      <c r="L281" s="1308"/>
      <c r="M281" s="1307">
        <v>1951321</v>
      </c>
      <c r="N281" s="1308"/>
      <c r="O281" s="1309">
        <f t="shared" si="24"/>
        <v>1951321</v>
      </c>
      <c r="P281" s="1310"/>
      <c r="Q281" s="381" t="s">
        <v>559</v>
      </c>
    </row>
    <row r="282" spans="1:17" ht="23.25">
      <c r="A282" s="1302" t="s">
        <v>464</v>
      </c>
      <c r="B282" s="1303"/>
      <c r="C282" s="1304"/>
      <c r="D282" s="382">
        <v>3731</v>
      </c>
      <c r="E282" s="1309"/>
      <c r="F282" s="1310"/>
      <c r="G282" s="1309"/>
      <c r="H282" s="1310"/>
      <c r="I282" s="1325"/>
      <c r="J282" s="1326"/>
      <c r="K282" s="1327"/>
      <c r="L282" s="1328"/>
      <c r="M282" s="1309">
        <v>2614129</v>
      </c>
      <c r="N282" s="1310"/>
      <c r="O282" s="1309">
        <f t="shared" si="24"/>
        <v>2614129</v>
      </c>
      <c r="P282" s="1310"/>
      <c r="Q282" s="381" t="s">
        <v>559</v>
      </c>
    </row>
    <row r="283" spans="1:17" ht="23.25">
      <c r="A283" s="1302" t="s">
        <v>466</v>
      </c>
      <c r="B283" s="1303"/>
      <c r="C283" s="1304"/>
      <c r="D283" s="382">
        <v>3732</v>
      </c>
      <c r="E283" s="1309"/>
      <c r="F283" s="1310"/>
      <c r="G283" s="1309"/>
      <c r="H283" s="1310"/>
      <c r="I283" s="1325"/>
      <c r="J283" s="1326"/>
      <c r="K283" s="1309">
        <v>8483.2999999999993</v>
      </c>
      <c r="L283" s="1310"/>
      <c r="M283" s="1309">
        <v>381806</v>
      </c>
      <c r="N283" s="1310"/>
      <c r="O283" s="1309">
        <f t="shared" si="24"/>
        <v>390289.3</v>
      </c>
      <c r="P283" s="1310"/>
      <c r="Q283" s="381" t="s">
        <v>559</v>
      </c>
    </row>
    <row r="284" spans="1:17" ht="23.25">
      <c r="A284" s="1302" t="s">
        <v>469</v>
      </c>
      <c r="B284" s="1303"/>
      <c r="C284" s="1304"/>
      <c r="D284" s="382">
        <v>3733</v>
      </c>
      <c r="E284" s="1309"/>
      <c r="F284" s="1310"/>
      <c r="G284" s="1325"/>
      <c r="H284" s="1326"/>
      <c r="I284" s="1309"/>
      <c r="J284" s="1310"/>
      <c r="K284" s="1325"/>
      <c r="L284" s="1326"/>
      <c r="M284" s="1309">
        <v>2391393</v>
      </c>
      <c r="N284" s="1310"/>
      <c r="O284" s="1309">
        <f t="shared" si="24"/>
        <v>2391393</v>
      </c>
      <c r="P284" s="1310"/>
      <c r="Q284" s="381" t="s">
        <v>559</v>
      </c>
    </row>
    <row r="285" spans="1:17" ht="26.25" customHeight="1">
      <c r="A285" s="1317" t="s">
        <v>471</v>
      </c>
      <c r="B285" s="1374"/>
      <c r="C285" s="1375"/>
      <c r="D285" s="411">
        <v>3734</v>
      </c>
      <c r="E285" s="1376"/>
      <c r="F285" s="1377"/>
      <c r="G285" s="1376"/>
      <c r="H285" s="1377"/>
      <c r="I285" s="1376"/>
      <c r="J285" s="1377"/>
      <c r="K285" s="1376"/>
      <c r="L285" s="1377"/>
      <c r="M285" s="1307">
        <v>104308</v>
      </c>
      <c r="N285" s="1308"/>
      <c r="O285" s="1309">
        <f>E285+G285+I285+K285+M285</f>
        <v>104308</v>
      </c>
      <c r="P285" s="1310"/>
      <c r="Q285" s="381" t="s">
        <v>559</v>
      </c>
    </row>
    <row r="286" spans="1:17" ht="23.25">
      <c r="A286" s="1322" t="s">
        <v>473</v>
      </c>
      <c r="B286" s="1323"/>
      <c r="C286" s="1324"/>
      <c r="D286" s="404">
        <v>3735</v>
      </c>
      <c r="E286" s="1305"/>
      <c r="F286" s="1306"/>
      <c r="G286" s="1307"/>
      <c r="H286" s="1308"/>
      <c r="I286" s="1305"/>
      <c r="J286" s="1306"/>
      <c r="K286" s="1307"/>
      <c r="L286" s="1308"/>
      <c r="M286" s="1307">
        <v>210933</v>
      </c>
      <c r="N286" s="1308"/>
      <c r="O286" s="1309">
        <f t="shared" ref="O286" si="25">E286+G286+I286+K286+M286</f>
        <v>210933</v>
      </c>
      <c r="P286" s="1310"/>
      <c r="Q286" s="381" t="s">
        <v>559</v>
      </c>
    </row>
    <row r="287" spans="1:17" ht="23.25">
      <c r="A287" s="1302" t="s">
        <v>475</v>
      </c>
      <c r="B287" s="1303"/>
      <c r="C287" s="1304"/>
      <c r="D287" s="382">
        <v>3736</v>
      </c>
      <c r="E287" s="1309"/>
      <c r="F287" s="1310"/>
      <c r="G287" s="1325"/>
      <c r="H287" s="1326"/>
      <c r="I287" s="1325"/>
      <c r="J287" s="1326"/>
      <c r="K287" s="1325"/>
      <c r="L287" s="1326"/>
      <c r="M287" s="1356">
        <v>482175</v>
      </c>
      <c r="N287" s="1357"/>
      <c r="O287" s="1309">
        <f>E287+G287+I287+K287+M287</f>
        <v>482175</v>
      </c>
      <c r="P287" s="1310"/>
      <c r="Q287" s="381" t="s">
        <v>559</v>
      </c>
    </row>
    <row r="288" spans="1:17" ht="23.25">
      <c r="A288" s="1302" t="s">
        <v>477</v>
      </c>
      <c r="B288" s="1303"/>
      <c r="C288" s="1304"/>
      <c r="D288" s="382">
        <v>3737</v>
      </c>
      <c r="E288" s="1325"/>
      <c r="F288" s="1326"/>
      <c r="G288" s="1309"/>
      <c r="H288" s="1310"/>
      <c r="I288" s="1325"/>
      <c r="J288" s="1326"/>
      <c r="K288" s="1309">
        <v>40344</v>
      </c>
      <c r="L288" s="1310"/>
      <c r="M288" s="1356">
        <v>210824.62</v>
      </c>
      <c r="N288" s="1357"/>
      <c r="O288" s="1309">
        <f>E288+G288+I288+K288+M288</f>
        <v>251168.62</v>
      </c>
      <c r="P288" s="1310"/>
      <c r="Q288" s="381" t="s">
        <v>559</v>
      </c>
    </row>
    <row r="289" spans="1:17" ht="23.25">
      <c r="A289" s="1302" t="s">
        <v>481</v>
      </c>
      <c r="B289" s="1303"/>
      <c r="C289" s="1304"/>
      <c r="D289" s="382">
        <v>3738</v>
      </c>
      <c r="E289" s="1325"/>
      <c r="F289" s="1326"/>
      <c r="G289" s="1309"/>
      <c r="H289" s="1310"/>
      <c r="I289" s="1309"/>
      <c r="J289" s="1310"/>
      <c r="K289" s="1325"/>
      <c r="L289" s="1326"/>
      <c r="M289" s="1309">
        <v>521554</v>
      </c>
      <c r="N289" s="1310"/>
      <c r="O289" s="1309">
        <f>E289+G289+I289+K289+M289</f>
        <v>521554</v>
      </c>
      <c r="P289" s="1310"/>
      <c r="Q289" s="381" t="s">
        <v>559</v>
      </c>
    </row>
    <row r="290" spans="1:17" ht="23.25">
      <c r="A290" s="1302" t="s">
        <v>484</v>
      </c>
      <c r="B290" s="1303"/>
      <c r="C290" s="1304"/>
      <c r="D290" s="382">
        <v>3739</v>
      </c>
      <c r="E290" s="1325"/>
      <c r="F290" s="1326"/>
      <c r="G290" s="1325"/>
      <c r="H290" s="1326"/>
      <c r="I290" s="1378"/>
      <c r="J290" s="1379"/>
      <c r="K290" s="1325">
        <v>-129336</v>
      </c>
      <c r="L290" s="1326"/>
      <c r="M290" s="1309">
        <v>409615</v>
      </c>
      <c r="N290" s="1310"/>
      <c r="O290" s="1309">
        <f>E290+G290+I290+K290+M290</f>
        <v>280279</v>
      </c>
      <c r="P290" s="1310"/>
      <c r="Q290" s="381" t="s">
        <v>559</v>
      </c>
    </row>
    <row r="291" spans="1:17" ht="23.25">
      <c r="A291" s="1302" t="s">
        <v>488</v>
      </c>
      <c r="B291" s="1303"/>
      <c r="C291" s="1304"/>
      <c r="D291" s="406">
        <v>3740</v>
      </c>
      <c r="E291" s="1305"/>
      <c r="F291" s="1306"/>
      <c r="G291" s="1305"/>
      <c r="H291" s="1306"/>
      <c r="I291" s="1307"/>
      <c r="J291" s="1308"/>
      <c r="K291" s="1305"/>
      <c r="L291" s="1306"/>
      <c r="M291" s="1307">
        <v>599274</v>
      </c>
      <c r="N291" s="1308"/>
      <c r="O291" s="1309">
        <f>E291+G291+I291+K291+M291</f>
        <v>599274</v>
      </c>
      <c r="P291" s="1310"/>
      <c r="Q291" s="381" t="s">
        <v>559</v>
      </c>
    </row>
    <row r="292" spans="1:17" ht="15" customHeight="1">
      <c r="A292" s="1281" t="s">
        <v>563</v>
      </c>
      <c r="B292" s="1282"/>
      <c r="C292" s="1282"/>
      <c r="D292" s="1283"/>
      <c r="E292" s="1368">
        <f>SUM(E271:F291)</f>
        <v>-6330130.5399999991</v>
      </c>
      <c r="F292" s="1369"/>
      <c r="G292" s="1368">
        <f t="shared" ref="G292" si="26">SUM(G271:H291)</f>
        <v>-10436</v>
      </c>
      <c r="H292" s="1369"/>
      <c r="I292" s="1368">
        <f t="shared" ref="I292" si="27">SUM(I271:J291)</f>
        <v>-314890.63999999996</v>
      </c>
      <c r="J292" s="1369"/>
      <c r="K292" s="1368">
        <f t="shared" ref="K292" si="28">SUM(K271:L291)</f>
        <v>-287000.21999999997</v>
      </c>
      <c r="L292" s="1369"/>
      <c r="M292" s="1339">
        <f>SUM(M271:N291)</f>
        <v>510586597.69</v>
      </c>
      <c r="N292" s="1340"/>
      <c r="O292" s="1339">
        <f>SUM(O271:P291)</f>
        <v>503644140.2899999</v>
      </c>
      <c r="P292" s="1340"/>
      <c r="Q292" s="1277" t="s">
        <v>559</v>
      </c>
    </row>
    <row r="293" spans="1:17" ht="15" customHeight="1">
      <c r="A293" s="1284"/>
      <c r="B293" s="1285"/>
      <c r="C293" s="1285"/>
      <c r="D293" s="1286"/>
      <c r="E293" s="1370"/>
      <c r="F293" s="1371"/>
      <c r="G293" s="1370"/>
      <c r="H293" s="1371"/>
      <c r="I293" s="1370"/>
      <c r="J293" s="1371"/>
      <c r="K293" s="1370"/>
      <c r="L293" s="1371"/>
      <c r="M293" s="1341"/>
      <c r="N293" s="1342"/>
      <c r="O293" s="1341"/>
      <c r="P293" s="1342"/>
      <c r="Q293" s="1278"/>
    </row>
    <row r="294" spans="1:17" ht="15" customHeight="1">
      <c r="A294" s="1287"/>
      <c r="B294" s="1288"/>
      <c r="C294" s="1288"/>
      <c r="D294" s="1289"/>
      <c r="E294" s="1372"/>
      <c r="F294" s="1373"/>
      <c r="G294" s="1372"/>
      <c r="H294" s="1373"/>
      <c r="I294" s="1372"/>
      <c r="J294" s="1373"/>
      <c r="K294" s="1372"/>
      <c r="L294" s="1373"/>
      <c r="M294" s="1343"/>
      <c r="N294" s="1344"/>
      <c r="O294" s="1343"/>
      <c r="P294" s="1344"/>
      <c r="Q294" s="1279"/>
    </row>
    <row r="295" spans="1:17" ht="26.25">
      <c r="A295" s="412"/>
      <c r="B295" s="412"/>
      <c r="C295" s="412"/>
      <c r="D295" s="413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414"/>
      <c r="P295" s="414"/>
      <c r="Q295" s="398"/>
    </row>
    <row r="296" spans="1:17" ht="23.25">
      <c r="A296" s="415"/>
      <c r="B296" s="415"/>
      <c r="C296" s="415"/>
      <c r="D296" s="415"/>
      <c r="E296" s="415"/>
      <c r="F296" s="415"/>
      <c r="G296" s="415"/>
      <c r="H296" s="415"/>
      <c r="I296" s="1280" t="s">
        <v>649</v>
      </c>
      <c r="J296" s="1280"/>
      <c r="K296" s="415"/>
      <c r="L296" s="415"/>
      <c r="M296" s="415"/>
      <c r="N296" s="415"/>
      <c r="O296" s="415"/>
      <c r="P296" s="415"/>
      <c r="Q296" s="407"/>
    </row>
    <row r="297" spans="1:17">
      <c r="A297" s="328"/>
      <c r="B297" s="328"/>
      <c r="C297" s="328"/>
      <c r="D297" s="328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49"/>
    </row>
    <row r="309" spans="1:17" ht="26.25">
      <c r="A309" s="361" t="s">
        <v>0</v>
      </c>
      <c r="B309" s="361"/>
      <c r="C309" s="361"/>
      <c r="D309" s="397"/>
      <c r="E309" s="397"/>
      <c r="F309" s="397"/>
      <c r="G309" s="397"/>
      <c r="H309" s="397"/>
      <c r="I309" s="397"/>
      <c r="J309" s="397"/>
      <c r="K309" s="397"/>
      <c r="L309" s="397"/>
      <c r="M309" s="397"/>
      <c r="N309" s="397"/>
      <c r="O309" s="397"/>
      <c r="P309" s="397"/>
      <c r="Q309" s="397"/>
    </row>
    <row r="310" spans="1:17" ht="26.25">
      <c r="A310" s="361" t="s">
        <v>552</v>
      </c>
      <c r="B310" s="361"/>
      <c r="C310" s="361"/>
      <c r="D310" s="397"/>
      <c r="E310" s="397"/>
      <c r="F310" s="397"/>
      <c r="G310" s="397"/>
      <c r="H310" s="397"/>
      <c r="I310" s="397"/>
      <c r="J310" s="397"/>
      <c r="K310" s="397"/>
      <c r="L310" s="397"/>
      <c r="M310" s="397"/>
      <c r="N310" s="397"/>
      <c r="O310" s="397"/>
      <c r="P310" s="397"/>
      <c r="Q310" s="397"/>
    </row>
    <row r="312" spans="1:17" ht="27.75">
      <c r="A312" s="397"/>
      <c r="B312" s="397"/>
      <c r="C312" s="397"/>
      <c r="D312" s="397"/>
      <c r="E312" s="397"/>
      <c r="F312" s="397"/>
      <c r="G312" s="329" t="s">
        <v>732</v>
      </c>
      <c r="H312" s="329"/>
      <c r="I312" s="328"/>
      <c r="J312" s="329"/>
      <c r="K312" s="329"/>
      <c r="L312" s="329"/>
      <c r="M312" s="329"/>
      <c r="N312" s="329"/>
      <c r="O312" s="397"/>
      <c r="P312" s="397"/>
      <c r="Q312" s="397"/>
    </row>
    <row r="315" spans="1:17" ht="52.5">
      <c r="A315" s="1358" t="s">
        <v>553</v>
      </c>
      <c r="B315" s="1359"/>
      <c r="C315" s="1360"/>
      <c r="D315" s="393" t="s">
        <v>554</v>
      </c>
      <c r="E315" s="1282"/>
      <c r="F315" s="1283"/>
      <c r="G315" s="1367">
        <v>2014</v>
      </c>
      <c r="H315" s="1367"/>
      <c r="I315" s="1367">
        <v>2015</v>
      </c>
      <c r="J315" s="1367"/>
      <c r="K315" s="1367">
        <v>2016</v>
      </c>
      <c r="L315" s="1367"/>
      <c r="M315" s="1367">
        <v>2017</v>
      </c>
      <c r="N315" s="1367"/>
      <c r="O315" s="336"/>
      <c r="P315" s="337"/>
      <c r="Q315" s="377"/>
    </row>
    <row r="316" spans="1:17" ht="26.25">
      <c r="A316" s="1361"/>
      <c r="B316" s="1362"/>
      <c r="C316" s="1363"/>
      <c r="D316" s="363" t="s">
        <v>556</v>
      </c>
      <c r="E316" s="1285" t="s">
        <v>731</v>
      </c>
      <c r="F316" s="1286"/>
      <c r="G316" s="1367"/>
      <c r="H316" s="1367"/>
      <c r="I316" s="1367"/>
      <c r="J316" s="1367"/>
      <c r="K316" s="1367"/>
      <c r="L316" s="1367"/>
      <c r="M316" s="1367"/>
      <c r="N316" s="1367"/>
      <c r="O316" s="1345" t="s">
        <v>555</v>
      </c>
      <c r="P316" s="1346"/>
      <c r="Q316" s="378"/>
    </row>
    <row r="317" spans="1:17" ht="26.25">
      <c r="A317" s="1361"/>
      <c r="B317" s="1362"/>
      <c r="C317" s="1363"/>
      <c r="D317" s="401"/>
      <c r="E317" s="1285" t="s">
        <v>557</v>
      </c>
      <c r="F317" s="1286"/>
      <c r="G317" s="1367"/>
      <c r="H317" s="1367"/>
      <c r="I317" s="1367"/>
      <c r="J317" s="1367"/>
      <c r="K317" s="1367"/>
      <c r="L317" s="1367"/>
      <c r="M317" s="1367"/>
      <c r="N317" s="1367"/>
      <c r="O317" s="1347">
        <v>43100</v>
      </c>
      <c r="P317" s="1346"/>
      <c r="Q317" s="378"/>
    </row>
    <row r="318" spans="1:17" ht="26.25">
      <c r="A318" s="1364"/>
      <c r="B318" s="1365"/>
      <c r="C318" s="1366"/>
      <c r="D318" s="394"/>
      <c r="E318" s="1288"/>
      <c r="F318" s="1289"/>
      <c r="G318" s="1367"/>
      <c r="H318" s="1367"/>
      <c r="I318" s="1367"/>
      <c r="J318" s="1367"/>
      <c r="K318" s="1367"/>
      <c r="L318" s="1367"/>
      <c r="M318" s="1367"/>
      <c r="N318" s="1367"/>
      <c r="O318" s="340" t="s">
        <v>88</v>
      </c>
      <c r="P318" s="341"/>
      <c r="Q318" s="379"/>
    </row>
    <row r="319" spans="1:17" s="588" customFormat="1" ht="26.25">
      <c r="A319" s="1348" t="s">
        <v>565</v>
      </c>
      <c r="B319" s="1349"/>
      <c r="C319" s="1349"/>
      <c r="D319" s="394"/>
      <c r="E319" s="1350">
        <f>SUM(E292)</f>
        <v>-6330130.5399999991</v>
      </c>
      <c r="F319" s="1351"/>
      <c r="G319" s="1350">
        <f>SUM(G292)</f>
        <v>-10436</v>
      </c>
      <c r="H319" s="1351"/>
      <c r="I319" s="1350">
        <f>SUM(I292)</f>
        <v>-314890.63999999996</v>
      </c>
      <c r="J319" s="1351"/>
      <c r="K319" s="1350">
        <f>SUM(K292)</f>
        <v>-287000.21999999997</v>
      </c>
      <c r="L319" s="1351"/>
      <c r="M319" s="1352">
        <f>SUM(M292)</f>
        <v>510586597.69</v>
      </c>
      <c r="N319" s="1353"/>
      <c r="O319" s="1337">
        <f>O292</f>
        <v>503644140.2899999</v>
      </c>
      <c r="P319" s="1338"/>
      <c r="Q319" s="379" t="s">
        <v>559</v>
      </c>
    </row>
    <row r="320" spans="1:17" ht="23.25">
      <c r="A320" s="1302" t="s">
        <v>490</v>
      </c>
      <c r="B320" s="1303"/>
      <c r="C320" s="1304"/>
      <c r="D320" s="406">
        <v>3741</v>
      </c>
      <c r="E320" s="1335"/>
      <c r="F320" s="1336"/>
      <c r="G320" s="1307"/>
      <c r="H320" s="1308"/>
      <c r="I320" s="1305"/>
      <c r="J320" s="1306"/>
      <c r="K320" s="1305"/>
      <c r="L320" s="1306"/>
      <c r="M320" s="1307">
        <v>1016283</v>
      </c>
      <c r="N320" s="1308"/>
      <c r="O320" s="1309">
        <f t="shared" ref="O320:O321" si="29">E320+G320+I320+K320+M320</f>
        <v>1016283</v>
      </c>
      <c r="P320" s="1310"/>
      <c r="Q320" s="381" t="s">
        <v>559</v>
      </c>
    </row>
    <row r="321" spans="1:17" ht="23.25">
      <c r="A321" s="1302" t="s">
        <v>492</v>
      </c>
      <c r="B321" s="1303"/>
      <c r="C321" s="1304"/>
      <c r="D321" s="406">
        <v>3742</v>
      </c>
      <c r="E321" s="1305"/>
      <c r="F321" s="1306"/>
      <c r="G321" s="1305"/>
      <c r="H321" s="1306"/>
      <c r="I321" s="1307"/>
      <c r="J321" s="1308"/>
      <c r="K321" s="1331">
        <v>-32540</v>
      </c>
      <c r="L321" s="1332"/>
      <c r="M321" s="1333">
        <v>689937.9</v>
      </c>
      <c r="N321" s="1334"/>
      <c r="O321" s="1309">
        <f t="shared" si="29"/>
        <v>657397.9</v>
      </c>
      <c r="P321" s="1310"/>
      <c r="Q321" s="381" t="s">
        <v>559</v>
      </c>
    </row>
    <row r="322" spans="1:17" ht="23.25">
      <c r="A322" s="1302" t="s">
        <v>498</v>
      </c>
      <c r="B322" s="1303"/>
      <c r="C322" s="1304"/>
      <c r="D322" s="406">
        <v>3743</v>
      </c>
      <c r="E322" s="1305"/>
      <c r="F322" s="1306"/>
      <c r="G322" s="1305"/>
      <c r="H322" s="1306"/>
      <c r="I322" s="1307"/>
      <c r="J322" s="1308"/>
      <c r="K322" s="1527">
        <v>2462</v>
      </c>
      <c r="L322" s="1528"/>
      <c r="M322" s="1354">
        <v>2430087</v>
      </c>
      <c r="N322" s="1355"/>
      <c r="O322" s="1309">
        <f t="shared" ref="O322" si="30">E322+G322+I322+K322+M322</f>
        <v>2432549</v>
      </c>
      <c r="P322" s="1310"/>
      <c r="Q322" s="381" t="s">
        <v>559</v>
      </c>
    </row>
    <row r="323" spans="1:17" ht="23.25">
      <c r="A323" s="1322" t="s">
        <v>500</v>
      </c>
      <c r="B323" s="1323"/>
      <c r="C323" s="1324"/>
      <c r="D323" s="406">
        <v>3744</v>
      </c>
      <c r="E323" s="1309"/>
      <c r="F323" s="1310"/>
      <c r="G323" s="1307"/>
      <c r="H323" s="1308"/>
      <c r="I323" s="1305"/>
      <c r="J323" s="1306"/>
      <c r="K323" s="1307"/>
      <c r="L323" s="1308"/>
      <c r="M323" s="1307">
        <v>35074</v>
      </c>
      <c r="N323" s="1308"/>
      <c r="O323" s="1309">
        <f>E323+G323+I323+K323+M323</f>
        <v>35074</v>
      </c>
      <c r="P323" s="1310"/>
      <c r="Q323" s="381" t="s">
        <v>559</v>
      </c>
    </row>
    <row r="324" spans="1:17" ht="23.25">
      <c r="A324" s="1302" t="s">
        <v>502</v>
      </c>
      <c r="B324" s="1303"/>
      <c r="C324" s="1304"/>
      <c r="D324" s="382">
        <v>3745</v>
      </c>
      <c r="E324" s="1309"/>
      <c r="F324" s="1310"/>
      <c r="G324" s="1309"/>
      <c r="H324" s="1310"/>
      <c r="I324" s="1325"/>
      <c r="J324" s="1326"/>
      <c r="K324" s="1327"/>
      <c r="L324" s="1328"/>
      <c r="M324" s="1309">
        <v>4366688</v>
      </c>
      <c r="N324" s="1310"/>
      <c r="O324" s="1309">
        <f>E324+G324+I324+K324+M324</f>
        <v>4366688</v>
      </c>
      <c r="P324" s="1310"/>
      <c r="Q324" s="381" t="s">
        <v>559</v>
      </c>
    </row>
    <row r="325" spans="1:17" ht="23.25" customHeight="1">
      <c r="A325" s="600" t="s">
        <v>504</v>
      </c>
      <c r="B325" s="601"/>
      <c r="C325" s="602"/>
      <c r="D325" s="382">
        <v>3747</v>
      </c>
      <c r="E325" s="1309"/>
      <c r="F325" s="1310"/>
      <c r="G325" s="1307"/>
      <c r="H325" s="1308"/>
      <c r="I325" s="1305"/>
      <c r="J325" s="1306"/>
      <c r="K325" s="1307"/>
      <c r="L325" s="1308"/>
      <c r="M325" s="1307">
        <v>750651</v>
      </c>
      <c r="N325" s="1308"/>
      <c r="O325" s="1309">
        <f t="shared" ref="O325:O326" si="31">E325+G325+I325+K325+M325</f>
        <v>750651</v>
      </c>
      <c r="P325" s="1310"/>
      <c r="Q325" s="381" t="s">
        <v>559</v>
      </c>
    </row>
    <row r="326" spans="1:17" ht="23.25">
      <c r="A326" s="600" t="s">
        <v>506</v>
      </c>
      <c r="B326" s="601"/>
      <c r="C326" s="602"/>
      <c r="D326" s="382">
        <v>3748</v>
      </c>
      <c r="E326" s="1309"/>
      <c r="F326" s="1310"/>
      <c r="G326" s="1309"/>
      <c r="H326" s="1310"/>
      <c r="I326" s="1325"/>
      <c r="J326" s="1326"/>
      <c r="K326" s="1327"/>
      <c r="L326" s="1328"/>
      <c r="M326" s="1309">
        <f>+JANV!E6358</f>
        <v>2334196</v>
      </c>
      <c r="N326" s="1310"/>
      <c r="O326" s="1309">
        <f t="shared" si="31"/>
        <v>2334196</v>
      </c>
      <c r="P326" s="1310"/>
      <c r="Q326" s="381" t="s">
        <v>559</v>
      </c>
    </row>
    <row r="327" spans="1:17" ht="23.25">
      <c r="A327" s="1317" t="s">
        <v>508</v>
      </c>
      <c r="B327" s="1318"/>
      <c r="C327" s="1319"/>
      <c r="D327" s="411">
        <v>3749</v>
      </c>
      <c r="E327" s="1309"/>
      <c r="F327" s="1310"/>
      <c r="G327" s="1309"/>
      <c r="H327" s="1310"/>
      <c r="I327" s="1325"/>
      <c r="J327" s="1326"/>
      <c r="K327" s="1309"/>
      <c r="L327" s="1310"/>
      <c r="M327" s="1309">
        <v>473210</v>
      </c>
      <c r="N327" s="1310"/>
      <c r="O327" s="1309">
        <f t="shared" ref="O327:O328" si="32">E327+G327+I327+K327+M327</f>
        <v>473210</v>
      </c>
      <c r="P327" s="1310"/>
      <c r="Q327" s="381" t="s">
        <v>559</v>
      </c>
    </row>
    <row r="328" spans="1:17" ht="23.25">
      <c r="A328" s="1322" t="s">
        <v>650</v>
      </c>
      <c r="B328" s="1323"/>
      <c r="C328" s="1324"/>
      <c r="D328" s="404">
        <v>3750</v>
      </c>
      <c r="E328" s="1309"/>
      <c r="F328" s="1310"/>
      <c r="G328" s="1325"/>
      <c r="H328" s="1326"/>
      <c r="I328" s="1309"/>
      <c r="J328" s="1310"/>
      <c r="K328" s="1325"/>
      <c r="L328" s="1326"/>
      <c r="M328" s="1327">
        <v>-47137</v>
      </c>
      <c r="N328" s="1328"/>
      <c r="O328" s="1327">
        <f t="shared" si="32"/>
        <v>-47137</v>
      </c>
      <c r="P328" s="1328"/>
      <c r="Q328" s="381" t="s">
        <v>561</v>
      </c>
    </row>
    <row r="329" spans="1:17" ht="23.25">
      <c r="A329" s="1317" t="s">
        <v>512</v>
      </c>
      <c r="B329" s="1318"/>
      <c r="C329" s="1319"/>
      <c r="D329" s="411">
        <v>3751</v>
      </c>
      <c r="E329" s="1309"/>
      <c r="F329" s="1310"/>
      <c r="G329" s="1309"/>
      <c r="H329" s="1310"/>
      <c r="I329" s="1325"/>
      <c r="J329" s="1326"/>
      <c r="K329" s="1309"/>
      <c r="L329" s="1310"/>
      <c r="M329" s="1309">
        <v>259768</v>
      </c>
      <c r="N329" s="1310"/>
      <c r="O329" s="1309">
        <f t="shared" ref="O329:O330" si="33">E329+G329+I329+K329+M329</f>
        <v>259768</v>
      </c>
      <c r="P329" s="1310"/>
      <c r="Q329" s="381" t="s">
        <v>559</v>
      </c>
    </row>
    <row r="330" spans="1:17" ht="26.25">
      <c r="A330" s="1317" t="s">
        <v>515</v>
      </c>
      <c r="B330" s="1318"/>
      <c r="C330" s="1319"/>
      <c r="D330" s="411">
        <v>3753</v>
      </c>
      <c r="E330" s="1320"/>
      <c r="F330" s="1321"/>
      <c r="G330" s="1320"/>
      <c r="H330" s="1321"/>
      <c r="I330" s="1320"/>
      <c r="J330" s="1321"/>
      <c r="K330" s="1320"/>
      <c r="L330" s="1321"/>
      <c r="M330" s="1307">
        <v>2058800</v>
      </c>
      <c r="N330" s="1308"/>
      <c r="O330" s="1309">
        <f t="shared" si="33"/>
        <v>2058800</v>
      </c>
      <c r="P330" s="1310"/>
      <c r="Q330" s="381" t="s">
        <v>559</v>
      </c>
    </row>
    <row r="331" spans="1:17" ht="23.25">
      <c r="A331" s="1302" t="s">
        <v>518</v>
      </c>
      <c r="B331" s="1303"/>
      <c r="C331" s="1304"/>
      <c r="D331" s="406">
        <v>3755</v>
      </c>
      <c r="E331" s="1305"/>
      <c r="F331" s="1306"/>
      <c r="G331" s="1305"/>
      <c r="H331" s="1306"/>
      <c r="I331" s="1307"/>
      <c r="J331" s="1308"/>
      <c r="K331" s="1305"/>
      <c r="L331" s="1306"/>
      <c r="M331" s="1307">
        <v>677912</v>
      </c>
      <c r="N331" s="1308"/>
      <c r="O331" s="1309">
        <f t="shared" ref="O331" si="34">E331+G331+I331+K331+M331</f>
        <v>677912</v>
      </c>
      <c r="P331" s="1310"/>
      <c r="Q331" s="381" t="s">
        <v>559</v>
      </c>
    </row>
    <row r="332" spans="1:17" ht="23.25">
      <c r="A332" s="1311" t="s">
        <v>520</v>
      </c>
      <c r="B332" s="1312"/>
      <c r="C332" s="1313"/>
      <c r="D332" s="406">
        <v>3756</v>
      </c>
      <c r="E332" s="607"/>
      <c r="F332" s="608"/>
      <c r="G332" s="607"/>
      <c r="H332" s="608"/>
      <c r="I332" s="598"/>
      <c r="J332" s="599"/>
      <c r="K332" s="607"/>
      <c r="L332" s="608"/>
      <c r="M332" s="1329">
        <v>1507303</v>
      </c>
      <c r="N332" s="1330"/>
      <c r="O332" s="1309">
        <f t="shared" ref="O332" si="35">E332+G332+I332+K332+M332</f>
        <v>1507303</v>
      </c>
      <c r="P332" s="1310"/>
      <c r="Q332" s="381" t="s">
        <v>559</v>
      </c>
    </row>
    <row r="333" spans="1:17" ht="23.25">
      <c r="A333" s="1302" t="s">
        <v>522</v>
      </c>
      <c r="B333" s="1314"/>
      <c r="C333" s="1315"/>
      <c r="D333" s="406">
        <v>3757</v>
      </c>
      <c r="E333" s="607"/>
      <c r="F333" s="608"/>
      <c r="G333" s="607"/>
      <c r="H333" s="608"/>
      <c r="I333" s="598"/>
      <c r="J333" s="599"/>
      <c r="K333" s="607"/>
      <c r="L333" s="608"/>
      <c r="M333" s="1307">
        <v>36455</v>
      </c>
      <c r="N333" s="1316"/>
      <c r="O333" s="1309">
        <f t="shared" ref="O333:O337" si="36">E333+G333+I333+K333+M333</f>
        <v>36455</v>
      </c>
      <c r="P333" s="1310"/>
      <c r="Q333" s="381" t="s">
        <v>559</v>
      </c>
    </row>
    <row r="334" spans="1:17" ht="23.25">
      <c r="A334" s="1302" t="s">
        <v>524</v>
      </c>
      <c r="B334" s="1314"/>
      <c r="C334" s="1315"/>
      <c r="D334" s="406">
        <v>3758</v>
      </c>
      <c r="E334" s="607"/>
      <c r="F334" s="608"/>
      <c r="G334" s="607"/>
      <c r="H334" s="608"/>
      <c r="I334" s="598"/>
      <c r="J334" s="599"/>
      <c r="K334" s="607"/>
      <c r="L334" s="608"/>
      <c r="M334" s="1307">
        <v>682203</v>
      </c>
      <c r="N334" s="1316"/>
      <c r="O334" s="1309">
        <f t="shared" si="36"/>
        <v>682203</v>
      </c>
      <c r="P334" s="1310"/>
      <c r="Q334" s="381" t="s">
        <v>559</v>
      </c>
    </row>
    <row r="335" spans="1:17" ht="23.25">
      <c r="A335" s="1302" t="s">
        <v>529</v>
      </c>
      <c r="B335" s="1314"/>
      <c r="C335" s="1315"/>
      <c r="D335" s="406">
        <v>3759</v>
      </c>
      <c r="E335" s="607"/>
      <c r="F335" s="608"/>
      <c r="G335" s="607"/>
      <c r="H335" s="608"/>
      <c r="I335" s="598"/>
      <c r="J335" s="599"/>
      <c r="K335" s="607"/>
      <c r="L335" s="608"/>
      <c r="M335" s="1307">
        <v>2016442</v>
      </c>
      <c r="N335" s="1316"/>
      <c r="O335" s="1309">
        <f t="shared" si="36"/>
        <v>2016442</v>
      </c>
      <c r="P335" s="1310"/>
      <c r="Q335" s="381" t="s">
        <v>559</v>
      </c>
    </row>
    <row r="336" spans="1:17" ht="23.25">
      <c r="A336" s="1302" t="s">
        <v>530</v>
      </c>
      <c r="B336" s="1314"/>
      <c r="C336" s="1315"/>
      <c r="D336" s="406">
        <v>3761</v>
      </c>
      <c r="E336" s="607"/>
      <c r="F336" s="608"/>
      <c r="G336" s="607"/>
      <c r="H336" s="608"/>
      <c r="I336" s="598"/>
      <c r="J336" s="599"/>
      <c r="K336" s="607"/>
      <c r="L336" s="608"/>
      <c r="M336" s="1307">
        <v>3089519</v>
      </c>
      <c r="N336" s="1316"/>
      <c r="O336" s="1309">
        <f t="shared" si="36"/>
        <v>3089519</v>
      </c>
      <c r="P336" s="1310"/>
      <c r="Q336" s="381" t="s">
        <v>559</v>
      </c>
    </row>
    <row r="337" spans="1:17" ht="23.25">
      <c r="A337" s="1322" t="s">
        <v>533</v>
      </c>
      <c r="B337" s="1323"/>
      <c r="C337" s="1324"/>
      <c r="D337" s="411">
        <v>3762</v>
      </c>
      <c r="E337" s="1309">
        <v>12788386.029999999</v>
      </c>
      <c r="F337" s="1310"/>
      <c r="G337" s="1325"/>
      <c r="H337" s="1326"/>
      <c r="I337" s="1309"/>
      <c r="J337" s="1310"/>
      <c r="K337" s="1309"/>
      <c r="L337" s="1310"/>
      <c r="M337" s="1309"/>
      <c r="N337" s="1310"/>
      <c r="O337" s="1309">
        <f t="shared" si="36"/>
        <v>12788386.029999999</v>
      </c>
      <c r="P337" s="1310"/>
      <c r="Q337" s="381" t="s">
        <v>559</v>
      </c>
    </row>
    <row r="338" spans="1:17">
      <c r="A338" s="1281" t="s">
        <v>733</v>
      </c>
      <c r="B338" s="1282"/>
      <c r="C338" s="1282"/>
      <c r="D338" s="1283"/>
      <c r="E338" s="1290">
        <f>SUM(E319:F337)</f>
        <v>6458255.4900000002</v>
      </c>
      <c r="F338" s="1291"/>
      <c r="G338" s="1290">
        <f>SUM(G319:H337)</f>
        <v>-10436</v>
      </c>
      <c r="H338" s="1291"/>
      <c r="I338" s="1290">
        <f>SUM(I319:J337)</f>
        <v>-314890.63999999996</v>
      </c>
      <c r="J338" s="1291"/>
      <c r="K338" s="1296">
        <f>SUM(K319:L337)</f>
        <v>-317078.21999999997</v>
      </c>
      <c r="L338" s="1297"/>
      <c r="M338" s="1271">
        <f>SUM(M319:N337)</f>
        <v>532963989.58999997</v>
      </c>
      <c r="N338" s="1272"/>
      <c r="O338" s="1271">
        <f>SUM(O319:P337)</f>
        <v>538779840.21999991</v>
      </c>
      <c r="P338" s="1272"/>
      <c r="Q338" s="1277" t="s">
        <v>559</v>
      </c>
    </row>
    <row r="339" spans="1:17">
      <c r="A339" s="1284"/>
      <c r="B339" s="1285"/>
      <c r="C339" s="1285"/>
      <c r="D339" s="1286"/>
      <c r="E339" s="1292"/>
      <c r="F339" s="1293"/>
      <c r="G339" s="1292"/>
      <c r="H339" s="1293"/>
      <c r="I339" s="1292"/>
      <c r="J339" s="1293"/>
      <c r="K339" s="1298"/>
      <c r="L339" s="1299"/>
      <c r="M339" s="1273"/>
      <c r="N339" s="1274"/>
      <c r="O339" s="1273"/>
      <c r="P339" s="1274"/>
      <c r="Q339" s="1278"/>
    </row>
    <row r="340" spans="1:17">
      <c r="A340" s="1287"/>
      <c r="B340" s="1288"/>
      <c r="C340" s="1288"/>
      <c r="D340" s="1289"/>
      <c r="E340" s="1294"/>
      <c r="F340" s="1295"/>
      <c r="G340" s="1294"/>
      <c r="H340" s="1295"/>
      <c r="I340" s="1294"/>
      <c r="J340" s="1295"/>
      <c r="K340" s="1300"/>
      <c r="L340" s="1301"/>
      <c r="M340" s="1275"/>
      <c r="N340" s="1276"/>
      <c r="O340" s="1275"/>
      <c r="P340" s="1276"/>
      <c r="Q340" s="1279"/>
    </row>
    <row r="341" spans="1:17" ht="26.25">
      <c r="A341" s="412"/>
      <c r="B341" s="412"/>
      <c r="C341" s="412"/>
      <c r="D341" s="413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414"/>
      <c r="P341" s="414"/>
      <c r="Q341" s="398"/>
    </row>
    <row r="342" spans="1:17" ht="23.25">
      <c r="A342" s="415"/>
      <c r="B342" s="415"/>
      <c r="C342" s="415"/>
      <c r="D342" s="415"/>
      <c r="E342" s="415"/>
      <c r="F342" s="415"/>
      <c r="G342" s="415"/>
      <c r="H342" s="415"/>
      <c r="I342" s="1280" t="s">
        <v>651</v>
      </c>
      <c r="J342" s="1280"/>
      <c r="K342" s="415"/>
      <c r="L342" s="415"/>
      <c r="M342" s="415"/>
      <c r="N342" s="415"/>
      <c r="O342" s="415"/>
      <c r="P342" s="415"/>
      <c r="Q342" s="407"/>
    </row>
    <row r="343" spans="1:17" ht="23.25">
      <c r="A343" s="328"/>
      <c r="B343" s="328"/>
      <c r="C343" s="359"/>
      <c r="D343" s="416" t="s">
        <v>652</v>
      </c>
      <c r="E343" s="359"/>
      <c r="F343" s="359"/>
      <c r="G343" s="359"/>
      <c r="H343" s="359"/>
      <c r="I343" s="359"/>
      <c r="J343" s="359"/>
      <c r="K343" s="417" t="s">
        <v>653</v>
      </c>
      <c r="L343" s="417"/>
      <c r="M343" s="417"/>
      <c r="N343" s="417"/>
      <c r="O343" s="359"/>
      <c r="P343" s="359"/>
      <c r="Q343" s="349"/>
    </row>
    <row r="344" spans="1:17">
      <c r="A344" s="328"/>
      <c r="B344" s="328"/>
      <c r="C344" s="328"/>
      <c r="D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49"/>
    </row>
    <row r="345" spans="1:17" ht="23.25">
      <c r="A345" s="415"/>
      <c r="B345" s="415"/>
      <c r="C345" s="359"/>
      <c r="D345" s="416"/>
      <c r="E345" s="359"/>
      <c r="F345" s="359"/>
      <c r="G345" s="359"/>
      <c r="H345" s="359"/>
      <c r="I345" s="359"/>
      <c r="J345" s="359"/>
      <c r="K345" s="417"/>
      <c r="L345" s="417"/>
      <c r="M345" s="417"/>
      <c r="N345" s="417"/>
      <c r="O345" s="359"/>
      <c r="P345" s="359"/>
      <c r="Q345" s="407"/>
    </row>
  </sheetData>
  <mergeCells count="1320">
    <mergeCell ref="O24:P24"/>
    <mergeCell ref="G27:H27"/>
    <mergeCell ref="I27:J27"/>
    <mergeCell ref="K27:L27"/>
    <mergeCell ref="M27:N27"/>
    <mergeCell ref="O27:P27"/>
    <mergeCell ref="O61:P61"/>
    <mergeCell ref="O65:P65"/>
    <mergeCell ref="O69:P69"/>
    <mergeCell ref="I75:J75"/>
    <mergeCell ref="M324:N324"/>
    <mergeCell ref="O324:P324"/>
    <mergeCell ref="K322:L322"/>
    <mergeCell ref="I116:J116"/>
    <mergeCell ref="K116:L116"/>
    <mergeCell ref="O116:P116"/>
    <mergeCell ref="I117:J117"/>
    <mergeCell ref="O111:P111"/>
    <mergeCell ref="K137:L137"/>
    <mergeCell ref="M137:N137"/>
    <mergeCell ref="O137:P137"/>
    <mergeCell ref="K140:L140"/>
    <mergeCell ref="M140:N140"/>
    <mergeCell ref="O146:P146"/>
    <mergeCell ref="O150:P150"/>
    <mergeCell ref="O154:P154"/>
    <mergeCell ref="O71:P71"/>
    <mergeCell ref="K183:L183"/>
    <mergeCell ref="M183:N183"/>
    <mergeCell ref="O183:P183"/>
    <mergeCell ref="O178:P178"/>
    <mergeCell ref="O187:P187"/>
    <mergeCell ref="K1:L1"/>
    <mergeCell ref="I6:J6"/>
    <mergeCell ref="K6:L6"/>
    <mergeCell ref="A7:C10"/>
    <mergeCell ref="E7:F7"/>
    <mergeCell ref="G7:H10"/>
    <mergeCell ref="I7:J10"/>
    <mergeCell ref="K7:L10"/>
    <mergeCell ref="O11:P11"/>
    <mergeCell ref="A12:C12"/>
    <mergeCell ref="E12:F12"/>
    <mergeCell ref="G12:H12"/>
    <mergeCell ref="I12:J12"/>
    <mergeCell ref="K12:L12"/>
    <mergeCell ref="M12:N12"/>
    <mergeCell ref="O12:P12"/>
    <mergeCell ref="A11:C11"/>
    <mergeCell ref="G16:H16"/>
    <mergeCell ref="I16:J16"/>
    <mergeCell ref="K16:L16"/>
    <mergeCell ref="E11:F11"/>
    <mergeCell ref="G11:H11"/>
    <mergeCell ref="O190:P190"/>
    <mergeCell ref="M16:N16"/>
    <mergeCell ref="O16:P16"/>
    <mergeCell ref="O20:P20"/>
    <mergeCell ref="O28:P28"/>
    <mergeCell ref="M47:N50"/>
    <mergeCell ref="I11:J11"/>
    <mergeCell ref="K11:L11"/>
    <mergeCell ref="M11:N11"/>
    <mergeCell ref="M7:N10"/>
    <mergeCell ref="E8:F8"/>
    <mergeCell ref="O8:P8"/>
    <mergeCell ref="E9:F9"/>
    <mergeCell ref="O9:P9"/>
    <mergeCell ref="E10:F10"/>
    <mergeCell ref="O17:P17"/>
    <mergeCell ref="O21:P21"/>
    <mergeCell ref="K44:L44"/>
    <mergeCell ref="I76:J76"/>
    <mergeCell ref="K85:L85"/>
    <mergeCell ref="O85:P85"/>
    <mergeCell ref="O93:P93"/>
    <mergeCell ref="O97:P97"/>
    <mergeCell ref="O101:P101"/>
    <mergeCell ref="O105:P105"/>
    <mergeCell ref="O109:P109"/>
    <mergeCell ref="I19:J19"/>
    <mergeCell ref="A18:C18"/>
    <mergeCell ref="E18:F18"/>
    <mergeCell ref="G18:H18"/>
    <mergeCell ref="I18:J18"/>
    <mergeCell ref="K18:L18"/>
    <mergeCell ref="M18:N18"/>
    <mergeCell ref="O18:P18"/>
    <mergeCell ref="A17:C17"/>
    <mergeCell ref="E17:F17"/>
    <mergeCell ref="G17:H17"/>
    <mergeCell ref="I17:J17"/>
    <mergeCell ref="K17:L17"/>
    <mergeCell ref="M17:N17"/>
    <mergeCell ref="O13:P13"/>
    <mergeCell ref="A15:C15"/>
    <mergeCell ref="E15:F15"/>
    <mergeCell ref="O15:P15"/>
    <mergeCell ref="A13:C13"/>
    <mergeCell ref="E13:F13"/>
    <mergeCell ref="G13:H13"/>
    <mergeCell ref="I13:J13"/>
    <mergeCell ref="K13:L13"/>
    <mergeCell ref="M13:N13"/>
    <mergeCell ref="A14:C14"/>
    <mergeCell ref="E14:F14"/>
    <mergeCell ref="G14:H14"/>
    <mergeCell ref="I14:J14"/>
    <mergeCell ref="K14:L14"/>
    <mergeCell ref="M14:N14"/>
    <mergeCell ref="O14:P14"/>
    <mergeCell ref="A16:C16"/>
    <mergeCell ref="E16:F16"/>
    <mergeCell ref="A22:C22"/>
    <mergeCell ref="E22:F22"/>
    <mergeCell ref="G22:H22"/>
    <mergeCell ref="I22:J22"/>
    <mergeCell ref="K22:L22"/>
    <mergeCell ref="M22:N22"/>
    <mergeCell ref="O22:P22"/>
    <mergeCell ref="A21:C21"/>
    <mergeCell ref="E21:F21"/>
    <mergeCell ref="G21:H21"/>
    <mergeCell ref="I21:J21"/>
    <mergeCell ref="K21:L21"/>
    <mergeCell ref="M21:N21"/>
    <mergeCell ref="O19:P19"/>
    <mergeCell ref="A20:C20"/>
    <mergeCell ref="E20:F20"/>
    <mergeCell ref="G20:H20"/>
    <mergeCell ref="I20:J20"/>
    <mergeCell ref="K20:L20"/>
    <mergeCell ref="M20:N20"/>
    <mergeCell ref="A19:C19"/>
    <mergeCell ref="E19:F19"/>
    <mergeCell ref="G19:H19"/>
    <mergeCell ref="K19:L19"/>
    <mergeCell ref="M19:N19"/>
    <mergeCell ref="A25:C25"/>
    <mergeCell ref="E25:F25"/>
    <mergeCell ref="G25:H25"/>
    <mergeCell ref="I25:J25"/>
    <mergeCell ref="K25:L25"/>
    <mergeCell ref="M25:N25"/>
    <mergeCell ref="O25:P25"/>
    <mergeCell ref="A24:C24"/>
    <mergeCell ref="E24:F24"/>
    <mergeCell ref="G24:H24"/>
    <mergeCell ref="I24:J24"/>
    <mergeCell ref="K24:L24"/>
    <mergeCell ref="M24:N24"/>
    <mergeCell ref="A23:C23"/>
    <mergeCell ref="E23:F23"/>
    <mergeCell ref="O23:P23"/>
    <mergeCell ref="A29:C29"/>
    <mergeCell ref="E29:F29"/>
    <mergeCell ref="G29:H29"/>
    <mergeCell ref="I29:J29"/>
    <mergeCell ref="K29:L29"/>
    <mergeCell ref="M29:N29"/>
    <mergeCell ref="O29:P29"/>
    <mergeCell ref="A28:C28"/>
    <mergeCell ref="E28:F28"/>
    <mergeCell ref="G28:H28"/>
    <mergeCell ref="I28:J28"/>
    <mergeCell ref="K28:L28"/>
    <mergeCell ref="M28:N28"/>
    <mergeCell ref="O26:P26"/>
    <mergeCell ref="A27:C27"/>
    <mergeCell ref="E27:F27"/>
    <mergeCell ref="A26:C26"/>
    <mergeCell ref="E26:F26"/>
    <mergeCell ref="G26:H26"/>
    <mergeCell ref="I26:J26"/>
    <mergeCell ref="K26:L26"/>
    <mergeCell ref="M26:N26"/>
    <mergeCell ref="A47:C50"/>
    <mergeCell ref="E47:F47"/>
    <mergeCell ref="G47:H50"/>
    <mergeCell ref="I47:J50"/>
    <mergeCell ref="K47:L50"/>
    <mergeCell ref="O30:P30"/>
    <mergeCell ref="A31:D33"/>
    <mergeCell ref="E31:F33"/>
    <mergeCell ref="G31:H33"/>
    <mergeCell ref="I31:J33"/>
    <mergeCell ref="K31:L33"/>
    <mergeCell ref="M31:N33"/>
    <mergeCell ref="O31:P33"/>
    <mergeCell ref="A30:C30"/>
    <mergeCell ref="E30:F30"/>
    <mergeCell ref="G30:H30"/>
    <mergeCell ref="I30:J30"/>
    <mergeCell ref="K30:L30"/>
    <mergeCell ref="M30:N30"/>
    <mergeCell ref="E48:F48"/>
    <mergeCell ref="O48:P48"/>
    <mergeCell ref="E49:F49"/>
    <mergeCell ref="O49:P49"/>
    <mergeCell ref="E50:F50"/>
    <mergeCell ref="I34:J34"/>
    <mergeCell ref="I35:J35"/>
    <mergeCell ref="A54:C54"/>
    <mergeCell ref="E54:F54"/>
    <mergeCell ref="G54:H54"/>
    <mergeCell ref="I54:J54"/>
    <mergeCell ref="K54:L54"/>
    <mergeCell ref="M54:N54"/>
    <mergeCell ref="O54:P54"/>
    <mergeCell ref="A53:C53"/>
    <mergeCell ref="E53:F53"/>
    <mergeCell ref="G53:H53"/>
    <mergeCell ref="I53:J53"/>
    <mergeCell ref="K53:L53"/>
    <mergeCell ref="M53:N53"/>
    <mergeCell ref="O51:P51"/>
    <mergeCell ref="A52:C52"/>
    <mergeCell ref="E52:F52"/>
    <mergeCell ref="G52:H52"/>
    <mergeCell ref="I52:J52"/>
    <mergeCell ref="K52:L52"/>
    <mergeCell ref="M52:N52"/>
    <mergeCell ref="O52:P52"/>
    <mergeCell ref="A51:C51"/>
    <mergeCell ref="E51:F51"/>
    <mergeCell ref="G51:H51"/>
    <mergeCell ref="I51:J51"/>
    <mergeCell ref="K51:L51"/>
    <mergeCell ref="M51:N51"/>
    <mergeCell ref="O53:P53"/>
    <mergeCell ref="A58:C58"/>
    <mergeCell ref="E58:F58"/>
    <mergeCell ref="G58:H58"/>
    <mergeCell ref="I58:J58"/>
    <mergeCell ref="K58:L58"/>
    <mergeCell ref="M58:N58"/>
    <mergeCell ref="O58:P58"/>
    <mergeCell ref="A57:C57"/>
    <mergeCell ref="E57:F57"/>
    <mergeCell ref="G57:H57"/>
    <mergeCell ref="I57:J57"/>
    <mergeCell ref="K57:L57"/>
    <mergeCell ref="M57:N57"/>
    <mergeCell ref="O55:P55"/>
    <mergeCell ref="A56:C56"/>
    <mergeCell ref="E56:F56"/>
    <mergeCell ref="G56:H56"/>
    <mergeCell ref="I56:J56"/>
    <mergeCell ref="K56:L56"/>
    <mergeCell ref="M56:N56"/>
    <mergeCell ref="O56:P56"/>
    <mergeCell ref="A55:C55"/>
    <mergeCell ref="E55:F55"/>
    <mergeCell ref="G55:H55"/>
    <mergeCell ref="I55:J55"/>
    <mergeCell ref="K55:L55"/>
    <mergeCell ref="M55:N55"/>
    <mergeCell ref="O57:P57"/>
    <mergeCell ref="A62:C62"/>
    <mergeCell ref="E62:F62"/>
    <mergeCell ref="G62:H62"/>
    <mergeCell ref="I62:J62"/>
    <mergeCell ref="K62:L62"/>
    <mergeCell ref="M62:N62"/>
    <mergeCell ref="O62:P62"/>
    <mergeCell ref="A61:C61"/>
    <mergeCell ref="E61:F61"/>
    <mergeCell ref="G61:H61"/>
    <mergeCell ref="I61:J61"/>
    <mergeCell ref="K61:L61"/>
    <mergeCell ref="M61:N61"/>
    <mergeCell ref="O59:P59"/>
    <mergeCell ref="A60:C60"/>
    <mergeCell ref="E60:F60"/>
    <mergeCell ref="G60:H60"/>
    <mergeCell ref="I60:J60"/>
    <mergeCell ref="K60:L60"/>
    <mergeCell ref="M60:N60"/>
    <mergeCell ref="O60:P60"/>
    <mergeCell ref="A59:C59"/>
    <mergeCell ref="E59:F59"/>
    <mergeCell ref="G59:H59"/>
    <mergeCell ref="I59:J59"/>
    <mergeCell ref="K59:L59"/>
    <mergeCell ref="M59:N59"/>
    <mergeCell ref="A66:C66"/>
    <mergeCell ref="E66:F66"/>
    <mergeCell ref="G66:H66"/>
    <mergeCell ref="I66:J66"/>
    <mergeCell ref="K66:L66"/>
    <mergeCell ref="M66:N66"/>
    <mergeCell ref="O66:P66"/>
    <mergeCell ref="A65:C65"/>
    <mergeCell ref="E65:F65"/>
    <mergeCell ref="G65:H65"/>
    <mergeCell ref="I65:J65"/>
    <mergeCell ref="K65:L65"/>
    <mergeCell ref="M65:N65"/>
    <mergeCell ref="O63:P63"/>
    <mergeCell ref="A64:C64"/>
    <mergeCell ref="E64:F64"/>
    <mergeCell ref="G64:H64"/>
    <mergeCell ref="I64:J64"/>
    <mergeCell ref="K64:L64"/>
    <mergeCell ref="M64:N64"/>
    <mergeCell ref="O64:P64"/>
    <mergeCell ref="A63:C63"/>
    <mergeCell ref="E63:F63"/>
    <mergeCell ref="G63:H63"/>
    <mergeCell ref="I63:J63"/>
    <mergeCell ref="K63:L63"/>
    <mergeCell ref="M63:N63"/>
    <mergeCell ref="A69:C69"/>
    <mergeCell ref="E69:F69"/>
    <mergeCell ref="G69:H69"/>
    <mergeCell ref="I69:J69"/>
    <mergeCell ref="K69:L69"/>
    <mergeCell ref="M69:N69"/>
    <mergeCell ref="O67:P67"/>
    <mergeCell ref="A68:C68"/>
    <mergeCell ref="E68:F68"/>
    <mergeCell ref="G68:H68"/>
    <mergeCell ref="I68:J68"/>
    <mergeCell ref="K68:L68"/>
    <mergeCell ref="M68:N68"/>
    <mergeCell ref="O68:P68"/>
    <mergeCell ref="A67:C67"/>
    <mergeCell ref="E67:F67"/>
    <mergeCell ref="G67:H67"/>
    <mergeCell ref="I67:J67"/>
    <mergeCell ref="K67:L67"/>
    <mergeCell ref="M67:N67"/>
    <mergeCell ref="A72:D74"/>
    <mergeCell ref="E72:F74"/>
    <mergeCell ref="G72:H74"/>
    <mergeCell ref="I72:J74"/>
    <mergeCell ref="K72:L74"/>
    <mergeCell ref="M72:N74"/>
    <mergeCell ref="O72:P74"/>
    <mergeCell ref="A71:C71"/>
    <mergeCell ref="E71:F71"/>
    <mergeCell ref="G71:H71"/>
    <mergeCell ref="I71:J71"/>
    <mergeCell ref="K71:L71"/>
    <mergeCell ref="M71:N71"/>
    <mergeCell ref="K75:L75"/>
    <mergeCell ref="A70:C70"/>
    <mergeCell ref="E70:F70"/>
    <mergeCell ref="G70:H70"/>
    <mergeCell ref="I70:J70"/>
    <mergeCell ref="K70:L70"/>
    <mergeCell ref="M70:N70"/>
    <mergeCell ref="O70:P70"/>
    <mergeCell ref="A94:C94"/>
    <mergeCell ref="E94:F94"/>
    <mergeCell ref="G94:H94"/>
    <mergeCell ref="I94:J94"/>
    <mergeCell ref="K94:L94"/>
    <mergeCell ref="M94:N94"/>
    <mergeCell ref="O94:P94"/>
    <mergeCell ref="A93:C93"/>
    <mergeCell ref="E93:F93"/>
    <mergeCell ref="G93:H93"/>
    <mergeCell ref="I93:J93"/>
    <mergeCell ref="K93:L93"/>
    <mergeCell ref="M93:N93"/>
    <mergeCell ref="M89:N92"/>
    <mergeCell ref="E90:F90"/>
    <mergeCell ref="O90:P90"/>
    <mergeCell ref="E91:F91"/>
    <mergeCell ref="O91:P91"/>
    <mergeCell ref="E92:F92"/>
    <mergeCell ref="A89:C92"/>
    <mergeCell ref="E89:F89"/>
    <mergeCell ref="G89:H92"/>
    <mergeCell ref="I89:J92"/>
    <mergeCell ref="K89:L92"/>
    <mergeCell ref="A98:C98"/>
    <mergeCell ref="E98:F98"/>
    <mergeCell ref="G98:H98"/>
    <mergeCell ref="I98:J98"/>
    <mergeCell ref="K98:L98"/>
    <mergeCell ref="M98:N98"/>
    <mergeCell ref="O98:P98"/>
    <mergeCell ref="A97:C97"/>
    <mergeCell ref="E97:F97"/>
    <mergeCell ref="G97:H97"/>
    <mergeCell ref="I97:J97"/>
    <mergeCell ref="K97:L97"/>
    <mergeCell ref="M97:N97"/>
    <mergeCell ref="O95:P95"/>
    <mergeCell ref="A96:C96"/>
    <mergeCell ref="E96:F96"/>
    <mergeCell ref="G96:H96"/>
    <mergeCell ref="I96:J96"/>
    <mergeCell ref="K96:L96"/>
    <mergeCell ref="M96:N96"/>
    <mergeCell ref="O96:P96"/>
    <mergeCell ref="A95:C95"/>
    <mergeCell ref="E95:F95"/>
    <mergeCell ref="G95:H95"/>
    <mergeCell ref="I95:J95"/>
    <mergeCell ref="K95:L95"/>
    <mergeCell ref="M95:N95"/>
    <mergeCell ref="A102:C102"/>
    <mergeCell ref="E102:F102"/>
    <mergeCell ref="G102:H102"/>
    <mergeCell ref="I102:J102"/>
    <mergeCell ref="K102:L102"/>
    <mergeCell ref="M102:N102"/>
    <mergeCell ref="O102:P102"/>
    <mergeCell ref="A101:C101"/>
    <mergeCell ref="E101:F101"/>
    <mergeCell ref="G101:H101"/>
    <mergeCell ref="I101:J101"/>
    <mergeCell ref="K101:L101"/>
    <mergeCell ref="M101:N101"/>
    <mergeCell ref="O99:P99"/>
    <mergeCell ref="A100:C100"/>
    <mergeCell ref="E100:F100"/>
    <mergeCell ref="G100:H100"/>
    <mergeCell ref="I100:J100"/>
    <mergeCell ref="K100:L100"/>
    <mergeCell ref="M100:N100"/>
    <mergeCell ref="O100:P100"/>
    <mergeCell ref="A99:C99"/>
    <mergeCell ref="E99:F99"/>
    <mergeCell ref="G99:H99"/>
    <mergeCell ref="I99:J99"/>
    <mergeCell ref="K99:L99"/>
    <mergeCell ref="M99:N99"/>
    <mergeCell ref="A106:C106"/>
    <mergeCell ref="E106:F106"/>
    <mergeCell ref="G106:H106"/>
    <mergeCell ref="I106:J106"/>
    <mergeCell ref="K106:L106"/>
    <mergeCell ref="M106:N106"/>
    <mergeCell ref="O106:P106"/>
    <mergeCell ref="A105:C105"/>
    <mergeCell ref="E105:F105"/>
    <mergeCell ref="G105:H105"/>
    <mergeCell ref="I105:J105"/>
    <mergeCell ref="K105:L105"/>
    <mergeCell ref="M105:N105"/>
    <mergeCell ref="O103:P103"/>
    <mergeCell ref="A104:C104"/>
    <mergeCell ref="E104:F104"/>
    <mergeCell ref="G104:H104"/>
    <mergeCell ref="I104:J104"/>
    <mergeCell ref="K104:L104"/>
    <mergeCell ref="M104:N104"/>
    <mergeCell ref="O104:P104"/>
    <mergeCell ref="A103:C103"/>
    <mergeCell ref="E103:F103"/>
    <mergeCell ref="G103:H103"/>
    <mergeCell ref="I103:J103"/>
    <mergeCell ref="K103:L103"/>
    <mergeCell ref="M103:N103"/>
    <mergeCell ref="A110:C110"/>
    <mergeCell ref="E110:F110"/>
    <mergeCell ref="G110:H110"/>
    <mergeCell ref="I110:J110"/>
    <mergeCell ref="K110:L110"/>
    <mergeCell ref="M110:N110"/>
    <mergeCell ref="O110:P110"/>
    <mergeCell ref="A109:C109"/>
    <mergeCell ref="E109:F109"/>
    <mergeCell ref="G109:H109"/>
    <mergeCell ref="I109:J109"/>
    <mergeCell ref="K109:L109"/>
    <mergeCell ref="M109:N109"/>
    <mergeCell ref="O107:P107"/>
    <mergeCell ref="A108:C108"/>
    <mergeCell ref="E108:F108"/>
    <mergeCell ref="G108:H108"/>
    <mergeCell ref="I108:J108"/>
    <mergeCell ref="K108:L108"/>
    <mergeCell ref="M108:N108"/>
    <mergeCell ref="O108:P108"/>
    <mergeCell ref="A107:C107"/>
    <mergeCell ref="E107:F107"/>
    <mergeCell ref="G107:H107"/>
    <mergeCell ref="I107:J107"/>
    <mergeCell ref="K107:L107"/>
    <mergeCell ref="M107:N107"/>
    <mergeCell ref="A113:D115"/>
    <mergeCell ref="E113:F115"/>
    <mergeCell ref="G113:H115"/>
    <mergeCell ref="I113:J115"/>
    <mergeCell ref="K113:L115"/>
    <mergeCell ref="M113:N115"/>
    <mergeCell ref="O113:P115"/>
    <mergeCell ref="A111:C111"/>
    <mergeCell ref="E111:F111"/>
    <mergeCell ref="G111:H111"/>
    <mergeCell ref="I111:J111"/>
    <mergeCell ref="K111:L111"/>
    <mergeCell ref="M111:N111"/>
    <mergeCell ref="O135:P135"/>
    <mergeCell ref="A112:C112"/>
    <mergeCell ref="E112:F112"/>
    <mergeCell ref="G112:H112"/>
    <mergeCell ref="I112:J112"/>
    <mergeCell ref="K112:L112"/>
    <mergeCell ref="M112:N112"/>
    <mergeCell ref="O112:P112"/>
    <mergeCell ref="A135:C135"/>
    <mergeCell ref="E135:F135"/>
    <mergeCell ref="G135:H135"/>
    <mergeCell ref="I135:J135"/>
    <mergeCell ref="K135:L135"/>
    <mergeCell ref="M135:N135"/>
    <mergeCell ref="E132:F132"/>
    <mergeCell ref="O132:P132"/>
    <mergeCell ref="E133:F133"/>
    <mergeCell ref="O133:P133"/>
    <mergeCell ref="A134:C134"/>
    <mergeCell ref="E134:F134"/>
    <mergeCell ref="E127:J127"/>
    <mergeCell ref="K127:L127"/>
    <mergeCell ref="O127:P127"/>
    <mergeCell ref="A130:P130"/>
    <mergeCell ref="A131:C133"/>
    <mergeCell ref="E131:F131"/>
    <mergeCell ref="G131:H134"/>
    <mergeCell ref="I131:J134"/>
    <mergeCell ref="K131:L134"/>
    <mergeCell ref="M131:N134"/>
    <mergeCell ref="E116:F116"/>
    <mergeCell ref="G116:H116"/>
    <mergeCell ref="O138:P138"/>
    <mergeCell ref="A139:C139"/>
    <mergeCell ref="E139:F139"/>
    <mergeCell ref="G139:H139"/>
    <mergeCell ref="I139:J139"/>
    <mergeCell ref="K139:L139"/>
    <mergeCell ref="M139:N139"/>
    <mergeCell ref="O139:P139"/>
    <mergeCell ref="A138:C138"/>
    <mergeCell ref="E138:F138"/>
    <mergeCell ref="G138:H138"/>
    <mergeCell ref="I138:J138"/>
    <mergeCell ref="K138:L138"/>
    <mergeCell ref="M138:N138"/>
    <mergeCell ref="O136:P136"/>
    <mergeCell ref="A137:C137"/>
    <mergeCell ref="E137:F137"/>
    <mergeCell ref="G137:H137"/>
    <mergeCell ref="I137:J137"/>
    <mergeCell ref="A136:C136"/>
    <mergeCell ref="E136:F136"/>
    <mergeCell ref="G136:H136"/>
    <mergeCell ref="I136:J136"/>
    <mergeCell ref="K136:L136"/>
    <mergeCell ref="M136:N136"/>
    <mergeCell ref="O142:P142"/>
    <mergeCell ref="A143:C143"/>
    <mergeCell ref="E143:F143"/>
    <mergeCell ref="G143:H143"/>
    <mergeCell ref="I143:J143"/>
    <mergeCell ref="K143:L143"/>
    <mergeCell ref="M143:N143"/>
    <mergeCell ref="O143:P143"/>
    <mergeCell ref="A142:C142"/>
    <mergeCell ref="E142:F142"/>
    <mergeCell ref="G142:H142"/>
    <mergeCell ref="I142:J142"/>
    <mergeCell ref="K142:L142"/>
    <mergeCell ref="M142:N142"/>
    <mergeCell ref="O140:P140"/>
    <mergeCell ref="A141:C141"/>
    <mergeCell ref="E141:F141"/>
    <mergeCell ref="G141:H141"/>
    <mergeCell ref="I141:J141"/>
    <mergeCell ref="K141:L141"/>
    <mergeCell ref="M141:N141"/>
    <mergeCell ref="O141:P141"/>
    <mergeCell ref="A140:C140"/>
    <mergeCell ref="E140:F140"/>
    <mergeCell ref="G140:H140"/>
    <mergeCell ref="I140:J140"/>
    <mergeCell ref="A147:C147"/>
    <mergeCell ref="E147:F147"/>
    <mergeCell ref="G147:H147"/>
    <mergeCell ref="I147:J147"/>
    <mergeCell ref="K147:L147"/>
    <mergeCell ref="M147:N147"/>
    <mergeCell ref="O147:P147"/>
    <mergeCell ref="A146:C146"/>
    <mergeCell ref="E146:F146"/>
    <mergeCell ref="G146:H146"/>
    <mergeCell ref="I146:J146"/>
    <mergeCell ref="K146:L146"/>
    <mergeCell ref="M146:N146"/>
    <mergeCell ref="O144:P144"/>
    <mergeCell ref="A145:C145"/>
    <mergeCell ref="E145:F145"/>
    <mergeCell ref="G145:H145"/>
    <mergeCell ref="I145:J145"/>
    <mergeCell ref="K145:L145"/>
    <mergeCell ref="M145:N145"/>
    <mergeCell ref="O145:P145"/>
    <mergeCell ref="A144:C144"/>
    <mergeCell ref="E144:F144"/>
    <mergeCell ref="G144:H144"/>
    <mergeCell ref="I144:J144"/>
    <mergeCell ref="K144:L144"/>
    <mergeCell ref="M144:N144"/>
    <mergeCell ref="A151:C151"/>
    <mergeCell ref="E151:F151"/>
    <mergeCell ref="G151:H151"/>
    <mergeCell ref="I151:J151"/>
    <mergeCell ref="K151:L151"/>
    <mergeCell ref="M151:N151"/>
    <mergeCell ref="O151:P151"/>
    <mergeCell ref="A150:C150"/>
    <mergeCell ref="E150:F150"/>
    <mergeCell ref="G150:H150"/>
    <mergeCell ref="I150:J150"/>
    <mergeCell ref="K150:L150"/>
    <mergeCell ref="M150:N150"/>
    <mergeCell ref="O148:P148"/>
    <mergeCell ref="A149:C149"/>
    <mergeCell ref="E149:F149"/>
    <mergeCell ref="G149:H149"/>
    <mergeCell ref="I149:J149"/>
    <mergeCell ref="K149:L149"/>
    <mergeCell ref="M149:N149"/>
    <mergeCell ref="O149:P149"/>
    <mergeCell ref="A148:C148"/>
    <mergeCell ref="E148:F148"/>
    <mergeCell ref="G148:H148"/>
    <mergeCell ref="I148:J148"/>
    <mergeCell ref="K148:L148"/>
    <mergeCell ref="M148:N148"/>
    <mergeCell ref="A179:C179"/>
    <mergeCell ref="E179:F179"/>
    <mergeCell ref="G179:H179"/>
    <mergeCell ref="I179:J179"/>
    <mergeCell ref="K179:L179"/>
    <mergeCell ref="M179:N179"/>
    <mergeCell ref="O179:P179"/>
    <mergeCell ref="A154:C154"/>
    <mergeCell ref="E154:F154"/>
    <mergeCell ref="G154:H154"/>
    <mergeCell ref="I154:J154"/>
    <mergeCell ref="K154:L154"/>
    <mergeCell ref="M154:N154"/>
    <mergeCell ref="O152:P152"/>
    <mergeCell ref="A153:C153"/>
    <mergeCell ref="E153:F153"/>
    <mergeCell ref="G153:H153"/>
    <mergeCell ref="I153:J153"/>
    <mergeCell ref="K153:L153"/>
    <mergeCell ref="M153:N153"/>
    <mergeCell ref="O153:P153"/>
    <mergeCell ref="A152:C152"/>
    <mergeCell ref="E152:F152"/>
    <mergeCell ref="G152:H152"/>
    <mergeCell ref="I152:J152"/>
    <mergeCell ref="K152:L152"/>
    <mergeCell ref="M152:N152"/>
    <mergeCell ref="E170:J170"/>
    <mergeCell ref="K170:L170"/>
    <mergeCell ref="O170:P170"/>
    <mergeCell ref="E171:Q171"/>
    <mergeCell ref="A173:P173"/>
    <mergeCell ref="A182:C182"/>
    <mergeCell ref="E182:F182"/>
    <mergeCell ref="G182:H182"/>
    <mergeCell ref="I182:J182"/>
    <mergeCell ref="K182:L182"/>
    <mergeCell ref="M182:N182"/>
    <mergeCell ref="O180:P180"/>
    <mergeCell ref="A181:C181"/>
    <mergeCell ref="E181:F181"/>
    <mergeCell ref="G181:H181"/>
    <mergeCell ref="I181:J181"/>
    <mergeCell ref="K181:L181"/>
    <mergeCell ref="M181:N181"/>
    <mergeCell ref="O181:P181"/>
    <mergeCell ref="A180:C180"/>
    <mergeCell ref="E180:F180"/>
    <mergeCell ref="G180:H180"/>
    <mergeCell ref="I180:J180"/>
    <mergeCell ref="K180:L180"/>
    <mergeCell ref="M180:N180"/>
    <mergeCell ref="E174:F174"/>
    <mergeCell ref="G174:H177"/>
    <mergeCell ref="I174:J177"/>
    <mergeCell ref="K174:L177"/>
    <mergeCell ref="Q155:Q157"/>
    <mergeCell ref="A159:C159"/>
    <mergeCell ref="E159:F159"/>
    <mergeCell ref="G159:H159"/>
    <mergeCell ref="I159:J159"/>
    <mergeCell ref="K159:L159"/>
    <mergeCell ref="O159:P159"/>
    <mergeCell ref="A155:D157"/>
    <mergeCell ref="E155:F157"/>
    <mergeCell ref="G155:H157"/>
    <mergeCell ref="I155:J157"/>
    <mergeCell ref="K155:L157"/>
    <mergeCell ref="M155:N157"/>
    <mergeCell ref="O155:P157"/>
    <mergeCell ref="A185:C185"/>
    <mergeCell ref="E185:F185"/>
    <mergeCell ref="G185:H185"/>
    <mergeCell ref="I185:J185"/>
    <mergeCell ref="K185:L185"/>
    <mergeCell ref="M185:N185"/>
    <mergeCell ref="O185:P185"/>
    <mergeCell ref="A178:C178"/>
    <mergeCell ref="E178:F178"/>
    <mergeCell ref="G178:H178"/>
    <mergeCell ref="I178:J178"/>
    <mergeCell ref="K178:L178"/>
    <mergeCell ref="M178:N178"/>
    <mergeCell ref="M174:N177"/>
    <mergeCell ref="E175:F175"/>
    <mergeCell ref="O175:P175"/>
    <mergeCell ref="E176:F176"/>
    <mergeCell ref="O176:P176"/>
    <mergeCell ref="E177:F177"/>
    <mergeCell ref="O184:P184"/>
    <mergeCell ref="A184:C184"/>
    <mergeCell ref="E184:F184"/>
    <mergeCell ref="G184:H184"/>
    <mergeCell ref="I184:J184"/>
    <mergeCell ref="K184:L184"/>
    <mergeCell ref="M184:N184"/>
    <mergeCell ref="O182:P182"/>
    <mergeCell ref="A183:C183"/>
    <mergeCell ref="E183:F183"/>
    <mergeCell ref="G183:H183"/>
    <mergeCell ref="I183:J183"/>
    <mergeCell ref="A174:C177"/>
    <mergeCell ref="A188:C188"/>
    <mergeCell ref="E188:F188"/>
    <mergeCell ref="G188:H188"/>
    <mergeCell ref="I188:J188"/>
    <mergeCell ref="K188:L188"/>
    <mergeCell ref="M188:N188"/>
    <mergeCell ref="O188:P188"/>
    <mergeCell ref="A187:C187"/>
    <mergeCell ref="E187:F187"/>
    <mergeCell ref="G187:H187"/>
    <mergeCell ref="I187:J187"/>
    <mergeCell ref="K187:L187"/>
    <mergeCell ref="M187:N187"/>
    <mergeCell ref="A186:C186"/>
    <mergeCell ref="E186:F186"/>
    <mergeCell ref="G186:H186"/>
    <mergeCell ref="I186:J186"/>
    <mergeCell ref="K186:L186"/>
    <mergeCell ref="M186:N186"/>
    <mergeCell ref="O186:P186"/>
    <mergeCell ref="O189:P189"/>
    <mergeCell ref="A189:C189"/>
    <mergeCell ref="E189:F189"/>
    <mergeCell ref="G189:H189"/>
    <mergeCell ref="I189:J189"/>
    <mergeCell ref="K189:L189"/>
    <mergeCell ref="M189:N189"/>
    <mergeCell ref="O193:P193"/>
    <mergeCell ref="A194:C194"/>
    <mergeCell ref="E194:F194"/>
    <mergeCell ref="G194:H194"/>
    <mergeCell ref="I194:J194"/>
    <mergeCell ref="M194:N194"/>
    <mergeCell ref="O194:P194"/>
    <mergeCell ref="A193:C193"/>
    <mergeCell ref="E193:F193"/>
    <mergeCell ref="G193:H193"/>
    <mergeCell ref="I193:J193"/>
    <mergeCell ref="K193:L193"/>
    <mergeCell ref="M193:N193"/>
    <mergeCell ref="E192:F192"/>
    <mergeCell ref="G192:H192"/>
    <mergeCell ref="I192:J192"/>
    <mergeCell ref="K192:L192"/>
    <mergeCell ref="M192:N192"/>
    <mergeCell ref="O192:P192"/>
    <mergeCell ref="A190:C190"/>
    <mergeCell ref="M190:N190"/>
    <mergeCell ref="E190:F190"/>
    <mergeCell ref="G190:H190"/>
    <mergeCell ref="I190:J190"/>
    <mergeCell ref="K190:L190"/>
    <mergeCell ref="O195:P195"/>
    <mergeCell ref="A196:C196"/>
    <mergeCell ref="E196:F196"/>
    <mergeCell ref="G196:H196"/>
    <mergeCell ref="I196:J196"/>
    <mergeCell ref="K196:L196"/>
    <mergeCell ref="M196:N196"/>
    <mergeCell ref="O196:P196"/>
    <mergeCell ref="A195:C195"/>
    <mergeCell ref="E195:F195"/>
    <mergeCell ref="G195:H195"/>
    <mergeCell ref="I195:J195"/>
    <mergeCell ref="K195:L195"/>
    <mergeCell ref="M195:N195"/>
    <mergeCell ref="E191:F191"/>
    <mergeCell ref="G191:H191"/>
    <mergeCell ref="I191:J191"/>
    <mergeCell ref="K191:L191"/>
    <mergeCell ref="M191:N191"/>
    <mergeCell ref="O191:P191"/>
    <mergeCell ref="E223:F223"/>
    <mergeCell ref="G223:H223"/>
    <mergeCell ref="I223:J223"/>
    <mergeCell ref="K223:L223"/>
    <mergeCell ref="M223:N223"/>
    <mergeCell ref="O197:P197"/>
    <mergeCell ref="A198:C198"/>
    <mergeCell ref="E198:F198"/>
    <mergeCell ref="G198:H198"/>
    <mergeCell ref="I198:J198"/>
    <mergeCell ref="K198:L198"/>
    <mergeCell ref="M198:N198"/>
    <mergeCell ref="O198:P198"/>
    <mergeCell ref="A197:C197"/>
    <mergeCell ref="E197:F197"/>
    <mergeCell ref="G197:H197"/>
    <mergeCell ref="I197:J197"/>
    <mergeCell ref="K197:L197"/>
    <mergeCell ref="M197:N197"/>
    <mergeCell ref="O220:P220"/>
    <mergeCell ref="E221:F221"/>
    <mergeCell ref="A217:P217"/>
    <mergeCell ref="A218:C221"/>
    <mergeCell ref="E218:F218"/>
    <mergeCell ref="G218:H221"/>
    <mergeCell ref="I218:J221"/>
    <mergeCell ref="K218:L221"/>
    <mergeCell ref="M218:N221"/>
    <mergeCell ref="E219:F219"/>
    <mergeCell ref="O219:P219"/>
    <mergeCell ref="E220:F220"/>
    <mergeCell ref="Q199:Q201"/>
    <mergeCell ref="I203:J203"/>
    <mergeCell ref="E214:J214"/>
    <mergeCell ref="K214:L214"/>
    <mergeCell ref="O214:P214"/>
    <mergeCell ref="E215:Q215"/>
    <mergeCell ref="O227:P227"/>
    <mergeCell ref="A199:D201"/>
    <mergeCell ref="E199:F201"/>
    <mergeCell ref="G199:H201"/>
    <mergeCell ref="I199:J201"/>
    <mergeCell ref="K199:L201"/>
    <mergeCell ref="M199:N201"/>
    <mergeCell ref="O199:P201"/>
    <mergeCell ref="A227:C227"/>
    <mergeCell ref="E227:F227"/>
    <mergeCell ref="G227:H227"/>
    <mergeCell ref="I227:J227"/>
    <mergeCell ref="K227:L227"/>
    <mergeCell ref="M227:N227"/>
    <mergeCell ref="O225:P225"/>
    <mergeCell ref="A226:C226"/>
    <mergeCell ref="M225:N225"/>
    <mergeCell ref="O223:P223"/>
    <mergeCell ref="A224:C224"/>
    <mergeCell ref="E224:F224"/>
    <mergeCell ref="G224:H224"/>
    <mergeCell ref="I224:J224"/>
    <mergeCell ref="K224:L224"/>
    <mergeCell ref="M224:N224"/>
    <mergeCell ref="O224:P224"/>
    <mergeCell ref="A223:C223"/>
    <mergeCell ref="O228:P228"/>
    <mergeCell ref="A229:C229"/>
    <mergeCell ref="E229:F229"/>
    <mergeCell ref="G229:H229"/>
    <mergeCell ref="I229:J229"/>
    <mergeCell ref="K229:L229"/>
    <mergeCell ref="M229:N229"/>
    <mergeCell ref="O229:P229"/>
    <mergeCell ref="A228:C228"/>
    <mergeCell ref="E228:F228"/>
    <mergeCell ref="G228:H228"/>
    <mergeCell ref="I228:J228"/>
    <mergeCell ref="K228:L228"/>
    <mergeCell ref="M228:N228"/>
    <mergeCell ref="A222:C222"/>
    <mergeCell ref="E222:F222"/>
    <mergeCell ref="G222:H222"/>
    <mergeCell ref="I222:J222"/>
    <mergeCell ref="K222:L222"/>
    <mergeCell ref="M222:N222"/>
    <mergeCell ref="O222:P222"/>
    <mergeCell ref="E226:F226"/>
    <mergeCell ref="G226:H226"/>
    <mergeCell ref="I226:J226"/>
    <mergeCell ref="K226:L226"/>
    <mergeCell ref="M226:N226"/>
    <mergeCell ref="O226:P226"/>
    <mergeCell ref="A225:C225"/>
    <mergeCell ref="E225:F225"/>
    <mergeCell ref="G225:H225"/>
    <mergeCell ref="I225:J225"/>
    <mergeCell ref="K225:L225"/>
    <mergeCell ref="A232:C232"/>
    <mergeCell ref="E232:F232"/>
    <mergeCell ref="G232:H232"/>
    <mergeCell ref="I232:J232"/>
    <mergeCell ref="K232:L232"/>
    <mergeCell ref="M232:N232"/>
    <mergeCell ref="O232:P232"/>
    <mergeCell ref="O230:P230"/>
    <mergeCell ref="A231:C231"/>
    <mergeCell ref="E231:F231"/>
    <mergeCell ref="G231:H231"/>
    <mergeCell ref="I231:J231"/>
    <mergeCell ref="K231:L231"/>
    <mergeCell ref="M231:N231"/>
    <mergeCell ref="O231:P231"/>
    <mergeCell ref="A230:C230"/>
    <mergeCell ref="E230:F230"/>
    <mergeCell ref="G230:H230"/>
    <mergeCell ref="I230:J230"/>
    <mergeCell ref="K230:L230"/>
    <mergeCell ref="M230:N230"/>
    <mergeCell ref="O235:P235"/>
    <mergeCell ref="A236:C236"/>
    <mergeCell ref="E236:F236"/>
    <mergeCell ref="G236:H236"/>
    <mergeCell ref="I236:J236"/>
    <mergeCell ref="K236:L236"/>
    <mergeCell ref="M236:N236"/>
    <mergeCell ref="O236:P236"/>
    <mergeCell ref="A235:C235"/>
    <mergeCell ref="E235:F235"/>
    <mergeCell ref="G235:H235"/>
    <mergeCell ref="I235:J235"/>
    <mergeCell ref="K235:L235"/>
    <mergeCell ref="M235:N235"/>
    <mergeCell ref="O233:P233"/>
    <mergeCell ref="A234:C234"/>
    <mergeCell ref="E234:F234"/>
    <mergeCell ref="G234:H234"/>
    <mergeCell ref="I234:J234"/>
    <mergeCell ref="K234:L234"/>
    <mergeCell ref="M234:N234"/>
    <mergeCell ref="O234:P234"/>
    <mergeCell ref="A233:C233"/>
    <mergeCell ref="E233:F233"/>
    <mergeCell ref="G233:H233"/>
    <mergeCell ref="I233:J233"/>
    <mergeCell ref="K233:L233"/>
    <mergeCell ref="M233:N233"/>
    <mergeCell ref="O239:P239"/>
    <mergeCell ref="A240:C240"/>
    <mergeCell ref="E240:F240"/>
    <mergeCell ref="G240:H240"/>
    <mergeCell ref="I240:J240"/>
    <mergeCell ref="K240:L240"/>
    <mergeCell ref="M240:N240"/>
    <mergeCell ref="O240:P240"/>
    <mergeCell ref="A239:C239"/>
    <mergeCell ref="E239:F239"/>
    <mergeCell ref="G239:H239"/>
    <mergeCell ref="I239:J239"/>
    <mergeCell ref="K239:L239"/>
    <mergeCell ref="M239:N239"/>
    <mergeCell ref="O237:P237"/>
    <mergeCell ref="A238:C238"/>
    <mergeCell ref="E238:F238"/>
    <mergeCell ref="G238:H238"/>
    <mergeCell ref="I238:J238"/>
    <mergeCell ref="K238:L238"/>
    <mergeCell ref="M238:N238"/>
    <mergeCell ref="O238:P238"/>
    <mergeCell ref="A237:C237"/>
    <mergeCell ref="E237:F237"/>
    <mergeCell ref="G237:H237"/>
    <mergeCell ref="I237:J237"/>
    <mergeCell ref="K237:L237"/>
    <mergeCell ref="M237:N237"/>
    <mergeCell ref="M245:N245"/>
    <mergeCell ref="O245:P245"/>
    <mergeCell ref="A244:C244"/>
    <mergeCell ref="E244:F244"/>
    <mergeCell ref="G244:H244"/>
    <mergeCell ref="I244:J244"/>
    <mergeCell ref="K244:L244"/>
    <mergeCell ref="M244:N244"/>
    <mergeCell ref="O241:P241"/>
    <mergeCell ref="A242:C242"/>
    <mergeCell ref="E242:F242"/>
    <mergeCell ref="G242:H242"/>
    <mergeCell ref="I242:J242"/>
    <mergeCell ref="K242:L242"/>
    <mergeCell ref="M242:N242"/>
    <mergeCell ref="O242:P242"/>
    <mergeCell ref="A241:C241"/>
    <mergeCell ref="E241:F241"/>
    <mergeCell ref="G241:H241"/>
    <mergeCell ref="I241:J241"/>
    <mergeCell ref="K241:L241"/>
    <mergeCell ref="M241:N241"/>
    <mergeCell ref="A243:C243"/>
    <mergeCell ref="E243:F243"/>
    <mergeCell ref="G243:H243"/>
    <mergeCell ref="I243:J243"/>
    <mergeCell ref="K243:L243"/>
    <mergeCell ref="M243:N243"/>
    <mergeCell ref="O243:P243"/>
    <mergeCell ref="O273:P273"/>
    <mergeCell ref="A274:C274"/>
    <mergeCell ref="E274:F274"/>
    <mergeCell ref="G274:H274"/>
    <mergeCell ref="I274:J274"/>
    <mergeCell ref="K274:L274"/>
    <mergeCell ref="M274:N274"/>
    <mergeCell ref="O274:P274"/>
    <mergeCell ref="A273:C273"/>
    <mergeCell ref="E273:F273"/>
    <mergeCell ref="G273:H273"/>
    <mergeCell ref="I273:J273"/>
    <mergeCell ref="K273:L273"/>
    <mergeCell ref="M273:N273"/>
    <mergeCell ref="A272:C272"/>
    <mergeCell ref="E272:F272"/>
    <mergeCell ref="G272:H272"/>
    <mergeCell ref="I272:J272"/>
    <mergeCell ref="K272:L272"/>
    <mergeCell ref="M272:N272"/>
    <mergeCell ref="O272:P272"/>
    <mergeCell ref="A271:C271"/>
    <mergeCell ref="E271:F271"/>
    <mergeCell ref="G271:H271"/>
    <mergeCell ref="I271:J271"/>
    <mergeCell ref="K271:L271"/>
    <mergeCell ref="M271:N271"/>
    <mergeCell ref="O246:P248"/>
    <mergeCell ref="O244:P244"/>
    <mergeCell ref="A245:C245"/>
    <mergeCell ref="E245:F245"/>
    <mergeCell ref="Q246:Q248"/>
    <mergeCell ref="I250:J250"/>
    <mergeCell ref="A267:C270"/>
    <mergeCell ref="E267:F267"/>
    <mergeCell ref="G267:H270"/>
    <mergeCell ref="I267:J270"/>
    <mergeCell ref="K267:L270"/>
    <mergeCell ref="M267:N270"/>
    <mergeCell ref="E268:F268"/>
    <mergeCell ref="A246:D248"/>
    <mergeCell ref="E246:F248"/>
    <mergeCell ref="G246:H248"/>
    <mergeCell ref="I246:J248"/>
    <mergeCell ref="K246:L248"/>
    <mergeCell ref="M246:N248"/>
    <mergeCell ref="O268:P268"/>
    <mergeCell ref="E269:F269"/>
    <mergeCell ref="O269:P269"/>
    <mergeCell ref="E270:F270"/>
    <mergeCell ref="G245:H245"/>
    <mergeCell ref="I245:J245"/>
    <mergeCell ref="K245:L245"/>
    <mergeCell ref="O275:P275"/>
    <mergeCell ref="A275:C275"/>
    <mergeCell ref="E275:F275"/>
    <mergeCell ref="G275:H275"/>
    <mergeCell ref="I275:J275"/>
    <mergeCell ref="K275:L275"/>
    <mergeCell ref="M275:N275"/>
    <mergeCell ref="O271:P271"/>
    <mergeCell ref="O278:P278"/>
    <mergeCell ref="A279:C279"/>
    <mergeCell ref="E279:F279"/>
    <mergeCell ref="G279:H279"/>
    <mergeCell ref="I279:J279"/>
    <mergeCell ref="K279:L279"/>
    <mergeCell ref="M279:N279"/>
    <mergeCell ref="O279:P279"/>
    <mergeCell ref="A278:C278"/>
    <mergeCell ref="E278:F278"/>
    <mergeCell ref="G278:H278"/>
    <mergeCell ref="I278:J278"/>
    <mergeCell ref="K278:L278"/>
    <mergeCell ref="M278:N278"/>
    <mergeCell ref="O276:P276"/>
    <mergeCell ref="A277:C277"/>
    <mergeCell ref="E277:F277"/>
    <mergeCell ref="G277:H277"/>
    <mergeCell ref="I277:J277"/>
    <mergeCell ref="K277:L277"/>
    <mergeCell ref="M277:N277"/>
    <mergeCell ref="O277:P277"/>
    <mergeCell ref="A276:C276"/>
    <mergeCell ref="E276:F276"/>
    <mergeCell ref="G276:H276"/>
    <mergeCell ref="I276:J276"/>
    <mergeCell ref="K276:L276"/>
    <mergeCell ref="M276:N276"/>
    <mergeCell ref="E326:F326"/>
    <mergeCell ref="G326:H326"/>
    <mergeCell ref="I326:J326"/>
    <mergeCell ref="M326:N326"/>
    <mergeCell ref="O326:P326"/>
    <mergeCell ref="O280:P280"/>
    <mergeCell ref="E325:F325"/>
    <mergeCell ref="G325:H325"/>
    <mergeCell ref="I325:J325"/>
    <mergeCell ref="K325:L325"/>
    <mergeCell ref="M325:N325"/>
    <mergeCell ref="O325:P325"/>
    <mergeCell ref="A280:C280"/>
    <mergeCell ref="E280:F280"/>
    <mergeCell ref="G280:H280"/>
    <mergeCell ref="I280:J280"/>
    <mergeCell ref="K280:L280"/>
    <mergeCell ref="M280:N280"/>
    <mergeCell ref="K326:L326"/>
    <mergeCell ref="O283:P283"/>
    <mergeCell ref="A284:C284"/>
    <mergeCell ref="E284:F284"/>
    <mergeCell ref="G284:H284"/>
    <mergeCell ref="I284:J284"/>
    <mergeCell ref="K284:L284"/>
    <mergeCell ref="M284:N284"/>
    <mergeCell ref="O284:P284"/>
    <mergeCell ref="A283:C283"/>
    <mergeCell ref="E283:F283"/>
    <mergeCell ref="G283:H283"/>
    <mergeCell ref="I283:J283"/>
    <mergeCell ref="K283:L283"/>
    <mergeCell ref="M283:N283"/>
    <mergeCell ref="O281:P281"/>
    <mergeCell ref="A282:C282"/>
    <mergeCell ref="E282:F282"/>
    <mergeCell ref="G282:H282"/>
    <mergeCell ref="I282:J282"/>
    <mergeCell ref="K282:L282"/>
    <mergeCell ref="M282:N282"/>
    <mergeCell ref="O282:P282"/>
    <mergeCell ref="A281:C281"/>
    <mergeCell ref="E281:F281"/>
    <mergeCell ref="G281:H281"/>
    <mergeCell ref="I281:J281"/>
    <mergeCell ref="K281:L281"/>
    <mergeCell ref="M281:N281"/>
    <mergeCell ref="O285:P285"/>
    <mergeCell ref="A286:C286"/>
    <mergeCell ref="E286:F286"/>
    <mergeCell ref="G286:H286"/>
    <mergeCell ref="I286:J286"/>
    <mergeCell ref="K286:L286"/>
    <mergeCell ref="M286:N286"/>
    <mergeCell ref="O286:P286"/>
    <mergeCell ref="A285:C285"/>
    <mergeCell ref="E285:F285"/>
    <mergeCell ref="G285:H285"/>
    <mergeCell ref="I285:J285"/>
    <mergeCell ref="K285:L285"/>
    <mergeCell ref="M285:N285"/>
    <mergeCell ref="I290:J290"/>
    <mergeCell ref="K290:L290"/>
    <mergeCell ref="M290:N290"/>
    <mergeCell ref="O290:P290"/>
    <mergeCell ref="A289:C289"/>
    <mergeCell ref="E289:F289"/>
    <mergeCell ref="G289:H289"/>
    <mergeCell ref="I289:J289"/>
    <mergeCell ref="K289:L289"/>
    <mergeCell ref="M289:N289"/>
    <mergeCell ref="O287:P287"/>
    <mergeCell ref="A288:C288"/>
    <mergeCell ref="E288:F288"/>
    <mergeCell ref="G288:H288"/>
    <mergeCell ref="I288:J288"/>
    <mergeCell ref="K288:L288"/>
    <mergeCell ref="M288:N288"/>
    <mergeCell ref="O288:P288"/>
    <mergeCell ref="A287:C287"/>
    <mergeCell ref="E287:F287"/>
    <mergeCell ref="G287:H287"/>
    <mergeCell ref="I287:J287"/>
    <mergeCell ref="K287:L287"/>
    <mergeCell ref="M287:N287"/>
    <mergeCell ref="Q292:Q294"/>
    <mergeCell ref="I296:J296"/>
    <mergeCell ref="A315:C318"/>
    <mergeCell ref="E315:F315"/>
    <mergeCell ref="G315:H318"/>
    <mergeCell ref="I315:J318"/>
    <mergeCell ref="K315:L318"/>
    <mergeCell ref="M315:N318"/>
    <mergeCell ref="E316:F316"/>
    <mergeCell ref="A292:D294"/>
    <mergeCell ref="E292:F294"/>
    <mergeCell ref="G292:H294"/>
    <mergeCell ref="I292:J294"/>
    <mergeCell ref="K292:L294"/>
    <mergeCell ref="M292:N294"/>
    <mergeCell ref="O291:P291"/>
    <mergeCell ref="A291:C291"/>
    <mergeCell ref="E291:F291"/>
    <mergeCell ref="G291:H291"/>
    <mergeCell ref="I291:J291"/>
    <mergeCell ref="K291:L291"/>
    <mergeCell ref="M291:N291"/>
    <mergeCell ref="A327:C327"/>
    <mergeCell ref="E327:F327"/>
    <mergeCell ref="G327:H327"/>
    <mergeCell ref="I327:J327"/>
    <mergeCell ref="K327:L327"/>
    <mergeCell ref="M327:N327"/>
    <mergeCell ref="O327:P327"/>
    <mergeCell ref="O316:P316"/>
    <mergeCell ref="E317:F317"/>
    <mergeCell ref="O317:P317"/>
    <mergeCell ref="E318:F318"/>
    <mergeCell ref="A319:C319"/>
    <mergeCell ref="E319:F319"/>
    <mergeCell ref="G319:H319"/>
    <mergeCell ref="I319:J319"/>
    <mergeCell ref="K319:L319"/>
    <mergeCell ref="K323:L323"/>
    <mergeCell ref="M323:N323"/>
    <mergeCell ref="O323:P323"/>
    <mergeCell ref="M319:N319"/>
    <mergeCell ref="A322:C322"/>
    <mergeCell ref="E322:F322"/>
    <mergeCell ref="G322:H322"/>
    <mergeCell ref="I322:J322"/>
    <mergeCell ref="M322:N322"/>
    <mergeCell ref="O322:P322"/>
    <mergeCell ref="A323:C323"/>
    <mergeCell ref="E323:F323"/>
    <mergeCell ref="G323:H323"/>
    <mergeCell ref="I323:J323"/>
    <mergeCell ref="A324:C324"/>
    <mergeCell ref="E324:F324"/>
    <mergeCell ref="G324:H324"/>
    <mergeCell ref="I324:J324"/>
    <mergeCell ref="K324:L324"/>
    <mergeCell ref="O289:P289"/>
    <mergeCell ref="A290:C290"/>
    <mergeCell ref="E290:F290"/>
    <mergeCell ref="G290:H290"/>
    <mergeCell ref="O321:P321"/>
    <mergeCell ref="A321:C321"/>
    <mergeCell ref="E321:F321"/>
    <mergeCell ref="G321:H321"/>
    <mergeCell ref="I321:J321"/>
    <mergeCell ref="K321:L321"/>
    <mergeCell ref="M321:N321"/>
    <mergeCell ref="A320:C320"/>
    <mergeCell ref="E320:F320"/>
    <mergeCell ref="G320:H320"/>
    <mergeCell ref="I320:J320"/>
    <mergeCell ref="K320:L320"/>
    <mergeCell ref="M320:N320"/>
    <mergeCell ref="O320:P320"/>
    <mergeCell ref="O319:P319"/>
    <mergeCell ref="O292:P294"/>
    <mergeCell ref="A330:C330"/>
    <mergeCell ref="E330:F330"/>
    <mergeCell ref="G330:H330"/>
    <mergeCell ref="I330:J330"/>
    <mergeCell ref="K330:L330"/>
    <mergeCell ref="M330:N330"/>
    <mergeCell ref="O330:P330"/>
    <mergeCell ref="A337:C337"/>
    <mergeCell ref="E337:F337"/>
    <mergeCell ref="G337:H337"/>
    <mergeCell ref="I337:J337"/>
    <mergeCell ref="K337:L337"/>
    <mergeCell ref="M337:N337"/>
    <mergeCell ref="O328:P328"/>
    <mergeCell ref="A329:C329"/>
    <mergeCell ref="E329:F329"/>
    <mergeCell ref="G329:H329"/>
    <mergeCell ref="I329:J329"/>
    <mergeCell ref="K329:L329"/>
    <mergeCell ref="M329:N329"/>
    <mergeCell ref="O329:P329"/>
    <mergeCell ref="A328:C328"/>
    <mergeCell ref="E328:F328"/>
    <mergeCell ref="G328:H328"/>
    <mergeCell ref="I328:J328"/>
    <mergeCell ref="K328:L328"/>
    <mergeCell ref="M328:N328"/>
    <mergeCell ref="O332:P332"/>
    <mergeCell ref="O333:P333"/>
    <mergeCell ref="O334:P334"/>
    <mergeCell ref="O335:P335"/>
    <mergeCell ref="M332:N332"/>
    <mergeCell ref="O338:P340"/>
    <mergeCell ref="Q338:Q340"/>
    <mergeCell ref="I342:J342"/>
    <mergeCell ref="A338:D340"/>
    <mergeCell ref="E338:F340"/>
    <mergeCell ref="G338:H340"/>
    <mergeCell ref="I338:J340"/>
    <mergeCell ref="K338:L340"/>
    <mergeCell ref="M338:N340"/>
    <mergeCell ref="A331:C331"/>
    <mergeCell ref="E331:F331"/>
    <mergeCell ref="G331:H331"/>
    <mergeCell ref="I331:J331"/>
    <mergeCell ref="K331:L331"/>
    <mergeCell ref="M331:N331"/>
    <mergeCell ref="O331:P331"/>
    <mergeCell ref="O336:P336"/>
    <mergeCell ref="A332:C332"/>
    <mergeCell ref="A333:C333"/>
    <mergeCell ref="A334:C334"/>
    <mergeCell ref="A335:C335"/>
    <mergeCell ref="A336:C336"/>
    <mergeCell ref="O337:P337"/>
    <mergeCell ref="M333:N333"/>
    <mergeCell ref="M334:N334"/>
    <mergeCell ref="M335:N335"/>
    <mergeCell ref="M336:N336"/>
  </mergeCells>
  <pageMargins left="0.19685039370078741" right="0.19685039370078741" top="0.23622047244094491" bottom="0.23622047244094491" header="0.19685039370078741" footer="0.19685039370078741"/>
  <pageSetup paperSize="9" scale="5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6849"/>
  <sheetViews>
    <sheetView topLeftCell="A1415" workbookViewId="0">
      <selection activeCell="E1422" sqref="E1422:E1423"/>
    </sheetView>
  </sheetViews>
  <sheetFormatPr baseColWidth="10" defaultRowHeight="15"/>
  <cols>
    <col min="1" max="1" width="37.5703125" customWidth="1"/>
    <col min="2" max="2" width="36" customWidth="1"/>
    <col min="3" max="3" width="34.28515625" customWidth="1"/>
    <col min="4" max="4" width="25.85546875" customWidth="1"/>
    <col min="5" max="5" width="29.42578125" customWidth="1"/>
    <col min="6" max="6" width="10.85546875" style="302" hidden="1" customWidth="1"/>
    <col min="7" max="7" width="0" hidden="1" customWidth="1"/>
  </cols>
  <sheetData>
    <row r="1" spans="1:6" ht="20.25">
      <c r="A1" s="19" t="s">
        <v>0</v>
      </c>
      <c r="B1" s="20"/>
      <c r="C1" s="20"/>
      <c r="D1" s="21"/>
      <c r="E1" s="22"/>
    </row>
    <row r="2" spans="1:6" ht="20.25">
      <c r="A2" s="19" t="s">
        <v>1</v>
      </c>
      <c r="B2" s="20"/>
      <c r="C2" s="19" t="s">
        <v>2</v>
      </c>
      <c r="D2" s="21"/>
      <c r="E2" s="21"/>
    </row>
    <row r="3" spans="1:6" ht="20.25">
      <c r="A3" s="19"/>
      <c r="B3" s="23"/>
      <c r="C3" s="20"/>
      <c r="D3" s="22"/>
      <c r="E3" s="22"/>
    </row>
    <row r="4" spans="1:6" ht="20.25">
      <c r="A4" s="19" t="s">
        <v>3</v>
      </c>
      <c r="B4" s="23"/>
      <c r="C4" s="20"/>
      <c r="D4" s="22"/>
      <c r="E4" s="22"/>
    </row>
    <row r="5" spans="1:6" ht="20.25">
      <c r="A5" s="21"/>
      <c r="B5" s="24"/>
      <c r="C5" s="21"/>
      <c r="D5" s="22"/>
      <c r="E5" s="14"/>
    </row>
    <row r="6" spans="1:6" ht="20.25">
      <c r="A6" s="21" t="s">
        <v>4</v>
      </c>
      <c r="B6" s="24"/>
      <c r="C6" s="21"/>
      <c r="D6" s="22"/>
      <c r="E6" s="22"/>
    </row>
    <row r="7" spans="1:6" ht="20.25">
      <c r="A7" s="21" t="s">
        <v>5</v>
      </c>
      <c r="B7" s="21"/>
      <c r="C7" s="21"/>
      <c r="D7" s="22"/>
      <c r="E7" s="22"/>
    </row>
    <row r="8" spans="1:6" ht="20.25">
      <c r="A8" s="21" t="s">
        <v>6</v>
      </c>
      <c r="B8" s="22"/>
      <c r="C8" s="22"/>
      <c r="D8" s="22"/>
      <c r="E8" s="22"/>
    </row>
    <row r="9" spans="1:6" ht="20.25">
      <c r="A9" s="25" t="s">
        <v>7</v>
      </c>
      <c r="B9" s="26" t="s">
        <v>8</v>
      </c>
      <c r="C9" s="1238" t="s">
        <v>9</v>
      </c>
      <c r="D9" s="1239"/>
      <c r="E9" s="25" t="s">
        <v>10</v>
      </c>
    </row>
    <row r="10" spans="1:6" ht="20.25">
      <c r="A10" s="27"/>
      <c r="B10" s="28" t="s">
        <v>11</v>
      </c>
      <c r="C10" s="25"/>
      <c r="D10" s="29"/>
      <c r="E10" s="27" t="s">
        <v>12</v>
      </c>
    </row>
    <row r="11" spans="1:6" ht="20.25">
      <c r="A11" s="30"/>
      <c r="B11" s="31"/>
      <c r="C11" s="32" t="s">
        <v>13</v>
      </c>
      <c r="D11" s="33" t="s">
        <v>14</v>
      </c>
      <c r="E11" s="32"/>
    </row>
    <row r="12" spans="1:6" ht="20.25">
      <c r="A12" s="34" t="s">
        <v>15</v>
      </c>
      <c r="B12" s="34" t="s">
        <v>16</v>
      </c>
      <c r="C12" s="34" t="s">
        <v>17</v>
      </c>
      <c r="D12" s="35">
        <v>40071</v>
      </c>
      <c r="E12" s="36">
        <v>3040.5</v>
      </c>
    </row>
    <row r="13" spans="1:6" ht="20.25">
      <c r="A13" s="37"/>
      <c r="B13" s="37" t="s">
        <v>18</v>
      </c>
      <c r="C13" s="37" t="s">
        <v>17</v>
      </c>
      <c r="D13" s="38">
        <v>40313</v>
      </c>
      <c r="E13" s="39">
        <v>300</v>
      </c>
    </row>
    <row r="14" spans="1:6" ht="20.25">
      <c r="A14" s="37"/>
      <c r="B14" s="636" t="s">
        <v>18</v>
      </c>
      <c r="C14" s="636" t="s">
        <v>19</v>
      </c>
      <c r="D14" s="637">
        <v>40329</v>
      </c>
      <c r="E14" s="638">
        <v>281.39999999999998</v>
      </c>
    </row>
    <row r="15" spans="1:6" ht="20.25">
      <c r="A15" s="37"/>
      <c r="B15" s="37" t="s">
        <v>18</v>
      </c>
      <c r="C15" s="37" t="s">
        <v>19</v>
      </c>
      <c r="D15" s="38">
        <v>40390</v>
      </c>
      <c r="E15" s="39">
        <v>1000.3</v>
      </c>
    </row>
    <row r="16" spans="1:6" ht="20.25">
      <c r="A16" s="37"/>
      <c r="B16" s="636" t="s">
        <v>20</v>
      </c>
      <c r="C16" s="636" t="s">
        <v>19</v>
      </c>
      <c r="D16" s="637">
        <v>40512</v>
      </c>
      <c r="E16" s="638">
        <v>-257.39999999999998</v>
      </c>
      <c r="F16" s="296"/>
    </row>
    <row r="17" spans="1:7" ht="20.25">
      <c r="A17" s="41"/>
      <c r="B17" s="37" t="s">
        <v>21</v>
      </c>
      <c r="C17" s="37" t="s">
        <v>19</v>
      </c>
      <c r="D17" s="42">
        <v>42400</v>
      </c>
      <c r="E17" s="39">
        <v>4780</v>
      </c>
      <c r="F17" s="295"/>
      <c r="G17" s="14"/>
    </row>
    <row r="18" spans="1:7" ht="20.25">
      <c r="A18" s="37"/>
      <c r="B18" s="37" t="s">
        <v>22</v>
      </c>
      <c r="C18" s="37" t="s">
        <v>19</v>
      </c>
      <c r="D18" s="42">
        <v>42582</v>
      </c>
      <c r="E18" s="43">
        <v>-31087</v>
      </c>
      <c r="F18" s="296"/>
      <c r="G18" s="14"/>
    </row>
    <row r="19" spans="1:7" ht="20.25">
      <c r="A19" s="37"/>
      <c r="B19" s="37" t="s">
        <v>18</v>
      </c>
      <c r="C19" s="37" t="s">
        <v>19</v>
      </c>
      <c r="D19" s="42">
        <v>43131</v>
      </c>
      <c r="E19" s="39">
        <v>2325698</v>
      </c>
      <c r="F19" s="296">
        <v>43101</v>
      </c>
      <c r="G19" s="235"/>
    </row>
    <row r="20" spans="1:7" ht="20.25">
      <c r="A20" s="37"/>
      <c r="B20" s="37"/>
      <c r="C20" s="14"/>
      <c r="D20" s="205"/>
      <c r="E20" s="236"/>
      <c r="F20" s="307"/>
      <c r="G20" s="14"/>
    </row>
    <row r="21" spans="1:7" s="279" customFormat="1" ht="20.25">
      <c r="A21" s="280"/>
      <c r="B21" s="280"/>
      <c r="C21" s="8"/>
      <c r="D21" s="635"/>
      <c r="E21" s="236"/>
      <c r="F21" s="307"/>
    </row>
    <row r="22" spans="1:7" ht="20.25">
      <c r="A22" s="37"/>
      <c r="B22" s="44"/>
      <c r="C22" s="37"/>
      <c r="D22" s="42"/>
      <c r="E22" s="166"/>
      <c r="F22" s="296"/>
      <c r="G22" s="14"/>
    </row>
    <row r="23" spans="1:7" ht="20.25">
      <c r="A23" s="37"/>
      <c r="B23" s="44"/>
      <c r="C23" s="37"/>
      <c r="D23" s="42"/>
      <c r="E23" s="166"/>
      <c r="F23" s="296"/>
      <c r="G23" s="14"/>
    </row>
    <row r="24" spans="1:7" ht="20.25">
      <c r="A24" s="37"/>
      <c r="B24" s="44"/>
      <c r="C24" s="37"/>
      <c r="D24" s="42"/>
      <c r="E24" s="39"/>
      <c r="F24" s="296"/>
      <c r="G24" s="14"/>
    </row>
    <row r="25" spans="1:7" ht="20.25">
      <c r="A25" s="37"/>
      <c r="B25" s="44"/>
      <c r="C25" s="37"/>
      <c r="D25" s="42"/>
      <c r="E25" s="39"/>
      <c r="F25" s="296"/>
      <c r="G25" s="14"/>
    </row>
    <row r="26" spans="1:7" ht="20.25">
      <c r="A26" s="37"/>
      <c r="B26" s="44"/>
      <c r="C26" s="37"/>
      <c r="D26" s="42"/>
      <c r="E26" s="39"/>
      <c r="F26" s="296"/>
      <c r="G26" s="14"/>
    </row>
    <row r="27" spans="1:7" ht="20.25">
      <c r="A27" s="37"/>
      <c r="B27" s="44"/>
      <c r="C27" s="37"/>
      <c r="D27" s="42"/>
      <c r="E27" s="39"/>
      <c r="F27" s="296"/>
      <c r="G27" s="14"/>
    </row>
    <row r="28" spans="1:7" ht="20.25">
      <c r="A28" s="37"/>
      <c r="B28" s="44"/>
      <c r="C28" s="37"/>
      <c r="D28" s="42"/>
      <c r="E28" s="39"/>
      <c r="F28" s="296"/>
      <c r="G28" s="14"/>
    </row>
    <row r="29" spans="1:7" ht="20.25">
      <c r="A29" s="37"/>
      <c r="B29" s="44"/>
      <c r="C29" s="37"/>
      <c r="D29" s="42"/>
      <c r="E29" s="39"/>
      <c r="F29" s="296"/>
      <c r="G29" s="14"/>
    </row>
    <row r="30" spans="1:7" ht="20.25">
      <c r="A30" s="37"/>
      <c r="B30" s="44"/>
      <c r="C30" s="37"/>
      <c r="D30" s="42"/>
      <c r="E30" s="39"/>
      <c r="F30" s="296"/>
      <c r="G30" s="14"/>
    </row>
    <row r="31" spans="1:7" ht="20.25">
      <c r="A31" s="37"/>
      <c r="B31" s="44"/>
      <c r="C31" s="37"/>
      <c r="D31" s="42"/>
      <c r="E31" s="39"/>
      <c r="F31" s="296"/>
      <c r="G31" s="14"/>
    </row>
    <row r="32" spans="1:7" ht="20.25">
      <c r="A32" s="37"/>
      <c r="B32" s="44"/>
      <c r="C32" s="37"/>
      <c r="D32" s="42"/>
      <c r="E32" s="39"/>
      <c r="F32" s="296"/>
      <c r="G32" s="14"/>
    </row>
    <row r="33" spans="1:6" ht="20.25">
      <c r="A33" s="37"/>
      <c r="B33" s="44"/>
      <c r="C33" s="37"/>
      <c r="D33" s="42"/>
      <c r="E33" s="39"/>
      <c r="F33" s="296"/>
    </row>
    <row r="34" spans="1:6" ht="20.25">
      <c r="A34" s="37"/>
      <c r="B34" s="44"/>
      <c r="C34" s="37"/>
      <c r="D34" s="42"/>
      <c r="E34" s="39"/>
      <c r="F34" s="296"/>
    </row>
    <row r="35" spans="1:6" ht="20.25">
      <c r="A35" s="37"/>
      <c r="B35" s="44"/>
      <c r="C35" s="37"/>
      <c r="D35" s="45"/>
      <c r="E35" s="46"/>
    </row>
    <row r="36" spans="1:6" ht="20.25">
      <c r="A36" s="37"/>
      <c r="B36" s="44"/>
      <c r="C36" s="37"/>
      <c r="D36" s="45"/>
      <c r="E36" s="46"/>
    </row>
    <row r="37" spans="1:6" ht="20.25">
      <c r="A37" s="47"/>
      <c r="B37" s="48"/>
      <c r="C37" s="47"/>
      <c r="D37" s="49"/>
      <c r="E37" s="50"/>
    </row>
    <row r="38" spans="1:6" ht="20.25">
      <c r="A38" s="30"/>
      <c r="B38" s="51"/>
      <c r="C38" s="30"/>
      <c r="D38" s="49"/>
      <c r="E38" s="215"/>
    </row>
    <row r="39" spans="1:6" ht="20.25">
      <c r="A39" s="52"/>
      <c r="B39" s="53"/>
      <c r="C39" s="1238" t="s">
        <v>744</v>
      </c>
      <c r="D39" s="1239"/>
      <c r="E39" s="54">
        <f>SUM(E12:E38)</f>
        <v>2303755.7999999998</v>
      </c>
    </row>
    <row r="40" spans="1:6" ht="20.25">
      <c r="A40" s="55" t="s">
        <v>23</v>
      </c>
      <c r="B40" s="53"/>
      <c r="C40" s="53"/>
      <c r="D40" s="53"/>
      <c r="E40" s="56"/>
    </row>
    <row r="41" spans="1:6" s="279" customFormat="1" ht="20.25">
      <c r="A41" s="55"/>
      <c r="B41" s="53"/>
      <c r="C41" s="53"/>
      <c r="D41" s="53"/>
      <c r="E41" s="56"/>
      <c r="F41" s="302"/>
    </row>
    <row r="42" spans="1:6" ht="20.25">
      <c r="A42" s="19" t="s">
        <v>0</v>
      </c>
      <c r="B42" s="20"/>
      <c r="C42" s="20"/>
      <c r="D42" s="21"/>
      <c r="E42" s="22"/>
    </row>
    <row r="43" spans="1:6" ht="20.25">
      <c r="A43" s="19" t="s">
        <v>1</v>
      </c>
      <c r="B43" s="20"/>
      <c r="C43" s="19" t="s">
        <v>2</v>
      </c>
      <c r="D43" s="21"/>
      <c r="E43" s="21"/>
    </row>
    <row r="44" spans="1:6" ht="20.25">
      <c r="A44" s="19"/>
      <c r="B44" s="23"/>
      <c r="C44" s="20"/>
      <c r="D44" s="22"/>
      <c r="E44" s="22"/>
    </row>
    <row r="45" spans="1:6" ht="20.25">
      <c r="A45" s="19"/>
      <c r="B45" s="23"/>
      <c r="C45" s="20"/>
      <c r="D45" s="22"/>
      <c r="E45" s="22"/>
    </row>
    <row r="46" spans="1:6" ht="20.25">
      <c r="A46" s="19" t="s">
        <v>3</v>
      </c>
      <c r="B46" s="23"/>
      <c r="C46" s="20"/>
      <c r="D46" s="22"/>
      <c r="E46" s="22"/>
    </row>
    <row r="47" spans="1:6" ht="20.25">
      <c r="A47" s="21"/>
      <c r="B47" s="24"/>
      <c r="C47" s="21"/>
      <c r="D47" s="22"/>
      <c r="E47" s="22"/>
    </row>
    <row r="48" spans="1:6" ht="20.25">
      <c r="A48" s="21" t="s">
        <v>24</v>
      </c>
      <c r="B48" s="24"/>
      <c r="C48" s="21"/>
      <c r="D48" s="22"/>
      <c r="E48" s="22"/>
    </row>
    <row r="49" spans="1:7" ht="20.25">
      <c r="A49" s="21" t="s">
        <v>5</v>
      </c>
      <c r="B49" s="21"/>
      <c r="C49" s="21"/>
      <c r="D49" s="22"/>
      <c r="E49" s="22"/>
    </row>
    <row r="50" spans="1:7" ht="20.25">
      <c r="A50" s="21" t="s">
        <v>6</v>
      </c>
      <c r="B50" s="22"/>
      <c r="C50" s="22"/>
      <c r="D50" s="22"/>
      <c r="E50" s="22"/>
      <c r="G50" s="14"/>
    </row>
    <row r="51" spans="1:7" ht="20.25">
      <c r="A51" s="25" t="s">
        <v>7</v>
      </c>
      <c r="B51" s="26" t="s">
        <v>8</v>
      </c>
      <c r="C51" s="1238" t="s">
        <v>9</v>
      </c>
      <c r="D51" s="1239"/>
      <c r="E51" s="25" t="s">
        <v>10</v>
      </c>
      <c r="G51" s="14"/>
    </row>
    <row r="52" spans="1:7" ht="20.25">
      <c r="A52" s="27"/>
      <c r="B52" s="28" t="s">
        <v>11</v>
      </c>
      <c r="C52" s="25"/>
      <c r="D52" s="29"/>
      <c r="E52" s="27" t="s">
        <v>12</v>
      </c>
      <c r="F52" s="296"/>
      <c r="G52" s="14"/>
    </row>
    <row r="53" spans="1:7" ht="20.25">
      <c r="A53" s="30"/>
      <c r="B53" s="31"/>
      <c r="C53" s="32" t="s">
        <v>13</v>
      </c>
      <c r="D53" s="33" t="s">
        <v>14</v>
      </c>
      <c r="E53" s="32"/>
      <c r="F53" s="296"/>
      <c r="G53" s="14"/>
    </row>
    <row r="54" spans="1:7" ht="20.25">
      <c r="A54" s="34" t="s">
        <v>25</v>
      </c>
      <c r="B54" s="34" t="s">
        <v>26</v>
      </c>
      <c r="C54" s="34" t="s">
        <v>17</v>
      </c>
      <c r="D54" s="35">
        <v>39217</v>
      </c>
      <c r="E54" s="57">
        <v>-2000</v>
      </c>
      <c r="F54" s="296"/>
      <c r="G54" s="14"/>
    </row>
    <row r="55" spans="1:7" ht="20.25">
      <c r="A55" s="37"/>
      <c r="B55" s="636" t="s">
        <v>16</v>
      </c>
      <c r="C55" s="636" t="s">
        <v>19</v>
      </c>
      <c r="D55" s="637">
        <v>40117</v>
      </c>
      <c r="E55" s="640">
        <v>700</v>
      </c>
      <c r="F55" s="296"/>
      <c r="G55" s="14"/>
    </row>
    <row r="56" spans="1:7" ht="20.25">
      <c r="A56" s="37"/>
      <c r="B56" s="636" t="s">
        <v>18</v>
      </c>
      <c r="C56" s="636" t="s">
        <v>17</v>
      </c>
      <c r="D56" s="637">
        <v>40313</v>
      </c>
      <c r="E56" s="641">
        <v>-300</v>
      </c>
      <c r="F56" s="296"/>
      <c r="G56" s="14"/>
    </row>
    <row r="57" spans="1:7" ht="20.25">
      <c r="A57" s="37"/>
      <c r="B57" s="37" t="s">
        <v>20</v>
      </c>
      <c r="C57" s="37" t="s">
        <v>19</v>
      </c>
      <c r="D57" s="38">
        <v>40374</v>
      </c>
      <c r="E57" s="60">
        <v>-28666.6</v>
      </c>
      <c r="F57" s="296"/>
      <c r="G57" s="14"/>
    </row>
    <row r="58" spans="1:7" ht="20.25">
      <c r="A58" s="37"/>
      <c r="B58" s="636" t="s">
        <v>27</v>
      </c>
      <c r="C58" s="636" t="s">
        <v>17</v>
      </c>
      <c r="D58" s="637">
        <v>40405</v>
      </c>
      <c r="E58" s="642">
        <v>-752</v>
      </c>
      <c r="F58" s="296"/>
      <c r="G58" s="14"/>
    </row>
    <row r="59" spans="1:7" ht="20.25">
      <c r="A59" s="37"/>
      <c r="B59" s="636" t="s">
        <v>16</v>
      </c>
      <c r="C59" s="636" t="s">
        <v>19</v>
      </c>
      <c r="D59" s="637">
        <v>40421</v>
      </c>
      <c r="E59" s="641">
        <v>250</v>
      </c>
      <c r="F59" s="296"/>
      <c r="G59" s="14"/>
    </row>
    <row r="60" spans="1:7" ht="20.25">
      <c r="A60" s="41"/>
      <c r="B60" s="37" t="s">
        <v>27</v>
      </c>
      <c r="C60" s="37" t="s">
        <v>19</v>
      </c>
      <c r="D60" s="38">
        <v>40543</v>
      </c>
      <c r="E60" s="58">
        <v>-225919.6</v>
      </c>
      <c r="F60" s="296"/>
      <c r="G60" s="14"/>
    </row>
    <row r="61" spans="1:7" ht="20.25">
      <c r="A61" s="37"/>
      <c r="B61" s="37" t="s">
        <v>28</v>
      </c>
      <c r="C61" s="37" t="s">
        <v>19</v>
      </c>
      <c r="D61" s="42">
        <v>41578</v>
      </c>
      <c r="E61" s="61">
        <v>23557</v>
      </c>
      <c r="F61" s="295"/>
      <c r="G61" s="14"/>
    </row>
    <row r="62" spans="1:7" ht="20.25">
      <c r="A62" s="37"/>
      <c r="B62" s="37" t="s">
        <v>28</v>
      </c>
      <c r="C62" s="37" t="s">
        <v>19</v>
      </c>
      <c r="D62" s="42">
        <v>42886</v>
      </c>
      <c r="E62" s="58">
        <v>2100</v>
      </c>
      <c r="F62" s="296"/>
      <c r="G62" s="14"/>
    </row>
    <row r="63" spans="1:7" ht="20.25">
      <c r="A63" s="37"/>
      <c r="B63" s="636" t="s">
        <v>18</v>
      </c>
      <c r="C63" s="636" t="s">
        <v>19</v>
      </c>
      <c r="D63" s="639">
        <v>43100</v>
      </c>
      <c r="E63" s="640">
        <v>-1</v>
      </c>
      <c r="F63" s="296">
        <v>36892</v>
      </c>
      <c r="G63" s="235"/>
    </row>
    <row r="64" spans="1:7" ht="20.25">
      <c r="A64" s="37"/>
      <c r="B64" s="280" t="s">
        <v>18</v>
      </c>
      <c r="C64" s="280" t="s">
        <v>19</v>
      </c>
      <c r="D64" s="42">
        <v>43131</v>
      </c>
      <c r="E64" s="58">
        <f>1612656-44415</f>
        <v>1568241</v>
      </c>
      <c r="F64" s="296"/>
      <c r="G64" s="235"/>
    </row>
    <row r="65" spans="1:7" s="279" customFormat="1" ht="20.25">
      <c r="A65" s="280"/>
      <c r="B65" s="281"/>
      <c r="C65" s="280"/>
      <c r="D65" s="42"/>
      <c r="E65" s="58"/>
      <c r="F65" s="296"/>
      <c r="G65" s="235"/>
    </row>
    <row r="66" spans="1:7" ht="20.25">
      <c r="A66" s="37"/>
      <c r="B66" s="44"/>
      <c r="C66" s="37"/>
      <c r="D66" s="42"/>
      <c r="E66" s="58"/>
    </row>
    <row r="67" spans="1:7" ht="20.25">
      <c r="A67" s="37"/>
      <c r="B67" s="44"/>
      <c r="C67" s="37"/>
      <c r="D67" s="42"/>
      <c r="E67" s="58"/>
    </row>
    <row r="68" spans="1:7" ht="20.25">
      <c r="A68" s="37"/>
      <c r="B68" s="44"/>
      <c r="C68" s="37"/>
      <c r="D68" s="42"/>
      <c r="E68" s="58"/>
    </row>
    <row r="69" spans="1:7" ht="20.25">
      <c r="A69" s="37"/>
      <c r="B69" s="44"/>
      <c r="C69" s="37"/>
      <c r="D69" s="42"/>
      <c r="E69" s="58"/>
    </row>
    <row r="70" spans="1:7" ht="20.25">
      <c r="A70" s="37"/>
      <c r="B70" s="44"/>
      <c r="C70" s="37"/>
      <c r="D70" s="42"/>
      <c r="E70" s="58"/>
    </row>
    <row r="71" spans="1:7" ht="20.25">
      <c r="A71" s="37"/>
      <c r="B71" s="44"/>
      <c r="C71" s="37"/>
      <c r="D71" s="42"/>
      <c r="E71" s="58"/>
    </row>
    <row r="72" spans="1:7" ht="20.25">
      <c r="A72" s="37"/>
      <c r="B72" s="44"/>
      <c r="C72" s="37"/>
      <c r="D72" s="42"/>
      <c r="E72" s="58"/>
    </row>
    <row r="73" spans="1:7" ht="20.25">
      <c r="A73" s="37"/>
      <c r="B73" s="44"/>
      <c r="C73" s="37"/>
      <c r="D73" s="42"/>
      <c r="E73" s="58"/>
    </row>
    <row r="74" spans="1:7" ht="20.25">
      <c r="A74" s="37"/>
      <c r="B74" s="44"/>
      <c r="C74" s="37"/>
      <c r="D74" s="42"/>
      <c r="E74" s="58"/>
    </row>
    <row r="75" spans="1:7" ht="20.25">
      <c r="A75" s="37"/>
      <c r="B75" s="44"/>
      <c r="C75" s="37"/>
      <c r="D75" s="42"/>
      <c r="E75" s="58"/>
    </row>
    <row r="76" spans="1:7" ht="20.25">
      <c r="A76" s="37"/>
      <c r="B76" s="44"/>
      <c r="C76" s="37"/>
      <c r="D76" s="45"/>
      <c r="E76" s="46"/>
    </row>
    <row r="77" spans="1:7" ht="20.25">
      <c r="A77" s="47"/>
      <c r="B77" s="48"/>
      <c r="C77" s="47"/>
      <c r="D77" s="49"/>
      <c r="E77" s="50"/>
    </row>
    <row r="78" spans="1:7" ht="20.25">
      <c r="A78" s="30"/>
      <c r="B78" s="51"/>
      <c r="C78" s="30"/>
      <c r="D78" s="49"/>
      <c r="E78" s="50"/>
    </row>
    <row r="79" spans="1:7" ht="20.25">
      <c r="A79" s="52"/>
      <c r="B79" s="53"/>
      <c r="C79" s="1238" t="s">
        <v>744</v>
      </c>
      <c r="D79" s="1239"/>
      <c r="E79" s="62">
        <f>SUM(E54:E78)</f>
        <v>1337208.8</v>
      </c>
    </row>
    <row r="80" spans="1:7" ht="20.25">
      <c r="A80" s="55" t="s">
        <v>23</v>
      </c>
      <c r="B80" s="63"/>
      <c r="C80" s="63"/>
      <c r="D80" s="28"/>
      <c r="E80" s="64"/>
    </row>
    <row r="81" spans="1:6" s="279" customFormat="1" ht="20.25">
      <c r="A81" s="55"/>
      <c r="B81" s="63"/>
      <c r="C81" s="63"/>
      <c r="D81" s="28"/>
      <c r="E81" s="64"/>
      <c r="F81" s="302"/>
    </row>
    <row r="82" spans="1:6" s="279" customFormat="1" ht="20.25">
      <c r="A82" s="55"/>
      <c r="B82" s="63"/>
      <c r="C82" s="63"/>
      <c r="D82" s="28"/>
      <c r="E82" s="64"/>
      <c r="F82" s="302"/>
    </row>
    <row r="83" spans="1:6" ht="20.25">
      <c r="A83" s="19" t="s">
        <v>0</v>
      </c>
      <c r="B83" s="20"/>
      <c r="C83" s="20"/>
      <c r="D83" s="21"/>
      <c r="E83" s="22"/>
    </row>
    <row r="84" spans="1:6" ht="20.25">
      <c r="A84" s="19" t="s">
        <v>1</v>
      </c>
      <c r="B84" s="20"/>
      <c r="C84" s="19" t="s">
        <v>2</v>
      </c>
      <c r="D84" s="21" t="s">
        <v>29</v>
      </c>
      <c r="E84" s="21"/>
    </row>
    <row r="85" spans="1:6" ht="20.25">
      <c r="A85" s="19"/>
      <c r="B85" s="23"/>
      <c r="C85" s="20"/>
      <c r="D85" s="22"/>
      <c r="E85" s="22"/>
    </row>
    <row r="86" spans="1:6" ht="20.25">
      <c r="A86" s="19"/>
      <c r="B86" s="23"/>
      <c r="C86" s="20"/>
      <c r="D86" s="22"/>
      <c r="E86" s="22"/>
    </row>
    <row r="87" spans="1:6" ht="20.25">
      <c r="A87" s="19" t="s">
        <v>3</v>
      </c>
      <c r="B87" s="23"/>
      <c r="C87" s="20"/>
      <c r="D87" s="22"/>
      <c r="E87" s="22"/>
    </row>
    <row r="88" spans="1:6" ht="20.25">
      <c r="A88" s="21"/>
      <c r="B88" s="24"/>
      <c r="C88" s="21"/>
      <c r="D88" s="22"/>
      <c r="E88" s="22"/>
    </row>
    <row r="89" spans="1:6" ht="20.25">
      <c r="A89" s="21" t="s">
        <v>30</v>
      </c>
      <c r="B89" s="24"/>
      <c r="C89" s="21"/>
      <c r="D89" s="22"/>
      <c r="E89" s="22"/>
    </row>
    <row r="90" spans="1:6" ht="20.25">
      <c r="A90" s="21" t="s">
        <v>5</v>
      </c>
      <c r="B90" s="21"/>
      <c r="C90" s="21"/>
      <c r="D90" s="22"/>
      <c r="E90" s="22"/>
    </row>
    <row r="91" spans="1:6" ht="20.25">
      <c r="A91" s="21" t="s">
        <v>6</v>
      </c>
      <c r="B91" s="22"/>
      <c r="C91" s="22"/>
      <c r="D91" s="22"/>
      <c r="E91" s="22"/>
    </row>
    <row r="92" spans="1:6" ht="20.25">
      <c r="A92" s="25" t="s">
        <v>7</v>
      </c>
      <c r="B92" s="26" t="s">
        <v>8</v>
      </c>
      <c r="C92" s="1238" t="s">
        <v>9</v>
      </c>
      <c r="D92" s="1239"/>
      <c r="E92" s="25" t="s">
        <v>10</v>
      </c>
    </row>
    <row r="93" spans="1:6" ht="20.25">
      <c r="A93" s="27"/>
      <c r="B93" s="28" t="s">
        <v>11</v>
      </c>
      <c r="C93" s="25"/>
      <c r="D93" s="29"/>
      <c r="E93" s="27" t="s">
        <v>12</v>
      </c>
    </row>
    <row r="94" spans="1:6" ht="20.25">
      <c r="A94" s="30"/>
      <c r="B94" s="31"/>
      <c r="C94" s="32" t="s">
        <v>13</v>
      </c>
      <c r="D94" s="33" t="s">
        <v>14</v>
      </c>
      <c r="E94" s="32"/>
    </row>
    <row r="95" spans="1:6" ht="20.25">
      <c r="A95" s="34" t="s">
        <v>31</v>
      </c>
      <c r="B95" s="34" t="s">
        <v>26</v>
      </c>
      <c r="C95" s="34" t="s">
        <v>19</v>
      </c>
      <c r="D95" s="35">
        <v>39416</v>
      </c>
      <c r="E95" s="57">
        <v>-11742</v>
      </c>
    </row>
    <row r="96" spans="1:6" ht="20.25">
      <c r="A96" s="37"/>
      <c r="B96" s="37" t="s">
        <v>16</v>
      </c>
      <c r="C96" s="37" t="s">
        <v>32</v>
      </c>
      <c r="D96" s="38">
        <v>39887</v>
      </c>
      <c r="E96" s="58">
        <v>66932.399999999994</v>
      </c>
    </row>
    <row r="97" spans="1:6" ht="20.25">
      <c r="A97" s="41"/>
      <c r="B97" s="37" t="s">
        <v>26</v>
      </c>
      <c r="C97" s="37" t="s">
        <v>33</v>
      </c>
      <c r="D97" s="38">
        <v>39933</v>
      </c>
      <c r="E97" s="60">
        <v>-7246.2</v>
      </c>
    </row>
    <row r="98" spans="1:6" ht="20.25">
      <c r="A98" s="41"/>
      <c r="B98" s="37" t="s">
        <v>34</v>
      </c>
      <c r="C98" s="37" t="s">
        <v>32</v>
      </c>
      <c r="D98" s="38">
        <v>40374</v>
      </c>
      <c r="E98" s="58">
        <v>2085.9</v>
      </c>
    </row>
    <row r="99" spans="1:6" ht="20.25">
      <c r="A99" s="41"/>
      <c r="B99" s="37" t="s">
        <v>34</v>
      </c>
      <c r="C99" s="37" t="s">
        <v>32</v>
      </c>
      <c r="D99" s="38">
        <v>40405</v>
      </c>
      <c r="E99" s="58">
        <v>249.8</v>
      </c>
    </row>
    <row r="100" spans="1:6" ht="20.25">
      <c r="A100" s="41"/>
      <c r="B100" s="37" t="s">
        <v>28</v>
      </c>
      <c r="C100" s="280" t="s">
        <v>19</v>
      </c>
      <c r="D100" s="38" t="s">
        <v>35</v>
      </c>
      <c r="E100" s="58">
        <v>936</v>
      </c>
    </row>
    <row r="101" spans="1:6" ht="20.25">
      <c r="A101" s="41"/>
      <c r="B101" s="37" t="s">
        <v>28</v>
      </c>
      <c r="C101" s="37" t="s">
        <v>32</v>
      </c>
      <c r="D101" s="38">
        <v>40466</v>
      </c>
      <c r="E101" s="58">
        <v>1149.8</v>
      </c>
    </row>
    <row r="102" spans="1:6" ht="20.25">
      <c r="A102" s="41"/>
      <c r="B102" s="37" t="s">
        <v>28</v>
      </c>
      <c r="C102" s="37" t="s">
        <v>33</v>
      </c>
      <c r="D102" s="38">
        <v>40482</v>
      </c>
      <c r="E102" s="58">
        <v>180.7</v>
      </c>
    </row>
    <row r="103" spans="1:6" ht="20.25">
      <c r="A103" s="37"/>
      <c r="B103" s="37" t="s">
        <v>28</v>
      </c>
      <c r="C103" s="37" t="s">
        <v>32</v>
      </c>
      <c r="D103" s="38">
        <v>40497</v>
      </c>
      <c r="E103" s="58">
        <v>936</v>
      </c>
    </row>
    <row r="104" spans="1:6" ht="20.25">
      <c r="A104" s="41"/>
      <c r="B104" s="37" t="s">
        <v>28</v>
      </c>
      <c r="C104" s="37" t="s">
        <v>32</v>
      </c>
      <c r="D104" s="38">
        <v>40527</v>
      </c>
      <c r="E104" s="58">
        <v>250.3</v>
      </c>
    </row>
    <row r="105" spans="1:6" ht="20.25">
      <c r="A105" s="37"/>
      <c r="B105" s="37" t="s">
        <v>20</v>
      </c>
      <c r="C105" s="37" t="s">
        <v>32</v>
      </c>
      <c r="D105" s="38">
        <v>40739</v>
      </c>
      <c r="E105" s="39">
        <v>-167</v>
      </c>
    </row>
    <row r="106" spans="1:6" ht="20.25">
      <c r="A106" s="37"/>
      <c r="B106" s="37" t="s">
        <v>36</v>
      </c>
      <c r="C106" s="37" t="s">
        <v>19</v>
      </c>
      <c r="D106" s="38">
        <v>42155</v>
      </c>
      <c r="E106" s="65">
        <v>-637</v>
      </c>
    </row>
    <row r="107" spans="1:6" ht="20.25">
      <c r="A107" s="37"/>
      <c r="B107" s="37" t="s">
        <v>34</v>
      </c>
      <c r="C107" s="280" t="s">
        <v>17</v>
      </c>
      <c r="D107" s="38">
        <v>43115</v>
      </c>
      <c r="E107" s="58">
        <v>889082</v>
      </c>
      <c r="F107" s="302">
        <v>43101</v>
      </c>
    </row>
    <row r="108" spans="1:6" ht="20.25">
      <c r="A108" s="37"/>
      <c r="B108" s="280" t="s">
        <v>34</v>
      </c>
      <c r="C108" s="280" t="s">
        <v>19</v>
      </c>
      <c r="D108" s="38">
        <v>43131</v>
      </c>
      <c r="E108" s="58">
        <v>2409711</v>
      </c>
    </row>
    <row r="109" spans="1:6" ht="20.25">
      <c r="A109" s="37"/>
      <c r="B109" s="37"/>
      <c r="C109" s="37"/>
      <c r="D109" s="38"/>
      <c r="E109" s="65"/>
      <c r="F109" s="306"/>
    </row>
    <row r="110" spans="1:6" ht="20.25">
      <c r="A110" s="37"/>
      <c r="B110" s="37"/>
      <c r="C110" s="37"/>
      <c r="D110" s="38"/>
      <c r="E110" s="58"/>
    </row>
    <row r="111" spans="1:6" ht="20.25">
      <c r="A111" s="37"/>
      <c r="B111" s="37"/>
      <c r="C111" s="37"/>
      <c r="D111" s="38"/>
      <c r="E111" s="58"/>
    </row>
    <row r="112" spans="1:6" ht="20.25">
      <c r="A112" s="37"/>
      <c r="B112" s="37"/>
      <c r="C112" s="37"/>
      <c r="D112" s="38"/>
      <c r="E112" s="58"/>
    </row>
    <row r="113" spans="1:6" ht="20.25">
      <c r="A113" s="37"/>
      <c r="B113" s="37"/>
      <c r="C113" s="37"/>
      <c r="D113" s="38"/>
      <c r="E113" s="58"/>
    </row>
    <row r="114" spans="1:6" ht="20.25">
      <c r="A114" s="37"/>
      <c r="B114" s="37"/>
      <c r="C114" s="37"/>
      <c r="D114" s="38"/>
      <c r="E114" s="58"/>
    </row>
    <row r="115" spans="1:6" ht="20.25">
      <c r="A115" s="37"/>
      <c r="B115" s="37"/>
      <c r="C115" s="37"/>
      <c r="D115" s="38"/>
      <c r="E115" s="58"/>
    </row>
    <row r="116" spans="1:6" ht="20.25">
      <c r="A116" s="37"/>
      <c r="B116" s="37"/>
      <c r="C116" s="37"/>
      <c r="D116" s="38"/>
      <c r="E116" s="58"/>
    </row>
    <row r="117" spans="1:6" ht="20.25">
      <c r="A117" s="37"/>
      <c r="B117" s="37"/>
      <c r="C117" s="37"/>
      <c r="D117" s="38"/>
      <c r="E117" s="58"/>
    </row>
    <row r="118" spans="1:6" ht="20.25">
      <c r="A118" s="37"/>
      <c r="B118" s="37"/>
      <c r="C118" s="37"/>
      <c r="D118" s="38"/>
      <c r="E118" s="58"/>
    </row>
    <row r="119" spans="1:6" ht="20.25">
      <c r="A119" s="37"/>
      <c r="B119" s="37"/>
      <c r="C119" s="37"/>
      <c r="D119" s="38"/>
      <c r="E119" s="58"/>
    </row>
    <row r="120" spans="1:6" ht="20.25">
      <c r="A120" s="67"/>
      <c r="B120" s="67"/>
      <c r="C120" s="67"/>
      <c r="D120" s="68"/>
      <c r="E120" s="69"/>
    </row>
    <row r="121" spans="1:6" ht="20.25">
      <c r="A121" s="52"/>
      <c r="B121" s="53"/>
      <c r="C121" s="1238" t="s">
        <v>744</v>
      </c>
      <c r="D121" s="1239"/>
      <c r="E121" s="70">
        <f>SUM(E95:E120)</f>
        <v>3351721.7</v>
      </c>
    </row>
    <row r="122" spans="1:6" ht="20.25">
      <c r="A122" s="55" t="s">
        <v>23</v>
      </c>
      <c r="B122" s="53"/>
      <c r="C122" s="53" t="s">
        <v>37</v>
      </c>
      <c r="D122" s="53"/>
      <c r="E122" s="53"/>
    </row>
    <row r="123" spans="1:6" s="279" customFormat="1" ht="20.25">
      <c r="A123" s="55"/>
      <c r="B123" s="53"/>
      <c r="C123" s="53"/>
      <c r="D123" s="53"/>
      <c r="E123" s="53"/>
      <c r="F123" s="302"/>
    </row>
    <row r="124" spans="1:6" ht="20.25">
      <c r="A124" s="19" t="s">
        <v>0</v>
      </c>
      <c r="B124" s="20"/>
      <c r="C124" s="20"/>
      <c r="D124" s="21"/>
      <c r="E124" s="22"/>
    </row>
    <row r="125" spans="1:6" ht="20.25">
      <c r="A125" s="19" t="s">
        <v>1</v>
      </c>
      <c r="B125" s="20"/>
      <c r="C125" s="19" t="s">
        <v>2</v>
      </c>
      <c r="D125" s="21" t="s">
        <v>29</v>
      </c>
      <c r="E125" s="21"/>
    </row>
    <row r="126" spans="1:6" ht="20.25">
      <c r="A126" s="19"/>
      <c r="B126" s="23"/>
      <c r="C126" s="20"/>
      <c r="D126" s="22"/>
      <c r="E126" s="22"/>
    </row>
    <row r="127" spans="1:6" ht="20.25">
      <c r="A127" s="19"/>
      <c r="B127" s="23"/>
      <c r="C127" s="20"/>
      <c r="D127" s="22"/>
      <c r="E127" s="22"/>
    </row>
    <row r="128" spans="1:6" ht="20.25">
      <c r="A128" s="19" t="s">
        <v>3</v>
      </c>
      <c r="B128" s="23"/>
      <c r="C128" s="20"/>
      <c r="D128" s="22"/>
      <c r="E128" s="22"/>
    </row>
    <row r="129" spans="1:5" ht="20.25">
      <c r="A129" s="21"/>
      <c r="B129" s="24"/>
      <c r="C129" s="21"/>
      <c r="D129" s="22"/>
      <c r="E129" s="22"/>
    </row>
    <row r="130" spans="1:5" ht="20.25">
      <c r="A130" s="21" t="s">
        <v>38</v>
      </c>
      <c r="B130" s="24"/>
      <c r="C130" s="21"/>
      <c r="D130" s="22"/>
      <c r="E130" s="22"/>
    </row>
    <row r="131" spans="1:5" ht="20.25">
      <c r="A131" s="21" t="s">
        <v>5</v>
      </c>
      <c r="B131" s="21"/>
      <c r="C131" s="21"/>
      <c r="D131" s="22"/>
      <c r="E131" s="22"/>
    </row>
    <row r="132" spans="1:5" ht="20.25">
      <c r="A132" s="21" t="s">
        <v>6</v>
      </c>
      <c r="B132" s="22"/>
      <c r="C132" s="22"/>
      <c r="D132" s="22"/>
      <c r="E132" s="22"/>
    </row>
    <row r="133" spans="1:5" ht="20.25">
      <c r="A133" s="25" t="s">
        <v>7</v>
      </c>
      <c r="B133" s="26" t="s">
        <v>8</v>
      </c>
      <c r="C133" s="1238" t="s">
        <v>9</v>
      </c>
      <c r="D133" s="1239"/>
      <c r="E133" s="25" t="s">
        <v>10</v>
      </c>
    </row>
    <row r="134" spans="1:5" ht="20.25">
      <c r="A134" s="27"/>
      <c r="B134" s="28" t="s">
        <v>11</v>
      </c>
      <c r="C134" s="25"/>
      <c r="D134" s="29"/>
      <c r="E134" s="27" t="s">
        <v>12</v>
      </c>
    </row>
    <row r="135" spans="1:5" ht="20.25">
      <c r="A135" s="30"/>
      <c r="B135" s="31"/>
      <c r="C135" s="32" t="s">
        <v>13</v>
      </c>
      <c r="D135" s="33" t="s">
        <v>14</v>
      </c>
      <c r="E135" s="32"/>
    </row>
    <row r="136" spans="1:5" ht="20.25">
      <c r="A136" s="34" t="s">
        <v>39</v>
      </c>
      <c r="B136" s="34" t="s">
        <v>40</v>
      </c>
      <c r="C136" s="34" t="s">
        <v>33</v>
      </c>
      <c r="D136" s="35">
        <v>40329</v>
      </c>
      <c r="E136" s="185">
        <v>518</v>
      </c>
    </row>
    <row r="137" spans="1:5" ht="20.25">
      <c r="A137" s="37"/>
      <c r="B137" s="37" t="s">
        <v>40</v>
      </c>
      <c r="C137" s="37" t="s">
        <v>17</v>
      </c>
      <c r="D137" s="38">
        <v>40709</v>
      </c>
      <c r="E137" s="58">
        <v>16087.7</v>
      </c>
    </row>
    <row r="138" spans="1:5" ht="20.25">
      <c r="A138" s="41"/>
      <c r="B138" s="37" t="s">
        <v>40</v>
      </c>
      <c r="C138" s="37" t="s">
        <v>33</v>
      </c>
      <c r="D138" s="38">
        <v>41121</v>
      </c>
      <c r="E138" s="58">
        <v>2110</v>
      </c>
    </row>
    <row r="139" spans="1:5" ht="20.25">
      <c r="A139" s="41"/>
      <c r="B139" s="37" t="s">
        <v>40</v>
      </c>
      <c r="C139" s="37" t="s">
        <v>17</v>
      </c>
      <c r="D139" s="38">
        <v>42566</v>
      </c>
      <c r="E139" s="58">
        <v>118714</v>
      </c>
    </row>
    <row r="140" spans="1:5" ht="20.25">
      <c r="A140" s="41"/>
      <c r="B140" s="37" t="s">
        <v>40</v>
      </c>
      <c r="C140" s="37" t="s">
        <v>33</v>
      </c>
      <c r="D140" s="38">
        <v>42643</v>
      </c>
      <c r="E140" s="58">
        <v>11840</v>
      </c>
    </row>
    <row r="141" spans="1:5" ht="20.25">
      <c r="A141" s="41"/>
      <c r="B141" s="37" t="s">
        <v>27</v>
      </c>
      <c r="C141" s="37" t="s">
        <v>17</v>
      </c>
      <c r="D141" s="38">
        <v>39675</v>
      </c>
      <c r="E141" s="65">
        <v>-19275.099999999999</v>
      </c>
    </row>
    <row r="142" spans="1:5" ht="20.25">
      <c r="A142" s="37"/>
      <c r="B142" s="37" t="s">
        <v>27</v>
      </c>
      <c r="C142" s="37" t="s">
        <v>17</v>
      </c>
      <c r="D142" s="38">
        <v>40678</v>
      </c>
      <c r="E142" s="65">
        <v>-37464</v>
      </c>
    </row>
    <row r="143" spans="1:5" ht="20.25">
      <c r="A143" s="41"/>
      <c r="B143" s="37" t="s">
        <v>27</v>
      </c>
      <c r="C143" s="37" t="s">
        <v>17</v>
      </c>
      <c r="D143" s="38">
        <v>41075</v>
      </c>
      <c r="E143" s="65">
        <v>-900</v>
      </c>
    </row>
    <row r="144" spans="1:5" ht="20.25">
      <c r="A144" s="37"/>
      <c r="B144" s="37" t="s">
        <v>27</v>
      </c>
      <c r="C144" s="37" t="s">
        <v>17</v>
      </c>
      <c r="D144" s="38">
        <v>41988</v>
      </c>
      <c r="E144" s="190">
        <v>-6000</v>
      </c>
    </row>
    <row r="145" spans="1:6" ht="20.25">
      <c r="A145" s="37"/>
      <c r="B145" s="37" t="s">
        <v>27</v>
      </c>
      <c r="C145" s="37" t="s">
        <v>17</v>
      </c>
      <c r="D145" s="38">
        <v>42415</v>
      </c>
      <c r="E145" s="65">
        <v>-123499</v>
      </c>
    </row>
    <row r="146" spans="1:6" ht="20.25">
      <c r="A146" s="37"/>
      <c r="B146" s="37" t="s">
        <v>27</v>
      </c>
      <c r="C146" s="37" t="s">
        <v>17</v>
      </c>
      <c r="D146" s="38">
        <v>42475</v>
      </c>
      <c r="E146" s="66">
        <v>-15390</v>
      </c>
    </row>
    <row r="147" spans="1:6" ht="20.25">
      <c r="A147" s="37"/>
      <c r="B147" s="37" t="s">
        <v>28</v>
      </c>
      <c r="C147" s="37" t="s">
        <v>17</v>
      </c>
      <c r="D147" s="38">
        <v>42962</v>
      </c>
      <c r="E147" s="58">
        <v>9700</v>
      </c>
    </row>
    <row r="148" spans="1:6" ht="20.25">
      <c r="A148" s="37"/>
      <c r="B148" s="280" t="s">
        <v>40</v>
      </c>
      <c r="C148" s="280" t="s">
        <v>33</v>
      </c>
      <c r="D148" s="38">
        <v>43131</v>
      </c>
      <c r="E148" s="58">
        <v>7450613</v>
      </c>
      <c r="F148" s="302">
        <v>43101</v>
      </c>
    </row>
    <row r="149" spans="1:6" ht="20.25">
      <c r="A149" s="37"/>
      <c r="B149" s="280"/>
      <c r="C149" s="280"/>
      <c r="D149" s="38"/>
      <c r="E149" s="58"/>
    </row>
    <row r="150" spans="1:6" ht="20.25">
      <c r="A150" s="41"/>
      <c r="B150" s="37"/>
      <c r="C150" s="37"/>
      <c r="D150" s="38"/>
      <c r="E150" s="58"/>
    </row>
    <row r="151" spans="1:6" ht="20.25">
      <c r="A151" s="41"/>
      <c r="B151" s="37"/>
      <c r="C151" s="37"/>
      <c r="D151" s="38"/>
      <c r="E151" s="58"/>
    </row>
    <row r="152" spans="1:6" ht="20.25">
      <c r="A152" s="41"/>
      <c r="B152" s="37"/>
      <c r="C152" s="37"/>
      <c r="D152" s="38"/>
      <c r="E152" s="58"/>
    </row>
    <row r="153" spans="1:6" ht="20.25">
      <c r="A153" s="41"/>
      <c r="B153" s="37"/>
      <c r="C153" s="37"/>
      <c r="D153" s="38"/>
      <c r="E153" s="58"/>
    </row>
    <row r="154" spans="1:6" ht="20.25">
      <c r="A154" s="41"/>
      <c r="B154" s="37"/>
      <c r="C154" s="37"/>
      <c r="D154" s="38"/>
      <c r="E154" s="58"/>
    </row>
    <row r="155" spans="1:6" ht="20.25">
      <c r="A155" s="41"/>
      <c r="B155" s="37"/>
      <c r="C155" s="37"/>
      <c r="D155" s="38"/>
      <c r="E155" s="58"/>
    </row>
    <row r="156" spans="1:6" ht="20.25">
      <c r="A156" s="41"/>
      <c r="B156" s="37"/>
      <c r="C156" s="37"/>
      <c r="D156" s="38"/>
      <c r="E156" s="58"/>
    </row>
    <row r="157" spans="1:6" ht="20.25">
      <c r="A157" s="41"/>
      <c r="B157" s="37"/>
      <c r="C157" s="37"/>
      <c r="D157" s="38"/>
      <c r="E157" s="58"/>
    </row>
    <row r="158" spans="1:6" ht="20.25">
      <c r="A158" s="37"/>
      <c r="B158" s="37"/>
      <c r="C158" s="37"/>
      <c r="D158" s="38"/>
      <c r="E158" s="58"/>
    </row>
    <row r="159" spans="1:6" ht="20.25">
      <c r="A159" s="37"/>
      <c r="B159" s="37"/>
      <c r="C159" s="37"/>
      <c r="D159" s="38"/>
      <c r="E159" s="58"/>
    </row>
    <row r="160" spans="1:6" ht="20.25">
      <c r="A160" s="37"/>
      <c r="B160" s="37"/>
      <c r="C160" s="37"/>
      <c r="D160" s="38"/>
      <c r="E160" s="58"/>
    </row>
    <row r="161" spans="1:5" ht="20.25">
      <c r="A161" s="37"/>
      <c r="B161" s="37"/>
      <c r="C161" s="37"/>
      <c r="D161" s="38"/>
      <c r="E161" s="58"/>
    </row>
    <row r="162" spans="1:5" ht="20.25">
      <c r="A162" s="67"/>
      <c r="B162" s="67"/>
      <c r="C162" s="67"/>
      <c r="D162" s="68"/>
      <c r="E162" s="69"/>
    </row>
    <row r="163" spans="1:5" ht="20.25">
      <c r="A163" s="52"/>
      <c r="B163" s="53"/>
      <c r="C163" s="1238" t="s">
        <v>744</v>
      </c>
      <c r="D163" s="1239"/>
      <c r="E163" s="70">
        <f>SUM(E136:E162)</f>
        <v>7407054.5999999996</v>
      </c>
    </row>
    <row r="164" spans="1:5" ht="20.25">
      <c r="A164" s="55" t="s">
        <v>23</v>
      </c>
      <c r="B164" s="53"/>
      <c r="C164" s="53" t="s">
        <v>37</v>
      </c>
      <c r="D164" s="53"/>
      <c r="E164" s="53"/>
    </row>
    <row r="165" spans="1:5" ht="20.25">
      <c r="A165" s="19" t="s">
        <v>0</v>
      </c>
      <c r="B165" s="20"/>
      <c r="C165" s="20"/>
      <c r="D165" s="21"/>
      <c r="E165" s="22"/>
    </row>
    <row r="166" spans="1:5" ht="20.25">
      <c r="A166" s="19" t="s">
        <v>1</v>
      </c>
      <c r="B166" s="20"/>
      <c r="C166" s="19" t="s">
        <v>2</v>
      </c>
      <c r="D166" s="21" t="s">
        <v>29</v>
      </c>
      <c r="E166" s="21"/>
    </row>
    <row r="167" spans="1:5" ht="20.25">
      <c r="A167" s="19"/>
      <c r="B167" s="23"/>
      <c r="C167" s="20"/>
      <c r="D167" s="22"/>
      <c r="E167" s="22"/>
    </row>
    <row r="168" spans="1:5" ht="20.25">
      <c r="A168" s="19"/>
      <c r="B168" s="23"/>
      <c r="C168" s="20"/>
      <c r="D168" s="22"/>
      <c r="E168" s="22"/>
    </row>
    <row r="169" spans="1:5" ht="20.25">
      <c r="A169" s="19" t="s">
        <v>3</v>
      </c>
      <c r="B169" s="23"/>
      <c r="C169" s="20"/>
      <c r="D169" s="22"/>
      <c r="E169" s="22"/>
    </row>
    <row r="170" spans="1:5" ht="20.25">
      <c r="A170" s="21"/>
      <c r="B170" s="24"/>
      <c r="C170" s="21"/>
      <c r="D170" s="22"/>
      <c r="E170" s="22"/>
    </row>
    <row r="171" spans="1:5" ht="20.25">
      <c r="A171" s="21" t="s">
        <v>41</v>
      </c>
      <c r="B171" s="24"/>
      <c r="C171" s="21"/>
      <c r="D171" s="22"/>
      <c r="E171" s="22"/>
    </row>
    <row r="172" spans="1:5" ht="20.25">
      <c r="A172" s="21" t="s">
        <v>5</v>
      </c>
      <c r="B172" s="21"/>
      <c r="C172" s="21"/>
      <c r="D172" s="22"/>
      <c r="E172" s="22"/>
    </row>
    <row r="173" spans="1:5" ht="20.25">
      <c r="A173" s="21" t="s">
        <v>6</v>
      </c>
      <c r="B173" s="22"/>
      <c r="C173" s="22"/>
      <c r="D173" s="22"/>
      <c r="E173" s="22"/>
    </row>
    <row r="174" spans="1:5" ht="20.25">
      <c r="A174" s="25" t="s">
        <v>7</v>
      </c>
      <c r="B174" s="26" t="s">
        <v>8</v>
      </c>
      <c r="C174" s="1238" t="s">
        <v>9</v>
      </c>
      <c r="D174" s="1239"/>
      <c r="E174" s="25" t="s">
        <v>10</v>
      </c>
    </row>
    <row r="175" spans="1:5" ht="20.25">
      <c r="A175" s="27"/>
      <c r="B175" s="28" t="s">
        <v>11</v>
      </c>
      <c r="C175" s="25"/>
      <c r="D175" s="29"/>
      <c r="E175" s="27" t="s">
        <v>12</v>
      </c>
    </row>
    <row r="176" spans="1:5" ht="20.25">
      <c r="A176" s="30"/>
      <c r="B176" s="31"/>
      <c r="C176" s="32" t="s">
        <v>13</v>
      </c>
      <c r="D176" s="33" t="s">
        <v>14</v>
      </c>
      <c r="E176" s="32"/>
    </row>
    <row r="177" spans="1:5" ht="20.25">
      <c r="A177" s="34" t="s">
        <v>42</v>
      </c>
      <c r="B177" s="34" t="s">
        <v>43</v>
      </c>
      <c r="C177" s="34" t="s">
        <v>17</v>
      </c>
      <c r="D177" s="35">
        <v>40436</v>
      </c>
      <c r="E177" s="185">
        <v>10280</v>
      </c>
    </row>
    <row r="178" spans="1:5" ht="20.25">
      <c r="A178" s="37"/>
      <c r="B178" s="37" t="s">
        <v>40</v>
      </c>
      <c r="C178" s="37" t="s">
        <v>19</v>
      </c>
      <c r="D178" s="38">
        <v>41333</v>
      </c>
      <c r="E178" s="58">
        <v>54.86</v>
      </c>
    </row>
    <row r="179" spans="1:5" ht="20.25">
      <c r="A179" s="41"/>
      <c r="B179" s="37" t="s">
        <v>40</v>
      </c>
      <c r="C179" s="37" t="s">
        <v>19</v>
      </c>
      <c r="D179" s="38">
        <v>41364</v>
      </c>
      <c r="E179" s="58">
        <v>176.54</v>
      </c>
    </row>
    <row r="180" spans="1:5" ht="20.25">
      <c r="A180" s="41"/>
      <c r="B180" s="37" t="s">
        <v>40</v>
      </c>
      <c r="C180" s="37" t="s">
        <v>17</v>
      </c>
      <c r="D180" s="38">
        <v>41379</v>
      </c>
      <c r="E180" s="58">
        <v>57.8</v>
      </c>
    </row>
    <row r="181" spans="1:5" ht="20.25">
      <c r="A181" s="41"/>
      <c r="B181" s="37" t="s">
        <v>40</v>
      </c>
      <c r="C181" s="37" t="s">
        <v>19</v>
      </c>
      <c r="D181" s="38">
        <v>41394</v>
      </c>
      <c r="E181" s="58">
        <v>323.24</v>
      </c>
    </row>
    <row r="182" spans="1:5" ht="20.25">
      <c r="A182" s="41"/>
      <c r="B182" s="37" t="s">
        <v>27</v>
      </c>
      <c r="C182" s="37" t="s">
        <v>19</v>
      </c>
      <c r="D182" s="38">
        <v>39994</v>
      </c>
      <c r="E182" s="65">
        <v>-27130</v>
      </c>
    </row>
    <row r="183" spans="1:5" ht="20.25">
      <c r="A183" s="41"/>
      <c r="B183" s="37" t="s">
        <v>27</v>
      </c>
      <c r="C183" s="37" t="s">
        <v>17</v>
      </c>
      <c r="D183" s="38">
        <v>40359</v>
      </c>
      <c r="E183" s="65">
        <v>-9760.5</v>
      </c>
    </row>
    <row r="184" spans="1:5" ht="20.25">
      <c r="A184" s="41"/>
      <c r="B184" s="37"/>
      <c r="C184" s="37"/>
      <c r="D184" s="38"/>
      <c r="E184" s="65"/>
    </row>
    <row r="185" spans="1:5" ht="20.25">
      <c r="A185" s="37"/>
      <c r="B185" s="37"/>
      <c r="C185" s="37"/>
      <c r="D185" s="38"/>
      <c r="E185" s="65"/>
    </row>
    <row r="186" spans="1:5" ht="20.25">
      <c r="A186" s="41"/>
      <c r="B186" s="37"/>
      <c r="C186" s="37"/>
      <c r="D186" s="38"/>
      <c r="E186" s="65"/>
    </row>
    <row r="187" spans="1:5" ht="20.25">
      <c r="A187" s="37"/>
      <c r="B187" s="37"/>
      <c r="C187" s="37"/>
      <c r="D187" s="38"/>
      <c r="E187" s="190"/>
    </row>
    <row r="188" spans="1:5" ht="20.25">
      <c r="A188" s="37"/>
      <c r="B188" s="37"/>
      <c r="C188" s="37"/>
      <c r="D188" s="38"/>
      <c r="E188" s="65"/>
    </row>
    <row r="189" spans="1:5" ht="20.25">
      <c r="A189" s="37"/>
      <c r="B189" s="37"/>
      <c r="C189" s="37"/>
      <c r="D189" s="38"/>
      <c r="E189" s="66"/>
    </row>
    <row r="190" spans="1:5" ht="20.25">
      <c r="A190" s="37"/>
      <c r="B190" s="37"/>
      <c r="C190" s="37"/>
      <c r="D190" s="38"/>
      <c r="E190" s="65"/>
    </row>
    <row r="191" spans="1:5" ht="20.25">
      <c r="A191" s="37"/>
      <c r="B191" s="37"/>
      <c r="C191" s="37"/>
      <c r="D191" s="38"/>
      <c r="E191" s="65"/>
    </row>
    <row r="192" spans="1:5" ht="20.25">
      <c r="A192" s="37"/>
      <c r="B192" s="37"/>
      <c r="C192" s="37"/>
      <c r="D192" s="38"/>
      <c r="E192" s="65"/>
    </row>
    <row r="193" spans="1:6" ht="20.25">
      <c r="A193" s="37"/>
      <c r="B193" s="37"/>
      <c r="C193" s="37"/>
      <c r="D193" s="38"/>
      <c r="E193" s="65"/>
    </row>
    <row r="194" spans="1:6" ht="20.25">
      <c r="A194" s="37"/>
      <c r="B194" s="37"/>
      <c r="C194" s="37"/>
      <c r="D194" s="38"/>
      <c r="E194" s="65"/>
    </row>
    <row r="195" spans="1:6" ht="20.25">
      <c r="A195" s="37"/>
      <c r="B195" s="37"/>
      <c r="C195" s="37"/>
      <c r="D195" s="38"/>
      <c r="E195" s="61"/>
    </row>
    <row r="196" spans="1:6" ht="20.25">
      <c r="A196" s="37"/>
      <c r="B196" s="37"/>
      <c r="C196" s="37"/>
      <c r="D196" s="38"/>
      <c r="E196" s="61"/>
    </row>
    <row r="197" spans="1:6" ht="20.25">
      <c r="A197" s="37"/>
      <c r="B197" s="37"/>
      <c r="C197" s="37"/>
      <c r="D197" s="38"/>
      <c r="E197" s="58"/>
    </row>
    <row r="198" spans="1:6" ht="20.25">
      <c r="A198" s="37"/>
      <c r="B198" s="37"/>
      <c r="C198" s="37"/>
      <c r="D198" s="38"/>
      <c r="E198" s="58"/>
    </row>
    <row r="199" spans="1:6" ht="20.25">
      <c r="A199" s="37"/>
      <c r="B199" s="37"/>
      <c r="C199" s="37"/>
      <c r="D199" s="38"/>
      <c r="E199" s="58"/>
    </row>
    <row r="200" spans="1:6" ht="20.25">
      <c r="A200" s="37"/>
      <c r="B200" s="37"/>
      <c r="C200" s="37"/>
      <c r="D200" s="38"/>
      <c r="E200" s="58"/>
    </row>
    <row r="201" spans="1:6" ht="20.25">
      <c r="A201" s="67"/>
      <c r="B201" s="67"/>
      <c r="C201" s="67"/>
      <c r="D201" s="68"/>
      <c r="E201" s="69"/>
    </row>
    <row r="202" spans="1:6" ht="20.25">
      <c r="A202" s="52"/>
      <c r="B202" s="53"/>
      <c r="C202" s="1241" t="s">
        <v>748</v>
      </c>
      <c r="D202" s="1242"/>
      <c r="E202" s="191">
        <v>-25998.059999999998</v>
      </c>
    </row>
    <row r="203" spans="1:6" ht="20.25">
      <c r="A203" s="55" t="s">
        <v>23</v>
      </c>
      <c r="B203" s="53"/>
      <c r="C203" s="53" t="s">
        <v>37</v>
      </c>
      <c r="D203" s="53"/>
      <c r="E203" s="53"/>
    </row>
    <row r="204" spans="1:6" ht="20.25">
      <c r="A204" s="55"/>
      <c r="B204" s="53"/>
      <c r="C204" s="53"/>
      <c r="D204" s="53"/>
      <c r="E204" s="53"/>
    </row>
    <row r="205" spans="1:6" s="279" customFormat="1" ht="20.25">
      <c r="A205" s="55"/>
      <c r="B205" s="53"/>
      <c r="C205" s="53"/>
      <c r="D205" s="53"/>
      <c r="E205" s="53"/>
      <c r="F205" s="302"/>
    </row>
    <row r="206" spans="1:6" ht="20.25">
      <c r="A206" s="19" t="s">
        <v>0</v>
      </c>
      <c r="B206" s="20"/>
      <c r="C206" s="20"/>
      <c r="D206" s="21"/>
      <c r="E206" s="22"/>
    </row>
    <row r="207" spans="1:6" ht="20.25">
      <c r="A207" s="19" t="s">
        <v>1</v>
      </c>
      <c r="B207" s="20"/>
      <c r="C207" s="19" t="s">
        <v>2</v>
      </c>
      <c r="D207" s="21"/>
      <c r="E207" s="21"/>
    </row>
    <row r="208" spans="1:6" ht="20.25">
      <c r="A208" s="19"/>
      <c r="B208" s="23"/>
      <c r="C208" s="20"/>
      <c r="D208" s="22"/>
      <c r="E208" s="22"/>
    </row>
    <row r="209" spans="1:6" ht="20.25">
      <c r="A209" s="19"/>
      <c r="B209" s="23"/>
      <c r="C209" s="20"/>
      <c r="D209" s="22"/>
      <c r="E209" s="22"/>
    </row>
    <row r="210" spans="1:6" ht="20.25">
      <c r="A210" s="19" t="s">
        <v>3</v>
      </c>
      <c r="B210" s="23"/>
      <c r="C210" s="20"/>
      <c r="D210" s="22"/>
      <c r="E210" s="22"/>
    </row>
    <row r="211" spans="1:6" ht="20.25">
      <c r="A211" s="21"/>
      <c r="B211" s="24"/>
      <c r="C211" s="21"/>
      <c r="D211" s="22"/>
      <c r="E211" s="22"/>
    </row>
    <row r="212" spans="1:6" ht="20.25">
      <c r="A212" s="21" t="s">
        <v>44</v>
      </c>
      <c r="B212" s="24"/>
      <c r="C212" s="21"/>
      <c r="D212" s="22"/>
      <c r="E212" s="22"/>
    </row>
    <row r="213" spans="1:6" ht="20.25">
      <c r="A213" s="21" t="s">
        <v>5</v>
      </c>
      <c r="B213" s="21"/>
      <c r="C213" s="21"/>
      <c r="D213" s="22"/>
      <c r="E213" s="22"/>
    </row>
    <row r="214" spans="1:6" ht="20.25">
      <c r="A214" s="21" t="s">
        <v>6</v>
      </c>
      <c r="B214" s="22"/>
      <c r="C214" s="22"/>
      <c r="D214" s="22"/>
      <c r="E214" s="22"/>
    </row>
    <row r="215" spans="1:6" ht="20.25">
      <c r="A215" s="25" t="s">
        <v>7</v>
      </c>
      <c r="B215" s="26" t="s">
        <v>8</v>
      </c>
      <c r="C215" s="1238" t="s">
        <v>9</v>
      </c>
      <c r="D215" s="1239"/>
      <c r="E215" s="25" t="s">
        <v>10</v>
      </c>
    </row>
    <row r="216" spans="1:6" ht="20.25">
      <c r="A216" s="27"/>
      <c r="B216" s="28" t="s">
        <v>11</v>
      </c>
      <c r="C216" s="25"/>
      <c r="D216" s="29"/>
      <c r="E216" s="27" t="s">
        <v>12</v>
      </c>
    </row>
    <row r="217" spans="1:6" ht="20.25">
      <c r="A217" s="30"/>
      <c r="B217" s="31"/>
      <c r="C217" s="32" t="s">
        <v>13</v>
      </c>
      <c r="D217" s="33" t="s">
        <v>14</v>
      </c>
      <c r="E217" s="32"/>
    </row>
    <row r="218" spans="1:6" ht="20.25">
      <c r="A218" s="34" t="s">
        <v>45</v>
      </c>
      <c r="B218" s="34" t="s">
        <v>46</v>
      </c>
      <c r="C218" s="34" t="s">
        <v>19</v>
      </c>
      <c r="D218" s="35">
        <v>39416</v>
      </c>
      <c r="E218" s="71">
        <v>-3000</v>
      </c>
    </row>
    <row r="219" spans="1:6" ht="20.25">
      <c r="A219" s="37"/>
      <c r="B219" s="37" t="s">
        <v>26</v>
      </c>
      <c r="C219" s="37" t="s">
        <v>19</v>
      </c>
      <c r="D219" s="38">
        <v>39964</v>
      </c>
      <c r="E219" s="72">
        <v>-18534.5</v>
      </c>
    </row>
    <row r="220" spans="1:6" ht="20.25">
      <c r="A220" s="41"/>
      <c r="B220" s="37" t="s">
        <v>46</v>
      </c>
      <c r="C220" s="37" t="s">
        <v>19</v>
      </c>
      <c r="D220" s="38">
        <v>40482</v>
      </c>
      <c r="E220" s="72">
        <v>-26377.5</v>
      </c>
      <c r="F220" s="296"/>
    </row>
    <row r="221" spans="1:6" ht="20.25">
      <c r="A221" s="41"/>
      <c r="B221" s="37"/>
      <c r="C221" s="37"/>
      <c r="D221" s="42"/>
      <c r="E221" s="72"/>
      <c r="F221" s="308"/>
    </row>
    <row r="222" spans="1:6" ht="20.25">
      <c r="A222" s="41"/>
      <c r="B222" s="37"/>
      <c r="C222" s="37"/>
      <c r="D222" s="42"/>
      <c r="E222" s="73"/>
      <c r="F222" s="308"/>
    </row>
    <row r="223" spans="1:6" ht="20.25">
      <c r="A223" s="41"/>
      <c r="B223" s="37"/>
      <c r="C223" s="37"/>
      <c r="D223" s="42"/>
      <c r="E223" s="72"/>
      <c r="F223" s="296"/>
    </row>
    <row r="224" spans="1:6" ht="20.25">
      <c r="A224" s="41"/>
      <c r="B224" s="37"/>
      <c r="C224" s="37"/>
      <c r="D224" s="42"/>
      <c r="E224" s="72"/>
      <c r="F224" s="296"/>
    </row>
    <row r="225" spans="1:6" ht="20.25">
      <c r="A225" s="41"/>
      <c r="B225" s="37"/>
      <c r="C225" s="37"/>
      <c r="D225" s="42"/>
      <c r="E225" s="72"/>
      <c r="F225" s="296"/>
    </row>
    <row r="226" spans="1:6" ht="20.25">
      <c r="A226" s="41"/>
      <c r="B226" s="44"/>
      <c r="C226" s="37"/>
      <c r="D226" s="42"/>
      <c r="E226" s="72"/>
      <c r="F226" s="296"/>
    </row>
    <row r="227" spans="1:6" ht="20.25">
      <c r="A227" s="41"/>
      <c r="B227" s="37"/>
      <c r="C227" s="37"/>
      <c r="D227" s="42"/>
      <c r="E227" s="72"/>
      <c r="F227" s="296"/>
    </row>
    <row r="228" spans="1:6" ht="20.25">
      <c r="A228" s="41"/>
      <c r="B228" s="37"/>
      <c r="C228" s="37"/>
      <c r="D228" s="42"/>
      <c r="E228" s="72"/>
      <c r="F228" s="296"/>
    </row>
    <row r="229" spans="1:6" ht="20.25">
      <c r="A229" s="41"/>
      <c r="B229" s="44"/>
      <c r="C229" s="37"/>
      <c r="D229" s="42"/>
      <c r="E229" s="72"/>
      <c r="F229" s="296"/>
    </row>
    <row r="230" spans="1:6" ht="20.25">
      <c r="A230" s="41"/>
      <c r="B230" s="44"/>
      <c r="C230" s="37"/>
      <c r="D230" s="42"/>
      <c r="E230" s="72"/>
      <c r="F230" s="296"/>
    </row>
    <row r="231" spans="1:6" ht="20.25">
      <c r="A231" s="41"/>
      <c r="B231" s="44"/>
      <c r="C231" s="37"/>
      <c r="D231" s="42"/>
      <c r="E231" s="72"/>
      <c r="F231" s="296"/>
    </row>
    <row r="232" spans="1:6" ht="20.25">
      <c r="A232" s="41"/>
      <c r="B232" s="44"/>
      <c r="C232" s="37"/>
      <c r="D232" s="42"/>
      <c r="E232" s="72"/>
      <c r="F232" s="296"/>
    </row>
    <row r="233" spans="1:6" ht="20.25">
      <c r="A233" s="41"/>
      <c r="B233" s="44"/>
      <c r="C233" s="37"/>
      <c r="D233" s="42"/>
      <c r="E233" s="72"/>
      <c r="F233" s="296"/>
    </row>
    <row r="234" spans="1:6" ht="20.25">
      <c r="A234" s="41"/>
      <c r="B234" s="44"/>
      <c r="C234" s="37"/>
      <c r="D234" s="42"/>
      <c r="E234" s="72"/>
      <c r="F234" s="296"/>
    </row>
    <row r="235" spans="1:6" ht="20.25">
      <c r="A235" s="41"/>
      <c r="B235" s="44"/>
      <c r="C235" s="37"/>
      <c r="D235" s="42"/>
      <c r="E235" s="72"/>
      <c r="F235" s="296"/>
    </row>
    <row r="236" spans="1:6" ht="20.25">
      <c r="A236" s="41"/>
      <c r="B236" s="44"/>
      <c r="C236" s="37"/>
      <c r="D236" s="42"/>
      <c r="E236" s="72"/>
      <c r="F236" s="296"/>
    </row>
    <row r="237" spans="1:6" ht="20.25">
      <c r="A237" s="41"/>
      <c r="B237" s="44"/>
      <c r="C237" s="37"/>
      <c r="D237" s="42"/>
      <c r="E237" s="72"/>
      <c r="F237" s="296"/>
    </row>
    <row r="238" spans="1:6" ht="20.25">
      <c r="A238" s="41"/>
      <c r="B238" s="44"/>
      <c r="C238" s="37"/>
      <c r="D238" s="42"/>
      <c r="E238" s="72"/>
      <c r="F238" s="296"/>
    </row>
    <row r="239" spans="1:6" ht="20.25">
      <c r="A239" s="37"/>
      <c r="B239" s="44"/>
      <c r="C239" s="37"/>
      <c r="D239" s="45"/>
      <c r="E239" s="46"/>
    </row>
    <row r="240" spans="1:6" ht="20.25">
      <c r="A240" s="37"/>
      <c r="B240" s="44"/>
      <c r="C240" s="37"/>
      <c r="D240" s="45"/>
      <c r="E240" s="46"/>
    </row>
    <row r="241" spans="1:6" ht="20.25">
      <c r="A241" s="37"/>
      <c r="B241" s="44"/>
      <c r="C241" s="37"/>
      <c r="D241" s="45"/>
      <c r="E241" s="46"/>
    </row>
    <row r="242" spans="1:6" ht="20.25">
      <c r="A242" s="47"/>
      <c r="B242" s="48"/>
      <c r="C242" s="47"/>
      <c r="D242" s="49"/>
      <c r="E242" s="50"/>
    </row>
    <row r="243" spans="1:6" ht="20.25">
      <c r="A243" s="30"/>
      <c r="B243" s="51"/>
      <c r="C243" s="30"/>
      <c r="D243" s="49"/>
      <c r="E243" s="50"/>
    </row>
    <row r="244" spans="1:6" ht="20.25">
      <c r="A244" s="52"/>
      <c r="B244" s="53"/>
      <c r="C244" s="1241" t="s">
        <v>748</v>
      </c>
      <c r="D244" s="1242"/>
      <c r="E244" s="74">
        <v>-47912</v>
      </c>
    </row>
    <row r="245" spans="1:6" ht="20.25">
      <c r="A245" s="55" t="s">
        <v>23</v>
      </c>
      <c r="B245" s="53"/>
      <c r="C245" s="53"/>
      <c r="D245" s="53"/>
      <c r="E245" s="53"/>
    </row>
    <row r="246" spans="1:6" s="279" customFormat="1" ht="20.25">
      <c r="A246" s="55"/>
      <c r="B246" s="53"/>
      <c r="C246" s="53"/>
      <c r="D246" s="53"/>
      <c r="E246" s="53"/>
      <c r="F246" s="302"/>
    </row>
    <row r="247" spans="1:6" ht="20.25">
      <c r="A247" s="19" t="s">
        <v>0</v>
      </c>
      <c r="B247" s="20"/>
      <c r="C247" s="20"/>
      <c r="D247" s="21"/>
      <c r="E247" s="22"/>
    </row>
    <row r="248" spans="1:6" ht="20.25">
      <c r="A248" s="19" t="s">
        <v>1</v>
      </c>
      <c r="B248" s="20"/>
      <c r="C248" s="19" t="s">
        <v>2</v>
      </c>
      <c r="D248" s="21"/>
      <c r="E248" s="21"/>
    </row>
    <row r="249" spans="1:6" ht="20.25">
      <c r="A249" s="19"/>
      <c r="B249" s="23"/>
      <c r="C249" s="20"/>
      <c r="D249" s="22"/>
      <c r="E249" s="22"/>
    </row>
    <row r="250" spans="1:6" ht="20.25">
      <c r="A250" s="19"/>
      <c r="B250" s="23"/>
      <c r="C250" s="20"/>
      <c r="D250" s="22"/>
      <c r="E250" s="22"/>
    </row>
    <row r="251" spans="1:6" ht="20.25">
      <c r="A251" s="19" t="s">
        <v>3</v>
      </c>
      <c r="B251" s="23"/>
      <c r="C251" s="20"/>
      <c r="D251" s="22"/>
      <c r="E251" s="22"/>
    </row>
    <row r="252" spans="1:6" ht="20.25">
      <c r="A252" s="21"/>
      <c r="B252" s="24"/>
      <c r="C252" s="21"/>
      <c r="D252" s="22"/>
      <c r="E252" s="22"/>
    </row>
    <row r="253" spans="1:6" ht="20.25">
      <c r="A253" s="21" t="s">
        <v>47</v>
      </c>
      <c r="B253" s="24"/>
      <c r="C253" s="21"/>
      <c r="D253" s="22"/>
      <c r="E253" s="22"/>
    </row>
    <row r="254" spans="1:6" ht="20.25">
      <c r="A254" s="21" t="s">
        <v>5</v>
      </c>
      <c r="B254" s="21"/>
      <c r="C254" s="21"/>
      <c r="D254" s="22"/>
      <c r="E254" s="22"/>
    </row>
    <row r="255" spans="1:6" ht="20.25">
      <c r="A255" s="21" t="s">
        <v>6</v>
      </c>
      <c r="B255" s="22"/>
      <c r="C255" s="22"/>
      <c r="D255" s="22"/>
      <c r="E255" s="22"/>
    </row>
    <row r="256" spans="1:6" ht="20.25">
      <c r="A256" s="25" t="s">
        <v>7</v>
      </c>
      <c r="B256" s="26" t="s">
        <v>8</v>
      </c>
      <c r="C256" s="1238" t="s">
        <v>9</v>
      </c>
      <c r="D256" s="1240"/>
      <c r="E256" s="25" t="s">
        <v>10</v>
      </c>
    </row>
    <row r="257" spans="1:5" ht="20.25">
      <c r="A257" s="27"/>
      <c r="B257" s="28" t="s">
        <v>11</v>
      </c>
      <c r="C257" s="25"/>
      <c r="D257" s="29"/>
      <c r="E257" s="27" t="s">
        <v>12</v>
      </c>
    </row>
    <row r="258" spans="1:5" ht="20.25">
      <c r="A258" s="30"/>
      <c r="B258" s="31"/>
      <c r="C258" s="32" t="s">
        <v>13</v>
      </c>
      <c r="D258" s="33" t="s">
        <v>14</v>
      </c>
      <c r="E258" s="32"/>
    </row>
    <row r="259" spans="1:5" ht="20.25">
      <c r="A259" s="34" t="s">
        <v>48</v>
      </c>
      <c r="B259" s="34" t="s">
        <v>26</v>
      </c>
      <c r="C259" s="34" t="s">
        <v>19</v>
      </c>
      <c r="D259" s="35">
        <v>38290</v>
      </c>
      <c r="E259" s="71">
        <v>-1000</v>
      </c>
    </row>
    <row r="260" spans="1:5" ht="20.25">
      <c r="A260" s="37"/>
      <c r="B260" s="37" t="s">
        <v>49</v>
      </c>
      <c r="C260" s="37" t="s">
        <v>50</v>
      </c>
      <c r="D260" s="38">
        <v>39294</v>
      </c>
      <c r="E260" s="72">
        <v>47225.5</v>
      </c>
    </row>
    <row r="261" spans="1:5" ht="20.25">
      <c r="A261" s="41"/>
      <c r="B261" s="37" t="s">
        <v>26</v>
      </c>
      <c r="C261" s="37" t="s">
        <v>19</v>
      </c>
      <c r="D261" s="38">
        <v>39416</v>
      </c>
      <c r="E261" s="72">
        <v>-12863</v>
      </c>
    </row>
    <row r="262" spans="1:5" ht="20.25">
      <c r="A262" s="41"/>
      <c r="B262" s="37" t="s">
        <v>26</v>
      </c>
      <c r="C262" s="37" t="s">
        <v>19</v>
      </c>
      <c r="D262" s="38">
        <v>39844</v>
      </c>
      <c r="E262" s="72">
        <v>-17266</v>
      </c>
    </row>
    <row r="263" spans="1:5" ht="20.25">
      <c r="A263" s="41"/>
      <c r="B263" s="37"/>
      <c r="C263" s="37"/>
      <c r="D263" s="38"/>
      <c r="E263" s="72"/>
    </row>
    <row r="264" spans="1:5" ht="20.25">
      <c r="A264" s="41"/>
      <c r="B264" s="37"/>
      <c r="C264" s="37"/>
      <c r="D264" s="38"/>
      <c r="E264" s="72"/>
    </row>
    <row r="265" spans="1:5" ht="20.25">
      <c r="A265" s="41"/>
      <c r="B265" s="37"/>
      <c r="C265" s="37"/>
      <c r="D265" s="38"/>
      <c r="E265" s="72"/>
    </row>
    <row r="266" spans="1:5" ht="20.25">
      <c r="A266" s="41"/>
      <c r="B266" s="37"/>
      <c r="C266" s="37"/>
      <c r="D266" s="38"/>
      <c r="E266" s="72"/>
    </row>
    <row r="267" spans="1:5" ht="20.25">
      <c r="A267" s="41"/>
      <c r="B267" s="37"/>
      <c r="C267" s="37"/>
      <c r="D267" s="38"/>
      <c r="E267" s="72"/>
    </row>
    <row r="268" spans="1:5" ht="20.25">
      <c r="A268" s="41"/>
      <c r="B268" s="37"/>
      <c r="C268" s="37"/>
      <c r="D268" s="38"/>
      <c r="E268" s="72"/>
    </row>
    <row r="269" spans="1:5" ht="20.25">
      <c r="A269" s="41"/>
      <c r="B269" s="37"/>
      <c r="C269" s="37"/>
      <c r="D269" s="38"/>
      <c r="E269" s="72"/>
    </row>
    <row r="270" spans="1:5" ht="20.25">
      <c r="A270" s="41"/>
      <c r="B270" s="37"/>
      <c r="C270" s="37"/>
      <c r="D270" s="38"/>
      <c r="E270" s="72"/>
    </row>
    <row r="271" spans="1:5" ht="20.25">
      <c r="A271" s="41"/>
      <c r="B271" s="37"/>
      <c r="C271" s="37"/>
      <c r="D271" s="38"/>
      <c r="E271" s="72"/>
    </row>
    <row r="272" spans="1:5" ht="20.25">
      <c r="A272" s="41"/>
      <c r="B272" s="37"/>
      <c r="C272" s="37"/>
      <c r="D272" s="38"/>
      <c r="E272" s="72"/>
    </row>
    <row r="273" spans="1:6" ht="20.25">
      <c r="A273" s="41"/>
      <c r="B273" s="37"/>
      <c r="C273" s="37"/>
      <c r="D273" s="38"/>
      <c r="E273" s="72"/>
    </row>
    <row r="274" spans="1:6" ht="20.25">
      <c r="A274" s="41"/>
      <c r="B274" s="37"/>
      <c r="C274" s="37"/>
      <c r="D274" s="38"/>
      <c r="E274" s="72"/>
    </row>
    <row r="275" spans="1:6" ht="20.25">
      <c r="A275" s="41"/>
      <c r="B275" s="37"/>
      <c r="C275" s="37"/>
      <c r="D275" s="38"/>
      <c r="E275" s="72"/>
    </row>
    <row r="276" spans="1:6" ht="20.25">
      <c r="A276" s="41"/>
      <c r="B276" s="37"/>
      <c r="C276" s="77"/>
      <c r="D276" s="41"/>
      <c r="E276" s="46"/>
    </row>
    <row r="277" spans="1:6" ht="20.25">
      <c r="A277" s="41"/>
      <c r="B277" s="44"/>
      <c r="C277" s="77"/>
      <c r="D277" s="78"/>
      <c r="E277" s="46"/>
    </row>
    <row r="278" spans="1:6" ht="20.25">
      <c r="A278" s="41"/>
      <c r="B278" s="44"/>
      <c r="C278" s="77"/>
      <c r="D278" s="78"/>
      <c r="E278" s="46"/>
    </row>
    <row r="279" spans="1:6" ht="20.25">
      <c r="A279" s="41"/>
      <c r="B279" s="44"/>
      <c r="C279" s="77"/>
      <c r="D279" s="78"/>
      <c r="E279" s="46"/>
    </row>
    <row r="280" spans="1:6" ht="20.25">
      <c r="A280" s="41"/>
      <c r="B280" s="44"/>
      <c r="C280" s="77"/>
      <c r="D280" s="78"/>
      <c r="E280" s="46"/>
    </row>
    <row r="281" spans="1:6" ht="20.25">
      <c r="A281" s="37"/>
      <c r="B281" s="44"/>
      <c r="C281" s="37"/>
      <c r="D281" s="45"/>
      <c r="E281" s="46"/>
    </row>
    <row r="282" spans="1:6" ht="20.25">
      <c r="A282" s="37"/>
      <c r="B282" s="44"/>
      <c r="C282" s="37"/>
      <c r="D282" s="45"/>
      <c r="E282" s="46"/>
    </row>
    <row r="283" spans="1:6" ht="20.25">
      <c r="A283" s="47"/>
      <c r="B283" s="48"/>
      <c r="C283" s="47"/>
      <c r="D283" s="49"/>
      <c r="E283" s="50"/>
    </row>
    <row r="284" spans="1:6" ht="20.25">
      <c r="A284" s="30"/>
      <c r="B284" s="51"/>
      <c r="C284" s="30"/>
      <c r="D284" s="49"/>
      <c r="E284" s="50"/>
    </row>
    <row r="285" spans="1:6" ht="20.25">
      <c r="A285" s="52"/>
      <c r="B285" s="53"/>
      <c r="C285" s="1238" t="s">
        <v>744</v>
      </c>
      <c r="D285" s="1239"/>
      <c r="E285" s="62">
        <v>16096.5</v>
      </c>
    </row>
    <row r="286" spans="1:6" ht="20.25">
      <c r="A286" s="55" t="s">
        <v>23</v>
      </c>
      <c r="B286" s="53"/>
      <c r="C286" s="53"/>
      <c r="D286" s="53"/>
      <c r="E286" s="53"/>
    </row>
    <row r="287" spans="1:6" s="279" customFormat="1" ht="20.25">
      <c r="A287" s="55"/>
      <c r="B287" s="53"/>
      <c r="C287" s="53"/>
      <c r="D287" s="53"/>
      <c r="E287" s="53"/>
      <c r="F287" s="302"/>
    </row>
    <row r="288" spans="1:6" ht="20.25">
      <c r="A288" s="19" t="s">
        <v>0</v>
      </c>
      <c r="B288" s="20"/>
      <c r="C288" s="20"/>
      <c r="D288" s="21"/>
      <c r="E288" s="22"/>
    </row>
    <row r="289" spans="1:5" ht="20.25">
      <c r="A289" s="19" t="s">
        <v>1</v>
      </c>
      <c r="B289" s="20"/>
      <c r="C289" s="19" t="s">
        <v>2</v>
      </c>
      <c r="D289" s="21"/>
      <c r="E289" s="21"/>
    </row>
    <row r="290" spans="1:5" ht="20.25">
      <c r="A290" s="19"/>
      <c r="B290" s="23"/>
      <c r="C290" s="20"/>
      <c r="D290" s="22"/>
      <c r="E290" s="22"/>
    </row>
    <row r="291" spans="1:5" ht="20.25">
      <c r="A291" s="19"/>
      <c r="B291" s="23"/>
      <c r="C291" s="20"/>
      <c r="D291" s="22"/>
      <c r="E291" s="22"/>
    </row>
    <row r="292" spans="1:5" ht="20.25">
      <c r="A292" s="19" t="s">
        <v>3</v>
      </c>
      <c r="B292" s="23"/>
      <c r="C292" s="20"/>
      <c r="D292" s="22"/>
      <c r="E292" s="22"/>
    </row>
    <row r="293" spans="1:5" ht="20.25">
      <c r="A293" s="21"/>
      <c r="B293" s="24"/>
      <c r="C293" s="21"/>
      <c r="D293" s="22"/>
      <c r="E293" s="22"/>
    </row>
    <row r="294" spans="1:5" ht="20.25">
      <c r="A294" s="21" t="s">
        <v>51</v>
      </c>
      <c r="B294" s="24"/>
      <c r="C294" s="21"/>
      <c r="D294" s="22"/>
      <c r="E294" s="22"/>
    </row>
    <row r="295" spans="1:5" ht="20.25">
      <c r="A295" s="21" t="s">
        <v>5</v>
      </c>
      <c r="B295" s="21"/>
      <c r="C295" s="21"/>
      <c r="D295" s="22"/>
      <c r="E295" s="22"/>
    </row>
    <row r="296" spans="1:5" ht="20.25">
      <c r="A296" s="21" t="s">
        <v>6</v>
      </c>
      <c r="B296" s="22"/>
      <c r="C296" s="22"/>
      <c r="D296" s="22"/>
      <c r="E296" s="22"/>
    </row>
    <row r="297" spans="1:5" ht="20.25">
      <c r="A297" s="25" t="s">
        <v>7</v>
      </c>
      <c r="B297" s="26" t="s">
        <v>8</v>
      </c>
      <c r="C297" s="1238" t="s">
        <v>9</v>
      </c>
      <c r="D297" s="1240"/>
      <c r="E297" s="25" t="s">
        <v>10</v>
      </c>
    </row>
    <row r="298" spans="1:5" ht="20.25">
      <c r="A298" s="27"/>
      <c r="B298" s="28" t="s">
        <v>11</v>
      </c>
      <c r="C298" s="25"/>
      <c r="D298" s="29"/>
      <c r="E298" s="27" t="s">
        <v>12</v>
      </c>
    </row>
    <row r="299" spans="1:5" ht="20.25">
      <c r="A299" s="30"/>
      <c r="B299" s="31"/>
      <c r="C299" s="32" t="s">
        <v>13</v>
      </c>
      <c r="D299" s="33" t="s">
        <v>14</v>
      </c>
      <c r="E299" s="32"/>
    </row>
    <row r="300" spans="1:5" ht="20.25">
      <c r="A300" s="34" t="s">
        <v>52</v>
      </c>
      <c r="B300" s="34" t="s">
        <v>26</v>
      </c>
      <c r="C300" s="37" t="s">
        <v>19</v>
      </c>
      <c r="D300" s="35">
        <v>38625</v>
      </c>
      <c r="E300" s="293">
        <v>-1000</v>
      </c>
    </row>
    <row r="301" spans="1:5" ht="20.25">
      <c r="A301" s="37"/>
      <c r="B301" s="37" t="s">
        <v>26</v>
      </c>
      <c r="C301" s="37" t="s">
        <v>17</v>
      </c>
      <c r="D301" s="38">
        <v>38763</v>
      </c>
      <c r="E301" s="212">
        <v>-1105</v>
      </c>
    </row>
    <row r="302" spans="1:5" ht="20.25">
      <c r="A302" s="41"/>
      <c r="B302" s="37" t="s">
        <v>26</v>
      </c>
      <c r="C302" s="37" t="s">
        <v>19</v>
      </c>
      <c r="D302" s="38">
        <v>39325</v>
      </c>
      <c r="E302" s="212">
        <v>-7000</v>
      </c>
    </row>
    <row r="303" spans="1:5" ht="20.25">
      <c r="A303" s="41"/>
      <c r="B303" s="37" t="s">
        <v>26</v>
      </c>
      <c r="C303" s="37" t="s">
        <v>17</v>
      </c>
      <c r="D303" s="38">
        <v>39340</v>
      </c>
      <c r="E303" s="212">
        <v>-500</v>
      </c>
    </row>
    <row r="304" spans="1:5" ht="20.25">
      <c r="A304" s="41"/>
      <c r="B304" s="37" t="s">
        <v>16</v>
      </c>
      <c r="C304" s="37" t="s">
        <v>17</v>
      </c>
      <c r="D304" s="38">
        <v>39644</v>
      </c>
      <c r="E304" s="284">
        <v>2307</v>
      </c>
    </row>
    <row r="305" spans="1:7" ht="20.25">
      <c r="A305" s="41"/>
      <c r="B305" s="37" t="s">
        <v>26</v>
      </c>
      <c r="C305" s="37" t="s">
        <v>17</v>
      </c>
      <c r="D305" s="38">
        <v>39706</v>
      </c>
      <c r="E305" s="212">
        <v>-43462.35</v>
      </c>
    </row>
    <row r="306" spans="1:7" ht="20.25">
      <c r="A306" s="41"/>
      <c r="B306" s="37" t="s">
        <v>16</v>
      </c>
      <c r="C306" s="37" t="s">
        <v>17</v>
      </c>
      <c r="D306" s="38">
        <v>39736</v>
      </c>
      <c r="E306" s="284">
        <v>16693</v>
      </c>
    </row>
    <row r="307" spans="1:7" ht="20.25">
      <c r="A307" s="41"/>
      <c r="B307" s="37" t="s">
        <v>26</v>
      </c>
      <c r="C307" s="37" t="s">
        <v>19</v>
      </c>
      <c r="D307" s="38">
        <v>39872</v>
      </c>
      <c r="E307" s="212">
        <v>-35903</v>
      </c>
    </row>
    <row r="308" spans="1:7" ht="20.25">
      <c r="A308" s="37"/>
      <c r="B308" s="37" t="s">
        <v>27</v>
      </c>
      <c r="C308" s="37" t="s">
        <v>17</v>
      </c>
      <c r="D308" s="38">
        <v>40374</v>
      </c>
      <c r="E308" s="212">
        <v>-15066.5</v>
      </c>
    </row>
    <row r="309" spans="1:7" ht="20.25">
      <c r="A309" s="41"/>
      <c r="B309" s="37" t="s">
        <v>53</v>
      </c>
      <c r="C309" s="37" t="s">
        <v>54</v>
      </c>
      <c r="D309" s="38">
        <v>40461</v>
      </c>
      <c r="E309" s="212">
        <v>-48653</v>
      </c>
    </row>
    <row r="310" spans="1:7" ht="20.25">
      <c r="A310" s="41"/>
      <c r="B310" s="37" t="s">
        <v>53</v>
      </c>
      <c r="C310" s="37" t="s">
        <v>55</v>
      </c>
      <c r="D310" s="38">
        <v>40492</v>
      </c>
      <c r="E310" s="212">
        <v>-7180</v>
      </c>
    </row>
    <row r="311" spans="1:7" ht="20.25">
      <c r="A311" s="37"/>
      <c r="B311" s="37" t="s">
        <v>53</v>
      </c>
      <c r="C311" s="37" t="s">
        <v>56</v>
      </c>
      <c r="D311" s="38">
        <v>40527</v>
      </c>
      <c r="E311" s="212">
        <v>-32009</v>
      </c>
    </row>
    <row r="312" spans="1:7" ht="20.25">
      <c r="A312" s="37"/>
      <c r="B312" s="37" t="s">
        <v>53</v>
      </c>
      <c r="C312" s="37" t="s">
        <v>57</v>
      </c>
      <c r="D312" s="38">
        <v>40633</v>
      </c>
      <c r="E312" s="212">
        <v>-57804</v>
      </c>
    </row>
    <row r="313" spans="1:7" ht="20.25">
      <c r="A313" s="37"/>
      <c r="B313" s="37" t="s">
        <v>26</v>
      </c>
      <c r="C313" s="37" t="s">
        <v>19</v>
      </c>
      <c r="D313" s="38">
        <v>40786</v>
      </c>
      <c r="E313" s="212">
        <v>-1133</v>
      </c>
    </row>
    <row r="314" spans="1:7" ht="20.25">
      <c r="A314" s="37"/>
      <c r="B314" s="37" t="s">
        <v>53</v>
      </c>
      <c r="C314" s="37" t="s">
        <v>55</v>
      </c>
      <c r="D314" s="38">
        <v>40796</v>
      </c>
      <c r="E314" s="212">
        <v>-42361</v>
      </c>
    </row>
    <row r="315" spans="1:7" ht="20.25">
      <c r="A315" s="37"/>
      <c r="B315" s="37" t="s">
        <v>58</v>
      </c>
      <c r="C315" s="37" t="s">
        <v>17</v>
      </c>
      <c r="D315" s="38">
        <v>40801</v>
      </c>
      <c r="E315" s="212">
        <v>-3343</v>
      </c>
    </row>
    <row r="316" spans="1:7" ht="20.25">
      <c r="A316" s="37"/>
      <c r="B316" s="37" t="s">
        <v>59</v>
      </c>
      <c r="C316" s="37" t="s">
        <v>19</v>
      </c>
      <c r="D316" s="38">
        <v>40816</v>
      </c>
      <c r="E316" s="284">
        <v>4476</v>
      </c>
      <c r="F316" s="296"/>
    </row>
    <row r="317" spans="1:7" ht="20.25">
      <c r="A317" s="37"/>
      <c r="B317" s="37" t="s">
        <v>34</v>
      </c>
      <c r="C317" s="37" t="s">
        <v>17</v>
      </c>
      <c r="D317" s="38">
        <v>41213</v>
      </c>
      <c r="E317" s="284">
        <v>7194</v>
      </c>
      <c r="F317" s="296"/>
    </row>
    <row r="318" spans="1:7" ht="20.25">
      <c r="A318" s="37"/>
      <c r="B318" s="37" t="s">
        <v>34</v>
      </c>
      <c r="C318" s="37" t="s">
        <v>17</v>
      </c>
      <c r="D318" s="38">
        <v>41228</v>
      </c>
      <c r="E318" s="284">
        <v>40701</v>
      </c>
      <c r="F318" s="296"/>
    </row>
    <row r="319" spans="1:7" ht="20.25">
      <c r="A319" s="37"/>
      <c r="B319" s="37" t="s">
        <v>60</v>
      </c>
      <c r="C319" s="37" t="s">
        <v>55</v>
      </c>
      <c r="D319" s="38">
        <v>41228</v>
      </c>
      <c r="E319" s="212">
        <v>-33775</v>
      </c>
      <c r="F319" s="308"/>
      <c r="G319" s="14"/>
    </row>
    <row r="320" spans="1:7" ht="20.25">
      <c r="A320" s="37"/>
      <c r="B320" s="37" t="s">
        <v>34</v>
      </c>
      <c r="C320" s="37" t="s">
        <v>17</v>
      </c>
      <c r="D320" s="38">
        <v>41258</v>
      </c>
      <c r="E320" s="284">
        <v>16232</v>
      </c>
      <c r="F320" s="308"/>
      <c r="G320" s="14"/>
    </row>
    <row r="321" spans="1:7" ht="20.25">
      <c r="A321" s="37"/>
      <c r="B321" s="37" t="s">
        <v>60</v>
      </c>
      <c r="C321" s="37" t="s">
        <v>61</v>
      </c>
      <c r="D321" s="38">
        <v>41289</v>
      </c>
      <c r="E321" s="294">
        <v>-6253</v>
      </c>
      <c r="F321" s="308"/>
      <c r="G321" s="14"/>
    </row>
    <row r="322" spans="1:7" ht="20.25">
      <c r="A322" s="37"/>
      <c r="B322" s="37" t="s">
        <v>27</v>
      </c>
      <c r="C322" s="37" t="s">
        <v>17</v>
      </c>
      <c r="D322" s="242">
        <v>41348</v>
      </c>
      <c r="E322" s="289">
        <v>-8284</v>
      </c>
      <c r="F322" s="296"/>
      <c r="G322" s="14"/>
    </row>
    <row r="323" spans="1:7" ht="20.25">
      <c r="A323" s="41"/>
      <c r="B323" s="37" t="s">
        <v>40</v>
      </c>
      <c r="C323" s="280" t="s">
        <v>17</v>
      </c>
      <c r="D323" s="38">
        <v>43115</v>
      </c>
      <c r="E323" s="284">
        <v>1595184</v>
      </c>
      <c r="F323" s="306">
        <v>43101</v>
      </c>
      <c r="G323" s="235"/>
    </row>
    <row r="324" spans="1:7" ht="20.25">
      <c r="A324" s="37"/>
      <c r="B324" s="280" t="s">
        <v>40</v>
      </c>
      <c r="C324" s="280" t="s">
        <v>19</v>
      </c>
      <c r="D324" s="38">
        <v>43131</v>
      </c>
      <c r="E324" s="284">
        <v>886506</v>
      </c>
      <c r="F324" s="308"/>
      <c r="G324" s="14"/>
    </row>
    <row r="325" spans="1:7" ht="20.25">
      <c r="A325" s="37"/>
      <c r="B325" s="67"/>
      <c r="C325" s="67"/>
      <c r="D325" s="68"/>
      <c r="E325" s="84"/>
      <c r="F325" s="296"/>
      <c r="G325" s="14"/>
    </row>
    <row r="326" spans="1:7" ht="20.25">
      <c r="A326" s="245"/>
      <c r="B326" s="53"/>
      <c r="C326" s="1238" t="s">
        <v>744</v>
      </c>
      <c r="D326" s="1239"/>
      <c r="E326" s="12">
        <f>SUM(E300:E325)</f>
        <v>2224461.15</v>
      </c>
      <c r="F326" s="296"/>
      <c r="G326" s="14"/>
    </row>
    <row r="327" spans="1:7" ht="20.25">
      <c r="A327" s="55" t="s">
        <v>23</v>
      </c>
      <c r="B327" s="53"/>
      <c r="C327" s="53"/>
      <c r="D327" s="53"/>
      <c r="E327" s="53"/>
      <c r="F327" s="296"/>
      <c r="G327" s="14"/>
    </row>
    <row r="328" spans="1:7" s="279" customFormat="1" ht="20.25">
      <c r="A328" s="55"/>
      <c r="B328" s="53"/>
      <c r="C328" s="53"/>
      <c r="D328" s="53"/>
      <c r="E328" s="53"/>
      <c r="F328" s="296"/>
    </row>
    <row r="329" spans="1:7" ht="20.25">
      <c r="A329" s="19" t="s">
        <v>0</v>
      </c>
      <c r="B329" s="20"/>
      <c r="C329" s="20"/>
      <c r="D329" s="21"/>
      <c r="E329" s="22"/>
      <c r="F329" s="296"/>
      <c r="G329" s="14"/>
    </row>
    <row r="330" spans="1:7" ht="20.25">
      <c r="A330" s="19" t="s">
        <v>1</v>
      </c>
      <c r="B330" s="20"/>
      <c r="C330" s="19" t="s">
        <v>2</v>
      </c>
      <c r="D330" s="21"/>
      <c r="E330" s="21"/>
      <c r="G330" s="14"/>
    </row>
    <row r="331" spans="1:7" ht="20.25">
      <c r="A331" s="19"/>
      <c r="B331" s="23"/>
      <c r="C331" s="20"/>
      <c r="D331" s="22"/>
      <c r="E331" s="22"/>
      <c r="G331" s="14"/>
    </row>
    <row r="332" spans="1:7" ht="20.25">
      <c r="A332" s="19"/>
      <c r="B332" s="23"/>
      <c r="C332" s="20"/>
      <c r="D332" s="22"/>
      <c r="E332" s="22"/>
      <c r="G332" s="14"/>
    </row>
    <row r="333" spans="1:7" ht="20.25">
      <c r="A333" s="19" t="s">
        <v>3</v>
      </c>
      <c r="B333" s="23"/>
      <c r="C333" s="20"/>
      <c r="D333" s="22"/>
      <c r="E333" s="22"/>
      <c r="G333" s="14"/>
    </row>
    <row r="334" spans="1:7" ht="20.25">
      <c r="A334" s="21"/>
      <c r="B334" s="24"/>
      <c r="C334" s="21"/>
      <c r="D334" s="22"/>
      <c r="E334" s="22"/>
      <c r="G334" s="14"/>
    </row>
    <row r="335" spans="1:7" ht="20.25">
      <c r="A335" s="21" t="s">
        <v>62</v>
      </c>
      <c r="B335" s="24"/>
      <c r="C335" s="21"/>
      <c r="D335" s="22"/>
      <c r="E335" s="22"/>
      <c r="G335" s="14"/>
    </row>
    <row r="336" spans="1:7" ht="20.25">
      <c r="A336" s="21" t="s">
        <v>5</v>
      </c>
      <c r="B336" s="21"/>
      <c r="C336" s="21"/>
      <c r="D336" s="22"/>
      <c r="E336" s="22"/>
    </row>
    <row r="337" spans="1:6" ht="20.25">
      <c r="A337" s="21" t="s">
        <v>6</v>
      </c>
      <c r="B337" s="22"/>
      <c r="C337" s="22"/>
      <c r="D337" s="22"/>
      <c r="E337" s="22"/>
    </row>
    <row r="338" spans="1:6" ht="20.25">
      <c r="A338" s="25" t="s">
        <v>7</v>
      </c>
      <c r="B338" s="26" t="s">
        <v>8</v>
      </c>
      <c r="C338" s="1238" t="s">
        <v>9</v>
      </c>
      <c r="D338" s="1240"/>
      <c r="E338" s="25" t="s">
        <v>10</v>
      </c>
    </row>
    <row r="339" spans="1:6" ht="20.25">
      <c r="A339" s="27"/>
      <c r="B339" s="28" t="s">
        <v>11</v>
      </c>
      <c r="C339" s="25"/>
      <c r="D339" s="29"/>
      <c r="E339" s="27" t="s">
        <v>12</v>
      </c>
    </row>
    <row r="340" spans="1:6" ht="20.25">
      <c r="A340" s="30"/>
      <c r="B340" s="31"/>
      <c r="C340" s="32" t="s">
        <v>13</v>
      </c>
      <c r="D340" s="33" t="s">
        <v>14</v>
      </c>
      <c r="E340" s="32"/>
    </row>
    <row r="341" spans="1:6" ht="20.25">
      <c r="A341" s="34" t="s">
        <v>63</v>
      </c>
      <c r="B341" s="34" t="s">
        <v>26</v>
      </c>
      <c r="C341" s="37" t="s">
        <v>17</v>
      </c>
      <c r="D341" s="35">
        <v>39278</v>
      </c>
      <c r="E341" s="57">
        <v>-760</v>
      </c>
    </row>
    <row r="342" spans="1:6" ht="20.25">
      <c r="A342" s="37"/>
      <c r="B342" s="37" t="s">
        <v>26</v>
      </c>
      <c r="C342" s="37" t="s">
        <v>19</v>
      </c>
      <c r="D342" s="38">
        <v>39325</v>
      </c>
      <c r="E342" s="60">
        <v>-20328.7</v>
      </c>
    </row>
    <row r="343" spans="1:6" ht="20.25">
      <c r="A343" s="41"/>
      <c r="B343" s="37" t="s">
        <v>16</v>
      </c>
      <c r="C343" s="37" t="s">
        <v>17</v>
      </c>
      <c r="D343" s="38">
        <v>39583</v>
      </c>
      <c r="E343" s="58">
        <v>1000</v>
      </c>
    </row>
    <row r="344" spans="1:6" ht="20.25">
      <c r="A344" s="41"/>
      <c r="B344" s="37" t="s">
        <v>16</v>
      </c>
      <c r="C344" s="37" t="s">
        <v>19</v>
      </c>
      <c r="D344" s="38">
        <v>39660</v>
      </c>
      <c r="E344" s="58">
        <v>120.3</v>
      </c>
    </row>
    <row r="345" spans="1:6" ht="20.25">
      <c r="A345" s="41"/>
      <c r="B345" s="37" t="s">
        <v>16</v>
      </c>
      <c r="C345" s="37" t="s">
        <v>17</v>
      </c>
      <c r="D345" s="38">
        <v>39675</v>
      </c>
      <c r="E345" s="58">
        <v>20</v>
      </c>
    </row>
    <row r="346" spans="1:6" ht="20.25">
      <c r="A346" s="41"/>
      <c r="B346" s="37" t="s">
        <v>16</v>
      </c>
      <c r="C346" s="37" t="s">
        <v>17</v>
      </c>
      <c r="D346" s="38">
        <v>39706</v>
      </c>
      <c r="E346" s="58">
        <v>20</v>
      </c>
    </row>
    <row r="347" spans="1:6" ht="20.25">
      <c r="A347" s="37"/>
      <c r="B347" s="37" t="s">
        <v>16</v>
      </c>
      <c r="C347" s="37" t="s">
        <v>19</v>
      </c>
      <c r="D347" s="38">
        <v>39721</v>
      </c>
      <c r="E347" s="58">
        <v>63280.35</v>
      </c>
    </row>
    <row r="348" spans="1:6" ht="20.25">
      <c r="A348" s="41"/>
      <c r="B348" s="37" t="s">
        <v>26</v>
      </c>
      <c r="C348" s="37" t="s">
        <v>19</v>
      </c>
      <c r="D348" s="38">
        <v>39752</v>
      </c>
      <c r="E348" s="60">
        <v>-14543</v>
      </c>
    </row>
    <row r="349" spans="1:6" ht="20.25">
      <c r="A349" s="41"/>
      <c r="B349" s="37" t="s">
        <v>16</v>
      </c>
      <c r="C349" s="37" t="s">
        <v>19</v>
      </c>
      <c r="D349" s="38">
        <v>39844</v>
      </c>
      <c r="E349" s="58">
        <v>3518.2</v>
      </c>
    </row>
    <row r="350" spans="1:6" ht="20.25">
      <c r="A350" s="37"/>
      <c r="B350" s="37" t="s">
        <v>26</v>
      </c>
      <c r="C350" s="37" t="s">
        <v>17</v>
      </c>
      <c r="D350" s="38">
        <v>39859</v>
      </c>
      <c r="E350" s="60">
        <v>-25056</v>
      </c>
    </row>
    <row r="351" spans="1:6" ht="20.25">
      <c r="A351" s="37"/>
      <c r="B351" s="37" t="s">
        <v>64</v>
      </c>
      <c r="C351" s="37" t="s">
        <v>17</v>
      </c>
      <c r="D351" s="38">
        <v>40162</v>
      </c>
      <c r="E351" s="60">
        <v>-32119</v>
      </c>
    </row>
    <row r="352" spans="1:6" s="279" customFormat="1" ht="20.25">
      <c r="A352" s="280"/>
      <c r="B352" s="280"/>
      <c r="C352" s="280"/>
      <c r="D352" s="38"/>
      <c r="E352" s="60"/>
      <c r="F352" s="302"/>
    </row>
    <row r="353" spans="1:6" s="279" customFormat="1" ht="20.25">
      <c r="A353" s="280"/>
      <c r="B353" s="280"/>
      <c r="C353" s="280"/>
      <c r="D353" s="38"/>
      <c r="E353" s="60"/>
      <c r="F353" s="302"/>
    </row>
    <row r="354" spans="1:6" s="279" customFormat="1" ht="20.25">
      <c r="A354" s="280"/>
      <c r="B354" s="280"/>
      <c r="C354" s="280"/>
      <c r="D354" s="38"/>
      <c r="E354" s="60"/>
      <c r="F354" s="302"/>
    </row>
    <row r="355" spans="1:6" ht="20.25">
      <c r="A355" s="37"/>
      <c r="B355" s="37"/>
      <c r="C355" s="37"/>
      <c r="D355" s="38"/>
      <c r="E355" s="59"/>
      <c r="F355" s="306"/>
    </row>
    <row r="356" spans="1:6" ht="20.25">
      <c r="A356" s="37"/>
      <c r="B356" s="37"/>
      <c r="C356" s="37"/>
      <c r="D356" s="38"/>
      <c r="E356" s="59"/>
      <c r="F356" s="306"/>
    </row>
    <row r="357" spans="1:6" ht="20.25">
      <c r="A357" s="37"/>
      <c r="B357" s="37"/>
      <c r="C357" s="37"/>
      <c r="D357" s="38"/>
      <c r="E357" s="59"/>
      <c r="F357" s="306"/>
    </row>
    <row r="358" spans="1:6" ht="20.25">
      <c r="A358" s="37"/>
      <c r="B358" s="37"/>
      <c r="C358" s="37"/>
      <c r="D358" s="38"/>
      <c r="E358" s="59"/>
      <c r="F358" s="306"/>
    </row>
    <row r="359" spans="1:6" ht="20.25">
      <c r="A359" s="37"/>
      <c r="B359" s="37"/>
      <c r="C359" s="37"/>
      <c r="D359" s="38"/>
      <c r="E359" s="59"/>
      <c r="F359" s="306"/>
    </row>
    <row r="360" spans="1:6" ht="20.25">
      <c r="A360" s="37"/>
      <c r="B360" s="37"/>
      <c r="C360" s="37"/>
      <c r="D360" s="38"/>
      <c r="E360" s="59"/>
      <c r="F360" s="306"/>
    </row>
    <row r="361" spans="1:6" ht="20.25">
      <c r="A361" s="37"/>
      <c r="B361" s="37"/>
      <c r="C361" s="37"/>
      <c r="D361" s="38"/>
      <c r="E361" s="59"/>
    </row>
    <row r="362" spans="1:6" ht="20.25">
      <c r="A362" s="37"/>
      <c r="B362" s="37"/>
      <c r="C362" s="37"/>
      <c r="D362" s="38"/>
      <c r="E362" s="60"/>
    </row>
    <row r="363" spans="1:6" ht="20.25">
      <c r="A363" s="37"/>
      <c r="B363" s="37"/>
      <c r="C363" s="37"/>
      <c r="D363" s="38"/>
      <c r="E363" s="60"/>
    </row>
    <row r="364" spans="1:6" ht="20.25">
      <c r="A364" s="37"/>
      <c r="B364" s="37"/>
      <c r="C364" s="37"/>
      <c r="D364" s="38"/>
      <c r="E364" s="60"/>
    </row>
    <row r="365" spans="1:6" ht="20.25">
      <c r="A365" s="37"/>
      <c r="B365" s="37"/>
      <c r="C365" s="37"/>
      <c r="D365" s="38"/>
      <c r="E365" s="60"/>
    </row>
    <row r="366" spans="1:6" ht="20.25">
      <c r="A366" s="67"/>
      <c r="B366" s="67"/>
      <c r="C366" s="67"/>
      <c r="D366" s="68"/>
      <c r="E366" s="80"/>
    </row>
    <row r="367" spans="1:6" ht="20.25">
      <c r="A367" s="52"/>
      <c r="B367" s="53"/>
      <c r="C367" s="1238" t="s">
        <v>748</v>
      </c>
      <c r="D367" s="1239"/>
      <c r="E367" s="81">
        <v>-24847.850000000002</v>
      </c>
    </row>
    <row r="368" spans="1:6" ht="20.25">
      <c r="A368" s="55" t="s">
        <v>23</v>
      </c>
      <c r="B368" s="53"/>
      <c r="C368" s="53"/>
      <c r="D368" s="53"/>
      <c r="E368" s="56"/>
    </row>
    <row r="369" spans="1:6" s="279" customFormat="1" ht="20.25">
      <c r="A369" s="55"/>
      <c r="B369" s="53"/>
      <c r="C369" s="53"/>
      <c r="D369" s="53"/>
      <c r="E369" s="56"/>
      <c r="F369" s="302"/>
    </row>
    <row r="370" spans="1:6" ht="20.25">
      <c r="A370" s="19" t="s">
        <v>0</v>
      </c>
      <c r="B370" s="20"/>
      <c r="C370" s="20"/>
      <c r="D370" s="21"/>
      <c r="E370" s="22"/>
    </row>
    <row r="371" spans="1:6" ht="20.25">
      <c r="A371" s="19" t="s">
        <v>1</v>
      </c>
      <c r="B371" s="20"/>
      <c r="C371" s="19" t="s">
        <v>2</v>
      </c>
      <c r="D371" s="21"/>
      <c r="E371" s="21"/>
    </row>
    <row r="372" spans="1:6" ht="20.25">
      <c r="A372" s="19"/>
      <c r="B372" s="23"/>
      <c r="C372" s="20"/>
      <c r="D372" s="22"/>
      <c r="E372" s="22"/>
    </row>
    <row r="373" spans="1:6" ht="20.25">
      <c r="A373" s="19"/>
      <c r="B373" s="23"/>
      <c r="C373" s="20"/>
      <c r="D373" s="22"/>
      <c r="E373" s="22"/>
    </row>
    <row r="374" spans="1:6" ht="20.25">
      <c r="A374" s="19" t="s">
        <v>3</v>
      </c>
      <c r="B374" s="23"/>
      <c r="C374" s="20"/>
      <c r="D374" s="22"/>
      <c r="E374" s="22"/>
    </row>
    <row r="375" spans="1:6" ht="20.25">
      <c r="A375" s="21"/>
      <c r="B375" s="24"/>
      <c r="C375" s="21"/>
      <c r="D375" s="22"/>
      <c r="E375" s="22"/>
    </row>
    <row r="376" spans="1:6" ht="20.25">
      <c r="A376" s="21" t="s">
        <v>65</v>
      </c>
      <c r="B376" s="24"/>
      <c r="C376" s="21"/>
      <c r="D376" s="22"/>
      <c r="E376" s="22"/>
    </row>
    <row r="377" spans="1:6" ht="20.25">
      <c r="A377" s="21" t="s">
        <v>5</v>
      </c>
      <c r="B377" s="21"/>
      <c r="C377" s="21"/>
      <c r="D377" s="22"/>
      <c r="E377" s="22"/>
    </row>
    <row r="378" spans="1:6" ht="20.25">
      <c r="A378" s="21" t="s">
        <v>6</v>
      </c>
      <c r="B378" s="22"/>
      <c r="C378" s="22"/>
      <c r="D378" s="22"/>
      <c r="E378" s="22"/>
    </row>
    <row r="379" spans="1:6" ht="20.25">
      <c r="A379" s="25" t="s">
        <v>7</v>
      </c>
      <c r="B379" s="26" t="s">
        <v>8</v>
      </c>
      <c r="C379" s="1238" t="s">
        <v>9</v>
      </c>
      <c r="D379" s="1240"/>
      <c r="E379" s="25" t="s">
        <v>10</v>
      </c>
    </row>
    <row r="380" spans="1:6" ht="20.25">
      <c r="A380" s="27"/>
      <c r="B380" s="28" t="s">
        <v>11</v>
      </c>
      <c r="C380" s="25"/>
      <c r="D380" s="29"/>
      <c r="E380" s="27" t="s">
        <v>12</v>
      </c>
    </row>
    <row r="381" spans="1:6" ht="20.25">
      <c r="A381" s="30"/>
      <c r="B381" s="31"/>
      <c r="C381" s="32" t="s">
        <v>13</v>
      </c>
      <c r="D381" s="33" t="s">
        <v>14</v>
      </c>
      <c r="E381" s="32"/>
    </row>
    <row r="382" spans="1:6" ht="20.25">
      <c r="A382" s="34" t="s">
        <v>66</v>
      </c>
      <c r="B382" s="34" t="s">
        <v>67</v>
      </c>
      <c r="C382" s="34" t="s">
        <v>17</v>
      </c>
      <c r="D382" s="35">
        <v>35200</v>
      </c>
      <c r="E382" s="36">
        <v>-626586.86</v>
      </c>
    </row>
    <row r="383" spans="1:6" ht="20.25">
      <c r="A383" s="37"/>
      <c r="B383" s="37" t="s">
        <v>68</v>
      </c>
      <c r="C383" s="37" t="s">
        <v>69</v>
      </c>
      <c r="D383" s="38">
        <v>39294</v>
      </c>
      <c r="E383" s="39">
        <v>18604</v>
      </c>
    </row>
    <row r="384" spans="1:6" ht="20.25">
      <c r="A384" s="41"/>
      <c r="B384" s="37" t="s">
        <v>70</v>
      </c>
      <c r="C384" s="37" t="s">
        <v>71</v>
      </c>
      <c r="D384" s="37" t="s">
        <v>72</v>
      </c>
      <c r="E384" s="39">
        <v>-11729.9</v>
      </c>
    </row>
    <row r="385" spans="1:5" ht="20.25">
      <c r="A385" s="41"/>
      <c r="B385" s="37" t="s">
        <v>73</v>
      </c>
      <c r="C385" s="37" t="s">
        <v>74</v>
      </c>
      <c r="D385" s="38" t="s">
        <v>75</v>
      </c>
      <c r="E385" s="39">
        <v>-75508</v>
      </c>
    </row>
    <row r="386" spans="1:5" ht="20.25">
      <c r="A386" s="41"/>
      <c r="B386" s="37" t="s">
        <v>76</v>
      </c>
      <c r="C386" s="37" t="s">
        <v>77</v>
      </c>
      <c r="D386" s="38">
        <v>40188</v>
      </c>
      <c r="E386" s="39">
        <v>15804.5</v>
      </c>
    </row>
    <row r="387" spans="1:5" ht="20.25">
      <c r="A387" s="41"/>
      <c r="B387" s="37" t="s">
        <v>27</v>
      </c>
      <c r="C387" s="37" t="s">
        <v>19</v>
      </c>
      <c r="D387" s="38">
        <v>40224</v>
      </c>
      <c r="E387" s="39">
        <v>-6551.75</v>
      </c>
    </row>
    <row r="388" spans="1:5" ht="20.25">
      <c r="A388" s="41"/>
      <c r="B388" s="44"/>
      <c r="C388" s="37"/>
      <c r="D388" s="42"/>
      <c r="E388" s="39"/>
    </row>
    <row r="389" spans="1:5" ht="20.25">
      <c r="A389" s="41"/>
      <c r="B389" s="44"/>
      <c r="C389" s="37"/>
      <c r="D389" s="42"/>
      <c r="E389" s="39"/>
    </row>
    <row r="390" spans="1:5" ht="20.25">
      <c r="A390" s="41"/>
      <c r="B390" s="44"/>
      <c r="C390" s="37"/>
      <c r="D390" s="42"/>
      <c r="E390" s="39"/>
    </row>
    <row r="391" spans="1:5" ht="20.25">
      <c r="A391" s="41"/>
      <c r="B391" s="44"/>
      <c r="C391" s="37"/>
      <c r="D391" s="42"/>
      <c r="E391" s="39"/>
    </row>
    <row r="392" spans="1:5" ht="20.25">
      <c r="A392" s="41"/>
      <c r="B392" s="44"/>
      <c r="C392" s="37"/>
      <c r="D392" s="42"/>
      <c r="E392" s="39"/>
    </row>
    <row r="393" spans="1:5" ht="20.25">
      <c r="A393" s="41"/>
      <c r="B393" s="44"/>
      <c r="C393" s="37"/>
      <c r="D393" s="42"/>
      <c r="E393" s="39"/>
    </row>
    <row r="394" spans="1:5" ht="20.25">
      <c r="A394" s="41"/>
      <c r="B394" s="44"/>
      <c r="C394" s="37"/>
      <c r="D394" s="42"/>
      <c r="E394" s="39"/>
    </row>
    <row r="395" spans="1:5" ht="20.25">
      <c r="A395" s="41"/>
      <c r="B395" s="44"/>
      <c r="C395" s="37"/>
      <c r="D395" s="42"/>
      <c r="E395" s="39"/>
    </row>
    <row r="396" spans="1:5" ht="20.25">
      <c r="A396" s="41"/>
      <c r="B396" s="44"/>
      <c r="C396" s="37"/>
      <c r="D396" s="42"/>
      <c r="E396" s="39"/>
    </row>
    <row r="397" spans="1:5" ht="20.25">
      <c r="A397" s="41"/>
      <c r="B397" s="44"/>
      <c r="C397" s="37"/>
      <c r="D397" s="42"/>
      <c r="E397" s="39"/>
    </row>
    <row r="398" spans="1:5" ht="20.25">
      <c r="A398" s="41"/>
      <c r="B398" s="44"/>
      <c r="C398" s="37"/>
      <c r="D398" s="42"/>
      <c r="E398" s="39"/>
    </row>
    <row r="399" spans="1:5" ht="20.25">
      <c r="A399" s="41"/>
      <c r="B399" s="44"/>
      <c r="C399" s="37"/>
      <c r="D399" s="42"/>
      <c r="E399" s="39"/>
    </row>
    <row r="400" spans="1:5" ht="20.25">
      <c r="A400" s="41"/>
      <c r="B400" s="44"/>
      <c r="C400" s="37"/>
      <c r="D400" s="42"/>
      <c r="E400" s="39"/>
    </row>
    <row r="401" spans="1:6" ht="20.25">
      <c r="A401" s="41"/>
      <c r="B401" s="44"/>
      <c r="C401" s="37"/>
      <c r="D401" s="42"/>
      <c r="E401" s="39"/>
    </row>
    <row r="402" spans="1:6" ht="20.25">
      <c r="A402" s="37"/>
      <c r="B402" s="44"/>
      <c r="C402" s="37"/>
      <c r="D402" s="45"/>
      <c r="E402" s="46"/>
    </row>
    <row r="403" spans="1:6" ht="20.25">
      <c r="A403" s="37"/>
      <c r="B403" s="44"/>
      <c r="C403" s="37"/>
      <c r="D403" s="45"/>
      <c r="E403" s="46"/>
    </row>
    <row r="404" spans="1:6" ht="20.25">
      <c r="A404" s="37"/>
      <c r="B404" s="44"/>
      <c r="C404" s="37"/>
      <c r="D404" s="45"/>
      <c r="E404" s="46"/>
    </row>
    <row r="405" spans="1:6" ht="20.25">
      <c r="A405" s="37"/>
      <c r="B405" s="44"/>
      <c r="C405" s="37"/>
      <c r="D405" s="45"/>
      <c r="E405" s="46"/>
    </row>
    <row r="406" spans="1:6" ht="20.25">
      <c r="A406" s="47"/>
      <c r="B406" s="48"/>
      <c r="C406" s="47"/>
      <c r="D406" s="49"/>
      <c r="E406" s="50"/>
    </row>
    <row r="407" spans="1:6" ht="20.25">
      <c r="A407" s="30"/>
      <c r="B407" s="51"/>
      <c r="C407" s="47"/>
      <c r="D407" s="49"/>
      <c r="E407" s="50"/>
    </row>
    <row r="408" spans="1:6" ht="20.25">
      <c r="A408" s="52"/>
      <c r="B408" s="53"/>
      <c r="C408" s="1238" t="s">
        <v>748</v>
      </c>
      <c r="D408" s="1239"/>
      <c r="E408" s="74">
        <v>-685968.01</v>
      </c>
    </row>
    <row r="409" spans="1:6" ht="20.25">
      <c r="A409" s="55" t="s">
        <v>23</v>
      </c>
      <c r="B409" s="53"/>
      <c r="C409" s="53"/>
      <c r="D409" s="53"/>
      <c r="E409" s="53"/>
    </row>
    <row r="410" spans="1:6" s="279" customFormat="1" ht="20.25">
      <c r="A410" s="55"/>
      <c r="B410" s="53"/>
      <c r="C410" s="53"/>
      <c r="D410" s="53"/>
      <c r="E410" s="53"/>
      <c r="F410" s="302"/>
    </row>
    <row r="411" spans="1:6" ht="20.25">
      <c r="A411" s="19" t="s">
        <v>0</v>
      </c>
      <c r="B411" s="20"/>
      <c r="C411" s="20"/>
      <c r="D411" s="21"/>
      <c r="E411" s="22"/>
    </row>
    <row r="412" spans="1:6" ht="20.25">
      <c r="A412" s="19" t="s">
        <v>1</v>
      </c>
      <c r="B412" s="20"/>
      <c r="C412" s="19" t="s">
        <v>2</v>
      </c>
      <c r="D412" s="21"/>
      <c r="E412" s="21"/>
    </row>
    <row r="413" spans="1:6" ht="20.25">
      <c r="A413" s="19"/>
      <c r="B413" s="23"/>
      <c r="C413" s="20"/>
      <c r="D413" s="22"/>
      <c r="E413" s="22"/>
    </row>
    <row r="414" spans="1:6" ht="20.25">
      <c r="A414" s="19"/>
      <c r="B414" s="23"/>
      <c r="C414" s="20"/>
      <c r="D414" s="22"/>
      <c r="E414" s="22"/>
    </row>
    <row r="415" spans="1:6" ht="20.25">
      <c r="A415" s="19" t="s">
        <v>3</v>
      </c>
      <c r="B415" s="23"/>
      <c r="C415" s="20"/>
      <c r="D415" s="22"/>
      <c r="E415" s="22"/>
    </row>
    <row r="416" spans="1:6" ht="20.25">
      <c r="A416" s="21"/>
      <c r="B416" s="24"/>
      <c r="C416" s="21"/>
      <c r="D416" s="22"/>
      <c r="E416" s="22"/>
    </row>
    <row r="417" spans="1:5" ht="20.25">
      <c r="A417" s="21" t="s">
        <v>78</v>
      </c>
      <c r="B417" s="24"/>
      <c r="C417" s="21"/>
      <c r="D417" s="22"/>
      <c r="E417" s="22"/>
    </row>
    <row r="418" spans="1:5" ht="20.25">
      <c r="A418" s="21" t="s">
        <v>5</v>
      </c>
      <c r="B418" s="21"/>
      <c r="C418" s="21"/>
      <c r="D418" s="22"/>
      <c r="E418" s="22"/>
    </row>
    <row r="419" spans="1:5" ht="20.25">
      <c r="A419" s="21" t="s">
        <v>6</v>
      </c>
      <c r="B419" s="22"/>
      <c r="C419" s="22"/>
      <c r="D419" s="22"/>
      <c r="E419" s="22"/>
    </row>
    <row r="420" spans="1:5" ht="20.25">
      <c r="A420" s="25" t="s">
        <v>7</v>
      </c>
      <c r="B420" s="26" t="s">
        <v>8</v>
      </c>
      <c r="C420" s="1238" t="s">
        <v>9</v>
      </c>
      <c r="D420" s="1240"/>
      <c r="E420" s="25" t="s">
        <v>10</v>
      </c>
    </row>
    <row r="421" spans="1:5" ht="20.25">
      <c r="A421" s="27"/>
      <c r="B421" s="28" t="s">
        <v>11</v>
      </c>
      <c r="C421" s="25"/>
      <c r="D421" s="29"/>
      <c r="E421" s="27" t="s">
        <v>12</v>
      </c>
    </row>
    <row r="422" spans="1:5" ht="20.25">
      <c r="A422" s="30"/>
      <c r="B422" s="31"/>
      <c r="C422" s="32" t="s">
        <v>13</v>
      </c>
      <c r="D422" s="33" t="s">
        <v>14</v>
      </c>
      <c r="E422" s="32"/>
    </row>
    <row r="423" spans="1:5" ht="20.25">
      <c r="A423" s="34" t="s">
        <v>79</v>
      </c>
      <c r="B423" s="34" t="s">
        <v>18</v>
      </c>
      <c r="C423" s="37" t="s">
        <v>19</v>
      </c>
      <c r="D423" s="35">
        <v>39462</v>
      </c>
      <c r="E423" s="57">
        <v>-300</v>
      </c>
    </row>
    <row r="424" spans="1:5" ht="20.25">
      <c r="A424" s="37"/>
      <c r="B424" s="37" t="s">
        <v>16</v>
      </c>
      <c r="C424" s="37" t="s">
        <v>17</v>
      </c>
      <c r="D424" s="38">
        <v>39644</v>
      </c>
      <c r="E424" s="59">
        <v>6035.55</v>
      </c>
    </row>
    <row r="425" spans="1:5" ht="20.25">
      <c r="A425" s="41"/>
      <c r="B425" s="37" t="s">
        <v>26</v>
      </c>
      <c r="C425" s="37" t="s">
        <v>19</v>
      </c>
      <c r="D425" s="38">
        <v>39903</v>
      </c>
      <c r="E425" s="60">
        <v>-2733</v>
      </c>
    </row>
    <row r="426" spans="1:5" ht="20.25">
      <c r="A426" s="41"/>
      <c r="B426" s="37" t="s">
        <v>16</v>
      </c>
      <c r="C426" s="37" t="s">
        <v>19</v>
      </c>
      <c r="D426" s="38">
        <v>39872</v>
      </c>
      <c r="E426" s="59">
        <v>1000</v>
      </c>
    </row>
    <row r="427" spans="1:5" ht="20.25">
      <c r="A427" s="41"/>
      <c r="B427" s="37"/>
      <c r="C427" s="37"/>
      <c r="D427" s="38"/>
      <c r="E427" s="59"/>
    </row>
    <row r="428" spans="1:5" ht="20.25">
      <c r="A428" s="41"/>
      <c r="B428" s="37"/>
      <c r="C428" s="37"/>
      <c r="D428" s="38"/>
      <c r="E428" s="59"/>
    </row>
    <row r="429" spans="1:5" ht="20.25">
      <c r="A429" s="41"/>
      <c r="B429" s="37"/>
      <c r="C429" s="37"/>
      <c r="D429" s="38"/>
      <c r="E429" s="59"/>
    </row>
    <row r="430" spans="1:5" ht="20.25">
      <c r="A430" s="41"/>
      <c r="B430" s="37"/>
      <c r="C430" s="37"/>
      <c r="D430" s="38"/>
      <c r="E430" s="59"/>
    </row>
    <row r="431" spans="1:5" ht="20.25">
      <c r="A431" s="41"/>
      <c r="B431" s="37"/>
      <c r="C431" s="37"/>
      <c r="D431" s="38"/>
      <c r="E431" s="59"/>
    </row>
    <row r="432" spans="1:5" ht="20.25">
      <c r="A432" s="41"/>
      <c r="B432" s="37"/>
      <c r="C432" s="37"/>
      <c r="D432" s="38"/>
      <c r="E432" s="59"/>
    </row>
    <row r="433" spans="1:5" ht="20.25">
      <c r="A433" s="41"/>
      <c r="B433" s="37"/>
      <c r="C433" s="37"/>
      <c r="D433" s="38"/>
      <c r="E433" s="59"/>
    </row>
    <row r="434" spans="1:5" ht="20.25">
      <c r="A434" s="41"/>
      <c r="B434" s="37"/>
      <c r="C434" s="37"/>
      <c r="D434" s="38"/>
      <c r="E434" s="59"/>
    </row>
    <row r="435" spans="1:5" ht="20.25">
      <c r="A435" s="41"/>
      <c r="B435" s="37"/>
      <c r="C435" s="37"/>
      <c r="D435" s="38"/>
      <c r="E435" s="59"/>
    </row>
    <row r="436" spans="1:5" ht="20.25">
      <c r="A436" s="41"/>
      <c r="B436" s="37"/>
      <c r="C436" s="37"/>
      <c r="D436" s="38"/>
      <c r="E436" s="59"/>
    </row>
    <row r="437" spans="1:5" ht="20.25">
      <c r="A437" s="41"/>
      <c r="B437" s="37"/>
      <c r="C437" s="37"/>
      <c r="D437" s="38"/>
      <c r="E437" s="59"/>
    </row>
    <row r="438" spans="1:5" ht="20.25">
      <c r="A438" s="41"/>
      <c r="B438" s="37"/>
      <c r="C438" s="37"/>
      <c r="D438" s="38"/>
      <c r="E438" s="59"/>
    </row>
    <row r="439" spans="1:5" ht="20.25">
      <c r="A439" s="41"/>
      <c r="B439" s="37"/>
      <c r="C439" s="37"/>
      <c r="D439" s="38"/>
      <c r="E439" s="59"/>
    </row>
    <row r="440" spans="1:5" ht="20.25">
      <c r="A440" s="41"/>
      <c r="B440" s="37"/>
      <c r="C440" s="37"/>
      <c r="D440" s="38"/>
      <c r="E440" s="59"/>
    </row>
    <row r="441" spans="1:5" ht="20.25">
      <c r="A441" s="41"/>
      <c r="B441" s="37"/>
      <c r="C441" s="37"/>
      <c r="D441" s="38"/>
      <c r="E441" s="59"/>
    </row>
    <row r="442" spans="1:5" ht="20.25">
      <c r="A442" s="41"/>
      <c r="B442" s="37"/>
      <c r="C442" s="37"/>
      <c r="D442" s="38"/>
      <c r="E442" s="59"/>
    </row>
    <row r="443" spans="1:5" ht="20.25">
      <c r="A443" s="41"/>
      <c r="B443" s="37"/>
      <c r="C443" s="37"/>
      <c r="D443" s="38"/>
      <c r="E443" s="59"/>
    </row>
    <row r="444" spans="1:5" ht="20.25">
      <c r="A444" s="41"/>
      <c r="B444" s="37"/>
      <c r="C444" s="37"/>
      <c r="D444" s="38"/>
      <c r="E444" s="59"/>
    </row>
    <row r="445" spans="1:5" ht="20.25">
      <c r="A445" s="41"/>
      <c r="B445" s="37"/>
      <c r="C445" s="77"/>
      <c r="D445" s="41"/>
      <c r="E445" s="46"/>
    </row>
    <row r="446" spans="1:5" ht="20.25">
      <c r="A446" s="41"/>
      <c r="B446" s="44"/>
      <c r="C446" s="77"/>
      <c r="D446" s="78"/>
      <c r="E446" s="46"/>
    </row>
    <row r="447" spans="1:5" ht="20.25">
      <c r="A447" s="37"/>
      <c r="B447" s="44"/>
      <c r="C447" s="37"/>
      <c r="D447" s="45"/>
      <c r="E447" s="46"/>
    </row>
    <row r="448" spans="1:5" ht="20.25">
      <c r="A448" s="30"/>
      <c r="B448" s="51"/>
      <c r="C448" s="30"/>
      <c r="D448" s="49"/>
      <c r="E448" s="50"/>
    </row>
    <row r="449" spans="1:6" ht="20.25">
      <c r="A449" s="52"/>
      <c r="B449" s="53"/>
      <c r="C449" s="1238" t="s">
        <v>744</v>
      </c>
      <c r="D449" s="1239"/>
      <c r="E449" s="62">
        <v>4002.55</v>
      </c>
    </row>
    <row r="450" spans="1:6" ht="20.25">
      <c r="A450" s="55" t="s">
        <v>23</v>
      </c>
      <c r="B450" s="53"/>
      <c r="C450" s="53"/>
      <c r="D450" s="53"/>
      <c r="E450" s="53"/>
    </row>
    <row r="451" spans="1:6" s="279" customFormat="1" ht="20.25">
      <c r="A451" s="55"/>
      <c r="B451" s="53"/>
      <c r="C451" s="53"/>
      <c r="D451" s="53"/>
      <c r="E451" s="53"/>
      <c r="F451" s="302"/>
    </row>
    <row r="452" spans="1:6" ht="20.25">
      <c r="A452" s="19" t="s">
        <v>0</v>
      </c>
      <c r="B452" s="20"/>
      <c r="C452" s="20"/>
      <c r="D452" s="21"/>
      <c r="E452" s="22"/>
    </row>
    <row r="453" spans="1:6" ht="20.25">
      <c r="A453" s="19" t="s">
        <v>1</v>
      </c>
      <c r="B453" s="20"/>
      <c r="C453" s="19" t="s">
        <v>2</v>
      </c>
      <c r="D453" s="21"/>
      <c r="E453" s="21"/>
    </row>
    <row r="454" spans="1:6" ht="20.25">
      <c r="A454" s="19"/>
      <c r="B454" s="23"/>
      <c r="C454" s="20"/>
      <c r="D454" s="22"/>
      <c r="E454" s="22"/>
    </row>
    <row r="455" spans="1:6" ht="20.25">
      <c r="A455" s="19"/>
      <c r="B455" s="23"/>
      <c r="C455" s="20"/>
      <c r="D455" s="22"/>
      <c r="E455" s="22"/>
    </row>
    <row r="456" spans="1:6" ht="20.25">
      <c r="A456" s="19" t="s">
        <v>3</v>
      </c>
      <c r="B456" s="23"/>
      <c r="C456" s="20"/>
      <c r="D456" s="22"/>
      <c r="E456" s="22"/>
    </row>
    <row r="457" spans="1:6" ht="20.25">
      <c r="A457" s="21"/>
      <c r="B457" s="24"/>
      <c r="C457" s="21"/>
      <c r="D457" s="22"/>
      <c r="E457" s="22"/>
    </row>
    <row r="458" spans="1:6" ht="20.25">
      <c r="A458" s="21" t="s">
        <v>80</v>
      </c>
      <c r="B458" s="24"/>
      <c r="C458" s="21"/>
      <c r="D458" s="22"/>
      <c r="E458" s="22"/>
    </row>
    <row r="459" spans="1:6" ht="20.25">
      <c r="A459" s="21" t="s">
        <v>5</v>
      </c>
      <c r="B459" s="21"/>
      <c r="C459" s="21"/>
      <c r="D459" s="22"/>
      <c r="E459" s="22"/>
    </row>
    <row r="460" spans="1:6" ht="20.25">
      <c r="A460" s="21" t="s">
        <v>6</v>
      </c>
      <c r="B460" s="22"/>
      <c r="C460" s="22"/>
      <c r="D460" s="22"/>
      <c r="E460" s="22"/>
    </row>
    <row r="461" spans="1:6" ht="20.25">
      <c r="A461" s="25" t="s">
        <v>7</v>
      </c>
      <c r="B461" s="26" t="s">
        <v>8</v>
      </c>
      <c r="C461" s="1238" t="s">
        <v>9</v>
      </c>
      <c r="D461" s="1240"/>
      <c r="E461" s="25" t="s">
        <v>10</v>
      </c>
    </row>
    <row r="462" spans="1:6" ht="20.25">
      <c r="A462" s="27"/>
      <c r="B462" s="28" t="s">
        <v>11</v>
      </c>
      <c r="C462" s="25"/>
      <c r="D462" s="29"/>
      <c r="E462" s="27" t="s">
        <v>12</v>
      </c>
    </row>
    <row r="463" spans="1:6" ht="20.25">
      <c r="A463" s="30"/>
      <c r="B463" s="31"/>
      <c r="C463" s="32" t="s">
        <v>13</v>
      </c>
      <c r="D463" s="33" t="s">
        <v>14</v>
      </c>
      <c r="E463" s="32"/>
    </row>
    <row r="464" spans="1:6" ht="20.25">
      <c r="A464" s="34" t="s">
        <v>81</v>
      </c>
      <c r="B464" s="34" t="s">
        <v>26</v>
      </c>
      <c r="C464" s="34" t="s">
        <v>17</v>
      </c>
      <c r="D464" s="35">
        <v>39797</v>
      </c>
      <c r="E464" s="207">
        <v>-1000</v>
      </c>
    </row>
    <row r="465" spans="1:7" ht="20.25">
      <c r="A465" s="37"/>
      <c r="B465" s="37" t="s">
        <v>16</v>
      </c>
      <c r="C465" s="37" t="s">
        <v>17</v>
      </c>
      <c r="D465" s="38">
        <v>39918</v>
      </c>
      <c r="E465" s="199">
        <v>6920</v>
      </c>
    </row>
    <row r="466" spans="1:7" ht="20.25">
      <c r="A466" s="41"/>
      <c r="B466" s="37" t="s">
        <v>82</v>
      </c>
      <c r="C466" s="37" t="s">
        <v>17</v>
      </c>
      <c r="D466" s="38">
        <v>41623</v>
      </c>
      <c r="E466" s="208">
        <v>25108</v>
      </c>
    </row>
    <row r="467" spans="1:7" ht="20.25">
      <c r="A467" s="41"/>
      <c r="B467" s="280" t="s">
        <v>16</v>
      </c>
      <c r="C467" s="280" t="s">
        <v>19</v>
      </c>
      <c r="D467" s="38">
        <v>43038</v>
      </c>
      <c r="E467" s="209">
        <v>6560</v>
      </c>
      <c r="G467" s="14"/>
    </row>
    <row r="468" spans="1:7" ht="20.25">
      <c r="A468" s="41"/>
      <c r="B468" s="237" t="s">
        <v>18</v>
      </c>
      <c r="C468" s="280" t="s">
        <v>19</v>
      </c>
      <c r="D468" s="168">
        <v>43131</v>
      </c>
      <c r="E468" s="238">
        <v>2299882</v>
      </c>
      <c r="F468" s="306">
        <v>43101</v>
      </c>
      <c r="G468" s="14"/>
    </row>
    <row r="469" spans="1:7" ht="20.25">
      <c r="A469" s="41"/>
      <c r="B469" s="37"/>
      <c r="C469" s="37"/>
      <c r="D469" s="38"/>
      <c r="E469" s="209"/>
      <c r="G469" s="14"/>
    </row>
    <row r="470" spans="1:7" ht="20.25">
      <c r="A470" s="41"/>
      <c r="B470" s="237"/>
      <c r="C470" s="37"/>
      <c r="D470" s="168"/>
      <c r="E470" s="238"/>
      <c r="F470" s="306"/>
      <c r="G470" s="235"/>
    </row>
    <row r="471" spans="1:7" ht="20.25">
      <c r="A471" s="41"/>
      <c r="B471" s="237"/>
      <c r="C471" s="37"/>
      <c r="D471" s="239"/>
      <c r="E471" s="240"/>
      <c r="F471" s="306"/>
      <c r="G471" s="235"/>
    </row>
    <row r="472" spans="1:7" ht="20.25">
      <c r="A472" s="41"/>
      <c r="B472" s="237"/>
      <c r="C472" s="237"/>
      <c r="D472" s="239"/>
      <c r="E472" s="240"/>
      <c r="F472" s="306"/>
      <c r="G472" s="235"/>
    </row>
    <row r="473" spans="1:7" ht="20.25">
      <c r="A473" s="41"/>
      <c r="B473" s="37"/>
      <c r="C473" s="37"/>
      <c r="D473" s="38"/>
      <c r="E473" s="221"/>
      <c r="G473" s="14"/>
    </row>
    <row r="474" spans="1:7" ht="20.25">
      <c r="A474" s="41"/>
      <c r="B474" s="44"/>
      <c r="C474" s="77"/>
      <c r="D474" s="78"/>
      <c r="E474" s="46"/>
      <c r="G474" s="14"/>
    </row>
    <row r="475" spans="1:7" ht="20.25">
      <c r="A475" s="41"/>
      <c r="B475" s="44"/>
      <c r="C475" s="77"/>
      <c r="D475" s="78"/>
      <c r="E475" s="46"/>
      <c r="G475" s="14"/>
    </row>
    <row r="476" spans="1:7" ht="20.25">
      <c r="A476" s="41"/>
      <c r="B476" s="44"/>
      <c r="C476" s="77"/>
      <c r="D476" s="78"/>
      <c r="E476" s="46"/>
      <c r="G476" s="14"/>
    </row>
    <row r="477" spans="1:7" ht="20.25">
      <c r="A477" s="41"/>
      <c r="B477" s="44"/>
      <c r="C477" s="77"/>
      <c r="D477" s="78"/>
      <c r="E477" s="46"/>
      <c r="G477" s="14"/>
    </row>
    <row r="478" spans="1:7" ht="20.25">
      <c r="A478" s="41"/>
      <c r="B478" s="44"/>
      <c r="C478" s="77"/>
      <c r="D478" s="78"/>
      <c r="E478" s="46"/>
      <c r="G478" s="14"/>
    </row>
    <row r="479" spans="1:7" ht="20.25">
      <c r="A479" s="41"/>
      <c r="B479" s="44"/>
      <c r="C479" s="77"/>
      <c r="D479" s="78"/>
      <c r="E479" s="46"/>
      <c r="G479" s="14"/>
    </row>
    <row r="480" spans="1:7" ht="20.25">
      <c r="A480" s="41"/>
      <c r="B480" s="44"/>
      <c r="C480" s="77"/>
      <c r="D480" s="78"/>
      <c r="E480" s="46"/>
      <c r="G480" s="14"/>
    </row>
    <row r="481" spans="1:7" ht="20.25">
      <c r="A481" s="41"/>
      <c r="B481" s="44"/>
      <c r="C481" s="77"/>
      <c r="D481" s="78"/>
      <c r="E481" s="46"/>
      <c r="G481" s="14"/>
    </row>
    <row r="482" spans="1:7" ht="20.25">
      <c r="A482" s="41"/>
      <c r="B482" s="44"/>
      <c r="C482" s="77"/>
      <c r="D482" s="78"/>
      <c r="E482" s="46"/>
      <c r="G482" s="14"/>
    </row>
    <row r="483" spans="1:7" ht="20.25">
      <c r="A483" s="41"/>
      <c r="B483" s="44"/>
      <c r="C483" s="77"/>
      <c r="D483" s="78"/>
      <c r="E483" s="46"/>
    </row>
    <row r="484" spans="1:7" ht="20.25">
      <c r="A484" s="41"/>
      <c r="B484" s="44"/>
      <c r="C484" s="77"/>
      <c r="D484" s="78"/>
      <c r="E484" s="46"/>
    </row>
    <row r="485" spans="1:7" ht="20.25">
      <c r="A485" s="37"/>
      <c r="B485" s="44"/>
      <c r="C485" s="37"/>
      <c r="D485" s="45"/>
      <c r="E485" s="46"/>
    </row>
    <row r="486" spans="1:7" ht="20.25">
      <c r="A486" s="37"/>
      <c r="B486" s="44"/>
      <c r="C486" s="37"/>
      <c r="D486" s="45"/>
      <c r="E486" s="46"/>
    </row>
    <row r="487" spans="1:7" s="279" customFormat="1" ht="20.25">
      <c r="A487" s="280"/>
      <c r="B487" s="281"/>
      <c r="C487" s="280"/>
      <c r="D487" s="45"/>
      <c r="E487" s="46"/>
      <c r="F487" s="302"/>
    </row>
    <row r="488" spans="1:7" ht="20.25">
      <c r="A488" s="37"/>
      <c r="B488" s="44"/>
      <c r="C488" s="37"/>
      <c r="D488" s="45"/>
      <c r="E488" s="46"/>
    </row>
    <row r="489" spans="1:7" ht="20.25">
      <c r="A489" s="47"/>
      <c r="B489" s="48"/>
      <c r="C489" s="47"/>
      <c r="D489" s="49"/>
      <c r="E489" s="50"/>
    </row>
    <row r="490" spans="1:7" ht="20.25">
      <c r="A490" s="30"/>
      <c r="B490" s="51"/>
      <c r="C490" s="30"/>
      <c r="D490" s="49"/>
      <c r="E490" s="50"/>
    </row>
    <row r="491" spans="1:7" ht="20.25">
      <c r="A491" s="52"/>
      <c r="B491" s="53"/>
      <c r="C491" s="1238" t="s">
        <v>744</v>
      </c>
      <c r="D491" s="1239"/>
      <c r="E491" s="62">
        <f>SUM(E464:E490)</f>
        <v>2337470</v>
      </c>
    </row>
    <row r="492" spans="1:7" ht="20.25">
      <c r="A492" s="55" t="s">
        <v>23</v>
      </c>
      <c r="B492" s="22"/>
      <c r="C492" s="22"/>
      <c r="D492" s="22"/>
      <c r="E492" s="22"/>
    </row>
    <row r="493" spans="1:7" ht="20.25">
      <c r="A493" s="19" t="s">
        <v>0</v>
      </c>
      <c r="B493" s="20"/>
      <c r="C493" s="20"/>
      <c r="D493" s="21"/>
      <c r="E493" s="22"/>
    </row>
    <row r="494" spans="1:7" ht="20.25">
      <c r="A494" s="19" t="s">
        <v>1</v>
      </c>
      <c r="B494" s="20"/>
      <c r="C494" s="19" t="s">
        <v>2</v>
      </c>
      <c r="D494" s="21"/>
      <c r="E494" s="21"/>
    </row>
    <row r="495" spans="1:7" ht="20.25">
      <c r="A495" s="19"/>
      <c r="B495" s="23"/>
      <c r="C495" s="20"/>
      <c r="D495" s="22"/>
      <c r="E495" s="22"/>
    </row>
    <row r="496" spans="1:7" ht="20.25">
      <c r="A496" s="19"/>
      <c r="B496" s="23"/>
      <c r="C496" s="20"/>
      <c r="D496" s="22"/>
      <c r="E496" s="22"/>
    </row>
    <row r="497" spans="1:6" ht="20.25">
      <c r="A497" s="19" t="s">
        <v>3</v>
      </c>
      <c r="B497" s="23"/>
      <c r="C497" s="20"/>
      <c r="D497" s="22"/>
      <c r="E497" s="22"/>
    </row>
    <row r="498" spans="1:6" ht="20.25">
      <c r="A498" s="21"/>
      <c r="B498" s="24"/>
      <c r="C498" s="21"/>
      <c r="D498" s="22"/>
      <c r="E498" s="22"/>
    </row>
    <row r="499" spans="1:6" ht="20.25">
      <c r="A499" s="21" t="s">
        <v>83</v>
      </c>
      <c r="B499" s="24"/>
      <c r="C499" s="21"/>
      <c r="D499" s="22"/>
      <c r="E499" s="22"/>
    </row>
    <row r="500" spans="1:6" ht="20.25">
      <c r="A500" s="21" t="s">
        <v>5</v>
      </c>
      <c r="B500" s="21"/>
      <c r="C500" s="21"/>
      <c r="D500" s="22"/>
      <c r="E500" s="22"/>
    </row>
    <row r="501" spans="1:6" ht="20.25">
      <c r="A501" s="21" t="s">
        <v>6</v>
      </c>
      <c r="B501" s="22"/>
      <c r="C501" s="22"/>
      <c r="D501" s="22"/>
      <c r="E501" s="22"/>
    </row>
    <row r="502" spans="1:6" ht="20.25">
      <c r="A502" s="25" t="s">
        <v>7</v>
      </c>
      <c r="B502" s="26" t="s">
        <v>8</v>
      </c>
      <c r="C502" s="1238" t="s">
        <v>9</v>
      </c>
      <c r="D502" s="1240"/>
      <c r="E502" s="25" t="s">
        <v>10</v>
      </c>
    </row>
    <row r="503" spans="1:6" ht="20.25">
      <c r="A503" s="27"/>
      <c r="B503" s="28" t="s">
        <v>11</v>
      </c>
      <c r="C503" s="25"/>
      <c r="D503" s="29"/>
      <c r="E503" s="27" t="s">
        <v>12</v>
      </c>
    </row>
    <row r="504" spans="1:6" ht="20.25">
      <c r="A504" s="30"/>
      <c r="B504" s="31"/>
      <c r="C504" s="32" t="s">
        <v>13</v>
      </c>
      <c r="D504" s="33" t="s">
        <v>14</v>
      </c>
      <c r="E504" s="32"/>
    </row>
    <row r="505" spans="1:6" ht="20.25">
      <c r="A505" s="34" t="s">
        <v>84</v>
      </c>
      <c r="B505" s="34" t="s">
        <v>26</v>
      </c>
      <c r="C505" s="37" t="s">
        <v>19</v>
      </c>
      <c r="D505" s="35">
        <v>38077</v>
      </c>
      <c r="E505" s="36">
        <v>-8852.42</v>
      </c>
    </row>
    <row r="506" spans="1:6" ht="20.25">
      <c r="A506" s="37"/>
      <c r="B506" s="37" t="s">
        <v>26</v>
      </c>
      <c r="C506" s="37" t="s">
        <v>17</v>
      </c>
      <c r="D506" s="38">
        <v>38610</v>
      </c>
      <c r="E506" s="39">
        <v>-13139.1</v>
      </c>
      <c r="F506" s="296"/>
    </row>
    <row r="507" spans="1:6" ht="20.25">
      <c r="A507" s="41"/>
      <c r="B507" s="37" t="s">
        <v>16</v>
      </c>
      <c r="C507" s="37" t="s">
        <v>19</v>
      </c>
      <c r="D507" s="38">
        <v>39478</v>
      </c>
      <c r="E507" s="643">
        <v>150</v>
      </c>
      <c r="F507" s="296"/>
    </row>
    <row r="508" spans="1:6" ht="20.25">
      <c r="A508" s="41"/>
      <c r="B508" s="37" t="s">
        <v>26</v>
      </c>
      <c r="C508" s="37" t="s">
        <v>19</v>
      </c>
      <c r="D508" s="38">
        <v>39599</v>
      </c>
      <c r="E508" s="643">
        <v>-100</v>
      </c>
      <c r="F508" s="296"/>
    </row>
    <row r="509" spans="1:6" ht="20.25">
      <c r="A509" s="41"/>
      <c r="B509" s="37" t="s">
        <v>26</v>
      </c>
      <c r="C509" s="37" t="s">
        <v>17</v>
      </c>
      <c r="D509" s="38">
        <v>40071</v>
      </c>
      <c r="E509" s="39">
        <v>-611.77</v>
      </c>
      <c r="F509" s="296"/>
    </row>
    <row r="510" spans="1:6" ht="20.25">
      <c r="A510" s="41"/>
      <c r="B510" s="37" t="s">
        <v>20</v>
      </c>
      <c r="C510" s="37" t="s">
        <v>19</v>
      </c>
      <c r="D510" s="38">
        <v>40086</v>
      </c>
      <c r="E510" s="39">
        <v>-453349.6</v>
      </c>
      <c r="F510" s="296"/>
    </row>
    <row r="511" spans="1:6" ht="20.25">
      <c r="A511" s="41"/>
      <c r="B511" s="37" t="s">
        <v>34</v>
      </c>
      <c r="C511" s="37" t="s">
        <v>19</v>
      </c>
      <c r="D511" s="38">
        <v>40117</v>
      </c>
      <c r="E511" s="39">
        <v>57466</v>
      </c>
      <c r="F511" s="296"/>
    </row>
    <row r="512" spans="1:6" ht="20.25">
      <c r="A512" s="41"/>
      <c r="B512" s="37" t="s">
        <v>26</v>
      </c>
      <c r="C512" s="37" t="s">
        <v>17</v>
      </c>
      <c r="D512" s="38">
        <v>40162</v>
      </c>
      <c r="E512" s="643">
        <v>-635.29999999999995</v>
      </c>
      <c r="F512" s="296"/>
    </row>
    <row r="513" spans="1:6" ht="20.25">
      <c r="A513" s="37"/>
      <c r="B513" s="37" t="s">
        <v>85</v>
      </c>
      <c r="C513" s="37" t="s">
        <v>19</v>
      </c>
      <c r="D513" s="38">
        <v>40268</v>
      </c>
      <c r="E513" s="39">
        <v>200</v>
      </c>
      <c r="F513" s="296"/>
    </row>
    <row r="514" spans="1:6" ht="20.25">
      <c r="A514" s="41"/>
      <c r="B514" s="37" t="s">
        <v>85</v>
      </c>
      <c r="C514" s="37" t="s">
        <v>17</v>
      </c>
      <c r="D514" s="38">
        <v>40313</v>
      </c>
      <c r="E514" s="643">
        <v>600</v>
      </c>
      <c r="F514" s="296"/>
    </row>
    <row r="515" spans="1:6" ht="20.25">
      <c r="A515" s="41"/>
      <c r="B515" s="37" t="s">
        <v>85</v>
      </c>
      <c r="C515" s="37" t="s">
        <v>19</v>
      </c>
      <c r="D515" s="38">
        <v>40329</v>
      </c>
      <c r="E515" s="39">
        <v>1200</v>
      </c>
      <c r="F515" s="296"/>
    </row>
    <row r="516" spans="1:6" ht="20.25">
      <c r="A516" s="37"/>
      <c r="B516" s="37" t="s">
        <v>85</v>
      </c>
      <c r="C516" s="37" t="s">
        <v>17</v>
      </c>
      <c r="D516" s="38">
        <v>41501</v>
      </c>
      <c r="E516" s="39">
        <v>1056</v>
      </c>
      <c r="F516" s="296"/>
    </row>
    <row r="517" spans="1:6" ht="20.25">
      <c r="A517" s="37"/>
      <c r="B517" s="37" t="s">
        <v>34</v>
      </c>
      <c r="C517" s="37" t="s">
        <v>19</v>
      </c>
      <c r="D517" s="38">
        <v>43131</v>
      </c>
      <c r="E517" s="39">
        <v>3744774</v>
      </c>
      <c r="F517" s="306">
        <v>43101</v>
      </c>
    </row>
    <row r="518" spans="1:6" ht="20.25">
      <c r="A518" s="37"/>
      <c r="B518" s="37"/>
      <c r="C518" s="37"/>
      <c r="D518" s="38"/>
      <c r="E518" s="39"/>
      <c r="F518" s="295"/>
    </row>
    <row r="519" spans="1:6" ht="20.25">
      <c r="A519" s="37"/>
      <c r="B519" s="37"/>
      <c r="C519" s="37"/>
      <c r="D519" s="38"/>
      <c r="E519" s="39"/>
      <c r="F519" s="296"/>
    </row>
    <row r="520" spans="1:6" ht="20.25">
      <c r="A520" s="37"/>
      <c r="B520" s="37"/>
      <c r="C520" s="37"/>
      <c r="D520" s="38"/>
      <c r="E520" s="39"/>
      <c r="F520" s="296"/>
    </row>
    <row r="521" spans="1:6" ht="20.25">
      <c r="A521" s="37"/>
      <c r="B521" s="37"/>
      <c r="C521" s="37"/>
      <c r="D521" s="38"/>
      <c r="E521" s="39"/>
      <c r="F521" s="296"/>
    </row>
    <row r="522" spans="1:6" ht="20.25">
      <c r="A522" s="37"/>
      <c r="B522" s="37"/>
      <c r="C522" s="37"/>
      <c r="D522" s="38"/>
      <c r="E522" s="39"/>
      <c r="F522" s="296"/>
    </row>
    <row r="523" spans="1:6" ht="20.25">
      <c r="A523" s="37"/>
      <c r="B523" s="37"/>
      <c r="C523" s="37"/>
      <c r="D523" s="38"/>
      <c r="E523" s="39"/>
      <c r="F523" s="296"/>
    </row>
    <row r="524" spans="1:6" ht="20.25">
      <c r="A524" s="37"/>
      <c r="B524" s="37"/>
      <c r="C524" s="37"/>
      <c r="D524" s="38"/>
      <c r="E524" s="39"/>
      <c r="F524" s="296"/>
    </row>
    <row r="525" spans="1:6" ht="20.25">
      <c r="A525" s="37"/>
      <c r="B525" s="37"/>
      <c r="C525" s="37"/>
      <c r="D525" s="38"/>
      <c r="E525" s="39"/>
      <c r="F525" s="296"/>
    </row>
    <row r="526" spans="1:6" ht="20.25">
      <c r="A526" s="37"/>
      <c r="B526" s="37"/>
      <c r="C526" s="37"/>
      <c r="D526" s="38"/>
      <c r="E526" s="39"/>
      <c r="F526" s="296"/>
    </row>
    <row r="527" spans="1:6" ht="20.25">
      <c r="A527" s="37"/>
      <c r="B527" s="37"/>
      <c r="C527" s="37"/>
      <c r="D527" s="38"/>
      <c r="E527" s="39"/>
    </row>
    <row r="528" spans="1:6" s="279" customFormat="1" ht="20.25">
      <c r="A528" s="280"/>
      <c r="B528" s="280"/>
      <c r="C528" s="280"/>
      <c r="D528" s="38"/>
      <c r="E528" s="39"/>
      <c r="F528" s="302"/>
    </row>
    <row r="529" spans="1:6" ht="20.25">
      <c r="A529" s="37"/>
      <c r="B529" s="37"/>
      <c r="C529" s="37"/>
      <c r="D529" s="38"/>
      <c r="E529" s="39"/>
    </row>
    <row r="530" spans="1:6" ht="20.25">
      <c r="A530" s="37"/>
      <c r="B530" s="37"/>
      <c r="C530" s="37"/>
      <c r="D530" s="38"/>
      <c r="E530" s="39"/>
    </row>
    <row r="531" spans="1:6" ht="20.25">
      <c r="A531" s="67"/>
      <c r="B531" s="67"/>
      <c r="C531" s="67"/>
      <c r="D531" s="68"/>
      <c r="E531" s="84"/>
    </row>
    <row r="532" spans="1:6" ht="20.25">
      <c r="A532" s="52"/>
      <c r="B532" s="53"/>
      <c r="C532" s="1238" t="s">
        <v>744</v>
      </c>
      <c r="D532" s="1239"/>
      <c r="E532" s="70">
        <f>SUM(E505:E531)</f>
        <v>3328757.81</v>
      </c>
    </row>
    <row r="533" spans="1:6" ht="20.25">
      <c r="A533" s="55" t="s">
        <v>23</v>
      </c>
      <c r="B533" s="53"/>
      <c r="C533" s="53"/>
      <c r="D533" s="53"/>
      <c r="E533" s="56"/>
    </row>
    <row r="534" spans="1:6" ht="20.25">
      <c r="A534" s="19" t="s">
        <v>0</v>
      </c>
      <c r="B534" s="20"/>
      <c r="C534" s="20"/>
      <c r="D534" s="21"/>
      <c r="E534" s="22"/>
    </row>
    <row r="535" spans="1:6" ht="20.25">
      <c r="A535" s="19" t="s">
        <v>1</v>
      </c>
      <c r="B535" s="20"/>
      <c r="C535" s="19" t="s">
        <v>2</v>
      </c>
      <c r="D535" s="21"/>
      <c r="E535" s="21"/>
    </row>
    <row r="536" spans="1:6" ht="20.25">
      <c r="A536" s="19"/>
      <c r="B536" s="23"/>
      <c r="C536" s="20"/>
      <c r="D536" s="22"/>
      <c r="E536" s="22"/>
    </row>
    <row r="537" spans="1:6" ht="20.25">
      <c r="A537" s="19"/>
      <c r="B537" s="23"/>
      <c r="C537" s="20"/>
      <c r="D537" s="22"/>
      <c r="E537" s="22"/>
    </row>
    <row r="538" spans="1:6" ht="20.25">
      <c r="A538" s="19" t="s">
        <v>3</v>
      </c>
      <c r="B538" s="23"/>
      <c r="C538" s="20"/>
      <c r="D538" s="22"/>
      <c r="E538" s="22"/>
    </row>
    <row r="539" spans="1:6" ht="20.25">
      <c r="A539" s="21"/>
      <c r="B539" s="24"/>
      <c r="C539" s="21"/>
      <c r="D539" s="22"/>
      <c r="E539" s="22"/>
    </row>
    <row r="540" spans="1:6" ht="20.25">
      <c r="A540" s="21" t="s">
        <v>86</v>
      </c>
      <c r="B540" s="24"/>
      <c r="C540" s="21"/>
      <c r="D540" s="22"/>
      <c r="E540" s="22"/>
    </row>
    <row r="541" spans="1:6" ht="20.25">
      <c r="A541" s="21" t="s">
        <v>5</v>
      </c>
      <c r="B541" s="21"/>
      <c r="C541" s="21"/>
      <c r="D541" s="22"/>
      <c r="E541" s="22"/>
      <c r="F541" s="296"/>
    </row>
    <row r="542" spans="1:6" ht="20.25">
      <c r="A542" s="21" t="s">
        <v>6</v>
      </c>
      <c r="B542" s="22"/>
      <c r="C542" s="22"/>
      <c r="D542" s="22"/>
      <c r="E542" s="22"/>
      <c r="F542" s="296"/>
    </row>
    <row r="543" spans="1:6" ht="20.25">
      <c r="A543" s="25" t="s">
        <v>7</v>
      </c>
      <c r="B543" s="26" t="s">
        <v>8</v>
      </c>
      <c r="C543" s="1238" t="s">
        <v>9</v>
      </c>
      <c r="D543" s="1240"/>
      <c r="E543" s="1243" t="s">
        <v>10</v>
      </c>
      <c r="F543" s="296"/>
    </row>
    <row r="544" spans="1:6" ht="20.25">
      <c r="A544" s="27"/>
      <c r="B544" s="28" t="s">
        <v>11</v>
      </c>
      <c r="C544" s="1246" t="s">
        <v>13</v>
      </c>
      <c r="D544" s="1246" t="s">
        <v>14</v>
      </c>
      <c r="E544" s="1244"/>
      <c r="F544" s="296"/>
    </row>
    <row r="545" spans="1:8" ht="20.25">
      <c r="A545" s="30"/>
      <c r="B545" s="31"/>
      <c r="C545" s="1247"/>
      <c r="D545" s="1247"/>
      <c r="E545" s="1245"/>
      <c r="F545" s="296"/>
    </row>
    <row r="546" spans="1:8" ht="20.25">
      <c r="A546" s="34" t="s">
        <v>87</v>
      </c>
      <c r="B546" s="34" t="s">
        <v>26</v>
      </c>
      <c r="C546" s="37" t="s">
        <v>33</v>
      </c>
      <c r="D546" s="35">
        <v>38045</v>
      </c>
      <c r="E546" s="36">
        <v>-12377.79</v>
      </c>
      <c r="F546" s="296"/>
    </row>
    <row r="547" spans="1:8" ht="20.25">
      <c r="A547" s="37"/>
      <c r="B547" s="37" t="s">
        <v>26</v>
      </c>
      <c r="C547" s="37" t="s">
        <v>33</v>
      </c>
      <c r="D547" s="38">
        <v>38017</v>
      </c>
      <c r="E547" s="39">
        <v>-10000</v>
      </c>
      <c r="F547" s="296"/>
    </row>
    <row r="548" spans="1:8" ht="20.25">
      <c r="A548" s="41"/>
      <c r="B548" s="37" t="s">
        <v>26</v>
      </c>
      <c r="C548" s="37" t="s">
        <v>33</v>
      </c>
      <c r="D548" s="38">
        <v>38260</v>
      </c>
      <c r="E548" s="39">
        <v>-68357.75</v>
      </c>
      <c r="F548" s="296"/>
    </row>
    <row r="549" spans="1:8" ht="20.25">
      <c r="A549" s="41"/>
      <c r="B549" s="37" t="s">
        <v>26</v>
      </c>
      <c r="C549" s="37" t="s">
        <v>33</v>
      </c>
      <c r="D549" s="38">
        <v>39506</v>
      </c>
      <c r="E549" s="39">
        <v>-1000</v>
      </c>
      <c r="F549" s="296"/>
    </row>
    <row r="550" spans="1:8" ht="20.25">
      <c r="A550" s="41"/>
      <c r="B550" s="37" t="s">
        <v>16</v>
      </c>
      <c r="C550" s="37" t="s">
        <v>33</v>
      </c>
      <c r="D550" s="38">
        <v>39812</v>
      </c>
      <c r="E550" s="39">
        <v>100</v>
      </c>
      <c r="F550" s="296"/>
    </row>
    <row r="551" spans="1:8" ht="20.25">
      <c r="A551" s="41"/>
      <c r="B551" s="37" t="s">
        <v>26</v>
      </c>
      <c r="C551" s="37" t="s">
        <v>32</v>
      </c>
      <c r="D551" s="38">
        <v>40009</v>
      </c>
      <c r="E551" s="39">
        <v>-13245.5</v>
      </c>
      <c r="F551" s="296"/>
    </row>
    <row r="552" spans="1:8" ht="20.25">
      <c r="A552" s="41"/>
      <c r="B552" s="37" t="s">
        <v>34</v>
      </c>
      <c r="C552" s="37" t="s">
        <v>32</v>
      </c>
      <c r="D552" s="38">
        <v>40009</v>
      </c>
      <c r="E552" s="39">
        <v>47368.9</v>
      </c>
      <c r="F552" s="296"/>
    </row>
    <row r="553" spans="1:8" ht="20.25">
      <c r="A553" s="41"/>
      <c r="B553" s="280"/>
      <c r="C553" s="280" t="s">
        <v>73</v>
      </c>
      <c r="D553" s="38">
        <v>43100</v>
      </c>
      <c r="E553" s="39">
        <v>-4484459</v>
      </c>
      <c r="F553" s="306">
        <v>43101</v>
      </c>
      <c r="H553" s="279" t="s">
        <v>746</v>
      </c>
    </row>
    <row r="554" spans="1:8" ht="20.25">
      <c r="A554" s="41"/>
      <c r="B554" s="280" t="s">
        <v>34</v>
      </c>
      <c r="C554" s="280" t="s">
        <v>33</v>
      </c>
      <c r="D554" s="38">
        <v>43131</v>
      </c>
      <c r="E554" s="39">
        <v>1851316</v>
      </c>
      <c r="F554" s="296"/>
    </row>
    <row r="555" spans="1:8" ht="20.25">
      <c r="A555" s="41"/>
      <c r="B555" s="37"/>
      <c r="C555" s="37"/>
      <c r="D555" s="38"/>
      <c r="E555" s="39"/>
      <c r="F555" s="296"/>
    </row>
    <row r="556" spans="1:8" ht="20.25">
      <c r="A556" s="41"/>
      <c r="B556" s="37"/>
      <c r="C556" s="37"/>
      <c r="D556" s="38"/>
      <c r="E556" s="39"/>
      <c r="F556" s="296"/>
    </row>
    <row r="557" spans="1:8" ht="20.25">
      <c r="A557" s="41"/>
      <c r="B557" s="37"/>
      <c r="C557" s="37"/>
      <c r="D557" s="38"/>
      <c r="E557" s="39"/>
      <c r="F557" s="296"/>
    </row>
    <row r="558" spans="1:8" ht="20.25">
      <c r="A558" s="41"/>
      <c r="B558" s="37"/>
      <c r="C558" s="37"/>
      <c r="D558" s="38"/>
      <c r="E558" s="39"/>
      <c r="F558" s="296"/>
    </row>
    <row r="559" spans="1:8" ht="20.25">
      <c r="A559" s="41"/>
      <c r="B559" s="37"/>
      <c r="C559" s="37"/>
      <c r="D559" s="38"/>
      <c r="E559" s="39"/>
      <c r="F559" s="296"/>
    </row>
    <row r="560" spans="1:8" ht="20.25">
      <c r="A560" s="41"/>
      <c r="B560" s="37"/>
      <c r="C560" s="37"/>
      <c r="D560" s="38"/>
      <c r="E560" s="39"/>
      <c r="F560" s="296"/>
    </row>
    <row r="561" spans="1:6" ht="20.25">
      <c r="A561" s="41"/>
      <c r="B561" s="37"/>
      <c r="C561" s="37"/>
      <c r="D561" s="38"/>
      <c r="E561" s="39"/>
      <c r="F561" s="296"/>
    </row>
    <row r="562" spans="1:6" ht="20.25">
      <c r="A562" s="41"/>
      <c r="B562" s="37"/>
      <c r="C562" s="37"/>
      <c r="D562" s="38"/>
      <c r="E562" s="39"/>
    </row>
    <row r="563" spans="1:6" ht="20.25">
      <c r="A563" s="41"/>
      <c r="B563" s="37"/>
      <c r="C563" s="37"/>
      <c r="D563" s="38"/>
      <c r="E563" s="39"/>
    </row>
    <row r="564" spans="1:6" ht="20.25">
      <c r="A564" s="41"/>
      <c r="B564" s="37"/>
      <c r="C564" s="37"/>
      <c r="D564" s="38"/>
      <c r="E564" s="39"/>
    </row>
    <row r="565" spans="1:6" ht="20.25">
      <c r="A565" s="41"/>
      <c r="B565" s="37"/>
      <c r="C565" s="37"/>
      <c r="D565" s="38"/>
      <c r="E565" s="39"/>
    </row>
    <row r="566" spans="1:6" ht="20.25">
      <c r="A566" s="41"/>
      <c r="B566" s="37"/>
      <c r="C566" s="37"/>
      <c r="D566" s="38"/>
      <c r="E566" s="39"/>
    </row>
    <row r="567" spans="1:6" ht="20.25">
      <c r="A567" s="41"/>
      <c r="B567" s="37"/>
      <c r="C567" s="37"/>
      <c r="D567" s="38"/>
      <c r="E567" s="39"/>
    </row>
    <row r="568" spans="1:6" ht="20.25">
      <c r="A568" s="37"/>
      <c r="B568" s="37"/>
      <c r="C568" s="37"/>
      <c r="D568" s="38"/>
      <c r="E568" s="39"/>
    </row>
    <row r="569" spans="1:6" s="279" customFormat="1" ht="20.25">
      <c r="A569" s="280"/>
      <c r="B569" s="280"/>
      <c r="C569" s="280"/>
      <c r="D569" s="38"/>
      <c r="E569" s="39"/>
      <c r="F569" s="302"/>
    </row>
    <row r="570" spans="1:6" ht="20.25">
      <c r="A570" s="37"/>
      <c r="B570" s="37"/>
      <c r="C570" s="37"/>
      <c r="D570" s="38"/>
      <c r="E570" s="39"/>
    </row>
    <row r="571" spans="1:6" ht="20.25">
      <c r="A571" s="47"/>
      <c r="B571" s="37"/>
      <c r="C571" s="37"/>
      <c r="D571" s="38"/>
      <c r="E571" s="39"/>
    </row>
    <row r="572" spans="1:6" ht="20.25">
      <c r="A572" s="30"/>
      <c r="B572" s="67"/>
      <c r="C572" s="67"/>
      <c r="D572" s="68"/>
      <c r="E572" s="39"/>
    </row>
    <row r="573" spans="1:6" ht="20.25">
      <c r="A573" s="52"/>
      <c r="B573" s="53"/>
      <c r="C573" s="1238" t="s">
        <v>744</v>
      </c>
      <c r="D573" s="1239"/>
      <c r="E573" s="62">
        <f>SUM(E546:E572)</f>
        <v>-2690655.1399999997</v>
      </c>
    </row>
    <row r="574" spans="1:6" ht="20.25">
      <c r="A574" s="55" t="s">
        <v>23</v>
      </c>
      <c r="B574" s="22"/>
      <c r="C574" s="22"/>
      <c r="D574" s="22"/>
      <c r="E574" s="22"/>
    </row>
    <row r="575" spans="1:6" ht="20.25">
      <c r="A575" s="19" t="s">
        <v>0</v>
      </c>
      <c r="B575" s="20"/>
      <c r="C575" s="20"/>
      <c r="D575" s="21"/>
      <c r="E575" s="22"/>
    </row>
    <row r="576" spans="1:6" ht="20.25">
      <c r="A576" s="19" t="s">
        <v>1</v>
      </c>
      <c r="B576" s="20"/>
      <c r="C576" s="19" t="s">
        <v>2</v>
      </c>
      <c r="D576" s="21"/>
      <c r="E576" s="21"/>
    </row>
    <row r="577" spans="1:8" ht="20.25">
      <c r="A577" s="19"/>
      <c r="B577" s="23"/>
      <c r="C577" s="20"/>
      <c r="D577" s="22"/>
      <c r="E577" s="22"/>
    </row>
    <row r="578" spans="1:8" ht="20.25">
      <c r="A578" s="19"/>
      <c r="B578" s="23"/>
      <c r="C578" s="20"/>
      <c r="D578" s="22"/>
      <c r="E578" s="22"/>
    </row>
    <row r="579" spans="1:8" ht="20.25">
      <c r="A579" s="19" t="s">
        <v>3</v>
      </c>
      <c r="B579" s="23"/>
      <c r="C579" s="20"/>
      <c r="D579" s="22"/>
      <c r="E579" s="22" t="s">
        <v>88</v>
      </c>
    </row>
    <row r="580" spans="1:8" ht="20.25">
      <c r="A580" s="21"/>
      <c r="B580" s="24"/>
      <c r="C580" s="21"/>
      <c r="D580" s="22"/>
      <c r="E580" s="22"/>
    </row>
    <row r="581" spans="1:8" ht="20.25">
      <c r="A581" s="21" t="s">
        <v>89</v>
      </c>
      <c r="B581" s="24"/>
      <c r="C581" s="21"/>
      <c r="D581" s="22"/>
      <c r="E581" s="22"/>
    </row>
    <row r="582" spans="1:8" ht="20.25">
      <c r="A582" s="21" t="s">
        <v>5</v>
      </c>
      <c r="B582" s="21"/>
      <c r="C582" s="21"/>
      <c r="D582" s="22"/>
      <c r="E582" s="22"/>
    </row>
    <row r="583" spans="1:8" ht="20.25">
      <c r="A583" s="21" t="s">
        <v>6</v>
      </c>
      <c r="B583" s="22"/>
      <c r="C583" s="22"/>
      <c r="D583" s="22"/>
      <c r="E583" s="22"/>
    </row>
    <row r="584" spans="1:8" ht="20.25">
      <c r="A584" s="25" t="s">
        <v>7</v>
      </c>
      <c r="B584" s="26" t="s">
        <v>8</v>
      </c>
      <c r="C584" s="1238" t="s">
        <v>9</v>
      </c>
      <c r="D584" s="1239"/>
      <c r="E584" s="25" t="s">
        <v>10</v>
      </c>
    </row>
    <row r="585" spans="1:8" ht="20.25">
      <c r="A585" s="27"/>
      <c r="B585" s="28" t="s">
        <v>11</v>
      </c>
      <c r="C585" s="25"/>
      <c r="D585" s="29"/>
      <c r="E585" s="27" t="s">
        <v>12</v>
      </c>
    </row>
    <row r="586" spans="1:8" ht="20.25">
      <c r="A586" s="30"/>
      <c r="B586" s="31"/>
      <c r="C586" s="32" t="s">
        <v>13</v>
      </c>
      <c r="D586" s="33" t="s">
        <v>14</v>
      </c>
      <c r="E586" s="32"/>
    </row>
    <row r="587" spans="1:8" ht="20.25">
      <c r="A587" s="34" t="s">
        <v>90</v>
      </c>
      <c r="B587" s="34" t="s">
        <v>26</v>
      </c>
      <c r="C587" s="37" t="s">
        <v>33</v>
      </c>
      <c r="D587" s="35">
        <v>38595</v>
      </c>
      <c r="E587" s="36">
        <v>-213125.98</v>
      </c>
    </row>
    <row r="588" spans="1:8" ht="20.25">
      <c r="A588" s="37"/>
      <c r="B588" s="37" t="s">
        <v>26</v>
      </c>
      <c r="C588" s="85" t="s">
        <v>32</v>
      </c>
      <c r="D588" s="38">
        <v>39036</v>
      </c>
      <c r="E588" s="638">
        <v>-1000</v>
      </c>
      <c r="H588" s="279" t="s">
        <v>747</v>
      </c>
    </row>
    <row r="589" spans="1:8" ht="20.25">
      <c r="A589" s="41"/>
      <c r="B589" s="37" t="s">
        <v>26</v>
      </c>
      <c r="C589" s="85" t="s">
        <v>32</v>
      </c>
      <c r="D589" s="38">
        <v>39340</v>
      </c>
      <c r="E589" s="39">
        <v>-1883.97</v>
      </c>
    </row>
    <row r="590" spans="1:8" ht="20.25">
      <c r="A590" s="41"/>
      <c r="B590" s="37" t="s">
        <v>26</v>
      </c>
      <c r="C590" s="37" t="s">
        <v>33</v>
      </c>
      <c r="D590" s="38">
        <v>39355</v>
      </c>
      <c r="E590" s="638">
        <v>-511</v>
      </c>
      <c r="H590" s="279" t="s">
        <v>747</v>
      </c>
    </row>
    <row r="591" spans="1:8" ht="20.25">
      <c r="A591" s="41"/>
      <c r="B591" s="37" t="s">
        <v>26</v>
      </c>
      <c r="C591" s="37" t="s">
        <v>33</v>
      </c>
      <c r="D591" s="38">
        <v>39370</v>
      </c>
      <c r="E591" s="39">
        <v>6855.25</v>
      </c>
    </row>
    <row r="592" spans="1:8" ht="20.25">
      <c r="A592" s="41"/>
      <c r="B592" s="37" t="s">
        <v>26</v>
      </c>
      <c r="C592" s="85" t="s">
        <v>32</v>
      </c>
      <c r="D592" s="38">
        <v>39614</v>
      </c>
      <c r="E592" s="638">
        <v>-136.02000000000001</v>
      </c>
      <c r="H592" s="279" t="s">
        <v>747</v>
      </c>
    </row>
    <row r="593" spans="1:8" ht="20.25">
      <c r="A593" s="41"/>
      <c r="B593" s="37" t="s">
        <v>16</v>
      </c>
      <c r="C593" s="37" t="s">
        <v>33</v>
      </c>
      <c r="D593" s="38">
        <v>39721</v>
      </c>
      <c r="E593" s="39">
        <v>7987.81</v>
      </c>
      <c r="F593" s="296"/>
    </row>
    <row r="594" spans="1:8" ht="20.25">
      <c r="A594" s="37"/>
      <c r="B594" s="37" t="s">
        <v>91</v>
      </c>
      <c r="C594" s="85" t="s">
        <v>32</v>
      </c>
      <c r="D594" s="86">
        <v>40132</v>
      </c>
      <c r="E594" s="644">
        <v>1500</v>
      </c>
      <c r="F594" s="296"/>
      <c r="H594" s="279" t="s">
        <v>747</v>
      </c>
    </row>
    <row r="595" spans="1:8" ht="20.25">
      <c r="A595" s="41"/>
      <c r="B595" s="37" t="s">
        <v>16</v>
      </c>
      <c r="C595" s="37" t="s">
        <v>33</v>
      </c>
      <c r="D595" s="38">
        <v>40390</v>
      </c>
      <c r="E595" s="638">
        <v>272</v>
      </c>
      <c r="F595" s="296"/>
      <c r="H595" s="279" t="s">
        <v>747</v>
      </c>
    </row>
    <row r="596" spans="1:8" ht="20.25">
      <c r="A596" s="37"/>
      <c r="B596" s="37" t="s">
        <v>92</v>
      </c>
      <c r="C596" s="37" t="s">
        <v>33</v>
      </c>
      <c r="D596" s="38">
        <v>40633</v>
      </c>
      <c r="E596" s="39">
        <v>-11274</v>
      </c>
      <c r="F596" s="296"/>
    </row>
    <row r="597" spans="1:8" ht="20.25">
      <c r="A597" s="37"/>
      <c r="B597" s="37" t="s">
        <v>40</v>
      </c>
      <c r="C597" s="280" t="s">
        <v>32</v>
      </c>
      <c r="D597" s="38">
        <v>43115</v>
      </c>
      <c r="E597" s="39">
        <v>4484459</v>
      </c>
      <c r="F597" s="306">
        <v>43101</v>
      </c>
    </row>
    <row r="598" spans="1:8" ht="20.25">
      <c r="A598" s="37"/>
      <c r="B598" s="280" t="s">
        <v>40</v>
      </c>
      <c r="C598" s="280" t="s">
        <v>33</v>
      </c>
      <c r="D598" s="38">
        <v>43131</v>
      </c>
      <c r="E598" s="39">
        <v>5038384</v>
      </c>
    </row>
    <row r="599" spans="1:8" s="279" customFormat="1" ht="20.25">
      <c r="A599" s="280"/>
      <c r="B599" s="280"/>
      <c r="C599" s="280"/>
      <c r="D599" s="38"/>
      <c r="E599" s="39"/>
      <c r="F599" s="302"/>
    </row>
    <row r="600" spans="1:8" s="279" customFormat="1" ht="20.25">
      <c r="A600" s="280"/>
      <c r="B600" s="280"/>
      <c r="C600" s="280"/>
      <c r="D600" s="38"/>
      <c r="E600" s="39"/>
      <c r="F600" s="302"/>
    </row>
    <row r="601" spans="1:8" ht="20.25">
      <c r="A601" s="37"/>
      <c r="B601" s="37"/>
      <c r="C601" s="37"/>
      <c r="D601" s="38"/>
      <c r="E601" s="39"/>
      <c r="F601" s="296"/>
    </row>
    <row r="602" spans="1:8" ht="20.25">
      <c r="A602" s="37"/>
      <c r="B602" s="37"/>
      <c r="C602" s="37"/>
      <c r="D602" s="38"/>
      <c r="E602" s="39"/>
      <c r="F602" s="296"/>
    </row>
    <row r="603" spans="1:8" ht="20.25">
      <c r="A603" s="37"/>
      <c r="B603" s="37"/>
      <c r="C603" s="37"/>
      <c r="D603" s="38"/>
      <c r="E603" s="39"/>
      <c r="F603" s="296"/>
    </row>
    <row r="604" spans="1:8" ht="20.25">
      <c r="A604" s="37"/>
      <c r="B604" s="37"/>
      <c r="C604" s="37"/>
      <c r="D604" s="38"/>
      <c r="E604" s="39"/>
      <c r="F604" s="296"/>
    </row>
    <row r="605" spans="1:8" ht="20.25">
      <c r="A605" s="37"/>
      <c r="B605" s="37"/>
      <c r="C605" s="37"/>
      <c r="D605" s="38"/>
      <c r="E605" s="39"/>
      <c r="F605" s="296"/>
    </row>
    <row r="606" spans="1:8" ht="20.25">
      <c r="A606" s="37"/>
      <c r="B606" s="37"/>
      <c r="C606" s="37"/>
      <c r="D606" s="38"/>
      <c r="E606" s="39"/>
      <c r="F606" s="296"/>
    </row>
    <row r="607" spans="1:8" ht="20.25">
      <c r="A607" s="37"/>
      <c r="B607" s="37"/>
      <c r="C607" s="85"/>
      <c r="D607" s="38"/>
      <c r="E607" s="39"/>
      <c r="F607" s="296"/>
    </row>
    <row r="608" spans="1:8" ht="20.25">
      <c r="A608" s="37"/>
      <c r="B608" s="37"/>
      <c r="C608" s="37"/>
      <c r="D608" s="38"/>
      <c r="E608" s="39"/>
      <c r="F608" s="308"/>
    </row>
    <row r="609" spans="1:6" ht="20.25">
      <c r="A609" s="37"/>
      <c r="B609" s="37"/>
      <c r="C609" s="37"/>
      <c r="D609" s="38"/>
      <c r="E609" s="39"/>
      <c r="F609" s="296"/>
    </row>
    <row r="610" spans="1:6" s="279" customFormat="1" ht="20.25">
      <c r="A610" s="280"/>
      <c r="B610" s="280"/>
      <c r="C610" s="280"/>
      <c r="D610" s="38"/>
      <c r="E610" s="39"/>
      <c r="F610" s="296"/>
    </row>
    <row r="611" spans="1:6" ht="20.25">
      <c r="A611" s="37"/>
      <c r="B611" s="37"/>
      <c r="C611" s="37"/>
      <c r="D611" s="38"/>
      <c r="E611" s="39"/>
      <c r="F611" s="296"/>
    </row>
    <row r="612" spans="1:6" ht="20.25">
      <c r="A612" s="37"/>
      <c r="B612" s="37"/>
      <c r="C612" s="37"/>
      <c r="D612" s="38"/>
      <c r="E612" s="39"/>
      <c r="F612" s="296"/>
    </row>
    <row r="613" spans="1:6" ht="20.25">
      <c r="A613" s="67"/>
      <c r="B613" s="67"/>
      <c r="C613" s="67"/>
      <c r="D613" s="68"/>
      <c r="E613" s="84"/>
    </row>
    <row r="614" spans="1:6" ht="20.25">
      <c r="A614" s="52"/>
      <c r="B614" s="53"/>
      <c r="C614" s="1238" t="s">
        <v>744</v>
      </c>
      <c r="D614" s="1239"/>
      <c r="E614" s="70">
        <f>SUM(E587:E613)</f>
        <v>9311527.0899999999</v>
      </c>
    </row>
    <row r="615" spans="1:6" ht="20.25">
      <c r="A615" s="55" t="s">
        <v>23</v>
      </c>
      <c r="B615" s="53"/>
      <c r="C615" s="53"/>
      <c r="D615" s="53"/>
      <c r="E615" s="53"/>
    </row>
    <row r="616" spans="1:6" ht="20.25">
      <c r="A616" s="19" t="s">
        <v>0</v>
      </c>
      <c r="B616" s="20"/>
      <c r="C616" s="20"/>
      <c r="D616" s="21"/>
      <c r="E616" s="22"/>
    </row>
    <row r="617" spans="1:6" ht="20.25">
      <c r="A617" s="19" t="s">
        <v>1</v>
      </c>
      <c r="B617" s="20"/>
      <c r="C617" s="19" t="s">
        <v>2</v>
      </c>
      <c r="D617" s="21"/>
      <c r="E617" s="21"/>
    </row>
    <row r="618" spans="1:6" ht="20.25">
      <c r="A618" s="19"/>
      <c r="B618" s="23"/>
      <c r="C618" s="20"/>
      <c r="D618" s="22"/>
      <c r="E618" s="22"/>
    </row>
    <row r="619" spans="1:6" ht="20.25">
      <c r="A619" s="19"/>
      <c r="B619" s="23"/>
      <c r="C619" s="20"/>
      <c r="D619" s="22"/>
      <c r="E619" s="22"/>
    </row>
    <row r="620" spans="1:6" ht="20.25">
      <c r="A620" s="19" t="s">
        <v>3</v>
      </c>
      <c r="B620" s="23"/>
      <c r="C620" s="20"/>
      <c r="D620" s="22"/>
      <c r="E620" s="22"/>
    </row>
    <row r="621" spans="1:6" ht="20.25">
      <c r="A621" s="21"/>
      <c r="B621" s="24"/>
      <c r="C621" s="21"/>
      <c r="D621" s="22"/>
      <c r="E621" s="22"/>
    </row>
    <row r="622" spans="1:6" ht="20.25">
      <c r="A622" s="21" t="s">
        <v>93</v>
      </c>
      <c r="B622" s="24"/>
      <c r="C622" s="21"/>
      <c r="D622" s="22"/>
      <c r="E622" s="22"/>
    </row>
    <row r="623" spans="1:6" ht="20.25">
      <c r="A623" s="21" t="s">
        <v>5</v>
      </c>
      <c r="B623" s="21"/>
      <c r="C623" s="21"/>
      <c r="D623" s="22"/>
      <c r="E623" s="22"/>
    </row>
    <row r="624" spans="1:6" ht="20.25">
      <c r="A624" s="21" t="s">
        <v>6</v>
      </c>
      <c r="B624" s="22"/>
      <c r="C624" s="22"/>
      <c r="D624" s="22"/>
      <c r="E624" s="22"/>
    </row>
    <row r="625" spans="1:6" ht="20.25">
      <c r="A625" s="25" t="s">
        <v>7</v>
      </c>
      <c r="B625" s="26" t="s">
        <v>8</v>
      </c>
      <c r="C625" s="1238" t="s">
        <v>9</v>
      </c>
      <c r="D625" s="1240"/>
      <c r="E625" s="25" t="s">
        <v>10</v>
      </c>
    </row>
    <row r="626" spans="1:6" ht="20.25">
      <c r="A626" s="27"/>
      <c r="B626" s="28" t="s">
        <v>11</v>
      </c>
      <c r="C626" s="25"/>
      <c r="D626" s="29"/>
      <c r="E626" s="27" t="s">
        <v>12</v>
      </c>
    </row>
    <row r="627" spans="1:6" ht="20.25">
      <c r="A627" s="30"/>
      <c r="B627" s="31"/>
      <c r="C627" s="32" t="s">
        <v>13</v>
      </c>
      <c r="D627" s="33" t="s">
        <v>14</v>
      </c>
      <c r="E627" s="32"/>
    </row>
    <row r="628" spans="1:6" ht="20.25">
      <c r="A628" s="34" t="s">
        <v>94</v>
      </c>
      <c r="B628" s="34" t="s">
        <v>26</v>
      </c>
      <c r="C628" s="34" t="s">
        <v>19</v>
      </c>
      <c r="D628" s="35">
        <v>38595</v>
      </c>
      <c r="E628" s="36">
        <v>-11000.45</v>
      </c>
      <c r="F628" s="296"/>
    </row>
    <row r="629" spans="1:6" ht="20.25">
      <c r="A629" s="37"/>
      <c r="B629" s="37" t="s">
        <v>27</v>
      </c>
      <c r="C629" s="37" t="s">
        <v>17</v>
      </c>
      <c r="D629" s="38">
        <v>40558</v>
      </c>
      <c r="E629" s="39">
        <v>-746401</v>
      </c>
      <c r="F629" s="296"/>
    </row>
    <row r="630" spans="1:6" ht="20.25">
      <c r="A630" s="37"/>
      <c r="B630" s="280" t="s">
        <v>40</v>
      </c>
      <c r="C630" s="280" t="s">
        <v>19</v>
      </c>
      <c r="D630" s="38">
        <v>43131</v>
      </c>
      <c r="E630" s="39">
        <v>41561</v>
      </c>
      <c r="F630" s="308"/>
    </row>
    <row r="631" spans="1:6" ht="20.25">
      <c r="A631" s="37"/>
      <c r="B631" s="37"/>
      <c r="C631" s="37"/>
      <c r="D631" s="38"/>
      <c r="E631" s="39"/>
      <c r="F631" s="308"/>
    </row>
    <row r="632" spans="1:6" ht="20.25">
      <c r="A632" s="37"/>
      <c r="B632" s="37"/>
      <c r="C632" s="37"/>
      <c r="D632" s="38"/>
      <c r="E632" s="39"/>
      <c r="F632" s="296"/>
    </row>
    <row r="633" spans="1:6" ht="20.25">
      <c r="A633" s="37"/>
      <c r="B633" s="37"/>
      <c r="C633" s="37"/>
      <c r="D633" s="38"/>
      <c r="E633" s="39"/>
      <c r="F633" s="296"/>
    </row>
    <row r="634" spans="1:6" ht="20.25">
      <c r="A634" s="37"/>
      <c r="B634" s="37"/>
      <c r="C634" s="37"/>
      <c r="D634" s="38"/>
      <c r="E634" s="39"/>
      <c r="F634" s="296"/>
    </row>
    <row r="635" spans="1:6" ht="20.25">
      <c r="A635" s="37"/>
      <c r="B635" s="37"/>
      <c r="C635" s="37"/>
      <c r="D635" s="38"/>
      <c r="E635" s="39"/>
      <c r="F635" s="296"/>
    </row>
    <row r="636" spans="1:6" ht="20.25">
      <c r="A636" s="37"/>
      <c r="B636" s="37"/>
      <c r="C636" s="37"/>
      <c r="D636" s="38"/>
      <c r="E636" s="39"/>
      <c r="F636" s="296"/>
    </row>
    <row r="637" spans="1:6" ht="20.25">
      <c r="A637" s="37"/>
      <c r="B637" s="37"/>
      <c r="C637" s="37"/>
      <c r="D637" s="38"/>
      <c r="E637" s="39"/>
      <c r="F637" s="296"/>
    </row>
    <row r="638" spans="1:6" ht="20.25">
      <c r="A638" s="37"/>
      <c r="B638" s="37"/>
      <c r="C638" s="37"/>
      <c r="D638" s="38"/>
      <c r="E638" s="39"/>
      <c r="F638" s="296"/>
    </row>
    <row r="639" spans="1:6" ht="20.25">
      <c r="A639" s="37"/>
      <c r="B639" s="37"/>
      <c r="C639" s="37"/>
      <c r="D639" s="38"/>
      <c r="E639" s="39"/>
      <c r="F639" s="296"/>
    </row>
    <row r="640" spans="1:6" ht="20.25">
      <c r="A640" s="37"/>
      <c r="B640" s="37"/>
      <c r="C640" s="37"/>
      <c r="D640" s="38"/>
      <c r="E640" s="39"/>
      <c r="F640" s="296"/>
    </row>
    <row r="641" spans="1:6" ht="20.25">
      <c r="A641" s="37"/>
      <c r="B641" s="37"/>
      <c r="C641" s="37"/>
      <c r="D641" s="38"/>
      <c r="E641" s="39"/>
      <c r="F641" s="296"/>
    </row>
    <row r="642" spans="1:6" ht="20.25">
      <c r="A642" s="37"/>
      <c r="B642" s="37"/>
      <c r="C642" s="37"/>
      <c r="D642" s="38"/>
      <c r="E642" s="39"/>
      <c r="F642" s="296"/>
    </row>
    <row r="643" spans="1:6" ht="20.25">
      <c r="A643" s="37"/>
      <c r="B643" s="37"/>
      <c r="C643" s="37"/>
      <c r="D643" s="38"/>
      <c r="E643" s="39"/>
      <c r="F643" s="296"/>
    </row>
    <row r="644" spans="1:6" ht="20.25">
      <c r="A644" s="37"/>
      <c r="B644" s="37"/>
      <c r="C644" s="37"/>
      <c r="D644" s="38"/>
      <c r="E644" s="39"/>
      <c r="F644" s="296"/>
    </row>
    <row r="645" spans="1:6" ht="20.25">
      <c r="A645" s="37"/>
      <c r="B645" s="37"/>
      <c r="C645" s="77"/>
      <c r="D645" s="82"/>
      <c r="E645" s="46"/>
      <c r="F645" s="296"/>
    </row>
    <row r="646" spans="1:6" ht="20.25">
      <c r="A646" s="41"/>
      <c r="B646" s="37"/>
      <c r="C646" s="77"/>
      <c r="D646" s="41"/>
      <c r="E646" s="46"/>
      <c r="F646" s="296"/>
    </row>
    <row r="647" spans="1:6" ht="20.25">
      <c r="A647" s="37"/>
      <c r="B647" s="44"/>
      <c r="C647" s="37"/>
      <c r="D647" s="45"/>
      <c r="E647" s="46"/>
    </row>
    <row r="648" spans="1:6" ht="20.25">
      <c r="A648" s="37"/>
      <c r="B648" s="44"/>
      <c r="C648" s="37"/>
      <c r="D648" s="45"/>
      <c r="E648" s="46"/>
    </row>
    <row r="649" spans="1:6" ht="20.25">
      <c r="A649" s="37"/>
      <c r="B649" s="44"/>
      <c r="C649" s="37"/>
      <c r="D649" s="45"/>
      <c r="E649" s="46"/>
    </row>
    <row r="650" spans="1:6" ht="20.25">
      <c r="A650" s="37"/>
      <c r="B650" s="44"/>
      <c r="C650" s="37"/>
      <c r="D650" s="45"/>
      <c r="E650" s="46"/>
    </row>
    <row r="651" spans="1:6" s="279" customFormat="1" ht="20.25">
      <c r="A651" s="280"/>
      <c r="B651" s="281"/>
      <c r="C651" s="280"/>
      <c r="D651" s="45"/>
      <c r="E651" s="46"/>
      <c r="F651" s="302"/>
    </row>
    <row r="652" spans="1:6" ht="20.25">
      <c r="A652" s="37"/>
      <c r="B652" s="44"/>
      <c r="C652" s="37"/>
      <c r="D652" s="45"/>
      <c r="E652" s="46"/>
    </row>
    <row r="653" spans="1:6" ht="20.25">
      <c r="A653" s="47"/>
      <c r="B653" s="48"/>
      <c r="C653" s="47"/>
      <c r="D653" s="49"/>
      <c r="E653" s="50"/>
    </row>
    <row r="654" spans="1:6" ht="20.25">
      <c r="A654" s="30"/>
      <c r="B654" s="51"/>
      <c r="C654" s="47"/>
      <c r="D654" s="49"/>
      <c r="E654" s="50"/>
    </row>
    <row r="655" spans="1:6" ht="20.25">
      <c r="A655" s="52"/>
      <c r="B655" s="53"/>
      <c r="C655" s="1238" t="s">
        <v>748</v>
      </c>
      <c r="D655" s="1239"/>
      <c r="E655" s="74">
        <f>SUM(E628:E654)</f>
        <v>-715840.45</v>
      </c>
    </row>
    <row r="656" spans="1:6" ht="20.25">
      <c r="A656" s="55" t="s">
        <v>23</v>
      </c>
      <c r="B656" s="53"/>
      <c r="C656" s="53"/>
      <c r="D656" s="53"/>
      <c r="E656" s="53"/>
    </row>
    <row r="657" spans="1:5" ht="20.25">
      <c r="A657" s="19" t="s">
        <v>0</v>
      </c>
      <c r="B657" s="20"/>
      <c r="C657" s="20"/>
      <c r="D657" s="21"/>
      <c r="E657" s="22"/>
    </row>
    <row r="658" spans="1:5" ht="20.25">
      <c r="A658" s="19" t="s">
        <v>1</v>
      </c>
      <c r="B658" s="20"/>
      <c r="C658" s="19" t="s">
        <v>2</v>
      </c>
      <c r="D658" s="21"/>
      <c r="E658" s="21"/>
    </row>
    <row r="659" spans="1:5" ht="20.25">
      <c r="A659" s="19"/>
      <c r="B659" s="23"/>
      <c r="C659" s="20"/>
      <c r="D659" s="22"/>
      <c r="E659" s="22"/>
    </row>
    <row r="660" spans="1:5" ht="20.25">
      <c r="A660" s="19"/>
      <c r="B660" s="23"/>
      <c r="C660" s="20"/>
      <c r="D660" s="22"/>
      <c r="E660" s="22"/>
    </row>
    <row r="661" spans="1:5" ht="20.25">
      <c r="A661" s="19" t="s">
        <v>3</v>
      </c>
      <c r="B661" s="23"/>
      <c r="C661" s="20"/>
      <c r="D661" s="22"/>
      <c r="E661" s="22"/>
    </row>
    <row r="662" spans="1:5" ht="20.25">
      <c r="A662" s="21"/>
      <c r="B662" s="24"/>
      <c r="C662" s="21"/>
      <c r="D662" s="22"/>
      <c r="E662" s="22"/>
    </row>
    <row r="663" spans="1:5" ht="20.25">
      <c r="A663" s="21" t="s">
        <v>95</v>
      </c>
      <c r="B663" s="24"/>
      <c r="C663" s="21"/>
      <c r="D663" s="22"/>
      <c r="E663" s="22"/>
    </row>
    <row r="664" spans="1:5" ht="20.25">
      <c r="A664" s="21" t="s">
        <v>5</v>
      </c>
      <c r="B664" s="21"/>
      <c r="C664" s="21"/>
      <c r="D664" s="22"/>
      <c r="E664" s="22"/>
    </row>
    <row r="665" spans="1:5" ht="20.25">
      <c r="A665" s="21" t="s">
        <v>6</v>
      </c>
      <c r="B665" s="22"/>
      <c r="C665" s="22"/>
      <c r="D665" s="22"/>
      <c r="E665" s="22"/>
    </row>
    <row r="666" spans="1:5" ht="20.25">
      <c r="A666" s="25" t="s">
        <v>7</v>
      </c>
      <c r="B666" s="26" t="s">
        <v>8</v>
      </c>
      <c r="C666" s="1238" t="s">
        <v>9</v>
      </c>
      <c r="D666" s="1240"/>
      <c r="E666" s="25" t="s">
        <v>10</v>
      </c>
    </row>
    <row r="667" spans="1:5" ht="20.25">
      <c r="A667" s="27"/>
      <c r="B667" s="28" t="s">
        <v>11</v>
      </c>
      <c r="C667" s="25"/>
      <c r="D667" s="29"/>
      <c r="E667" s="27" t="s">
        <v>12</v>
      </c>
    </row>
    <row r="668" spans="1:5" ht="20.25">
      <c r="A668" s="30"/>
      <c r="B668" s="31"/>
      <c r="C668" s="32" t="s">
        <v>13</v>
      </c>
      <c r="D668" s="33" t="s">
        <v>14</v>
      </c>
      <c r="E668" s="32"/>
    </row>
    <row r="669" spans="1:5" ht="20.25">
      <c r="A669" s="34" t="s">
        <v>96</v>
      </c>
      <c r="B669" s="34" t="s">
        <v>26</v>
      </c>
      <c r="C669" s="34" t="s">
        <v>17</v>
      </c>
      <c r="D669" s="35">
        <v>39340</v>
      </c>
      <c r="E669" s="57">
        <v>-3600</v>
      </c>
    </row>
    <row r="670" spans="1:5" ht="20.25">
      <c r="A670" s="37"/>
      <c r="B670" s="37" t="s">
        <v>26</v>
      </c>
      <c r="C670" s="37" t="s">
        <v>17</v>
      </c>
      <c r="D670" s="38">
        <v>39462</v>
      </c>
      <c r="E670" s="60">
        <v>-1438</v>
      </c>
    </row>
    <row r="671" spans="1:5" ht="20.25">
      <c r="A671" s="41"/>
      <c r="B671" s="37" t="s">
        <v>97</v>
      </c>
      <c r="C671" s="37" t="s">
        <v>98</v>
      </c>
      <c r="D671" s="38">
        <v>40847</v>
      </c>
      <c r="E671" s="58">
        <v>89646</v>
      </c>
    </row>
    <row r="672" spans="1:5" ht="20.25">
      <c r="A672" s="41"/>
      <c r="B672" s="37" t="s">
        <v>99</v>
      </c>
      <c r="C672" s="37" t="s">
        <v>17</v>
      </c>
      <c r="D672" s="38">
        <v>41258</v>
      </c>
      <c r="E672" s="60">
        <v>-6000</v>
      </c>
    </row>
    <row r="673" spans="1:6" ht="20.25">
      <c r="A673" s="41"/>
      <c r="B673" s="37" t="s">
        <v>27</v>
      </c>
      <c r="C673" s="37" t="s">
        <v>17</v>
      </c>
      <c r="D673" s="38">
        <v>42962</v>
      </c>
      <c r="E673" s="58">
        <v>360</v>
      </c>
    </row>
    <row r="674" spans="1:6" ht="20.25">
      <c r="A674" s="41"/>
      <c r="B674" s="37" t="s">
        <v>18</v>
      </c>
      <c r="C674" s="37" t="s">
        <v>19</v>
      </c>
      <c r="D674" s="38">
        <v>43131</v>
      </c>
      <c r="E674" s="58">
        <v>1224276</v>
      </c>
      <c r="F674" s="306">
        <v>43101</v>
      </c>
    </row>
    <row r="675" spans="1:6" ht="20.25">
      <c r="A675" s="41"/>
      <c r="B675" s="37"/>
      <c r="C675" s="37"/>
      <c r="D675" s="38"/>
      <c r="E675" s="58"/>
    </row>
    <row r="676" spans="1:6" ht="20.25">
      <c r="A676" s="41"/>
      <c r="B676" s="37"/>
      <c r="C676" s="37"/>
      <c r="D676" s="38"/>
      <c r="E676" s="58"/>
    </row>
    <row r="677" spans="1:6" ht="20.25">
      <c r="A677" s="41"/>
      <c r="B677" s="37"/>
      <c r="C677" s="37"/>
      <c r="D677" s="38"/>
      <c r="E677" s="58"/>
    </row>
    <row r="678" spans="1:6" ht="20.25">
      <c r="A678" s="41"/>
      <c r="B678" s="37"/>
      <c r="C678" s="37"/>
      <c r="D678" s="38"/>
      <c r="E678" s="58"/>
    </row>
    <row r="679" spans="1:6" ht="20.25">
      <c r="A679" s="41"/>
      <c r="B679" s="37"/>
      <c r="C679" s="37"/>
      <c r="D679" s="38"/>
      <c r="E679" s="58"/>
    </row>
    <row r="680" spans="1:6" ht="20.25">
      <c r="A680" s="41"/>
      <c r="B680" s="37"/>
      <c r="C680" s="37"/>
      <c r="D680" s="38"/>
      <c r="E680" s="58"/>
    </row>
    <row r="681" spans="1:6" ht="20.25">
      <c r="A681" s="41"/>
      <c r="B681" s="37"/>
      <c r="C681" s="37"/>
      <c r="D681" s="38"/>
      <c r="E681" s="58"/>
    </row>
    <row r="682" spans="1:6" ht="20.25">
      <c r="A682" s="41"/>
      <c r="B682" s="37"/>
      <c r="C682" s="37"/>
      <c r="D682" s="38"/>
      <c r="E682" s="58"/>
    </row>
    <row r="683" spans="1:6" ht="20.25">
      <c r="A683" s="41"/>
      <c r="B683" s="37"/>
      <c r="C683" s="37"/>
      <c r="D683" s="38"/>
      <c r="E683" s="58"/>
    </row>
    <row r="684" spans="1:6" ht="20.25">
      <c r="A684" s="41"/>
      <c r="B684" s="37"/>
      <c r="C684" s="37"/>
      <c r="D684" s="38"/>
      <c r="E684" s="58"/>
    </row>
    <row r="685" spans="1:6" ht="20.25">
      <c r="A685" s="37"/>
      <c r="B685" s="37"/>
      <c r="C685" s="77"/>
      <c r="D685" s="41"/>
      <c r="E685" s="46"/>
    </row>
    <row r="686" spans="1:6" ht="20.25">
      <c r="A686" s="41"/>
      <c r="B686" s="37"/>
      <c r="C686" s="77"/>
      <c r="D686" s="41"/>
      <c r="E686" s="46"/>
    </row>
    <row r="687" spans="1:6" ht="20.25">
      <c r="A687" s="41"/>
      <c r="B687" s="44"/>
      <c r="C687" s="77"/>
      <c r="D687" s="78"/>
      <c r="E687" s="46"/>
    </row>
    <row r="688" spans="1:6" ht="20.25">
      <c r="A688" s="37"/>
      <c r="B688" s="44"/>
      <c r="C688" s="37"/>
      <c r="D688" s="45"/>
      <c r="E688" s="46"/>
    </row>
    <row r="689" spans="1:6" ht="20.25">
      <c r="A689" s="37"/>
      <c r="B689" s="44"/>
      <c r="C689" s="37"/>
      <c r="D689" s="45"/>
      <c r="E689" s="46"/>
    </row>
    <row r="690" spans="1:6" ht="20.25">
      <c r="A690" s="37"/>
      <c r="B690" s="44"/>
      <c r="C690" s="37"/>
      <c r="D690" s="45"/>
      <c r="E690" s="46"/>
    </row>
    <row r="691" spans="1:6" ht="20.25">
      <c r="A691" s="37"/>
      <c r="B691" s="44"/>
      <c r="C691" s="37"/>
      <c r="D691" s="45"/>
      <c r="E691" s="46"/>
    </row>
    <row r="692" spans="1:6" s="279" customFormat="1" ht="20.25">
      <c r="A692" s="280"/>
      <c r="B692" s="281"/>
      <c r="C692" s="280"/>
      <c r="D692" s="45"/>
      <c r="E692" s="46"/>
      <c r="F692" s="302"/>
    </row>
    <row r="693" spans="1:6" ht="20.25">
      <c r="A693" s="37"/>
      <c r="B693" s="44"/>
      <c r="C693" s="37"/>
      <c r="D693" s="45"/>
      <c r="E693" s="46"/>
    </row>
    <row r="694" spans="1:6" ht="20.25">
      <c r="A694" s="47"/>
      <c r="B694" s="48"/>
      <c r="C694" s="47"/>
      <c r="D694" s="49"/>
      <c r="E694" s="50"/>
    </row>
    <row r="695" spans="1:6" ht="20.25">
      <c r="A695" s="30"/>
      <c r="B695" s="51"/>
      <c r="C695" s="47"/>
      <c r="D695" s="49"/>
      <c r="E695" s="50"/>
    </row>
    <row r="696" spans="1:6" ht="20.25">
      <c r="A696" s="52"/>
      <c r="B696" s="53"/>
      <c r="C696" s="1238" t="s">
        <v>744</v>
      </c>
      <c r="D696" s="1239"/>
      <c r="E696" s="62">
        <f>SUM(E669:E695)</f>
        <v>1303244</v>
      </c>
    </row>
    <row r="697" spans="1:6" ht="20.25">
      <c r="A697" s="55" t="s">
        <v>23</v>
      </c>
      <c r="B697" s="53"/>
      <c r="C697" s="53"/>
      <c r="D697" s="53"/>
      <c r="E697" s="53"/>
    </row>
    <row r="698" spans="1:6" ht="20.25">
      <c r="A698" s="19" t="s">
        <v>0</v>
      </c>
      <c r="B698" s="20"/>
      <c r="C698" s="20"/>
      <c r="D698" s="21"/>
      <c r="E698" s="22"/>
    </row>
    <row r="699" spans="1:6" ht="20.25">
      <c r="A699" s="19" t="s">
        <v>1</v>
      </c>
      <c r="B699" s="20"/>
      <c r="C699" s="19" t="s">
        <v>2</v>
      </c>
      <c r="D699" s="21"/>
      <c r="E699" s="21"/>
    </row>
    <row r="700" spans="1:6" ht="20.25">
      <c r="A700" s="19"/>
      <c r="B700" s="23"/>
      <c r="C700" s="20"/>
      <c r="D700" s="22"/>
      <c r="E700" s="22"/>
    </row>
    <row r="701" spans="1:6" ht="20.25">
      <c r="A701" s="19"/>
      <c r="B701" s="23"/>
      <c r="C701" s="20"/>
      <c r="D701" s="22"/>
      <c r="E701" s="22"/>
    </row>
    <row r="702" spans="1:6" ht="20.25">
      <c r="A702" s="19" t="s">
        <v>3</v>
      </c>
      <c r="B702" s="23"/>
      <c r="C702" s="20"/>
      <c r="D702" s="22"/>
      <c r="E702" s="22"/>
    </row>
    <row r="703" spans="1:6" ht="20.25">
      <c r="A703" s="21"/>
      <c r="B703" s="24"/>
      <c r="C703" s="21"/>
      <c r="D703" s="22"/>
      <c r="E703" s="22"/>
    </row>
    <row r="704" spans="1:6" ht="20.25">
      <c r="A704" s="21" t="s">
        <v>100</v>
      </c>
      <c r="B704" s="24"/>
      <c r="C704" s="21"/>
      <c r="D704" s="22"/>
      <c r="E704" s="22"/>
    </row>
    <row r="705" spans="1:6" ht="20.25">
      <c r="A705" s="21" t="s">
        <v>5</v>
      </c>
      <c r="B705" s="21"/>
      <c r="C705" s="21"/>
      <c r="D705" s="22"/>
      <c r="E705" s="22"/>
    </row>
    <row r="706" spans="1:6" ht="20.25">
      <c r="A706" s="21" t="s">
        <v>6</v>
      </c>
      <c r="B706" s="22"/>
      <c r="C706" s="22"/>
      <c r="D706" s="22"/>
      <c r="E706" s="22"/>
    </row>
    <row r="707" spans="1:6" ht="20.25">
      <c r="A707" s="25" t="s">
        <v>7</v>
      </c>
      <c r="B707" s="26" t="s">
        <v>8</v>
      </c>
      <c r="C707" s="1238" t="s">
        <v>9</v>
      </c>
      <c r="D707" s="1240"/>
      <c r="E707" s="25" t="s">
        <v>10</v>
      </c>
    </row>
    <row r="708" spans="1:6" ht="20.25">
      <c r="A708" s="27"/>
      <c r="B708" s="28" t="s">
        <v>11</v>
      </c>
      <c r="C708" s="25"/>
      <c r="D708" s="29"/>
      <c r="E708" s="27" t="s">
        <v>12</v>
      </c>
    </row>
    <row r="709" spans="1:6" ht="20.25">
      <c r="A709" s="30"/>
      <c r="B709" s="31"/>
      <c r="C709" s="32" t="s">
        <v>13</v>
      </c>
      <c r="D709" s="33" t="s">
        <v>14</v>
      </c>
      <c r="E709" s="32"/>
    </row>
    <row r="710" spans="1:6" ht="20.25">
      <c r="A710" s="34" t="s">
        <v>101</v>
      </c>
      <c r="B710" s="34" t="s">
        <v>26</v>
      </c>
      <c r="C710" s="37" t="s">
        <v>17</v>
      </c>
      <c r="D710" s="35">
        <v>38383</v>
      </c>
      <c r="E710" s="36">
        <v>-4500</v>
      </c>
    </row>
    <row r="711" spans="1:6" ht="20.25">
      <c r="A711" s="37"/>
      <c r="B711" s="37" t="s">
        <v>26</v>
      </c>
      <c r="C711" s="37" t="s">
        <v>17</v>
      </c>
      <c r="D711" s="38">
        <v>38640</v>
      </c>
      <c r="E711" s="39">
        <v>-12879.02</v>
      </c>
    </row>
    <row r="712" spans="1:6" ht="20.25">
      <c r="A712" s="41"/>
      <c r="B712" s="37" t="s">
        <v>26</v>
      </c>
      <c r="C712" s="37" t="s">
        <v>19</v>
      </c>
      <c r="D712" s="38">
        <v>38656</v>
      </c>
      <c r="E712" s="39">
        <v>-12879.02</v>
      </c>
    </row>
    <row r="713" spans="1:6" ht="20.25">
      <c r="A713" s="41"/>
      <c r="B713" s="37" t="s">
        <v>26</v>
      </c>
      <c r="C713" s="37" t="s">
        <v>17</v>
      </c>
      <c r="D713" s="38">
        <v>39097</v>
      </c>
      <c r="E713" s="39">
        <v>-900</v>
      </c>
    </row>
    <row r="714" spans="1:6" ht="20.25">
      <c r="A714" s="41"/>
      <c r="B714" s="37" t="s">
        <v>26</v>
      </c>
      <c r="C714" s="37" t="s">
        <v>17</v>
      </c>
      <c r="D714" s="38">
        <v>39828</v>
      </c>
      <c r="E714" s="39">
        <v>-576</v>
      </c>
    </row>
    <row r="715" spans="1:6" ht="20.25">
      <c r="A715" s="41"/>
      <c r="B715" s="37" t="s">
        <v>18</v>
      </c>
      <c r="C715" s="37" t="s">
        <v>19</v>
      </c>
      <c r="D715" s="38">
        <v>43131</v>
      </c>
      <c r="E715" s="39">
        <v>380035</v>
      </c>
      <c r="F715" s="306">
        <v>43101</v>
      </c>
    </row>
    <row r="716" spans="1:6" ht="20.25">
      <c r="A716" s="41"/>
      <c r="B716" s="37"/>
      <c r="C716" s="37"/>
      <c r="D716" s="38"/>
      <c r="E716" s="39"/>
      <c r="F716" s="295"/>
    </row>
    <row r="717" spans="1:6" ht="20.25">
      <c r="A717" s="41"/>
      <c r="B717" s="37"/>
      <c r="C717" s="37"/>
      <c r="D717" s="38"/>
      <c r="E717" s="39"/>
      <c r="F717" s="296"/>
    </row>
    <row r="718" spans="1:6" ht="20.25">
      <c r="A718" s="41"/>
      <c r="B718" s="37"/>
      <c r="C718" s="37"/>
      <c r="D718" s="38"/>
      <c r="E718" s="39"/>
      <c r="F718" s="296"/>
    </row>
    <row r="719" spans="1:6" ht="20.25">
      <c r="A719" s="41"/>
      <c r="B719" s="44"/>
      <c r="C719" s="37"/>
      <c r="D719" s="42"/>
      <c r="E719" s="39"/>
      <c r="F719" s="296"/>
    </row>
    <row r="720" spans="1:6" ht="20.25">
      <c r="A720" s="41"/>
      <c r="B720" s="44"/>
      <c r="C720" s="37"/>
      <c r="D720" s="42"/>
      <c r="E720" s="39"/>
      <c r="F720" s="296"/>
    </row>
    <row r="721" spans="1:6" ht="20.25">
      <c r="A721" s="41"/>
      <c r="B721" s="44"/>
      <c r="C721" s="37"/>
      <c r="D721" s="42"/>
      <c r="E721" s="39"/>
      <c r="F721" s="296"/>
    </row>
    <row r="722" spans="1:6" ht="20.25">
      <c r="A722" s="41"/>
      <c r="B722" s="44"/>
      <c r="C722" s="37"/>
      <c r="D722" s="42"/>
      <c r="E722" s="39"/>
      <c r="F722" s="296"/>
    </row>
    <row r="723" spans="1:6" ht="20.25">
      <c r="A723" s="41"/>
      <c r="B723" s="44"/>
      <c r="C723" s="37"/>
      <c r="D723" s="42"/>
      <c r="E723" s="39"/>
      <c r="F723" s="296"/>
    </row>
    <row r="724" spans="1:6" ht="20.25">
      <c r="A724" s="41"/>
      <c r="B724" s="44"/>
      <c r="C724" s="37"/>
      <c r="D724" s="42"/>
      <c r="E724" s="39"/>
      <c r="F724" s="296"/>
    </row>
    <row r="725" spans="1:6" ht="20.25">
      <c r="A725" s="41"/>
      <c r="B725" s="44"/>
      <c r="C725" s="37"/>
      <c r="D725" s="42"/>
      <c r="E725" s="39"/>
      <c r="F725" s="296"/>
    </row>
    <row r="726" spans="1:6" ht="20.25">
      <c r="A726" s="41"/>
      <c r="B726" s="44"/>
      <c r="C726" s="37"/>
      <c r="D726" s="42"/>
      <c r="E726" s="39"/>
      <c r="F726" s="296"/>
    </row>
    <row r="727" spans="1:6" ht="20.25">
      <c r="A727" s="41"/>
      <c r="B727" s="44"/>
      <c r="C727" s="37"/>
      <c r="D727" s="42"/>
      <c r="E727" s="39"/>
      <c r="F727" s="296"/>
    </row>
    <row r="728" spans="1:6" ht="20.25">
      <c r="A728" s="41"/>
      <c r="B728" s="44"/>
      <c r="C728" s="37"/>
      <c r="D728" s="42"/>
      <c r="E728" s="39"/>
      <c r="F728" s="296"/>
    </row>
    <row r="729" spans="1:6" ht="20.25">
      <c r="A729" s="41"/>
      <c r="B729" s="44"/>
      <c r="C729" s="37"/>
      <c r="D729" s="42"/>
      <c r="E729" s="39"/>
      <c r="F729" s="296"/>
    </row>
    <row r="730" spans="1:6" ht="20.25">
      <c r="A730" s="37"/>
      <c r="B730" s="44"/>
      <c r="C730" s="37"/>
      <c r="D730" s="45"/>
      <c r="E730" s="46"/>
      <c r="F730" s="296"/>
    </row>
    <row r="731" spans="1:6" ht="20.25">
      <c r="A731" s="37"/>
      <c r="B731" s="44"/>
      <c r="C731" s="37"/>
      <c r="D731" s="45"/>
      <c r="E731" s="46"/>
      <c r="F731" s="296"/>
    </row>
    <row r="732" spans="1:6" ht="20.25">
      <c r="A732" s="37"/>
      <c r="B732" s="44"/>
      <c r="C732" s="37"/>
      <c r="D732" s="45"/>
      <c r="E732" s="46"/>
      <c r="F732" s="296"/>
    </row>
    <row r="733" spans="1:6" s="279" customFormat="1" ht="20.25">
      <c r="A733" s="280"/>
      <c r="B733" s="281"/>
      <c r="C733" s="280"/>
      <c r="D733" s="45"/>
      <c r="E733" s="46"/>
      <c r="F733" s="296"/>
    </row>
    <row r="734" spans="1:6" ht="20.25">
      <c r="A734" s="37"/>
      <c r="B734" s="44"/>
      <c r="C734" s="37"/>
      <c r="D734" s="45"/>
      <c r="E734" s="46"/>
    </row>
    <row r="735" spans="1:6" ht="20.25">
      <c r="A735" s="47"/>
      <c r="B735" s="48"/>
      <c r="C735" s="47"/>
      <c r="D735" s="49"/>
      <c r="E735" s="50"/>
    </row>
    <row r="736" spans="1:6" ht="20.25">
      <c r="A736" s="30"/>
      <c r="B736" s="51"/>
      <c r="C736" s="30"/>
      <c r="D736" s="49"/>
      <c r="E736" s="50"/>
    </row>
    <row r="737" spans="1:5" ht="20.25">
      <c r="A737" s="52"/>
      <c r="B737" s="53"/>
      <c r="C737" s="1238" t="s">
        <v>744</v>
      </c>
      <c r="D737" s="1239"/>
      <c r="E737" s="62">
        <f>SUM(E710:E736)</f>
        <v>348300.96</v>
      </c>
    </row>
    <row r="738" spans="1:5" ht="20.25">
      <c r="A738" s="55" t="s">
        <v>23</v>
      </c>
      <c r="B738" s="53"/>
      <c r="C738" s="53"/>
      <c r="D738" s="53"/>
      <c r="E738" s="53"/>
    </row>
    <row r="739" spans="1:5" ht="20.25">
      <c r="A739" s="19" t="s">
        <v>0</v>
      </c>
      <c r="B739" s="20"/>
      <c r="C739" s="20"/>
      <c r="D739" s="21"/>
      <c r="E739" s="22"/>
    </row>
    <row r="740" spans="1:5" ht="20.25">
      <c r="A740" s="19" t="s">
        <v>1</v>
      </c>
      <c r="B740" s="20"/>
      <c r="C740" s="19" t="s">
        <v>2</v>
      </c>
      <c r="D740" s="21"/>
      <c r="E740" s="21"/>
    </row>
    <row r="741" spans="1:5" ht="20.25">
      <c r="A741" s="19"/>
      <c r="B741" s="23"/>
      <c r="C741" s="20"/>
      <c r="D741" s="22"/>
      <c r="E741" s="22"/>
    </row>
    <row r="742" spans="1:5" ht="20.25">
      <c r="A742" s="19"/>
      <c r="B742" s="23"/>
      <c r="C742" s="20"/>
      <c r="D742" s="22"/>
      <c r="E742" s="22"/>
    </row>
    <row r="743" spans="1:5" ht="20.25">
      <c r="A743" s="19" t="s">
        <v>3</v>
      </c>
      <c r="B743" s="23"/>
      <c r="C743" s="20"/>
      <c r="D743" s="22"/>
      <c r="E743" s="22"/>
    </row>
    <row r="744" spans="1:5" ht="20.25">
      <c r="A744" s="21" t="s">
        <v>102</v>
      </c>
      <c r="B744" s="24"/>
      <c r="C744" s="21"/>
      <c r="D744" s="22"/>
      <c r="E744" s="22"/>
    </row>
    <row r="745" spans="1:5" ht="20.25">
      <c r="A745" s="21" t="s">
        <v>5</v>
      </c>
      <c r="B745" s="21"/>
      <c r="C745" s="21"/>
      <c r="D745" s="22"/>
      <c r="E745" s="22"/>
    </row>
    <row r="746" spans="1:5" ht="20.25">
      <c r="A746" s="21" t="s">
        <v>6</v>
      </c>
      <c r="B746" s="22"/>
      <c r="C746" s="22"/>
      <c r="D746" s="22"/>
      <c r="E746" s="22"/>
    </row>
    <row r="747" spans="1:5" ht="20.25">
      <c r="A747" s="25" t="s">
        <v>7</v>
      </c>
      <c r="B747" s="26" t="s">
        <v>8</v>
      </c>
      <c r="C747" s="1238" t="s">
        <v>9</v>
      </c>
      <c r="D747" s="1239"/>
      <c r="E747" s="25" t="s">
        <v>10</v>
      </c>
    </row>
    <row r="748" spans="1:5" ht="20.25">
      <c r="A748" s="27"/>
      <c r="B748" s="28" t="s">
        <v>11</v>
      </c>
      <c r="C748" s="25"/>
      <c r="D748" s="29"/>
      <c r="E748" s="27" t="s">
        <v>12</v>
      </c>
    </row>
    <row r="749" spans="1:5" ht="20.25">
      <c r="A749" s="30"/>
      <c r="B749" s="31"/>
      <c r="C749" s="32" t="s">
        <v>13</v>
      </c>
      <c r="D749" s="33" t="s">
        <v>14</v>
      </c>
      <c r="E749" s="32"/>
    </row>
    <row r="750" spans="1:5" ht="20.25">
      <c r="A750" s="34" t="s">
        <v>103</v>
      </c>
      <c r="B750" s="34" t="s">
        <v>104</v>
      </c>
      <c r="C750" s="37" t="s">
        <v>17</v>
      </c>
      <c r="D750" s="35">
        <v>39340</v>
      </c>
      <c r="E750" s="87">
        <v>1209</v>
      </c>
    </row>
    <row r="751" spans="1:5" ht="20.25">
      <c r="A751" s="37"/>
      <c r="B751" s="37" t="s">
        <v>34</v>
      </c>
      <c r="C751" s="37" t="s">
        <v>33</v>
      </c>
      <c r="D751" s="38">
        <v>39416</v>
      </c>
      <c r="E751" s="88">
        <v>-1318.2</v>
      </c>
    </row>
    <row r="752" spans="1:5" ht="20.25">
      <c r="A752" s="37"/>
      <c r="B752" s="37" t="s">
        <v>34</v>
      </c>
      <c r="C752" s="37" t="s">
        <v>17</v>
      </c>
      <c r="D752" s="38">
        <v>39431</v>
      </c>
      <c r="E752" s="88">
        <v>-6840</v>
      </c>
    </row>
    <row r="753" spans="1:6" ht="20.25">
      <c r="A753" s="37"/>
      <c r="B753" s="37" t="s">
        <v>34</v>
      </c>
      <c r="C753" s="37" t="s">
        <v>33</v>
      </c>
      <c r="D753" s="38">
        <v>39447</v>
      </c>
      <c r="E753" s="89">
        <v>631.20000000000005</v>
      </c>
    </row>
    <row r="754" spans="1:6" ht="20.25">
      <c r="A754" s="37"/>
      <c r="B754" s="37" t="s">
        <v>104</v>
      </c>
      <c r="C754" s="37" t="s">
        <v>33</v>
      </c>
      <c r="D754" s="38">
        <v>39568</v>
      </c>
      <c r="E754" s="89">
        <v>300</v>
      </c>
    </row>
    <row r="755" spans="1:6" ht="20.25">
      <c r="A755" s="37"/>
      <c r="B755" s="37" t="s">
        <v>105</v>
      </c>
      <c r="C755" s="37" t="s">
        <v>33</v>
      </c>
      <c r="D755" s="38">
        <v>39691</v>
      </c>
      <c r="E755" s="88">
        <v>-7112.1</v>
      </c>
    </row>
    <row r="756" spans="1:6" ht="20.25">
      <c r="A756" s="37"/>
      <c r="B756" s="37" t="s">
        <v>104</v>
      </c>
      <c r="C756" s="37" t="s">
        <v>17</v>
      </c>
      <c r="D756" s="38">
        <v>39706</v>
      </c>
      <c r="E756" s="89">
        <v>5917</v>
      </c>
    </row>
    <row r="757" spans="1:6" ht="20.25">
      <c r="A757" s="37"/>
      <c r="B757" s="37" t="s">
        <v>104</v>
      </c>
      <c r="C757" s="37" t="s">
        <v>33</v>
      </c>
      <c r="D757" s="38">
        <v>39721</v>
      </c>
      <c r="E757" s="89">
        <v>17820</v>
      </c>
    </row>
    <row r="758" spans="1:6" ht="20.25">
      <c r="A758" s="37"/>
      <c r="B758" s="37" t="s">
        <v>105</v>
      </c>
      <c r="C758" s="37" t="s">
        <v>17</v>
      </c>
      <c r="D758" s="38">
        <v>39797</v>
      </c>
      <c r="E758" s="88">
        <v>-100</v>
      </c>
    </row>
    <row r="759" spans="1:6" ht="20.25">
      <c r="A759" s="37"/>
      <c r="B759" s="37" t="s">
        <v>105</v>
      </c>
      <c r="C759" s="37" t="s">
        <v>17</v>
      </c>
      <c r="D759" s="38">
        <v>39859</v>
      </c>
      <c r="E759" s="88">
        <v>-291</v>
      </c>
    </row>
    <row r="760" spans="1:6" ht="20.25">
      <c r="A760" s="37"/>
      <c r="B760" s="37" t="s">
        <v>104</v>
      </c>
      <c r="C760" s="37" t="s">
        <v>33</v>
      </c>
      <c r="D760" s="38">
        <v>39872</v>
      </c>
      <c r="E760" s="89">
        <v>100</v>
      </c>
    </row>
    <row r="761" spans="1:6" ht="20.25">
      <c r="A761" s="37"/>
      <c r="B761" s="37" t="s">
        <v>104</v>
      </c>
      <c r="C761" s="37" t="s">
        <v>17</v>
      </c>
      <c r="D761" s="38">
        <v>39887</v>
      </c>
      <c r="E761" s="89">
        <v>1970</v>
      </c>
    </row>
    <row r="762" spans="1:6" ht="20.25">
      <c r="A762" s="41"/>
      <c r="B762" s="37" t="s">
        <v>34</v>
      </c>
      <c r="C762" s="37" t="s">
        <v>17</v>
      </c>
      <c r="D762" s="38">
        <v>39979</v>
      </c>
      <c r="E762" s="88">
        <v>-960</v>
      </c>
    </row>
    <row r="763" spans="1:6" ht="20.25">
      <c r="A763" s="41"/>
      <c r="B763" s="37" t="s">
        <v>105</v>
      </c>
      <c r="C763" s="37" t="s">
        <v>33</v>
      </c>
      <c r="D763" s="38">
        <v>40025</v>
      </c>
      <c r="E763" s="88">
        <v>-4868</v>
      </c>
    </row>
    <row r="764" spans="1:6" ht="20.25">
      <c r="A764" s="41"/>
      <c r="B764" s="37" t="s">
        <v>34</v>
      </c>
      <c r="C764" s="37" t="s">
        <v>17</v>
      </c>
      <c r="D764" s="38">
        <v>40101</v>
      </c>
      <c r="E764" s="88">
        <v>-25737</v>
      </c>
    </row>
    <row r="765" spans="1:6" ht="20.25">
      <c r="A765" s="41"/>
      <c r="B765" s="37" t="s">
        <v>105</v>
      </c>
      <c r="C765" s="37" t="s">
        <v>33</v>
      </c>
      <c r="D765" s="38">
        <v>40117</v>
      </c>
      <c r="E765" s="88">
        <v>-15457</v>
      </c>
    </row>
    <row r="766" spans="1:6" ht="20.25">
      <c r="A766" s="41"/>
      <c r="B766" s="37" t="s">
        <v>106</v>
      </c>
      <c r="C766" s="37" t="s">
        <v>107</v>
      </c>
      <c r="D766" s="38">
        <v>40313</v>
      </c>
      <c r="E766" s="88">
        <v>-676457</v>
      </c>
      <c r="F766" s="296"/>
    </row>
    <row r="767" spans="1:6" ht="20.25">
      <c r="A767" s="41"/>
      <c r="B767" s="37" t="s">
        <v>105</v>
      </c>
      <c r="C767" s="37" t="s">
        <v>33</v>
      </c>
      <c r="D767" s="38">
        <v>40451</v>
      </c>
      <c r="E767" s="88">
        <v>-140</v>
      </c>
      <c r="F767" s="296"/>
    </row>
    <row r="768" spans="1:6" ht="20.25">
      <c r="A768" s="37"/>
      <c r="B768" s="37" t="s">
        <v>108</v>
      </c>
      <c r="C768" s="37" t="s">
        <v>33</v>
      </c>
      <c r="D768" s="38">
        <v>40633</v>
      </c>
      <c r="E768" s="89">
        <v>200</v>
      </c>
      <c r="F768" s="296"/>
    </row>
    <row r="769" spans="1:6" ht="20.25">
      <c r="A769" s="41"/>
      <c r="B769" s="37" t="s">
        <v>109</v>
      </c>
      <c r="C769" s="37" t="s">
        <v>33</v>
      </c>
      <c r="D769" s="38">
        <v>42308</v>
      </c>
      <c r="E769" s="90">
        <v>-3112</v>
      </c>
      <c r="F769" s="296"/>
    </row>
    <row r="770" spans="1:6" ht="20.25">
      <c r="A770" s="41"/>
      <c r="B770" s="37" t="s">
        <v>34</v>
      </c>
      <c r="C770" s="37" t="s">
        <v>17</v>
      </c>
      <c r="D770" s="38">
        <v>43084</v>
      </c>
      <c r="E770" s="89">
        <v>2098982</v>
      </c>
      <c r="F770" s="309">
        <v>43101</v>
      </c>
    </row>
    <row r="771" spans="1:6" ht="20.25">
      <c r="A771" s="41"/>
      <c r="B771" s="280" t="s">
        <v>109</v>
      </c>
      <c r="C771" s="280" t="s">
        <v>33</v>
      </c>
      <c r="D771" s="38">
        <v>43100</v>
      </c>
      <c r="E771" s="6">
        <v>-1</v>
      </c>
      <c r="F771" s="309">
        <v>43101</v>
      </c>
    </row>
    <row r="772" spans="1:6" s="279" customFormat="1" ht="20.25">
      <c r="A772" s="41"/>
      <c r="B772" s="280" t="s">
        <v>73</v>
      </c>
      <c r="C772" s="280"/>
      <c r="D772" s="38">
        <v>43131</v>
      </c>
      <c r="E772" s="6">
        <v>-16958758</v>
      </c>
      <c r="F772" s="309"/>
    </row>
    <row r="773" spans="1:6" s="279" customFormat="1" ht="20.25">
      <c r="A773" s="41"/>
      <c r="B773" s="280"/>
      <c r="C773" s="280"/>
      <c r="D773" s="38"/>
      <c r="E773" s="89"/>
      <c r="F773" s="309"/>
    </row>
    <row r="774" spans="1:6" ht="20.25">
      <c r="A774" s="41"/>
      <c r="B774" s="37"/>
      <c r="C774" s="37"/>
      <c r="D774" s="38"/>
      <c r="E774" s="89"/>
      <c r="F774" s="309"/>
    </row>
    <row r="775" spans="1:6" ht="20.25">
      <c r="A775" s="41"/>
      <c r="B775" s="37"/>
      <c r="C775" s="37"/>
      <c r="D775" s="38"/>
      <c r="E775" s="89"/>
      <c r="F775" s="309"/>
    </row>
    <row r="776" spans="1:6" ht="20.25">
      <c r="A776" s="93"/>
      <c r="B776" s="67"/>
      <c r="C776" s="37"/>
      <c r="D776" s="38"/>
      <c r="E776" s="89"/>
      <c r="F776" s="296"/>
    </row>
    <row r="777" spans="1:6" ht="20.25">
      <c r="A777" s="53"/>
      <c r="B777" s="53"/>
      <c r="C777" s="1238" t="s">
        <v>744</v>
      </c>
      <c r="D777" s="1239"/>
      <c r="E777" s="79">
        <f>SUM(E750:E776)</f>
        <v>-15574022.1</v>
      </c>
      <c r="F777" s="296"/>
    </row>
    <row r="778" spans="1:6" ht="20.25">
      <c r="A778" s="55" t="s">
        <v>23</v>
      </c>
      <c r="B778" s="53"/>
      <c r="C778" s="53"/>
      <c r="D778" s="53"/>
      <c r="E778" s="53"/>
      <c r="F778" s="296"/>
    </row>
    <row r="779" spans="1:6" ht="20.25">
      <c r="A779" s="55"/>
      <c r="B779" s="53"/>
      <c r="C779" s="53"/>
      <c r="D779" s="53"/>
      <c r="E779" s="53"/>
      <c r="F779" s="296"/>
    </row>
    <row r="780" spans="1:6" ht="20.25">
      <c r="A780" s="19" t="s">
        <v>0</v>
      </c>
      <c r="B780" s="20"/>
      <c r="C780" s="20"/>
      <c r="D780" s="21"/>
      <c r="E780" s="22"/>
      <c r="F780" s="296"/>
    </row>
    <row r="781" spans="1:6" ht="20.25">
      <c r="A781" s="19" t="s">
        <v>1</v>
      </c>
      <c r="B781" s="20"/>
      <c r="C781" s="19" t="s">
        <v>2</v>
      </c>
      <c r="D781" s="21"/>
      <c r="E781" s="21"/>
      <c r="F781" s="296"/>
    </row>
    <row r="782" spans="1:6" ht="20.25">
      <c r="A782" s="19"/>
      <c r="B782" s="23"/>
      <c r="C782" s="20"/>
      <c r="D782" s="22"/>
      <c r="E782" s="22"/>
      <c r="F782" s="296"/>
    </row>
    <row r="783" spans="1:6" ht="20.25">
      <c r="A783" s="19"/>
      <c r="B783" s="23"/>
      <c r="C783" s="20"/>
      <c r="D783" s="22"/>
      <c r="E783" s="22"/>
      <c r="F783" s="296"/>
    </row>
    <row r="784" spans="1:6" ht="20.25">
      <c r="A784" s="19" t="s">
        <v>3</v>
      </c>
      <c r="B784" s="23"/>
      <c r="C784" s="20"/>
      <c r="D784" s="22"/>
      <c r="E784" s="22"/>
      <c r="F784" s="296"/>
    </row>
    <row r="785" spans="1:8" ht="20.25">
      <c r="A785" s="21"/>
      <c r="B785" s="24"/>
      <c r="C785" s="21"/>
      <c r="D785" s="22"/>
      <c r="E785" s="22"/>
      <c r="F785" s="296"/>
    </row>
    <row r="786" spans="1:8" ht="20.25">
      <c r="A786" s="21" t="s">
        <v>110</v>
      </c>
      <c r="B786" s="24"/>
      <c r="C786" s="21"/>
      <c r="D786" s="22"/>
      <c r="E786" s="22"/>
      <c r="F786" s="296"/>
    </row>
    <row r="787" spans="1:8" ht="20.25">
      <c r="A787" s="21" t="s">
        <v>5</v>
      </c>
      <c r="B787" s="21"/>
      <c r="C787" s="21"/>
      <c r="D787" s="22"/>
      <c r="E787" s="22"/>
      <c r="F787" s="296"/>
    </row>
    <row r="788" spans="1:8" ht="20.25">
      <c r="A788" s="21" t="s">
        <v>6</v>
      </c>
      <c r="B788" s="22"/>
      <c r="C788" s="22"/>
      <c r="D788" s="22"/>
      <c r="E788" s="22"/>
      <c r="F788" s="296"/>
    </row>
    <row r="789" spans="1:8" ht="20.25">
      <c r="A789" s="25" t="s">
        <v>7</v>
      </c>
      <c r="B789" s="26" t="s">
        <v>8</v>
      </c>
      <c r="C789" s="1238" t="s">
        <v>9</v>
      </c>
      <c r="D789" s="1240"/>
      <c r="E789" s="25" t="s">
        <v>10</v>
      </c>
      <c r="F789" s="296"/>
    </row>
    <row r="790" spans="1:8" ht="20.25">
      <c r="A790" s="27"/>
      <c r="B790" s="28" t="s">
        <v>11</v>
      </c>
      <c r="C790" s="25"/>
      <c r="D790" s="29"/>
      <c r="E790" s="27" t="s">
        <v>12</v>
      </c>
      <c r="F790" s="296"/>
    </row>
    <row r="791" spans="1:8" ht="20.25">
      <c r="A791" s="30"/>
      <c r="B791" s="31"/>
      <c r="C791" s="32" t="s">
        <v>13</v>
      </c>
      <c r="D791" s="33" t="s">
        <v>14</v>
      </c>
      <c r="E791" s="32"/>
      <c r="F791" s="296"/>
    </row>
    <row r="792" spans="1:8" ht="20.25">
      <c r="A792" s="34" t="s">
        <v>111</v>
      </c>
      <c r="B792" s="34" t="s">
        <v>104</v>
      </c>
      <c r="C792" s="34" t="s">
        <v>19</v>
      </c>
      <c r="D792" s="35">
        <v>38868</v>
      </c>
      <c r="E792" s="222">
        <v>100</v>
      </c>
      <c r="F792" s="296"/>
    </row>
    <row r="793" spans="1:8" ht="20.25">
      <c r="A793" s="37"/>
      <c r="B793" s="37" t="s">
        <v>20</v>
      </c>
      <c r="C793" s="37" t="s">
        <v>33</v>
      </c>
      <c r="D793" s="38">
        <v>40209</v>
      </c>
      <c r="E793" s="223">
        <v>-6963</v>
      </c>
      <c r="F793" s="296"/>
    </row>
    <row r="794" spans="1:8" ht="20.25">
      <c r="A794" s="41"/>
      <c r="B794" s="37" t="s">
        <v>112</v>
      </c>
      <c r="C794" s="37" t="s">
        <v>33</v>
      </c>
      <c r="D794" s="38">
        <v>40237</v>
      </c>
      <c r="E794" s="223">
        <v>-863</v>
      </c>
      <c r="F794" s="296"/>
    </row>
    <row r="795" spans="1:8" ht="20.25">
      <c r="A795" s="41"/>
      <c r="B795" s="37" t="s">
        <v>20</v>
      </c>
      <c r="C795" s="37" t="s">
        <v>113</v>
      </c>
      <c r="D795" s="38">
        <v>40739</v>
      </c>
      <c r="E795" s="224">
        <v>-7820</v>
      </c>
      <c r="F795" s="296"/>
    </row>
    <row r="796" spans="1:8" ht="20.25">
      <c r="A796" s="41"/>
      <c r="B796" s="37" t="s">
        <v>106</v>
      </c>
      <c r="C796" s="37" t="s">
        <v>114</v>
      </c>
      <c r="D796" s="38">
        <v>41455</v>
      </c>
      <c r="E796" s="223">
        <v>-20000</v>
      </c>
      <c r="F796" s="296"/>
    </row>
    <row r="797" spans="1:8" ht="20.25">
      <c r="A797" s="41"/>
      <c r="B797" s="37" t="s">
        <v>27</v>
      </c>
      <c r="C797" s="37" t="s">
        <v>115</v>
      </c>
      <c r="D797" s="42">
        <v>41639</v>
      </c>
      <c r="E797" s="223">
        <v>-195878</v>
      </c>
      <c r="F797" s="296"/>
    </row>
    <row r="798" spans="1:8" ht="20.25">
      <c r="A798" s="41"/>
      <c r="B798" s="280" t="s">
        <v>73</v>
      </c>
      <c r="C798" s="280" t="s">
        <v>749</v>
      </c>
      <c r="D798" s="38">
        <v>43131</v>
      </c>
      <c r="E798" s="645">
        <v>-1427842</v>
      </c>
      <c r="F798" s="297"/>
      <c r="H798" s="279" t="s">
        <v>750</v>
      </c>
    </row>
    <row r="799" spans="1:8" ht="20.25">
      <c r="A799" s="41"/>
      <c r="B799" s="37"/>
      <c r="C799" s="37"/>
      <c r="D799" s="42"/>
      <c r="E799" s="89"/>
      <c r="F799" s="296"/>
    </row>
    <row r="800" spans="1:8" ht="20.25">
      <c r="A800" s="41"/>
      <c r="B800" s="37"/>
      <c r="C800" s="37"/>
      <c r="D800" s="42"/>
      <c r="E800" s="89"/>
      <c r="F800" s="296"/>
    </row>
    <row r="801" spans="1:6" ht="20.25">
      <c r="A801" s="41"/>
      <c r="B801" s="37"/>
      <c r="C801" s="37"/>
      <c r="D801" s="42"/>
      <c r="E801" s="89"/>
    </row>
    <row r="802" spans="1:6" ht="20.25">
      <c r="A802" s="41"/>
      <c r="B802" s="37"/>
      <c r="C802" s="37"/>
      <c r="D802" s="42"/>
      <c r="E802" s="89"/>
    </row>
    <row r="803" spans="1:6" ht="20.25">
      <c r="A803" s="41"/>
      <c r="B803" s="44"/>
      <c r="C803" s="37"/>
      <c r="D803" s="42"/>
      <c r="E803" s="89"/>
    </row>
    <row r="804" spans="1:6" ht="20.25">
      <c r="A804" s="41"/>
      <c r="B804" s="44"/>
      <c r="C804" s="77"/>
      <c r="D804" s="78"/>
      <c r="E804" s="89"/>
    </row>
    <row r="805" spans="1:6" ht="20.25">
      <c r="A805" s="41"/>
      <c r="B805" s="44"/>
      <c r="C805" s="77"/>
      <c r="D805" s="78"/>
      <c r="E805" s="89"/>
    </row>
    <row r="806" spans="1:6" ht="20.25">
      <c r="A806" s="41"/>
      <c r="B806" s="44"/>
      <c r="C806" s="77"/>
      <c r="D806" s="78"/>
      <c r="E806" s="46"/>
    </row>
    <row r="807" spans="1:6" ht="20.25">
      <c r="A807" s="41"/>
      <c r="B807" s="44"/>
      <c r="C807" s="77"/>
      <c r="D807" s="78"/>
      <c r="E807" s="46"/>
    </row>
    <row r="808" spans="1:6" ht="20.25">
      <c r="A808" s="41"/>
      <c r="B808" s="44"/>
      <c r="C808" s="77"/>
      <c r="D808" s="78"/>
      <c r="E808" s="46"/>
    </row>
    <row r="809" spans="1:6" ht="20.25">
      <c r="A809" s="41"/>
      <c r="B809" s="44"/>
      <c r="C809" s="77"/>
      <c r="D809" s="78"/>
      <c r="E809" s="46"/>
    </row>
    <row r="810" spans="1:6" ht="20.25">
      <c r="A810" s="37"/>
      <c r="B810" s="44"/>
      <c r="C810" s="37"/>
      <c r="D810" s="45"/>
      <c r="E810" s="46"/>
    </row>
    <row r="811" spans="1:6" ht="20.25">
      <c r="A811" s="37"/>
      <c r="B811" s="44"/>
      <c r="C811" s="37"/>
      <c r="D811" s="45"/>
      <c r="E811" s="46"/>
    </row>
    <row r="812" spans="1:6" ht="20.25">
      <c r="A812" s="37"/>
      <c r="B812" s="44"/>
      <c r="C812" s="37"/>
      <c r="D812" s="45"/>
      <c r="E812" s="46"/>
    </row>
    <row r="813" spans="1:6" ht="20.25">
      <c r="A813" s="37"/>
      <c r="B813" s="44"/>
      <c r="C813" s="37"/>
      <c r="D813" s="45"/>
      <c r="E813" s="46"/>
    </row>
    <row r="814" spans="1:6" s="279" customFormat="1" ht="20.25">
      <c r="A814" s="280"/>
      <c r="B814" s="281"/>
      <c r="C814" s="280"/>
      <c r="D814" s="45"/>
      <c r="E814" s="46"/>
      <c r="F814" s="302"/>
    </row>
    <row r="815" spans="1:6" s="279" customFormat="1" ht="20.25">
      <c r="A815" s="280"/>
      <c r="B815" s="281"/>
      <c r="C815" s="280"/>
      <c r="D815" s="45"/>
      <c r="E815" s="46"/>
      <c r="F815" s="302"/>
    </row>
    <row r="816" spans="1:6" ht="20.25">
      <c r="A816" s="37"/>
      <c r="B816" s="44"/>
      <c r="C816" s="37"/>
      <c r="D816" s="45"/>
      <c r="E816" s="46"/>
    </row>
    <row r="817" spans="1:5" ht="20.25">
      <c r="A817" s="47"/>
      <c r="B817" s="48"/>
      <c r="C817" s="47"/>
      <c r="D817" s="49"/>
      <c r="E817" s="50"/>
    </row>
    <row r="818" spans="1:5" ht="20.25">
      <c r="A818" s="30"/>
      <c r="B818" s="51"/>
      <c r="C818" s="30"/>
      <c r="D818" s="49"/>
      <c r="E818" s="50"/>
    </row>
    <row r="819" spans="1:5" ht="20.25">
      <c r="A819" s="52"/>
      <c r="B819" s="53"/>
      <c r="C819" s="1238" t="s">
        <v>748</v>
      </c>
      <c r="D819" s="1239"/>
      <c r="E819" s="74">
        <f>SUM(E792:E818)</f>
        <v>-1659266</v>
      </c>
    </row>
    <row r="820" spans="1:5" ht="20.25">
      <c r="A820" s="55" t="s">
        <v>23</v>
      </c>
      <c r="B820" s="22"/>
      <c r="C820" s="22"/>
      <c r="D820" s="22"/>
      <c r="E820" s="22"/>
    </row>
    <row r="821" spans="1:5" ht="20.25">
      <c r="A821" s="19" t="s">
        <v>0</v>
      </c>
      <c r="B821" s="20"/>
      <c r="C821" s="20"/>
      <c r="D821" s="21"/>
      <c r="E821" s="22"/>
    </row>
    <row r="822" spans="1:5" ht="20.25">
      <c r="A822" s="19" t="s">
        <v>1</v>
      </c>
      <c r="B822" s="20"/>
      <c r="C822" s="19" t="s">
        <v>2</v>
      </c>
      <c r="D822" s="21"/>
      <c r="E822" s="21"/>
    </row>
    <row r="823" spans="1:5" ht="20.25">
      <c r="A823" s="19"/>
      <c r="B823" s="23"/>
      <c r="C823" s="20"/>
      <c r="D823" s="22"/>
      <c r="E823" s="22"/>
    </row>
    <row r="824" spans="1:5" ht="20.25">
      <c r="A824" s="19"/>
      <c r="B824" s="23"/>
      <c r="C824" s="20"/>
      <c r="D824" s="22"/>
      <c r="E824" s="22"/>
    </row>
    <row r="825" spans="1:5" ht="20.25">
      <c r="A825" s="19" t="s">
        <v>3</v>
      </c>
      <c r="B825" s="23"/>
      <c r="C825" s="20"/>
      <c r="D825" s="22"/>
      <c r="E825" s="22"/>
    </row>
    <row r="826" spans="1:5" ht="20.25">
      <c r="A826" s="21"/>
      <c r="B826" s="24"/>
      <c r="C826" s="21"/>
      <c r="D826" s="22"/>
      <c r="E826" s="22"/>
    </row>
    <row r="827" spans="1:5" ht="20.25">
      <c r="A827" s="21" t="s">
        <v>116</v>
      </c>
      <c r="B827" s="24"/>
      <c r="C827" s="21"/>
      <c r="D827" s="22"/>
      <c r="E827" s="22"/>
    </row>
    <row r="828" spans="1:5" ht="20.25">
      <c r="A828" s="21" t="s">
        <v>5</v>
      </c>
      <c r="B828" s="21"/>
      <c r="C828" s="21"/>
      <c r="D828" s="22"/>
      <c r="E828" s="22"/>
    </row>
    <row r="829" spans="1:5" ht="20.25">
      <c r="A829" s="21" t="s">
        <v>6</v>
      </c>
      <c r="B829" s="22"/>
      <c r="C829" s="22"/>
      <c r="D829" s="22"/>
      <c r="E829" s="22"/>
    </row>
    <row r="830" spans="1:5" ht="20.25">
      <c r="A830" s="25" t="s">
        <v>7</v>
      </c>
      <c r="B830" s="26" t="s">
        <v>8</v>
      </c>
      <c r="C830" s="1238" t="s">
        <v>9</v>
      </c>
      <c r="D830" s="1240"/>
      <c r="E830" s="25" t="s">
        <v>10</v>
      </c>
    </row>
    <row r="831" spans="1:5" ht="20.25">
      <c r="A831" s="27"/>
      <c r="B831" s="28" t="s">
        <v>11</v>
      </c>
      <c r="C831" s="25"/>
      <c r="D831" s="29"/>
      <c r="E831" s="27" t="s">
        <v>12</v>
      </c>
    </row>
    <row r="832" spans="1:5" ht="20.25">
      <c r="A832" s="30"/>
      <c r="B832" s="31"/>
      <c r="C832" s="32" t="s">
        <v>13</v>
      </c>
      <c r="D832" s="33" t="s">
        <v>14</v>
      </c>
      <c r="E832" s="32"/>
    </row>
    <row r="833" spans="1:6" ht="20.25">
      <c r="A833" s="34" t="s">
        <v>117</v>
      </c>
      <c r="B833" s="34" t="s">
        <v>105</v>
      </c>
      <c r="C833" s="34" t="s">
        <v>19</v>
      </c>
      <c r="D833" s="35">
        <v>39233</v>
      </c>
      <c r="E833" s="94">
        <v>-8096.2</v>
      </c>
    </row>
    <row r="834" spans="1:6" ht="20.25">
      <c r="A834" s="37"/>
      <c r="B834" s="37" t="s">
        <v>105</v>
      </c>
      <c r="C834" s="37" t="s">
        <v>17</v>
      </c>
      <c r="D834" s="38">
        <v>39493</v>
      </c>
      <c r="E834" s="88">
        <v>-100</v>
      </c>
    </row>
    <row r="835" spans="1:6" ht="20.25">
      <c r="A835" s="41"/>
      <c r="B835" s="37" t="s">
        <v>104</v>
      </c>
      <c r="C835" s="37" t="s">
        <v>17</v>
      </c>
      <c r="D835" s="38">
        <v>39706</v>
      </c>
      <c r="E835" s="89">
        <v>360</v>
      </c>
    </row>
    <row r="836" spans="1:6" ht="20.25">
      <c r="A836" s="41"/>
      <c r="B836" s="37" t="s">
        <v>118</v>
      </c>
      <c r="C836" s="37" t="s">
        <v>119</v>
      </c>
      <c r="D836" s="38">
        <v>39994</v>
      </c>
      <c r="E836" s="88">
        <v>-34000</v>
      </c>
      <c r="F836" s="296"/>
    </row>
    <row r="837" spans="1:6" ht="20.25">
      <c r="A837" s="41"/>
      <c r="B837" s="37" t="s">
        <v>118</v>
      </c>
      <c r="C837" s="37" t="s">
        <v>77</v>
      </c>
      <c r="D837" s="38">
        <v>40004</v>
      </c>
      <c r="E837" s="88">
        <v>-33340</v>
      </c>
      <c r="F837" s="296"/>
    </row>
    <row r="838" spans="1:6" ht="20.25">
      <c r="A838" s="41"/>
      <c r="B838" s="37" t="s">
        <v>118</v>
      </c>
      <c r="C838" s="37" t="s">
        <v>77</v>
      </c>
      <c r="D838" s="38">
        <v>40004</v>
      </c>
      <c r="E838" s="88">
        <v>-36120</v>
      </c>
      <c r="F838" s="296"/>
    </row>
    <row r="839" spans="1:6" ht="20.25">
      <c r="A839" s="41"/>
      <c r="B839" s="37" t="s">
        <v>120</v>
      </c>
      <c r="C839" s="37" t="s">
        <v>19</v>
      </c>
      <c r="D839" s="38">
        <v>40237</v>
      </c>
      <c r="E839" s="88">
        <v>-100</v>
      </c>
      <c r="F839" s="296"/>
    </row>
    <row r="840" spans="1:6" ht="20.25">
      <c r="A840" s="41"/>
      <c r="B840" s="37" t="s">
        <v>120</v>
      </c>
      <c r="C840" s="37" t="s">
        <v>19</v>
      </c>
      <c r="D840" s="38">
        <v>40694</v>
      </c>
      <c r="E840" s="88">
        <v>-4300</v>
      </c>
      <c r="F840" s="296"/>
    </row>
    <row r="841" spans="1:6" ht="20.25">
      <c r="A841" s="37"/>
      <c r="B841" s="37" t="s">
        <v>121</v>
      </c>
      <c r="C841" s="37" t="s">
        <v>32</v>
      </c>
      <c r="D841" s="38">
        <v>40923</v>
      </c>
      <c r="E841" s="88">
        <v>-11580.8</v>
      </c>
      <c r="F841" s="296"/>
    </row>
    <row r="842" spans="1:6" ht="20.25">
      <c r="A842" s="37"/>
      <c r="B842" s="37" t="s">
        <v>120</v>
      </c>
      <c r="C842" s="37" t="s">
        <v>19</v>
      </c>
      <c r="D842" s="38">
        <v>42369</v>
      </c>
      <c r="E842" s="90">
        <v>-6627</v>
      </c>
      <c r="F842" s="295"/>
    </row>
    <row r="843" spans="1:6" s="290" customFormat="1" ht="20.25">
      <c r="A843" s="280"/>
      <c r="B843" s="280" t="s">
        <v>18</v>
      </c>
      <c r="C843" s="280" t="s">
        <v>32</v>
      </c>
      <c r="D843" s="42">
        <v>43054</v>
      </c>
      <c r="E843" s="240">
        <v>424004</v>
      </c>
      <c r="F843" s="296"/>
    </row>
    <row r="844" spans="1:6" s="290" customFormat="1" ht="20.25">
      <c r="A844" s="280"/>
      <c r="B844" s="281" t="s">
        <v>18</v>
      </c>
      <c r="C844" s="280" t="s">
        <v>32</v>
      </c>
      <c r="D844" s="42">
        <v>43115</v>
      </c>
      <c r="E844" s="284">
        <v>3247642</v>
      </c>
      <c r="F844" s="296" t="s">
        <v>539</v>
      </c>
    </row>
    <row r="845" spans="1:6" ht="20.25">
      <c r="A845" s="37"/>
      <c r="B845" s="44" t="s">
        <v>18</v>
      </c>
      <c r="C845" s="37" t="s">
        <v>19</v>
      </c>
      <c r="D845" s="42">
        <v>43131</v>
      </c>
      <c r="E845" s="199">
        <v>7159555</v>
      </c>
      <c r="F845" s="296" t="s">
        <v>539</v>
      </c>
    </row>
    <row r="846" spans="1:6" ht="20.25">
      <c r="A846" s="37"/>
      <c r="B846" s="646" t="s">
        <v>18</v>
      </c>
      <c r="C846" s="636" t="s">
        <v>19</v>
      </c>
      <c r="D846" s="639">
        <v>43069</v>
      </c>
      <c r="E846" s="647">
        <v>1</v>
      </c>
      <c r="F846" s="296" t="s">
        <v>550</v>
      </c>
    </row>
    <row r="847" spans="1:6" ht="20.25">
      <c r="A847" s="37"/>
      <c r="B847" s="44"/>
      <c r="C847" s="37"/>
      <c r="D847" s="42"/>
      <c r="E847" s="89"/>
      <c r="F847" s="296"/>
    </row>
    <row r="848" spans="1:6" ht="20.25">
      <c r="A848" s="37"/>
      <c r="B848" s="44"/>
      <c r="C848" s="37"/>
      <c r="D848" s="42"/>
      <c r="E848" s="89"/>
      <c r="F848" s="296"/>
    </row>
    <row r="849" spans="1:6" ht="20.25">
      <c r="A849" s="37"/>
      <c r="B849" s="44"/>
      <c r="C849" s="37"/>
      <c r="D849" s="42"/>
      <c r="E849" s="89"/>
      <c r="F849" s="296"/>
    </row>
    <row r="850" spans="1:6" ht="20.25">
      <c r="A850" s="37"/>
      <c r="B850" s="44"/>
      <c r="C850" s="37"/>
      <c r="D850" s="42"/>
      <c r="E850" s="89"/>
      <c r="F850" s="296"/>
    </row>
    <row r="851" spans="1:6" ht="20.25">
      <c r="A851" s="37"/>
      <c r="B851" s="44"/>
      <c r="C851" s="37"/>
      <c r="D851" s="42"/>
      <c r="E851" s="89"/>
      <c r="F851" s="296"/>
    </row>
    <row r="852" spans="1:6" ht="20.25">
      <c r="A852" s="37"/>
      <c r="B852" s="44"/>
      <c r="C852" s="37"/>
      <c r="D852" s="42"/>
      <c r="E852" s="89"/>
    </row>
    <row r="853" spans="1:6" s="279" customFormat="1" ht="20.25">
      <c r="A853" s="280"/>
      <c r="B853" s="281"/>
      <c r="C853" s="280"/>
      <c r="D853" s="42"/>
      <c r="E853" s="89"/>
      <c r="F853" s="302"/>
    </row>
    <row r="854" spans="1:6" s="279" customFormat="1" ht="20.25">
      <c r="A854" s="280"/>
      <c r="B854" s="281"/>
      <c r="C854" s="280"/>
      <c r="D854" s="42"/>
      <c r="E854" s="89"/>
      <c r="F854" s="302"/>
    </row>
    <row r="855" spans="1:6" s="279" customFormat="1" ht="20.25">
      <c r="A855" s="280"/>
      <c r="B855" s="281"/>
      <c r="C855" s="280"/>
      <c r="D855" s="42"/>
      <c r="E855" s="89"/>
      <c r="F855" s="302"/>
    </row>
    <row r="856" spans="1:6" s="279" customFormat="1" ht="20.25">
      <c r="A856" s="280"/>
      <c r="B856" s="281"/>
      <c r="C856" s="280"/>
      <c r="D856" s="42"/>
      <c r="E856" s="89"/>
      <c r="F856" s="302"/>
    </row>
    <row r="857" spans="1:6" ht="20.25">
      <c r="A857" s="37"/>
      <c r="B857" s="44"/>
      <c r="C857" s="37"/>
      <c r="D857" s="42"/>
      <c r="E857" s="89"/>
    </row>
    <row r="858" spans="1:6" ht="20.25">
      <c r="A858" s="37"/>
      <c r="B858" s="44"/>
      <c r="C858" s="37"/>
      <c r="D858" s="42"/>
      <c r="E858" s="89"/>
    </row>
    <row r="859" spans="1:6" ht="20.25">
      <c r="A859" s="30"/>
      <c r="B859" s="51"/>
      <c r="C859" s="30"/>
      <c r="D859" s="49"/>
      <c r="E859" s="50"/>
    </row>
    <row r="860" spans="1:6" ht="20.25">
      <c r="A860" s="52"/>
      <c r="B860" s="53"/>
      <c r="C860" s="1238" t="s">
        <v>744</v>
      </c>
      <c r="D860" s="1239"/>
      <c r="E860" s="140">
        <f>SUM(E833:E859)</f>
        <v>10697298</v>
      </c>
    </row>
    <row r="861" spans="1:6" ht="20.25">
      <c r="A861" s="55" t="s">
        <v>23</v>
      </c>
      <c r="B861" s="22"/>
      <c r="C861" s="22"/>
      <c r="D861" s="22"/>
      <c r="E861" s="22"/>
    </row>
    <row r="862" spans="1:6" ht="20.25">
      <c r="A862" s="19" t="s">
        <v>0</v>
      </c>
      <c r="B862" s="20"/>
      <c r="C862" s="20"/>
      <c r="D862" s="21"/>
      <c r="E862" s="22"/>
    </row>
    <row r="863" spans="1:6" ht="20.25">
      <c r="A863" s="19" t="s">
        <v>1</v>
      </c>
      <c r="B863" s="20"/>
      <c r="C863" s="19" t="s">
        <v>2</v>
      </c>
      <c r="D863" s="21"/>
      <c r="E863" s="21"/>
    </row>
    <row r="864" spans="1:6" ht="20.25">
      <c r="A864" s="19"/>
      <c r="B864" s="23"/>
      <c r="C864" s="20"/>
      <c r="D864" s="22"/>
      <c r="E864" s="22"/>
    </row>
    <row r="865" spans="1:6" ht="20.25">
      <c r="A865" s="19"/>
      <c r="B865" s="23"/>
      <c r="C865" s="20"/>
      <c r="D865" s="22"/>
      <c r="E865" s="22"/>
    </row>
    <row r="866" spans="1:6" ht="20.25">
      <c r="A866" s="19" t="s">
        <v>3</v>
      </c>
      <c r="B866" s="23"/>
      <c r="C866" s="20"/>
      <c r="D866" s="22"/>
      <c r="E866" s="22"/>
    </row>
    <row r="867" spans="1:6" ht="20.25">
      <c r="A867" s="21"/>
      <c r="B867" s="24"/>
      <c r="C867" s="21"/>
      <c r="D867" s="22"/>
      <c r="E867" s="22"/>
    </row>
    <row r="868" spans="1:6" ht="20.25">
      <c r="A868" s="21" t="s">
        <v>122</v>
      </c>
      <c r="B868" s="24"/>
      <c r="C868" s="21"/>
      <c r="D868" s="22"/>
      <c r="E868" s="22"/>
    </row>
    <row r="869" spans="1:6" ht="20.25">
      <c r="A869" s="21" t="s">
        <v>5</v>
      </c>
      <c r="B869" s="21"/>
      <c r="C869" s="21"/>
      <c r="D869" s="22"/>
      <c r="E869" s="22"/>
    </row>
    <row r="870" spans="1:6" ht="20.25">
      <c r="A870" s="21" t="s">
        <v>6</v>
      </c>
      <c r="B870" s="22"/>
      <c r="C870" s="22"/>
      <c r="D870" s="22"/>
      <c r="E870" s="22"/>
    </row>
    <row r="871" spans="1:6" ht="20.25">
      <c r="A871" s="25" t="s">
        <v>7</v>
      </c>
      <c r="B871" s="26" t="s">
        <v>8</v>
      </c>
      <c r="C871" s="1238" t="s">
        <v>9</v>
      </c>
      <c r="D871" s="1239"/>
      <c r="E871" s="25" t="s">
        <v>10</v>
      </c>
    </row>
    <row r="872" spans="1:6" ht="20.25">
      <c r="A872" s="27"/>
      <c r="B872" s="28" t="s">
        <v>11</v>
      </c>
      <c r="C872" s="25"/>
      <c r="D872" s="29"/>
      <c r="E872" s="27" t="s">
        <v>12</v>
      </c>
      <c r="F872" s="296"/>
    </row>
    <row r="873" spans="1:6" ht="20.25">
      <c r="A873" s="30"/>
      <c r="B873" s="31"/>
      <c r="C873" s="32" t="s">
        <v>13</v>
      </c>
      <c r="D873" s="33" t="s">
        <v>14</v>
      </c>
      <c r="E873" s="32"/>
      <c r="F873" s="296"/>
    </row>
    <row r="874" spans="1:6" ht="20.25">
      <c r="A874" s="241" t="s">
        <v>123</v>
      </c>
      <c r="B874" s="34" t="s">
        <v>105</v>
      </c>
      <c r="C874" s="34" t="s">
        <v>19</v>
      </c>
      <c r="D874" s="35">
        <v>39233</v>
      </c>
      <c r="E874" s="94">
        <v>-1179</v>
      </c>
      <c r="F874" s="296"/>
    </row>
    <row r="875" spans="1:6" ht="20.25">
      <c r="A875" s="37"/>
      <c r="B875" s="37" t="s">
        <v>104</v>
      </c>
      <c r="C875" s="37" t="s">
        <v>19</v>
      </c>
      <c r="D875" s="38">
        <v>39355</v>
      </c>
      <c r="E875" s="89">
        <v>3410.5</v>
      </c>
      <c r="F875" s="296"/>
    </row>
    <row r="876" spans="1:6" ht="20.25">
      <c r="A876" s="41"/>
      <c r="B876" s="37" t="s">
        <v>104</v>
      </c>
      <c r="C876" s="37" t="s">
        <v>17</v>
      </c>
      <c r="D876" s="38">
        <v>39370</v>
      </c>
      <c r="E876" s="89">
        <v>1410.5</v>
      </c>
      <c r="F876" s="296"/>
    </row>
    <row r="877" spans="1:6" ht="20.25">
      <c r="A877" s="41"/>
      <c r="B877" s="37" t="s">
        <v>104</v>
      </c>
      <c r="C877" s="37" t="s">
        <v>19</v>
      </c>
      <c r="D877" s="38">
        <v>39660</v>
      </c>
      <c r="E877" s="89">
        <v>705.25</v>
      </c>
      <c r="F877" s="296"/>
    </row>
    <row r="878" spans="1:6" ht="20.25">
      <c r="A878" s="41"/>
      <c r="B878" s="37" t="s">
        <v>104</v>
      </c>
      <c r="C878" s="37" t="s">
        <v>17</v>
      </c>
      <c r="D878" s="38">
        <v>39675</v>
      </c>
      <c r="E878" s="89">
        <v>286.8</v>
      </c>
      <c r="F878" s="296"/>
    </row>
    <row r="879" spans="1:6" ht="20.25">
      <c r="A879" s="41"/>
      <c r="B879" s="37" t="s">
        <v>105</v>
      </c>
      <c r="C879" s="37" t="s">
        <v>17</v>
      </c>
      <c r="D879" s="38">
        <v>39736</v>
      </c>
      <c r="E879" s="88">
        <v>-2008</v>
      </c>
      <c r="F879" s="296"/>
    </row>
    <row r="880" spans="1:6" ht="20.25">
      <c r="A880" s="41"/>
      <c r="B880" s="37" t="s">
        <v>104</v>
      </c>
      <c r="C880" s="37" t="s">
        <v>17</v>
      </c>
      <c r="D880" s="38">
        <v>39887</v>
      </c>
      <c r="E880" s="89">
        <v>76841</v>
      </c>
      <c r="F880" s="296"/>
    </row>
    <row r="881" spans="1:8" ht="20.25">
      <c r="A881" s="41"/>
      <c r="B881" s="37" t="s">
        <v>104</v>
      </c>
      <c r="C881" s="37" t="s">
        <v>17</v>
      </c>
      <c r="D881" s="38">
        <v>39948</v>
      </c>
      <c r="E881" s="89">
        <v>3992</v>
      </c>
      <c r="F881" s="296"/>
    </row>
    <row r="882" spans="1:8" ht="20.25">
      <c r="A882" s="37"/>
      <c r="B882" s="37" t="s">
        <v>104</v>
      </c>
      <c r="C882" s="37" t="s">
        <v>19</v>
      </c>
      <c r="D882" s="38">
        <v>39964</v>
      </c>
      <c r="E882" s="89">
        <v>13453.6</v>
      </c>
      <c r="F882" s="296"/>
    </row>
    <row r="883" spans="1:8" ht="20.25">
      <c r="A883" s="41"/>
      <c r="B883" s="37" t="s">
        <v>105</v>
      </c>
      <c r="C883" s="37" t="s">
        <v>19</v>
      </c>
      <c r="D883" s="38">
        <v>39994</v>
      </c>
      <c r="E883" s="88">
        <v>-1463</v>
      </c>
      <c r="F883" s="296"/>
    </row>
    <row r="884" spans="1:8" ht="20.25">
      <c r="A884" s="41"/>
      <c r="B884" s="37" t="s">
        <v>104</v>
      </c>
      <c r="C884" s="37" t="s">
        <v>32</v>
      </c>
      <c r="D884" s="38">
        <v>40009</v>
      </c>
      <c r="E884" s="89">
        <v>10725</v>
      </c>
      <c r="F884" s="296"/>
    </row>
    <row r="885" spans="1:8" ht="20.25">
      <c r="A885" s="37"/>
      <c r="B885" s="37" t="s">
        <v>105</v>
      </c>
      <c r="C885" s="37" t="s">
        <v>17</v>
      </c>
      <c r="D885" s="38">
        <v>40252</v>
      </c>
      <c r="E885" s="88">
        <v>-62227</v>
      </c>
      <c r="F885" s="296"/>
    </row>
    <row r="886" spans="1:8" ht="20.25">
      <c r="A886" s="37"/>
      <c r="B886" s="37" t="s">
        <v>124</v>
      </c>
      <c r="C886" s="37" t="s">
        <v>19</v>
      </c>
      <c r="D886" s="38">
        <v>43100</v>
      </c>
      <c r="E886" s="89">
        <v>1427843</v>
      </c>
      <c r="F886" s="296">
        <v>43101</v>
      </c>
      <c r="H886" s="279"/>
    </row>
    <row r="887" spans="1:8" ht="20.25">
      <c r="A887" s="37"/>
      <c r="B887" s="37" t="s">
        <v>124</v>
      </c>
      <c r="C887" s="280" t="s">
        <v>19</v>
      </c>
      <c r="D887" s="38">
        <v>43131</v>
      </c>
      <c r="E887" s="89">
        <v>1635043</v>
      </c>
      <c r="F887" s="296">
        <v>43101</v>
      </c>
    </row>
    <row r="888" spans="1:8" ht="20.25">
      <c r="A888" s="37"/>
      <c r="B888" s="37"/>
      <c r="C888" s="37"/>
      <c r="D888" s="38"/>
      <c r="E888" s="89"/>
      <c r="F888" s="296"/>
    </row>
    <row r="889" spans="1:8" ht="20.25">
      <c r="A889" s="37"/>
      <c r="B889" s="37"/>
      <c r="C889" s="37"/>
      <c r="D889" s="38"/>
      <c r="E889" s="89"/>
      <c r="F889" s="296"/>
    </row>
    <row r="890" spans="1:8" ht="20.25">
      <c r="A890" s="37"/>
      <c r="B890" s="37"/>
      <c r="C890" s="37"/>
      <c r="D890" s="38"/>
      <c r="E890" s="89"/>
      <c r="F890" s="296"/>
    </row>
    <row r="891" spans="1:8" ht="20.25">
      <c r="A891" s="37"/>
      <c r="B891" s="37"/>
      <c r="C891" s="37"/>
      <c r="D891" s="38"/>
      <c r="E891" s="97"/>
      <c r="F891" s="296"/>
    </row>
    <row r="892" spans="1:8" ht="20.25">
      <c r="A892" s="37"/>
      <c r="B892" s="37"/>
      <c r="C892" s="37"/>
      <c r="D892" s="38"/>
      <c r="E892" s="97"/>
      <c r="F892" s="296"/>
    </row>
    <row r="893" spans="1:8" ht="20.25">
      <c r="A893" s="37"/>
      <c r="B893" s="37"/>
      <c r="C893" s="37"/>
      <c r="D893" s="38"/>
      <c r="E893" s="97"/>
      <c r="F893" s="296"/>
    </row>
    <row r="894" spans="1:8" ht="20.25">
      <c r="A894" s="37"/>
      <c r="B894" s="37"/>
      <c r="C894" s="37"/>
      <c r="D894" s="38"/>
      <c r="E894" s="89"/>
      <c r="F894" s="296"/>
    </row>
    <row r="895" spans="1:8" s="279" customFormat="1" ht="20.25">
      <c r="A895" s="280"/>
      <c r="B895" s="280"/>
      <c r="C895" s="280"/>
      <c r="D895" s="38"/>
      <c r="E895" s="89"/>
      <c r="F895" s="296"/>
    </row>
    <row r="896" spans="1:8" s="279" customFormat="1" ht="20.25">
      <c r="A896" s="280"/>
      <c r="B896" s="280"/>
      <c r="C896" s="280"/>
      <c r="D896" s="38"/>
      <c r="E896" s="89"/>
      <c r="F896" s="296"/>
    </row>
    <row r="897" spans="1:6" ht="20.25">
      <c r="A897" s="37"/>
      <c r="B897" s="37"/>
      <c r="C897" s="37"/>
      <c r="D897" s="38"/>
      <c r="E897" s="89"/>
      <c r="F897" s="296"/>
    </row>
    <row r="898" spans="1:6" ht="20.25">
      <c r="A898" s="37"/>
      <c r="B898" s="37"/>
      <c r="C898" s="37"/>
      <c r="D898" s="38"/>
      <c r="E898" s="89"/>
      <c r="F898" s="296"/>
    </row>
    <row r="899" spans="1:6" ht="20.25">
      <c r="A899" s="37"/>
      <c r="B899" s="37"/>
      <c r="C899" s="37"/>
      <c r="D899" s="38"/>
      <c r="E899" s="89"/>
      <c r="F899" s="296"/>
    </row>
    <row r="900" spans="1:6" ht="20.25">
      <c r="A900" s="67"/>
      <c r="B900" s="67"/>
      <c r="C900" s="67"/>
      <c r="D900" s="68"/>
      <c r="E900" s="98"/>
      <c r="F900" s="296"/>
    </row>
    <row r="901" spans="1:6" ht="20.25">
      <c r="A901" s="52"/>
      <c r="B901" s="53"/>
      <c r="C901" s="1238" t="s">
        <v>744</v>
      </c>
      <c r="D901" s="1239"/>
      <c r="E901" s="99">
        <f>SUM(E874:E900)</f>
        <v>3106833.65</v>
      </c>
      <c r="F901" s="296"/>
    </row>
    <row r="902" spans="1:6" ht="20.25">
      <c r="A902" s="55" t="s">
        <v>23</v>
      </c>
      <c r="B902" s="53"/>
      <c r="C902" s="53"/>
      <c r="D902" s="53"/>
      <c r="E902" s="53"/>
      <c r="F902" s="296"/>
    </row>
    <row r="903" spans="1:6" ht="20.25">
      <c r="A903" s="19" t="s">
        <v>0</v>
      </c>
      <c r="B903" s="20"/>
      <c r="C903" s="20"/>
      <c r="D903" s="21"/>
      <c r="E903" s="22"/>
      <c r="F903" s="296"/>
    </row>
    <row r="904" spans="1:6" ht="20.25">
      <c r="A904" s="19" t="s">
        <v>1</v>
      </c>
      <c r="B904" s="20"/>
      <c r="C904" s="19" t="s">
        <v>2</v>
      </c>
      <c r="D904" s="21"/>
      <c r="E904" s="21"/>
      <c r="F904" s="296"/>
    </row>
    <row r="905" spans="1:6" ht="20.25">
      <c r="A905" s="19"/>
      <c r="B905" s="23"/>
      <c r="C905" s="20"/>
      <c r="D905" s="22"/>
      <c r="E905" s="22"/>
      <c r="F905" s="296"/>
    </row>
    <row r="906" spans="1:6" ht="20.25">
      <c r="A906" s="19"/>
      <c r="B906" s="23"/>
      <c r="C906" s="20"/>
      <c r="D906" s="22"/>
      <c r="E906" s="22"/>
      <c r="F906" s="296"/>
    </row>
    <row r="907" spans="1:6" ht="20.25">
      <c r="A907" s="19" t="s">
        <v>3</v>
      </c>
      <c r="B907" s="23"/>
      <c r="C907" s="20"/>
      <c r="D907" s="22"/>
      <c r="E907" s="22"/>
    </row>
    <row r="908" spans="1:6" ht="20.25">
      <c r="A908" s="21"/>
      <c r="B908" s="24"/>
      <c r="C908" s="21"/>
      <c r="D908" s="22"/>
      <c r="E908" s="22"/>
    </row>
    <row r="909" spans="1:6" ht="20.25">
      <c r="A909" s="21" t="s">
        <v>125</v>
      </c>
      <c r="B909" s="24"/>
      <c r="C909" s="21"/>
      <c r="D909" s="22"/>
      <c r="E909" s="22"/>
    </row>
    <row r="910" spans="1:6" ht="20.25">
      <c r="A910" s="21" t="s">
        <v>5</v>
      </c>
      <c r="B910" s="21"/>
      <c r="C910" s="21"/>
      <c r="D910" s="22"/>
      <c r="E910" s="22"/>
    </row>
    <row r="911" spans="1:6" ht="20.25">
      <c r="A911" s="21" t="s">
        <v>6</v>
      </c>
      <c r="B911" s="22"/>
      <c r="C911" s="22"/>
      <c r="D911" s="22"/>
      <c r="E911" s="22"/>
    </row>
    <row r="912" spans="1:6" ht="20.25">
      <c r="A912" s="25" t="s">
        <v>7</v>
      </c>
      <c r="B912" s="26" t="s">
        <v>8</v>
      </c>
      <c r="C912" s="1238" t="s">
        <v>9</v>
      </c>
      <c r="D912" s="1239"/>
      <c r="E912" s="25" t="s">
        <v>10</v>
      </c>
    </row>
    <row r="913" spans="1:5" ht="20.25">
      <c r="A913" s="27"/>
      <c r="B913" s="28" t="s">
        <v>11</v>
      </c>
      <c r="C913" s="25"/>
      <c r="D913" s="29"/>
      <c r="E913" s="27" t="s">
        <v>12</v>
      </c>
    </row>
    <row r="914" spans="1:5" ht="20.25">
      <c r="A914" s="30"/>
      <c r="B914" s="31"/>
      <c r="C914" s="32" t="s">
        <v>13</v>
      </c>
      <c r="D914" s="33" t="s">
        <v>14</v>
      </c>
      <c r="E914" s="32"/>
    </row>
    <row r="915" spans="1:5" ht="20.25">
      <c r="A915" s="34" t="s">
        <v>126</v>
      </c>
      <c r="B915" s="34" t="s">
        <v>104</v>
      </c>
      <c r="C915" s="37" t="s">
        <v>32</v>
      </c>
      <c r="D915" s="35">
        <v>39828</v>
      </c>
      <c r="E915" s="100">
        <v>30624</v>
      </c>
    </row>
    <row r="916" spans="1:5" ht="20.25">
      <c r="A916" s="37"/>
      <c r="B916" s="636" t="s">
        <v>105</v>
      </c>
      <c r="C916" s="636" t="s">
        <v>19</v>
      </c>
      <c r="D916" s="637">
        <v>39844</v>
      </c>
      <c r="E916" s="648">
        <v>-143337</v>
      </c>
    </row>
    <row r="917" spans="1:5" ht="20.25">
      <c r="A917" s="41"/>
      <c r="B917" s="37" t="s">
        <v>104</v>
      </c>
      <c r="C917" s="37" t="s">
        <v>32</v>
      </c>
      <c r="D917" s="38">
        <v>39859</v>
      </c>
      <c r="E917" s="83">
        <v>164538</v>
      </c>
    </row>
    <row r="918" spans="1:5" ht="20.25">
      <c r="A918" s="41"/>
      <c r="B918" s="37" t="s">
        <v>104</v>
      </c>
      <c r="C918" s="37" t="s">
        <v>19</v>
      </c>
      <c r="D918" s="38">
        <v>39872</v>
      </c>
      <c r="E918" s="651">
        <v>400</v>
      </c>
    </row>
    <row r="919" spans="1:5" ht="20.25">
      <c r="A919" s="41"/>
      <c r="B919" s="37" t="s">
        <v>104</v>
      </c>
      <c r="C919" s="37" t="s">
        <v>32</v>
      </c>
      <c r="D919" s="38">
        <v>39887</v>
      </c>
      <c r="E919" s="651">
        <v>213</v>
      </c>
    </row>
    <row r="920" spans="1:5" ht="20.25">
      <c r="A920" s="41"/>
      <c r="B920" s="37" t="s">
        <v>34</v>
      </c>
      <c r="C920" s="37" t="s">
        <v>32</v>
      </c>
      <c r="D920" s="38">
        <v>39918</v>
      </c>
      <c r="E920" s="652">
        <v>20328.3</v>
      </c>
    </row>
    <row r="921" spans="1:5" ht="20.25">
      <c r="A921" s="41"/>
      <c r="B921" s="37" t="s">
        <v>34</v>
      </c>
      <c r="C921" s="37" t="s">
        <v>19</v>
      </c>
      <c r="D921" s="38">
        <v>39933</v>
      </c>
      <c r="E921" s="83">
        <v>11760</v>
      </c>
    </row>
    <row r="922" spans="1:5" ht="20.25">
      <c r="A922" s="41"/>
      <c r="B922" s="37" t="s">
        <v>34</v>
      </c>
      <c r="C922" s="37" t="s">
        <v>19</v>
      </c>
      <c r="D922" s="38">
        <v>39964</v>
      </c>
      <c r="E922" s="83">
        <v>89100</v>
      </c>
    </row>
    <row r="923" spans="1:5" ht="20.25">
      <c r="A923" s="41"/>
      <c r="B923" s="37" t="s">
        <v>104</v>
      </c>
      <c r="C923" s="37" t="s">
        <v>17</v>
      </c>
      <c r="D923" s="38">
        <v>39979</v>
      </c>
      <c r="E923" s="651">
        <v>13000</v>
      </c>
    </row>
    <row r="924" spans="1:5" ht="20.25">
      <c r="A924" s="41"/>
      <c r="B924" s="37" t="s">
        <v>105</v>
      </c>
      <c r="C924" s="37" t="s">
        <v>19</v>
      </c>
      <c r="D924" s="38">
        <v>39994</v>
      </c>
      <c r="E924" s="650">
        <v>-4885</v>
      </c>
    </row>
    <row r="925" spans="1:5" ht="20.25">
      <c r="A925" s="41"/>
      <c r="B925" s="37" t="s">
        <v>34</v>
      </c>
      <c r="C925" s="37" t="s">
        <v>32</v>
      </c>
      <c r="D925" s="38">
        <v>40009</v>
      </c>
      <c r="E925" s="650">
        <v>-18199.900000000001</v>
      </c>
    </row>
    <row r="926" spans="1:5" ht="20.25">
      <c r="A926" s="41"/>
      <c r="B926" s="37" t="s">
        <v>34</v>
      </c>
      <c r="C926" s="37" t="s">
        <v>17</v>
      </c>
      <c r="D926" s="38">
        <v>40132</v>
      </c>
      <c r="E926" s="650">
        <v>-11350</v>
      </c>
    </row>
    <row r="927" spans="1:5" ht="20.25">
      <c r="A927" s="41"/>
      <c r="B927" s="636" t="s">
        <v>104</v>
      </c>
      <c r="C927" s="636" t="s">
        <v>19</v>
      </c>
      <c r="D927" s="637">
        <v>40178</v>
      </c>
      <c r="E927" s="649">
        <v>143161.5</v>
      </c>
    </row>
    <row r="928" spans="1:5" ht="20.25">
      <c r="A928" s="41"/>
      <c r="B928" s="103" t="s">
        <v>76</v>
      </c>
      <c r="C928" s="37" t="s">
        <v>127</v>
      </c>
      <c r="D928" s="38">
        <v>40188</v>
      </c>
      <c r="E928" s="101">
        <v>-866124</v>
      </c>
    </row>
    <row r="929" spans="1:6" ht="20.25">
      <c r="A929" s="41"/>
      <c r="B929" s="103" t="s">
        <v>76</v>
      </c>
      <c r="C929" s="37" t="s">
        <v>55</v>
      </c>
      <c r="D929" s="38">
        <v>40188</v>
      </c>
      <c r="E929" s="101">
        <v>-754290</v>
      </c>
    </row>
    <row r="930" spans="1:6" ht="20.25">
      <c r="A930" s="37"/>
      <c r="B930" s="37" t="s">
        <v>104</v>
      </c>
      <c r="C930" s="37" t="s">
        <v>17</v>
      </c>
      <c r="D930" s="38">
        <v>40252</v>
      </c>
      <c r="E930" s="101">
        <v>100</v>
      </c>
    </row>
    <row r="931" spans="1:6" ht="20.25">
      <c r="A931" s="41"/>
      <c r="B931" s="37" t="s">
        <v>128</v>
      </c>
      <c r="C931" s="37" t="s">
        <v>129</v>
      </c>
      <c r="D931" s="38">
        <v>40369</v>
      </c>
      <c r="E931" s="101">
        <v>-59029</v>
      </c>
    </row>
    <row r="932" spans="1:6" ht="20.25">
      <c r="A932" s="41"/>
      <c r="B932" s="37" t="s">
        <v>130</v>
      </c>
      <c r="C932" s="37" t="s">
        <v>98</v>
      </c>
      <c r="D932" s="38">
        <v>40801</v>
      </c>
      <c r="E932" s="101">
        <v>-3480</v>
      </c>
    </row>
    <row r="933" spans="1:6" ht="20.25">
      <c r="A933" s="41"/>
      <c r="B933" s="37" t="s">
        <v>131</v>
      </c>
      <c r="C933" s="37" t="s">
        <v>19</v>
      </c>
      <c r="D933" s="38">
        <v>42277</v>
      </c>
      <c r="E933" s="104">
        <v>-2219</v>
      </c>
    </row>
    <row r="934" spans="1:6" s="279" customFormat="1" ht="20.25">
      <c r="A934" s="41"/>
      <c r="B934" s="280" t="s">
        <v>34</v>
      </c>
      <c r="C934" s="280" t="s">
        <v>19</v>
      </c>
      <c r="D934" s="38">
        <v>43069</v>
      </c>
      <c r="E934" s="102">
        <v>16958758</v>
      </c>
      <c r="F934" s="302">
        <v>43101</v>
      </c>
    </row>
    <row r="935" spans="1:6" s="279" customFormat="1" ht="20.25">
      <c r="A935" s="41"/>
      <c r="B935" s="280" t="s">
        <v>34</v>
      </c>
      <c r="C935" s="280" t="s">
        <v>17</v>
      </c>
      <c r="D935" s="38">
        <v>43115</v>
      </c>
      <c r="E935" s="102">
        <v>14519025</v>
      </c>
      <c r="F935" s="302">
        <v>43101</v>
      </c>
    </row>
    <row r="936" spans="1:6" s="279" customFormat="1" ht="20.25">
      <c r="A936" s="41"/>
      <c r="B936" s="280" t="s">
        <v>34</v>
      </c>
      <c r="C936" s="280" t="s">
        <v>19</v>
      </c>
      <c r="D936" s="38">
        <v>43131</v>
      </c>
      <c r="E936" s="102">
        <v>17907848</v>
      </c>
      <c r="F936" s="302" t="s">
        <v>539</v>
      </c>
    </row>
    <row r="937" spans="1:6" ht="20.25">
      <c r="A937" s="41"/>
      <c r="B937" s="37"/>
      <c r="C937" s="37"/>
      <c r="D937" s="38"/>
      <c r="E937" s="102"/>
    </row>
    <row r="938" spans="1:6" ht="20.25">
      <c r="A938" s="41"/>
      <c r="B938" s="37"/>
      <c r="C938" s="37"/>
      <c r="D938" s="38"/>
      <c r="E938" s="102"/>
    </row>
    <row r="939" spans="1:6" ht="20.25">
      <c r="A939" s="93"/>
      <c r="B939" s="67"/>
      <c r="C939" s="37"/>
      <c r="D939" s="68"/>
      <c r="E939" s="105"/>
    </row>
    <row r="940" spans="1:6" ht="20.25">
      <c r="A940" s="53"/>
      <c r="B940" s="53"/>
      <c r="C940" s="1238" t="s">
        <v>744</v>
      </c>
      <c r="D940" s="1239"/>
      <c r="E940" s="11">
        <f>SUM(E915:E939)</f>
        <v>47995941.899999999</v>
      </c>
      <c r="F940" s="296"/>
    </row>
    <row r="941" spans="1:6" ht="20.25">
      <c r="A941" s="55" t="s">
        <v>23</v>
      </c>
      <c r="B941" s="22"/>
      <c r="C941" s="22"/>
      <c r="D941" s="22"/>
      <c r="E941" s="22"/>
      <c r="F941" s="296"/>
    </row>
    <row r="942" spans="1:6" ht="20.25">
      <c r="A942" s="19"/>
      <c r="B942" s="20"/>
      <c r="C942" s="20"/>
      <c r="D942" s="21"/>
      <c r="E942" s="22"/>
      <c r="F942" s="296"/>
    </row>
    <row r="943" spans="1:6" s="279" customFormat="1" ht="20.25">
      <c r="A943" s="19"/>
      <c r="B943" s="20"/>
      <c r="C943" s="20"/>
      <c r="D943" s="21"/>
      <c r="E943" s="22"/>
      <c r="F943" s="296"/>
    </row>
    <row r="944" spans="1:6" ht="20.25">
      <c r="A944" s="19" t="s">
        <v>0</v>
      </c>
      <c r="B944" s="20"/>
      <c r="C944" s="20"/>
      <c r="D944" s="21"/>
      <c r="E944" s="22"/>
    </row>
    <row r="945" spans="1:6" ht="20.25">
      <c r="A945" s="19" t="s">
        <v>1</v>
      </c>
      <c r="B945" s="20"/>
      <c r="C945" s="19" t="s">
        <v>2</v>
      </c>
      <c r="D945" s="21"/>
      <c r="E945" s="21"/>
    </row>
    <row r="946" spans="1:6" ht="20.25">
      <c r="A946" s="19"/>
      <c r="B946" s="23"/>
      <c r="C946" s="20"/>
      <c r="D946" s="22"/>
      <c r="E946" s="22"/>
    </row>
    <row r="947" spans="1:6" ht="20.25">
      <c r="A947" s="19"/>
      <c r="B947" s="23"/>
      <c r="C947" s="20"/>
      <c r="D947" s="22"/>
      <c r="E947" s="22"/>
    </row>
    <row r="948" spans="1:6" ht="20.25">
      <c r="A948" s="19" t="s">
        <v>3</v>
      </c>
      <c r="B948" s="23"/>
      <c r="C948" s="20"/>
      <c r="D948" s="22"/>
      <c r="E948" s="22"/>
    </row>
    <row r="949" spans="1:6" ht="20.25">
      <c r="A949" s="21"/>
      <c r="B949" s="24"/>
      <c r="C949" s="21"/>
      <c r="D949" s="22"/>
      <c r="E949" s="22"/>
    </row>
    <row r="950" spans="1:6" ht="20.25">
      <c r="A950" s="21" t="s">
        <v>132</v>
      </c>
      <c r="B950" s="24"/>
      <c r="C950" s="21"/>
      <c r="D950" s="22"/>
      <c r="E950" s="22"/>
    </row>
    <row r="951" spans="1:6" ht="20.25">
      <c r="A951" s="21" t="s">
        <v>5</v>
      </c>
      <c r="B951" s="21"/>
      <c r="C951" s="21"/>
      <c r="D951" s="22"/>
      <c r="E951" s="22"/>
    </row>
    <row r="952" spans="1:6" ht="20.25">
      <c r="A952" s="21" t="s">
        <v>6</v>
      </c>
      <c r="B952" s="22"/>
      <c r="C952" s="22"/>
      <c r="D952" s="22"/>
      <c r="E952" s="22"/>
      <c r="F952" s="296"/>
    </row>
    <row r="953" spans="1:6" ht="20.25">
      <c r="A953" s="25" t="s">
        <v>7</v>
      </c>
      <c r="B953" s="26" t="s">
        <v>8</v>
      </c>
      <c r="C953" s="1238" t="s">
        <v>9</v>
      </c>
      <c r="D953" s="1240"/>
      <c r="E953" s="25" t="s">
        <v>10</v>
      </c>
      <c r="F953" s="296"/>
    </row>
    <row r="954" spans="1:6" ht="20.25">
      <c r="A954" s="27"/>
      <c r="B954" s="28" t="s">
        <v>11</v>
      </c>
      <c r="C954" s="25"/>
      <c r="D954" s="29"/>
      <c r="E954" s="27" t="s">
        <v>12</v>
      </c>
      <c r="F954" s="296"/>
    </row>
    <row r="955" spans="1:6" ht="20.25">
      <c r="A955" s="30"/>
      <c r="B955" s="31"/>
      <c r="C955" s="32" t="s">
        <v>13</v>
      </c>
      <c r="D955" s="33" t="s">
        <v>14</v>
      </c>
      <c r="E955" s="32"/>
      <c r="F955" s="296"/>
    </row>
    <row r="956" spans="1:6" ht="20.25">
      <c r="A956" s="34" t="s">
        <v>133</v>
      </c>
      <c r="B956" s="34" t="s">
        <v>105</v>
      </c>
      <c r="C956" s="34" t="s">
        <v>19</v>
      </c>
      <c r="D956" s="35">
        <v>38655</v>
      </c>
      <c r="E956" s="94">
        <v>-25262.36</v>
      </c>
      <c r="F956" s="296"/>
    </row>
    <row r="957" spans="1:6" ht="20.25">
      <c r="A957" s="37"/>
      <c r="B957" s="37" t="s">
        <v>18</v>
      </c>
      <c r="C957" s="37" t="s">
        <v>17</v>
      </c>
      <c r="D957" s="38">
        <v>38732</v>
      </c>
      <c r="E957" s="89">
        <v>2268517.54</v>
      </c>
      <c r="F957" s="296"/>
    </row>
    <row r="958" spans="1:6" ht="20.25">
      <c r="A958" s="41"/>
      <c r="B958" s="37" t="s">
        <v>18</v>
      </c>
      <c r="C958" s="37" t="s">
        <v>19</v>
      </c>
      <c r="D958" s="38">
        <v>38747</v>
      </c>
      <c r="E958" s="89">
        <v>2332040.96</v>
      </c>
      <c r="F958" s="296"/>
    </row>
    <row r="959" spans="1:6" ht="20.25">
      <c r="A959" s="41"/>
      <c r="B959" s="37" t="s">
        <v>18</v>
      </c>
      <c r="C959" s="37" t="s">
        <v>17</v>
      </c>
      <c r="D959" s="38">
        <v>38763</v>
      </c>
      <c r="E959" s="89">
        <v>1991407.97</v>
      </c>
      <c r="F959" s="296"/>
    </row>
    <row r="960" spans="1:6" ht="20.25">
      <c r="A960" s="41"/>
      <c r="B960" s="37" t="s">
        <v>18</v>
      </c>
      <c r="C960" s="37" t="s">
        <v>19</v>
      </c>
      <c r="D960" s="38">
        <v>38776</v>
      </c>
      <c r="E960" s="89">
        <v>1478135.45</v>
      </c>
      <c r="F960" s="296"/>
    </row>
    <row r="961" spans="1:6" ht="20.25">
      <c r="A961" s="41"/>
      <c r="B961" s="37" t="s">
        <v>18</v>
      </c>
      <c r="C961" s="37" t="s">
        <v>17</v>
      </c>
      <c r="D961" s="38">
        <v>38791</v>
      </c>
      <c r="E961" s="89">
        <v>1921271.12</v>
      </c>
      <c r="F961" s="296"/>
    </row>
    <row r="962" spans="1:6" ht="20.25">
      <c r="A962" s="41"/>
      <c r="B962" s="37" t="s">
        <v>134</v>
      </c>
      <c r="C962" s="37" t="s">
        <v>135</v>
      </c>
      <c r="D962" s="38">
        <v>38847</v>
      </c>
      <c r="E962" s="88">
        <v>-3045563.49</v>
      </c>
      <c r="F962" s="296"/>
    </row>
    <row r="963" spans="1:6" ht="20.25">
      <c r="A963" s="41"/>
      <c r="B963" s="37" t="s">
        <v>134</v>
      </c>
      <c r="C963" s="37" t="s">
        <v>135</v>
      </c>
      <c r="D963" s="38">
        <v>38847</v>
      </c>
      <c r="E963" s="88">
        <v>-3000000</v>
      </c>
      <c r="F963" s="296"/>
    </row>
    <row r="964" spans="1:6" ht="20.25">
      <c r="A964" s="37"/>
      <c r="B964" s="37" t="s">
        <v>136</v>
      </c>
      <c r="C964" s="37" t="s">
        <v>19</v>
      </c>
      <c r="D964" s="38">
        <v>38959</v>
      </c>
      <c r="E964" s="88">
        <v>-934274.31</v>
      </c>
      <c r="F964" s="296"/>
    </row>
    <row r="965" spans="1:6" ht="20.25">
      <c r="A965" s="41"/>
      <c r="B965" s="37" t="s">
        <v>136</v>
      </c>
      <c r="C965" s="37" t="s">
        <v>19</v>
      </c>
      <c r="D965" s="38">
        <v>38990</v>
      </c>
      <c r="E965" s="88">
        <v>-133040.12</v>
      </c>
      <c r="F965" s="296"/>
    </row>
    <row r="966" spans="1:6" ht="20.25">
      <c r="A966" s="41"/>
      <c r="B966" s="37"/>
      <c r="C966" s="37"/>
      <c r="D966" s="42"/>
      <c r="E966" s="89"/>
      <c r="F966" s="308"/>
    </row>
    <row r="967" spans="1:6" ht="20.25">
      <c r="A967" s="41"/>
      <c r="B967" s="44"/>
      <c r="C967" s="37"/>
      <c r="D967" s="42"/>
      <c r="E967" s="88"/>
      <c r="F967" s="308"/>
    </row>
    <row r="968" spans="1:6" ht="20.25">
      <c r="A968" s="41"/>
      <c r="B968" s="44"/>
      <c r="C968" s="37"/>
      <c r="D968" s="42"/>
      <c r="E968" s="88"/>
    </row>
    <row r="969" spans="1:6" ht="20.25">
      <c r="A969" s="41"/>
      <c r="B969" s="44"/>
      <c r="C969" s="37"/>
      <c r="D969" s="42"/>
      <c r="E969" s="88"/>
    </row>
    <row r="970" spans="1:6" ht="20.25">
      <c r="A970" s="41"/>
      <c r="B970" s="44"/>
      <c r="C970" s="37"/>
      <c r="D970" s="42"/>
      <c r="E970" s="88"/>
    </row>
    <row r="971" spans="1:6" ht="20.25">
      <c r="A971" s="41"/>
      <c r="B971" s="44"/>
      <c r="C971" s="37"/>
      <c r="D971" s="42"/>
      <c r="E971" s="88"/>
    </row>
    <row r="972" spans="1:6" ht="20.25">
      <c r="A972" s="41"/>
      <c r="B972" s="44"/>
      <c r="C972" s="37"/>
      <c r="D972" s="42"/>
      <c r="E972" s="88"/>
    </row>
    <row r="973" spans="1:6" ht="20.25">
      <c r="A973" s="41"/>
      <c r="B973" s="44"/>
      <c r="C973" s="37"/>
      <c r="D973" s="42"/>
      <c r="E973" s="88"/>
    </row>
    <row r="974" spans="1:6" ht="20.25">
      <c r="A974" s="41"/>
      <c r="B974" s="44"/>
      <c r="C974" s="37"/>
      <c r="D974" s="42"/>
      <c r="E974" s="88"/>
    </row>
    <row r="975" spans="1:6" ht="20.25">
      <c r="A975" s="41"/>
      <c r="B975" s="44"/>
      <c r="C975" s="37"/>
      <c r="D975" s="42"/>
      <c r="E975" s="88"/>
    </row>
    <row r="976" spans="1:6" ht="20.25">
      <c r="A976" s="41"/>
      <c r="B976" s="44"/>
      <c r="C976" s="37"/>
      <c r="D976" s="42"/>
      <c r="E976" s="88"/>
    </row>
    <row r="977" spans="1:6" s="279" customFormat="1" ht="20.25">
      <c r="A977" s="41"/>
      <c r="B977" s="281"/>
      <c r="C977" s="280"/>
      <c r="D977" s="42"/>
      <c r="E977" s="88"/>
      <c r="F977" s="302"/>
    </row>
    <row r="978" spans="1:6" s="279" customFormat="1" ht="20.25">
      <c r="A978" s="41"/>
      <c r="B978" s="281"/>
      <c r="C978" s="280"/>
      <c r="D978" s="42"/>
      <c r="E978" s="88"/>
      <c r="F978" s="302"/>
    </row>
    <row r="979" spans="1:6" s="279" customFormat="1" ht="20.25">
      <c r="A979" s="41"/>
      <c r="B979" s="281"/>
      <c r="C979" s="280"/>
      <c r="D979" s="42"/>
      <c r="E979" s="88"/>
      <c r="F979" s="302"/>
    </row>
    <row r="980" spans="1:6" ht="20.25">
      <c r="A980" s="41"/>
      <c r="B980" s="44"/>
      <c r="C980" s="37"/>
      <c r="D980" s="42"/>
      <c r="E980" s="88"/>
    </row>
    <row r="981" spans="1:6" ht="20.25">
      <c r="A981" s="41"/>
      <c r="B981" s="44"/>
      <c r="C981" s="37"/>
      <c r="D981" s="42"/>
      <c r="E981" s="88"/>
    </row>
    <row r="982" spans="1:6" ht="20.25">
      <c r="A982" s="30"/>
      <c r="B982" s="51"/>
      <c r="C982" s="47"/>
      <c r="D982" s="49"/>
      <c r="E982" s="50"/>
    </row>
    <row r="983" spans="1:6" ht="20.25">
      <c r="A983" s="52"/>
      <c r="B983" s="53"/>
      <c r="C983" s="1238" t="s">
        <v>744</v>
      </c>
      <c r="D983" s="1239"/>
      <c r="E983" s="62">
        <v>2853232.7599999993</v>
      </c>
    </row>
    <row r="984" spans="1:6" ht="20.25">
      <c r="A984" s="55" t="s">
        <v>23</v>
      </c>
      <c r="B984" s="53"/>
      <c r="C984" s="53"/>
      <c r="D984" s="53"/>
      <c r="E984" s="53"/>
    </row>
    <row r="985" spans="1:6" ht="20.25">
      <c r="A985" s="19" t="s">
        <v>0</v>
      </c>
      <c r="B985" s="20"/>
      <c r="C985" s="20"/>
      <c r="D985" s="21"/>
      <c r="E985" s="22"/>
    </row>
    <row r="986" spans="1:6" ht="20.25">
      <c r="A986" s="19" t="s">
        <v>1</v>
      </c>
      <c r="B986" s="20"/>
      <c r="C986" s="19" t="s">
        <v>2</v>
      </c>
      <c r="D986" s="21"/>
      <c r="E986" s="21"/>
    </row>
    <row r="987" spans="1:6" ht="20.25">
      <c r="A987" s="19"/>
      <c r="B987" s="23"/>
      <c r="C987" s="20"/>
      <c r="D987" s="22"/>
      <c r="E987" s="22"/>
    </row>
    <row r="988" spans="1:6" ht="20.25">
      <c r="A988" s="19"/>
      <c r="B988" s="23"/>
      <c r="C988" s="20"/>
      <c r="D988" s="22"/>
      <c r="E988" s="22"/>
    </row>
    <row r="989" spans="1:6" ht="20.25">
      <c r="A989" s="19" t="s">
        <v>3</v>
      </c>
      <c r="B989" s="23"/>
      <c r="C989" s="20"/>
      <c r="D989" s="22"/>
      <c r="E989" s="22"/>
    </row>
    <row r="990" spans="1:6" ht="20.25">
      <c r="A990" s="21"/>
      <c r="B990" s="24"/>
      <c r="C990" s="21"/>
      <c r="D990" s="22"/>
      <c r="E990" s="22"/>
    </row>
    <row r="991" spans="1:6" ht="20.25">
      <c r="A991" s="21" t="s">
        <v>137</v>
      </c>
      <c r="B991" s="24"/>
      <c r="C991" s="21"/>
      <c r="D991" s="22"/>
      <c r="E991" s="22"/>
    </row>
    <row r="992" spans="1:6" ht="20.25">
      <c r="A992" s="21" t="s">
        <v>5</v>
      </c>
      <c r="B992" s="21"/>
      <c r="C992" s="21"/>
      <c r="D992" s="22"/>
      <c r="E992" s="22"/>
    </row>
    <row r="993" spans="1:5" ht="20.25">
      <c r="A993" s="21" t="s">
        <v>6</v>
      </c>
      <c r="B993" s="22"/>
      <c r="C993" s="22"/>
      <c r="D993" s="22"/>
      <c r="E993" s="22"/>
    </row>
    <row r="994" spans="1:5" ht="20.25">
      <c r="A994" s="25" t="s">
        <v>7</v>
      </c>
      <c r="B994" s="26" t="s">
        <v>8</v>
      </c>
      <c r="C994" s="1238" t="s">
        <v>9</v>
      </c>
      <c r="D994" s="1240"/>
      <c r="E994" s="25" t="s">
        <v>10</v>
      </c>
    </row>
    <row r="995" spans="1:5" ht="20.25">
      <c r="A995" s="27"/>
      <c r="B995" s="28" t="s">
        <v>11</v>
      </c>
      <c r="C995" s="25"/>
      <c r="D995" s="29"/>
      <c r="E995" s="27" t="s">
        <v>12</v>
      </c>
    </row>
    <row r="996" spans="1:5" ht="20.25">
      <c r="A996" s="30"/>
      <c r="B996" s="31"/>
      <c r="C996" s="32" t="s">
        <v>13</v>
      </c>
      <c r="D996" s="33" t="s">
        <v>14</v>
      </c>
      <c r="E996" s="32"/>
    </row>
    <row r="997" spans="1:5" ht="20.25">
      <c r="A997" s="34" t="s">
        <v>138</v>
      </c>
      <c r="B997" s="34" t="s">
        <v>139</v>
      </c>
      <c r="C997" s="34" t="s">
        <v>19</v>
      </c>
      <c r="D997" s="35">
        <v>39082</v>
      </c>
      <c r="E997" s="106">
        <v>21419.65</v>
      </c>
    </row>
    <row r="998" spans="1:5" ht="20.25">
      <c r="A998" s="37"/>
      <c r="B998" s="37"/>
      <c r="C998" s="77"/>
      <c r="D998" s="82"/>
      <c r="E998" s="107"/>
    </row>
    <row r="999" spans="1:5" ht="20.25">
      <c r="A999" s="41"/>
      <c r="B999" s="37"/>
      <c r="C999" s="77"/>
      <c r="D999" s="41"/>
      <c r="E999" s="46"/>
    </row>
    <row r="1000" spans="1:5" ht="20.25">
      <c r="A1000" s="41"/>
      <c r="B1000" s="37"/>
      <c r="C1000" s="77"/>
      <c r="D1000" s="41"/>
      <c r="E1000" s="46"/>
    </row>
    <row r="1001" spans="1:5" ht="20.25">
      <c r="A1001" s="41"/>
      <c r="B1001" s="37"/>
      <c r="C1001" s="77"/>
      <c r="D1001" s="41"/>
      <c r="E1001" s="46"/>
    </row>
    <row r="1002" spans="1:5" ht="20.25">
      <c r="A1002" s="41"/>
      <c r="B1002" s="37"/>
      <c r="C1002" s="77"/>
      <c r="D1002" s="41"/>
      <c r="E1002" s="46"/>
    </row>
    <row r="1003" spans="1:5" ht="20.25">
      <c r="A1003" s="41"/>
      <c r="B1003" s="37"/>
      <c r="C1003" s="77"/>
      <c r="D1003" s="41"/>
      <c r="E1003" s="46"/>
    </row>
    <row r="1004" spans="1:5" ht="20.25">
      <c r="A1004" s="41"/>
      <c r="B1004" s="37"/>
      <c r="C1004" s="77"/>
      <c r="D1004" s="41"/>
      <c r="E1004" s="46"/>
    </row>
    <row r="1005" spans="1:5" ht="20.25">
      <c r="A1005" s="41"/>
      <c r="B1005" s="37"/>
      <c r="C1005" s="77"/>
      <c r="D1005" s="41"/>
      <c r="E1005" s="46"/>
    </row>
    <row r="1006" spans="1:5" ht="20.25">
      <c r="A1006" s="41"/>
      <c r="B1006" s="37"/>
      <c r="C1006" s="77"/>
      <c r="D1006" s="41"/>
      <c r="E1006" s="46"/>
    </row>
    <row r="1007" spans="1:5" ht="20.25">
      <c r="A1007" s="41"/>
      <c r="B1007" s="37"/>
      <c r="C1007" s="77"/>
      <c r="D1007" s="41"/>
      <c r="E1007" s="46"/>
    </row>
    <row r="1008" spans="1:5" ht="20.25">
      <c r="A1008" s="41"/>
      <c r="B1008" s="1248" t="s">
        <v>140</v>
      </c>
      <c r="C1008" s="1249"/>
      <c r="D1008" s="1250"/>
      <c r="E1008" s="46"/>
    </row>
    <row r="1009" spans="1:6" ht="20.25">
      <c r="A1009" s="41"/>
      <c r="B1009" s="1248"/>
      <c r="C1009" s="1249"/>
      <c r="D1009" s="1250"/>
      <c r="E1009" s="46"/>
    </row>
    <row r="1010" spans="1:6" ht="20.25">
      <c r="A1010" s="41"/>
      <c r="B1010" s="1248"/>
      <c r="C1010" s="1249"/>
      <c r="D1010" s="1250"/>
      <c r="E1010" s="46"/>
    </row>
    <row r="1011" spans="1:6" ht="20.25">
      <c r="A1011" s="41"/>
      <c r="B1011" s="1248"/>
      <c r="C1011" s="1249"/>
      <c r="D1011" s="1250"/>
      <c r="E1011" s="46"/>
    </row>
    <row r="1012" spans="1:6" ht="20.25">
      <c r="A1012" s="41"/>
      <c r="B1012" s="37"/>
      <c r="C1012" s="77"/>
      <c r="D1012" s="41"/>
      <c r="E1012" s="46"/>
    </row>
    <row r="1013" spans="1:6" ht="20.25">
      <c r="A1013" s="41"/>
      <c r="B1013" s="37"/>
      <c r="C1013" s="77"/>
      <c r="D1013" s="41"/>
      <c r="E1013" s="46"/>
    </row>
    <row r="1014" spans="1:6" ht="20.25">
      <c r="A1014" s="41"/>
      <c r="B1014" s="37"/>
      <c r="C1014" s="77"/>
      <c r="D1014" s="41"/>
      <c r="E1014" s="46"/>
    </row>
    <row r="1015" spans="1:6" ht="20.25">
      <c r="A1015" s="41"/>
      <c r="B1015" s="37"/>
      <c r="C1015" s="77"/>
      <c r="D1015" s="41"/>
      <c r="E1015" s="46"/>
    </row>
    <row r="1016" spans="1:6" ht="20.25">
      <c r="A1016" s="41"/>
      <c r="B1016" s="37"/>
      <c r="C1016" s="77"/>
      <c r="D1016" s="41"/>
      <c r="E1016" s="46"/>
    </row>
    <row r="1017" spans="1:6" s="279" customFormat="1" ht="20.25">
      <c r="A1017" s="41"/>
      <c r="B1017" s="280"/>
      <c r="C1017" s="77"/>
      <c r="D1017" s="41"/>
      <c r="E1017" s="46"/>
      <c r="F1017" s="302"/>
    </row>
    <row r="1018" spans="1:6" s="279" customFormat="1" ht="20.25">
      <c r="A1018" s="41"/>
      <c r="B1018" s="280"/>
      <c r="C1018" s="77"/>
      <c r="D1018" s="41"/>
      <c r="E1018" s="46"/>
      <c r="F1018" s="302"/>
    </row>
    <row r="1019" spans="1:6" s="279" customFormat="1" ht="20.25">
      <c r="A1019" s="41"/>
      <c r="B1019" s="280"/>
      <c r="C1019" s="77"/>
      <c r="D1019" s="41"/>
      <c r="E1019" s="46"/>
      <c r="F1019" s="302"/>
    </row>
    <row r="1020" spans="1:6" ht="20.25">
      <c r="A1020" s="41"/>
      <c r="B1020" s="37"/>
      <c r="C1020" s="77"/>
      <c r="D1020" s="41"/>
      <c r="E1020" s="46"/>
    </row>
    <row r="1021" spans="1:6" ht="20.25">
      <c r="A1021" s="37"/>
      <c r="B1021" s="37"/>
      <c r="C1021" s="77"/>
      <c r="D1021" s="41"/>
      <c r="E1021" s="46"/>
    </row>
    <row r="1022" spans="1:6" ht="20.25">
      <c r="A1022" s="41"/>
      <c r="B1022" s="37"/>
      <c r="C1022" s="77"/>
      <c r="D1022" s="41"/>
      <c r="E1022" s="46"/>
    </row>
    <row r="1023" spans="1:6" ht="20.25">
      <c r="A1023" s="30"/>
      <c r="B1023" s="51"/>
      <c r="C1023" s="30"/>
      <c r="D1023" s="49"/>
      <c r="E1023" s="50"/>
    </row>
    <row r="1024" spans="1:6" ht="20.25">
      <c r="A1024" s="52"/>
      <c r="B1024" s="53"/>
      <c r="C1024" s="1238" t="s">
        <v>744</v>
      </c>
      <c r="D1024" s="1239"/>
      <c r="E1024" s="54">
        <v>21419.65</v>
      </c>
    </row>
    <row r="1025" spans="1:6" ht="20.25">
      <c r="A1025" s="55" t="s">
        <v>23</v>
      </c>
      <c r="B1025" s="53"/>
      <c r="C1025" s="53"/>
      <c r="D1025" s="53"/>
      <c r="E1025" s="53"/>
    </row>
    <row r="1026" spans="1:6" ht="20.25">
      <c r="A1026" s="19" t="s">
        <v>0</v>
      </c>
      <c r="B1026" s="20"/>
      <c r="C1026" s="20"/>
      <c r="D1026" s="21"/>
      <c r="E1026" s="22"/>
    </row>
    <row r="1027" spans="1:6" ht="20.25">
      <c r="A1027" s="19" t="s">
        <v>1</v>
      </c>
      <c r="B1027" s="20"/>
      <c r="C1027" s="19" t="s">
        <v>2</v>
      </c>
      <c r="D1027" s="21"/>
      <c r="E1027" s="21"/>
    </row>
    <row r="1028" spans="1:6" ht="20.25">
      <c r="A1028" s="19"/>
      <c r="B1028" s="23"/>
      <c r="C1028" s="20"/>
      <c r="D1028" s="22"/>
      <c r="E1028" s="22"/>
    </row>
    <row r="1029" spans="1:6" ht="20.25">
      <c r="A1029" s="19"/>
      <c r="B1029" s="23"/>
      <c r="C1029" s="20"/>
      <c r="D1029" s="22"/>
      <c r="E1029" s="22"/>
    </row>
    <row r="1030" spans="1:6" ht="20.25">
      <c r="A1030" s="19" t="s">
        <v>3</v>
      </c>
      <c r="B1030" s="23"/>
      <c r="C1030" s="20"/>
      <c r="D1030" s="22"/>
      <c r="E1030" s="22"/>
    </row>
    <row r="1031" spans="1:6" ht="20.25">
      <c r="A1031" s="21"/>
      <c r="B1031" s="24"/>
      <c r="C1031" s="21"/>
      <c r="D1031" s="22"/>
      <c r="E1031" s="22"/>
    </row>
    <row r="1032" spans="1:6" ht="20.25">
      <c r="A1032" s="21" t="s">
        <v>141</v>
      </c>
      <c r="B1032" s="24"/>
      <c r="C1032" s="21"/>
      <c r="D1032" s="22"/>
      <c r="E1032" s="22"/>
    </row>
    <row r="1033" spans="1:6" ht="20.25">
      <c r="A1033" s="21" t="s">
        <v>5</v>
      </c>
      <c r="B1033" s="21"/>
      <c r="C1033" s="21"/>
      <c r="D1033" s="22"/>
      <c r="E1033" s="22"/>
    </row>
    <row r="1034" spans="1:6" ht="20.25">
      <c r="A1034" s="21" t="s">
        <v>6</v>
      </c>
      <c r="B1034" s="22"/>
      <c r="C1034" s="22"/>
      <c r="D1034" s="22"/>
      <c r="E1034" s="22"/>
    </row>
    <row r="1035" spans="1:6" ht="20.25">
      <c r="A1035" s="25" t="s">
        <v>7</v>
      </c>
      <c r="B1035" s="26" t="s">
        <v>8</v>
      </c>
      <c r="C1035" s="1238" t="s">
        <v>9</v>
      </c>
      <c r="D1035" s="1239"/>
      <c r="E1035" s="25" t="s">
        <v>10</v>
      </c>
    </row>
    <row r="1036" spans="1:6" ht="20.25">
      <c r="A1036" s="27"/>
      <c r="B1036" s="28" t="s">
        <v>11</v>
      </c>
      <c r="C1036" s="25"/>
      <c r="D1036" s="29"/>
      <c r="E1036" s="27" t="s">
        <v>12</v>
      </c>
    </row>
    <row r="1037" spans="1:6" ht="20.25">
      <c r="A1037" s="30"/>
      <c r="B1037" s="31"/>
      <c r="C1037" s="32" t="s">
        <v>13</v>
      </c>
      <c r="D1037" s="33" t="s">
        <v>14</v>
      </c>
      <c r="E1037" s="32"/>
    </row>
    <row r="1038" spans="1:6" ht="20.25">
      <c r="A1038" s="34" t="s">
        <v>142</v>
      </c>
      <c r="B1038" s="34" t="s">
        <v>104</v>
      </c>
      <c r="C1038" s="37" t="s">
        <v>17</v>
      </c>
      <c r="D1038" s="35">
        <v>39736</v>
      </c>
      <c r="E1038" s="87">
        <v>215.8</v>
      </c>
      <c r="F1038" s="296"/>
    </row>
    <row r="1039" spans="1:6" ht="20.25">
      <c r="A1039" s="37"/>
      <c r="B1039" s="37" t="s">
        <v>18</v>
      </c>
      <c r="C1039" s="37" t="s">
        <v>17</v>
      </c>
      <c r="D1039" s="38">
        <v>39797</v>
      </c>
      <c r="E1039" s="89">
        <v>673</v>
      </c>
      <c r="F1039" s="296"/>
    </row>
    <row r="1040" spans="1:6" ht="20.25">
      <c r="A1040" s="41"/>
      <c r="B1040" s="37" t="s">
        <v>34</v>
      </c>
      <c r="C1040" s="37" t="s">
        <v>19</v>
      </c>
      <c r="D1040" s="38">
        <v>39933</v>
      </c>
      <c r="E1040" s="89">
        <v>18501</v>
      </c>
      <c r="F1040" s="296"/>
    </row>
    <row r="1041" spans="1:6" ht="20.25">
      <c r="A1041" s="41"/>
      <c r="B1041" s="37" t="s">
        <v>104</v>
      </c>
      <c r="C1041" s="37" t="s">
        <v>19</v>
      </c>
      <c r="D1041" s="38">
        <v>39964</v>
      </c>
      <c r="E1041" s="89">
        <v>476.05</v>
      </c>
      <c r="F1041" s="296"/>
    </row>
    <row r="1042" spans="1:6" ht="20.25">
      <c r="A1042" s="41"/>
      <c r="B1042" s="103" t="s">
        <v>118</v>
      </c>
      <c r="C1042" s="103" t="s">
        <v>119</v>
      </c>
      <c r="D1042" s="108">
        <v>39994</v>
      </c>
      <c r="E1042" s="88">
        <v>-45120</v>
      </c>
      <c r="F1042" s="296"/>
    </row>
    <row r="1043" spans="1:6" ht="20.25">
      <c r="A1043" s="41"/>
      <c r="B1043" s="103" t="s">
        <v>118</v>
      </c>
      <c r="C1043" s="103" t="s">
        <v>119</v>
      </c>
      <c r="D1043" s="108">
        <v>39994</v>
      </c>
      <c r="E1043" s="88">
        <v>-45120</v>
      </c>
      <c r="F1043" s="296"/>
    </row>
    <row r="1044" spans="1:6" ht="20.25">
      <c r="A1044" s="41"/>
      <c r="B1044" s="103" t="s">
        <v>118</v>
      </c>
      <c r="C1044" s="103" t="s">
        <v>119</v>
      </c>
      <c r="D1044" s="108">
        <v>39994</v>
      </c>
      <c r="E1044" s="88">
        <v>-45120</v>
      </c>
      <c r="F1044" s="296"/>
    </row>
    <row r="1045" spans="1:6" ht="20.25">
      <c r="A1045" s="37"/>
      <c r="B1045" s="225" t="s">
        <v>143</v>
      </c>
      <c r="C1045" s="225" t="s">
        <v>33</v>
      </c>
      <c r="D1045" s="226">
        <v>40967</v>
      </c>
      <c r="E1045" s="90">
        <v>-188254</v>
      </c>
      <c r="F1045" s="296"/>
    </row>
    <row r="1046" spans="1:6" ht="20.25">
      <c r="A1046" s="37"/>
      <c r="B1046" s="37" t="s">
        <v>18</v>
      </c>
      <c r="C1046" s="37" t="s">
        <v>17</v>
      </c>
      <c r="D1046" s="38">
        <v>43115</v>
      </c>
      <c r="E1046" s="91">
        <v>4792473</v>
      </c>
      <c r="F1046" s="295">
        <v>43101</v>
      </c>
    </row>
    <row r="1047" spans="1:6" ht="20.25">
      <c r="A1047" s="37"/>
      <c r="B1047" s="37" t="s">
        <v>18</v>
      </c>
      <c r="C1047" s="37" t="s">
        <v>19</v>
      </c>
      <c r="D1047" s="38">
        <v>43131</v>
      </c>
      <c r="E1047" s="91">
        <v>7268814</v>
      </c>
      <c r="F1047" s="295" t="s">
        <v>539</v>
      </c>
    </row>
    <row r="1048" spans="1:6" ht="20.25">
      <c r="A1048" s="37"/>
      <c r="B1048" s="37"/>
      <c r="C1048" s="37"/>
      <c r="D1048" s="38"/>
      <c r="E1048" s="91"/>
      <c r="F1048" s="296"/>
    </row>
    <row r="1049" spans="1:6" s="279" customFormat="1" ht="20.25">
      <c r="A1049" s="280"/>
      <c r="B1049" s="280"/>
      <c r="C1049" s="280"/>
      <c r="D1049" s="38"/>
      <c r="E1049" s="91"/>
      <c r="F1049" s="296"/>
    </row>
    <row r="1050" spans="1:6" ht="20.25">
      <c r="A1050" s="37"/>
      <c r="B1050" s="37"/>
      <c r="C1050" s="37"/>
      <c r="D1050" s="38"/>
      <c r="E1050" s="89"/>
      <c r="F1050" s="296"/>
    </row>
    <row r="1051" spans="1:6" ht="20.25">
      <c r="A1051" s="37"/>
      <c r="B1051" s="37"/>
      <c r="C1051" s="37"/>
      <c r="D1051" s="38"/>
      <c r="E1051" s="89"/>
      <c r="F1051" s="296"/>
    </row>
    <row r="1052" spans="1:6" ht="20.25">
      <c r="A1052" s="37"/>
      <c r="B1052" s="37"/>
      <c r="C1052" s="37"/>
      <c r="D1052" s="42"/>
      <c r="E1052" s="89"/>
      <c r="F1052" s="296"/>
    </row>
    <row r="1053" spans="1:6" ht="20.25">
      <c r="A1053" s="37"/>
      <c r="B1053" s="44"/>
      <c r="C1053" s="37"/>
      <c r="D1053" s="42"/>
      <c r="E1053" s="89"/>
      <c r="F1053" s="296"/>
    </row>
    <row r="1054" spans="1:6" ht="20.25">
      <c r="A1054" s="37"/>
      <c r="B1054" s="44"/>
      <c r="C1054" s="37"/>
      <c r="D1054" s="42"/>
      <c r="E1054" s="89"/>
    </row>
    <row r="1055" spans="1:6" ht="20.25">
      <c r="A1055" s="37"/>
      <c r="B1055" s="44"/>
      <c r="C1055" s="37"/>
      <c r="D1055" s="42"/>
      <c r="E1055" s="89"/>
    </row>
    <row r="1056" spans="1:6" ht="20.25">
      <c r="A1056" s="37"/>
      <c r="B1056" s="44"/>
      <c r="C1056" s="37"/>
      <c r="D1056" s="42"/>
      <c r="E1056" s="89"/>
    </row>
    <row r="1057" spans="1:6" s="279" customFormat="1" ht="20.25">
      <c r="A1057" s="280"/>
      <c r="B1057" s="281"/>
      <c r="C1057" s="280"/>
      <c r="D1057" s="42"/>
      <c r="E1057" s="89"/>
      <c r="F1057" s="302"/>
    </row>
    <row r="1058" spans="1:6" s="279" customFormat="1" ht="20.25">
      <c r="A1058" s="280"/>
      <c r="B1058" s="281"/>
      <c r="C1058" s="280"/>
      <c r="D1058" s="42"/>
      <c r="E1058" s="89"/>
      <c r="F1058" s="302"/>
    </row>
    <row r="1059" spans="1:6" s="279" customFormat="1" ht="20.25">
      <c r="A1059" s="280"/>
      <c r="B1059" s="281"/>
      <c r="C1059" s="280"/>
      <c r="D1059" s="42"/>
      <c r="E1059" s="89"/>
      <c r="F1059" s="302"/>
    </row>
    <row r="1060" spans="1:6" ht="20.25">
      <c r="A1060" s="37"/>
      <c r="B1060" s="44"/>
      <c r="C1060" s="37"/>
      <c r="D1060" s="42"/>
      <c r="E1060" s="89"/>
    </row>
    <row r="1061" spans="1:6" ht="20.25">
      <c r="A1061" s="37"/>
      <c r="B1061" s="44"/>
      <c r="C1061" s="37"/>
      <c r="D1061" s="42"/>
      <c r="E1061" s="109"/>
    </row>
    <row r="1062" spans="1:6" ht="20.25">
      <c r="A1062" s="37"/>
      <c r="B1062" s="44"/>
      <c r="C1062" s="37"/>
      <c r="D1062" s="42"/>
      <c r="E1062" s="89"/>
    </row>
    <row r="1063" spans="1:6" ht="20.25">
      <c r="A1063" s="37"/>
      <c r="B1063" s="44"/>
      <c r="C1063" s="37"/>
      <c r="D1063" s="42"/>
      <c r="E1063" s="89"/>
    </row>
    <row r="1064" spans="1:6" ht="20.25">
      <c r="A1064" s="30"/>
      <c r="B1064" s="51"/>
      <c r="C1064" s="30"/>
      <c r="D1064" s="49"/>
      <c r="E1064" s="50"/>
    </row>
    <row r="1065" spans="1:6" ht="20.25">
      <c r="A1065" s="52"/>
      <c r="B1065" s="53"/>
      <c r="C1065" s="1238" t="s">
        <v>744</v>
      </c>
      <c r="D1065" s="1239"/>
      <c r="E1065" s="140">
        <f>SUM(E1038:E1064)</f>
        <v>11757538.85</v>
      </c>
    </row>
    <row r="1066" spans="1:6" ht="20.25">
      <c r="A1066" s="55" t="s">
        <v>23</v>
      </c>
      <c r="B1066" s="22"/>
      <c r="C1066" s="22"/>
      <c r="D1066" s="22"/>
      <c r="E1066" s="22"/>
    </row>
    <row r="1067" spans="1:6" ht="20.25">
      <c r="A1067" s="19" t="s">
        <v>0</v>
      </c>
      <c r="B1067" s="20"/>
      <c r="C1067" s="20"/>
      <c r="D1067" s="21"/>
      <c r="E1067" s="22"/>
    </row>
    <row r="1068" spans="1:6" ht="20.25">
      <c r="A1068" s="19" t="s">
        <v>1</v>
      </c>
      <c r="B1068" s="20"/>
      <c r="C1068" s="19" t="s">
        <v>2</v>
      </c>
      <c r="D1068" s="21"/>
      <c r="E1068" s="21"/>
    </row>
    <row r="1069" spans="1:6" ht="20.25">
      <c r="A1069" s="19"/>
      <c r="B1069" s="23"/>
      <c r="C1069" s="20"/>
      <c r="D1069" s="22"/>
      <c r="E1069" s="22"/>
    </row>
    <row r="1070" spans="1:6" ht="20.25">
      <c r="A1070" s="19"/>
      <c r="B1070" s="23"/>
      <c r="C1070" s="20"/>
      <c r="D1070" s="22"/>
      <c r="E1070" s="22"/>
    </row>
    <row r="1071" spans="1:6" ht="20.25">
      <c r="A1071" s="19" t="s">
        <v>3</v>
      </c>
      <c r="B1071" s="23"/>
      <c r="C1071" s="20"/>
      <c r="D1071" s="22"/>
      <c r="E1071" s="22"/>
    </row>
    <row r="1072" spans="1:6" ht="20.25">
      <c r="A1072" s="21"/>
      <c r="B1072" s="24"/>
      <c r="C1072" s="21"/>
      <c r="D1072" s="22"/>
      <c r="E1072" s="22"/>
    </row>
    <row r="1073" spans="1:5" ht="20.25">
      <c r="A1073" s="21" t="s">
        <v>144</v>
      </c>
      <c r="B1073" s="24"/>
      <c r="C1073" s="21"/>
      <c r="D1073" s="22"/>
      <c r="E1073" s="22"/>
    </row>
    <row r="1074" spans="1:5" ht="20.25">
      <c r="A1074" s="21" t="s">
        <v>5</v>
      </c>
      <c r="B1074" s="21"/>
      <c r="C1074" s="21"/>
      <c r="D1074" s="22"/>
      <c r="E1074" s="22"/>
    </row>
    <row r="1075" spans="1:5" ht="20.25">
      <c r="A1075" s="21" t="s">
        <v>6</v>
      </c>
      <c r="B1075" s="22"/>
      <c r="C1075" s="22"/>
      <c r="D1075" s="22"/>
      <c r="E1075" s="22"/>
    </row>
    <row r="1076" spans="1:5" ht="20.25">
      <c r="A1076" s="25" t="s">
        <v>7</v>
      </c>
      <c r="B1076" s="26" t="s">
        <v>8</v>
      </c>
      <c r="C1076" s="1238" t="s">
        <v>9</v>
      </c>
      <c r="D1076" s="1240"/>
      <c r="E1076" s="25" t="s">
        <v>10</v>
      </c>
    </row>
    <row r="1077" spans="1:5" ht="20.25">
      <c r="A1077" s="27"/>
      <c r="B1077" s="28" t="s">
        <v>11</v>
      </c>
      <c r="C1077" s="25"/>
      <c r="D1077" s="29"/>
      <c r="E1077" s="27" t="s">
        <v>12</v>
      </c>
    </row>
    <row r="1078" spans="1:5" ht="20.25">
      <c r="A1078" s="30"/>
      <c r="B1078" s="31"/>
      <c r="C1078" s="32" t="s">
        <v>13</v>
      </c>
      <c r="D1078" s="33" t="s">
        <v>14</v>
      </c>
      <c r="E1078" s="32"/>
    </row>
    <row r="1079" spans="1:5" ht="20.25">
      <c r="A1079" s="34" t="s">
        <v>145</v>
      </c>
      <c r="B1079" s="228" t="s">
        <v>105</v>
      </c>
      <c r="C1079" s="225" t="s">
        <v>17</v>
      </c>
      <c r="D1079" s="229">
        <v>39401</v>
      </c>
      <c r="E1079" s="230">
        <v>-14244.4</v>
      </c>
    </row>
    <row r="1080" spans="1:5" ht="20.25">
      <c r="A1080" s="37"/>
      <c r="B1080" s="225" t="s">
        <v>105</v>
      </c>
      <c r="C1080" s="225" t="s">
        <v>19</v>
      </c>
      <c r="D1080" s="227">
        <v>39568</v>
      </c>
      <c r="E1080" s="90">
        <v>-7110</v>
      </c>
    </row>
    <row r="1081" spans="1:5" ht="20.25">
      <c r="A1081" s="41"/>
      <c r="B1081" s="225" t="s">
        <v>105</v>
      </c>
      <c r="C1081" s="225" t="s">
        <v>19</v>
      </c>
      <c r="D1081" s="227">
        <v>39629</v>
      </c>
      <c r="E1081" s="90">
        <v>-794</v>
      </c>
    </row>
    <row r="1082" spans="1:5" ht="20.25">
      <c r="A1082" s="41"/>
      <c r="B1082" s="37" t="s">
        <v>104</v>
      </c>
      <c r="C1082" s="37" t="s">
        <v>17</v>
      </c>
      <c r="D1082" s="38">
        <v>39706</v>
      </c>
      <c r="E1082" s="89">
        <v>3600</v>
      </c>
    </row>
    <row r="1083" spans="1:5" ht="20.25">
      <c r="A1083" s="41"/>
      <c r="B1083" s="225" t="s">
        <v>105</v>
      </c>
      <c r="C1083" s="225" t="s">
        <v>17</v>
      </c>
      <c r="D1083" s="227">
        <v>39706</v>
      </c>
      <c r="E1083" s="90">
        <v>-45997</v>
      </c>
    </row>
    <row r="1084" spans="1:5" ht="20.25">
      <c r="A1084" s="41"/>
      <c r="B1084" s="37" t="s">
        <v>104</v>
      </c>
      <c r="C1084" s="37" t="s">
        <v>17</v>
      </c>
      <c r="D1084" s="38">
        <v>39828</v>
      </c>
      <c r="E1084" s="89">
        <v>6183</v>
      </c>
    </row>
    <row r="1085" spans="1:5" ht="20.25">
      <c r="A1085" s="41"/>
      <c r="B1085" s="37" t="s">
        <v>104</v>
      </c>
      <c r="C1085" s="37" t="s">
        <v>19</v>
      </c>
      <c r="D1085" s="38">
        <v>39903</v>
      </c>
      <c r="E1085" s="89">
        <v>13129</v>
      </c>
    </row>
    <row r="1086" spans="1:5" ht="20.25">
      <c r="A1086" s="41"/>
      <c r="B1086" s="225" t="s">
        <v>105</v>
      </c>
      <c r="C1086" s="225" t="s">
        <v>17</v>
      </c>
      <c r="D1086" s="227">
        <v>40071</v>
      </c>
      <c r="E1086" s="90">
        <v>-300</v>
      </c>
    </row>
    <row r="1087" spans="1:5" ht="20.25">
      <c r="A1087" s="37"/>
      <c r="B1087" s="225" t="s">
        <v>105</v>
      </c>
      <c r="C1087" s="225" t="s">
        <v>17</v>
      </c>
      <c r="D1087" s="227">
        <v>40162</v>
      </c>
      <c r="E1087" s="90">
        <v>-83491</v>
      </c>
    </row>
    <row r="1088" spans="1:5" ht="20.25">
      <c r="A1088" s="41"/>
      <c r="B1088" s="225" t="s">
        <v>146</v>
      </c>
      <c r="C1088" s="225" t="s">
        <v>17</v>
      </c>
      <c r="D1088" s="226">
        <v>40709</v>
      </c>
      <c r="E1088" s="112">
        <v>-1400</v>
      </c>
    </row>
    <row r="1089" spans="1:6" ht="20.25">
      <c r="A1089" s="41"/>
      <c r="B1089" s="225" t="s">
        <v>147</v>
      </c>
      <c r="C1089" s="225" t="s">
        <v>107</v>
      </c>
      <c r="D1089" s="227">
        <v>41912</v>
      </c>
      <c r="E1089" s="112">
        <v>-4700</v>
      </c>
    </row>
    <row r="1090" spans="1:6" ht="20.25">
      <c r="A1090" s="41"/>
      <c r="B1090" s="37" t="s">
        <v>21</v>
      </c>
      <c r="C1090" s="37" t="s">
        <v>19</v>
      </c>
      <c r="D1090" s="38">
        <v>42490</v>
      </c>
      <c r="E1090" s="111">
        <v>900</v>
      </c>
    </row>
    <row r="1091" spans="1:6" ht="20.25">
      <c r="A1091" s="41"/>
      <c r="B1091" s="225" t="s">
        <v>148</v>
      </c>
      <c r="C1091" s="225" t="s">
        <v>149</v>
      </c>
      <c r="D1091" s="227">
        <v>42735</v>
      </c>
      <c r="E1091" s="112">
        <v>-64335</v>
      </c>
      <c r="F1091" s="306"/>
    </row>
    <row r="1092" spans="1:6" ht="20.25">
      <c r="A1092" s="41"/>
      <c r="B1092" s="231" t="s">
        <v>148</v>
      </c>
      <c r="C1092" s="225" t="s">
        <v>150</v>
      </c>
      <c r="D1092" s="227">
        <v>42735</v>
      </c>
      <c r="E1092" s="112">
        <v>-38761</v>
      </c>
    </row>
    <row r="1093" spans="1:6" ht="20.25">
      <c r="A1093" s="41"/>
      <c r="B1093" s="44"/>
      <c r="C1093" s="37"/>
      <c r="D1093" s="42"/>
      <c r="E1093" s="50"/>
    </row>
    <row r="1094" spans="1:6" ht="20.25">
      <c r="A1094" s="41"/>
      <c r="B1094" s="44"/>
      <c r="C1094" s="37"/>
      <c r="D1094" s="42"/>
      <c r="E1094" s="50"/>
    </row>
    <row r="1095" spans="1:6" ht="20.25">
      <c r="A1095" s="41"/>
      <c r="B1095" s="44"/>
      <c r="C1095" s="37"/>
      <c r="D1095" s="42"/>
      <c r="E1095" s="50"/>
    </row>
    <row r="1096" spans="1:6" ht="20.25">
      <c r="A1096" s="41"/>
      <c r="B1096" s="44"/>
      <c r="C1096" s="37"/>
      <c r="D1096" s="42"/>
      <c r="E1096" s="50"/>
    </row>
    <row r="1097" spans="1:6" ht="20.25">
      <c r="A1097" s="41"/>
      <c r="B1097" s="44"/>
      <c r="C1097" s="37"/>
      <c r="D1097" s="42"/>
      <c r="E1097" s="50"/>
    </row>
    <row r="1098" spans="1:6" ht="20.25">
      <c r="A1098" s="41"/>
      <c r="B1098" s="44"/>
      <c r="C1098" s="37"/>
      <c r="D1098" s="42"/>
      <c r="E1098" s="50"/>
    </row>
    <row r="1099" spans="1:6" s="279" customFormat="1" ht="20.25">
      <c r="A1099" s="41"/>
      <c r="B1099" s="281"/>
      <c r="C1099" s="280"/>
      <c r="D1099" s="42"/>
      <c r="E1099" s="50"/>
      <c r="F1099" s="302"/>
    </row>
    <row r="1100" spans="1:6" s="279" customFormat="1" ht="20.25">
      <c r="A1100" s="41"/>
      <c r="B1100" s="281"/>
      <c r="C1100" s="280"/>
      <c r="D1100" s="42"/>
      <c r="E1100" s="50"/>
      <c r="F1100" s="302"/>
    </row>
    <row r="1101" spans="1:6" s="279" customFormat="1" ht="20.25">
      <c r="A1101" s="41"/>
      <c r="B1101" s="281"/>
      <c r="C1101" s="280"/>
      <c r="D1101" s="42"/>
      <c r="E1101" s="50"/>
      <c r="F1101" s="302"/>
    </row>
    <row r="1102" spans="1:6" ht="20.25">
      <c r="A1102" s="41"/>
      <c r="B1102" s="44"/>
      <c r="C1102" s="37"/>
      <c r="D1102" s="42"/>
      <c r="E1102" s="50"/>
    </row>
    <row r="1103" spans="1:6" ht="20.25">
      <c r="A1103" s="41"/>
      <c r="B1103" s="44"/>
      <c r="C1103" s="37"/>
      <c r="D1103" s="42"/>
      <c r="E1103" s="50"/>
    </row>
    <row r="1104" spans="1:6" ht="20.25">
      <c r="A1104" s="47"/>
      <c r="B1104" s="48"/>
      <c r="C1104" s="47"/>
      <c r="D1104" s="49"/>
      <c r="E1104" s="50"/>
    </row>
    <row r="1105" spans="1:5" ht="20.25">
      <c r="A1105" s="30"/>
      <c r="B1105" s="51"/>
      <c r="C1105" s="30"/>
      <c r="D1105" s="49"/>
      <c r="E1105" s="50"/>
    </row>
    <row r="1106" spans="1:5" ht="20.25">
      <c r="A1106" s="52"/>
      <c r="B1106" s="53"/>
      <c r="C1106" s="1238" t="s">
        <v>748</v>
      </c>
      <c r="D1106" s="1239"/>
      <c r="E1106" s="622">
        <v>-237320.4</v>
      </c>
    </row>
    <row r="1107" spans="1:5" ht="20.25">
      <c r="A1107" s="55" t="s">
        <v>23</v>
      </c>
      <c r="B1107" s="53"/>
      <c r="C1107" s="53"/>
      <c r="D1107" s="53"/>
      <c r="E1107" s="53"/>
    </row>
    <row r="1108" spans="1:5" ht="20.25">
      <c r="A1108" s="19" t="s">
        <v>0</v>
      </c>
      <c r="B1108" s="20"/>
      <c r="C1108" s="20"/>
      <c r="D1108" s="21"/>
      <c r="E1108" s="22"/>
    </row>
    <row r="1109" spans="1:5" ht="20.25">
      <c r="A1109" s="19" t="s">
        <v>1</v>
      </c>
      <c r="B1109" s="20"/>
      <c r="C1109" s="19" t="s">
        <v>2</v>
      </c>
      <c r="D1109" s="21"/>
      <c r="E1109" s="21"/>
    </row>
    <row r="1110" spans="1:5" ht="20.25">
      <c r="A1110" s="19"/>
      <c r="B1110" s="23"/>
      <c r="C1110" s="20"/>
      <c r="D1110" s="22"/>
      <c r="E1110" s="22"/>
    </row>
    <row r="1111" spans="1:5" ht="20.25">
      <c r="A1111" s="19"/>
      <c r="B1111" s="23"/>
      <c r="C1111" s="20"/>
      <c r="D1111" s="22"/>
      <c r="E1111" s="22"/>
    </row>
    <row r="1112" spans="1:5" ht="20.25">
      <c r="A1112" s="19" t="s">
        <v>3</v>
      </c>
      <c r="B1112" s="23"/>
      <c r="C1112" s="20"/>
      <c r="D1112" s="22"/>
      <c r="E1112" s="22"/>
    </row>
    <row r="1113" spans="1:5" ht="20.25">
      <c r="A1113" s="21"/>
      <c r="B1113" s="24"/>
      <c r="C1113" s="21"/>
      <c r="D1113" s="22"/>
      <c r="E1113" s="22"/>
    </row>
    <row r="1114" spans="1:5" ht="20.25">
      <c r="A1114" s="113" t="s">
        <v>151</v>
      </c>
      <c r="B1114" s="24"/>
      <c r="C1114" s="21"/>
      <c r="D1114" s="22"/>
      <c r="E1114" s="22"/>
    </row>
    <row r="1115" spans="1:5" ht="20.25">
      <c r="A1115" s="21" t="s">
        <v>5</v>
      </c>
      <c r="B1115" s="21"/>
      <c r="C1115" s="21"/>
      <c r="D1115" s="22"/>
      <c r="E1115" s="22"/>
    </row>
    <row r="1116" spans="1:5" ht="20.25">
      <c r="A1116" s="21" t="s">
        <v>6</v>
      </c>
      <c r="B1116" s="22"/>
      <c r="C1116" s="22"/>
      <c r="D1116" s="22"/>
      <c r="E1116" s="22"/>
    </row>
    <row r="1117" spans="1:5" ht="20.25">
      <c r="A1117" s="25" t="s">
        <v>7</v>
      </c>
      <c r="B1117" s="26" t="s">
        <v>8</v>
      </c>
      <c r="C1117" s="1238" t="s">
        <v>9</v>
      </c>
      <c r="D1117" s="1240"/>
      <c r="E1117" s="25" t="s">
        <v>10</v>
      </c>
    </row>
    <row r="1118" spans="1:5" ht="20.25">
      <c r="A1118" s="27"/>
      <c r="B1118" s="28" t="s">
        <v>11</v>
      </c>
      <c r="C1118" s="25"/>
      <c r="D1118" s="29"/>
      <c r="E1118" s="27" t="s">
        <v>12</v>
      </c>
    </row>
    <row r="1119" spans="1:5" ht="20.25">
      <c r="A1119" s="30"/>
      <c r="B1119" s="31"/>
      <c r="C1119" s="32" t="s">
        <v>13</v>
      </c>
      <c r="D1119" s="33" t="s">
        <v>14</v>
      </c>
      <c r="E1119" s="32"/>
    </row>
    <row r="1120" spans="1:5" ht="20.25">
      <c r="A1120" s="34" t="s">
        <v>152</v>
      </c>
      <c r="B1120" s="34" t="s">
        <v>105</v>
      </c>
      <c r="C1120" s="37" t="s">
        <v>17</v>
      </c>
      <c r="D1120" s="35">
        <v>39493</v>
      </c>
      <c r="E1120" s="94">
        <v>-838.2</v>
      </c>
    </row>
    <row r="1121" spans="1:6" ht="20.25">
      <c r="A1121" s="37"/>
      <c r="B1121" s="37" t="s">
        <v>105</v>
      </c>
      <c r="C1121" s="37" t="s">
        <v>19</v>
      </c>
      <c r="D1121" s="38">
        <v>39538</v>
      </c>
      <c r="E1121" s="88">
        <v>-249.53</v>
      </c>
    </row>
    <row r="1122" spans="1:6" ht="20.25">
      <c r="A1122" s="41"/>
      <c r="B1122" s="37" t="s">
        <v>105</v>
      </c>
      <c r="C1122" s="37" t="s">
        <v>17</v>
      </c>
      <c r="D1122" s="38">
        <v>39614</v>
      </c>
      <c r="E1122" s="88">
        <v>-1684</v>
      </c>
    </row>
    <row r="1123" spans="1:6" ht="20.25">
      <c r="A1123" s="41"/>
      <c r="B1123" s="37" t="s">
        <v>105</v>
      </c>
      <c r="C1123" s="37" t="s">
        <v>17</v>
      </c>
      <c r="D1123" s="38">
        <v>39675</v>
      </c>
      <c r="E1123" s="88">
        <v>-17985.5</v>
      </c>
    </row>
    <row r="1124" spans="1:6" ht="20.25">
      <c r="A1124" s="41"/>
      <c r="B1124" s="37" t="s">
        <v>18</v>
      </c>
      <c r="C1124" s="37" t="s">
        <v>19</v>
      </c>
      <c r="D1124" s="38">
        <v>39813</v>
      </c>
      <c r="E1124" s="88">
        <v>-347</v>
      </c>
    </row>
    <row r="1125" spans="1:6" ht="20.25">
      <c r="A1125" s="41"/>
      <c r="B1125" s="37" t="s">
        <v>104</v>
      </c>
      <c r="C1125" s="37" t="s">
        <v>17</v>
      </c>
      <c r="D1125" s="38">
        <v>39828</v>
      </c>
      <c r="E1125" s="89">
        <v>1500</v>
      </c>
    </row>
    <row r="1126" spans="1:6" ht="20.25">
      <c r="A1126" s="41"/>
      <c r="B1126" s="37" t="s">
        <v>105</v>
      </c>
      <c r="C1126" s="37" t="s">
        <v>19</v>
      </c>
      <c r="D1126" s="38">
        <v>39872</v>
      </c>
      <c r="E1126" s="88">
        <v>-191169.35</v>
      </c>
    </row>
    <row r="1127" spans="1:6" ht="20.25">
      <c r="A1127" s="41"/>
      <c r="B1127" s="37" t="s">
        <v>18</v>
      </c>
      <c r="C1127" s="37" t="s">
        <v>19</v>
      </c>
      <c r="D1127" s="38" t="s">
        <v>153</v>
      </c>
      <c r="E1127" s="89">
        <v>14028</v>
      </c>
    </row>
    <row r="1128" spans="1:6" ht="20.25">
      <c r="A1128" s="37"/>
      <c r="B1128" s="37" t="s">
        <v>105</v>
      </c>
      <c r="C1128" s="37" t="s">
        <v>32</v>
      </c>
      <c r="D1128" s="38">
        <v>40009</v>
      </c>
      <c r="E1128" s="88">
        <v>-100</v>
      </c>
    </row>
    <row r="1129" spans="1:6" ht="20.25">
      <c r="A1129" s="41"/>
      <c r="B1129" s="37" t="s">
        <v>18</v>
      </c>
      <c r="C1129" s="37" t="s">
        <v>17</v>
      </c>
      <c r="D1129" s="38">
        <v>40101</v>
      </c>
      <c r="E1129" s="89">
        <v>718</v>
      </c>
    </row>
    <row r="1130" spans="1:6" ht="20.25">
      <c r="A1130" s="41"/>
      <c r="B1130" s="37" t="s">
        <v>104</v>
      </c>
      <c r="C1130" s="37" t="s">
        <v>19</v>
      </c>
      <c r="D1130" s="38">
        <v>40178</v>
      </c>
      <c r="E1130" s="89">
        <v>172575.8</v>
      </c>
    </row>
    <row r="1131" spans="1:6" ht="20.25">
      <c r="A1131" s="37"/>
      <c r="B1131" s="37" t="s">
        <v>154</v>
      </c>
      <c r="C1131" s="37" t="s">
        <v>17</v>
      </c>
      <c r="D1131" s="38">
        <v>40188</v>
      </c>
      <c r="E1131" s="88">
        <v>21973.5</v>
      </c>
    </row>
    <row r="1132" spans="1:6" ht="20.25">
      <c r="A1132" s="37"/>
      <c r="B1132" s="37" t="s">
        <v>155</v>
      </c>
      <c r="C1132" s="37" t="s">
        <v>19</v>
      </c>
      <c r="D1132" s="38">
        <v>40421</v>
      </c>
      <c r="E1132" s="88">
        <v>-14543.5</v>
      </c>
    </row>
    <row r="1133" spans="1:6" ht="20.25">
      <c r="A1133" s="37"/>
      <c r="B1133" s="37" t="s">
        <v>21</v>
      </c>
      <c r="C1133" s="37" t="s">
        <v>19</v>
      </c>
      <c r="D1133" s="38">
        <v>42216</v>
      </c>
      <c r="E1133" s="89">
        <v>200</v>
      </c>
    </row>
    <row r="1134" spans="1:6" ht="20.25">
      <c r="A1134" s="37"/>
      <c r="B1134" s="37" t="s">
        <v>18</v>
      </c>
      <c r="C1134" s="37" t="s">
        <v>17</v>
      </c>
      <c r="D1134" s="38">
        <v>43084</v>
      </c>
      <c r="E1134" s="89">
        <v>8325649</v>
      </c>
      <c r="F1134" s="306">
        <v>42786</v>
      </c>
    </row>
    <row r="1135" spans="1:6" ht="20.25">
      <c r="A1135" s="37"/>
      <c r="B1135" s="37" t="s">
        <v>18</v>
      </c>
      <c r="C1135" s="37" t="s">
        <v>19</v>
      </c>
      <c r="D1135" s="38">
        <v>43100</v>
      </c>
      <c r="E1135" s="91">
        <v>6786791</v>
      </c>
    </row>
    <row r="1136" spans="1:6" ht="20.25">
      <c r="A1136" s="37"/>
      <c r="B1136" s="37" t="s">
        <v>18</v>
      </c>
      <c r="C1136" s="37" t="s">
        <v>19</v>
      </c>
      <c r="D1136" s="38">
        <v>43115</v>
      </c>
      <c r="E1136" s="91">
        <v>8015087</v>
      </c>
      <c r="F1136" s="306">
        <v>42759</v>
      </c>
    </row>
    <row r="1137" spans="1:6" ht="20.25">
      <c r="A1137" s="37"/>
      <c r="B1137" s="37" t="s">
        <v>18</v>
      </c>
      <c r="C1137" s="37" t="s">
        <v>17</v>
      </c>
      <c r="D1137" s="38">
        <v>43131</v>
      </c>
      <c r="E1137" s="89">
        <v>8048963</v>
      </c>
      <c r="F1137" s="306">
        <v>42759</v>
      </c>
    </row>
    <row r="1138" spans="1:6" ht="20.25">
      <c r="A1138" s="37"/>
      <c r="B1138" s="636" t="s">
        <v>18</v>
      </c>
      <c r="C1138" s="636" t="s">
        <v>19</v>
      </c>
      <c r="D1138" s="637">
        <v>43069</v>
      </c>
      <c r="E1138" s="6">
        <v>1</v>
      </c>
      <c r="F1138" s="306">
        <v>42772</v>
      </c>
    </row>
    <row r="1139" spans="1:6" s="279" customFormat="1" ht="20.25">
      <c r="A1139" s="280"/>
      <c r="B1139" s="280"/>
      <c r="C1139" s="280"/>
      <c r="D1139" s="38"/>
      <c r="E1139" s="91"/>
      <c r="F1139" s="302"/>
    </row>
    <row r="1140" spans="1:6" s="279" customFormat="1" ht="20.25">
      <c r="A1140" s="280"/>
      <c r="B1140" s="280"/>
      <c r="C1140" s="280"/>
      <c r="D1140" s="38"/>
      <c r="E1140" s="91"/>
      <c r="F1140" s="302"/>
    </row>
    <row r="1141" spans="1:6" s="279" customFormat="1" ht="20.25">
      <c r="A1141" s="280"/>
      <c r="B1141" s="280"/>
      <c r="C1141" s="280"/>
      <c r="D1141" s="38"/>
      <c r="E1141" s="91"/>
      <c r="F1141" s="302"/>
    </row>
    <row r="1142" spans="1:6" s="279" customFormat="1" ht="20.25">
      <c r="A1142" s="280"/>
      <c r="B1142" s="280"/>
      <c r="C1142" s="280"/>
      <c r="D1142" s="38"/>
      <c r="E1142" s="91"/>
      <c r="F1142" s="302"/>
    </row>
    <row r="1143" spans="1:6" s="279" customFormat="1" ht="20.25">
      <c r="A1143" s="280"/>
      <c r="B1143" s="280"/>
      <c r="C1143" s="280"/>
      <c r="D1143" s="38"/>
      <c r="E1143" s="91"/>
      <c r="F1143" s="302"/>
    </row>
    <row r="1144" spans="1:6" s="279" customFormat="1" ht="20.25">
      <c r="A1144" s="280"/>
      <c r="B1144" s="280"/>
      <c r="C1144" s="280"/>
      <c r="D1144" s="38"/>
      <c r="E1144" s="91"/>
      <c r="F1144" s="302"/>
    </row>
    <row r="1145" spans="1:6" ht="20.25">
      <c r="A1145" s="37"/>
      <c r="B1145" s="37"/>
      <c r="C1145" s="37"/>
      <c r="D1145" s="38"/>
      <c r="E1145" s="89"/>
    </row>
    <row r="1146" spans="1:6" ht="20.25">
      <c r="A1146" s="67"/>
      <c r="B1146" s="67"/>
      <c r="C1146" s="67"/>
      <c r="D1146" s="68"/>
      <c r="E1146" s="98"/>
    </row>
    <row r="1147" spans="1:6" ht="20.25">
      <c r="A1147" s="56"/>
      <c r="B1147" s="53"/>
      <c r="C1147" s="1238" t="s">
        <v>744</v>
      </c>
      <c r="D1147" s="1239"/>
      <c r="E1147" s="11">
        <f>SUM(E1120:E1146)</f>
        <v>31160569.219999999</v>
      </c>
    </row>
    <row r="1148" spans="1:6" ht="20.25">
      <c r="A1148" s="55" t="s">
        <v>23</v>
      </c>
      <c r="B1148" s="22"/>
      <c r="C1148" s="22"/>
      <c r="D1148" s="22"/>
      <c r="E1148" s="22"/>
    </row>
    <row r="1149" spans="1:6" ht="20.25">
      <c r="A1149" s="19" t="s">
        <v>0</v>
      </c>
      <c r="B1149" s="20"/>
      <c r="C1149" s="20"/>
      <c r="D1149" s="21"/>
      <c r="E1149" s="22"/>
    </row>
    <row r="1150" spans="1:6" ht="20.25">
      <c r="A1150" s="19" t="s">
        <v>1</v>
      </c>
      <c r="B1150" s="23"/>
      <c r="C1150" s="19" t="s">
        <v>2</v>
      </c>
      <c r="D1150" s="22"/>
      <c r="E1150" s="22"/>
    </row>
    <row r="1151" spans="1:6" ht="20.25">
      <c r="A1151" s="19"/>
      <c r="B1151" s="23"/>
      <c r="C1151" s="20"/>
      <c r="D1151" s="22"/>
      <c r="E1151" s="22"/>
    </row>
    <row r="1152" spans="1:6" ht="20.25">
      <c r="A1152" s="19" t="s">
        <v>3</v>
      </c>
      <c r="B1152" s="23"/>
      <c r="C1152" s="20"/>
      <c r="D1152" s="22"/>
      <c r="E1152" s="22"/>
    </row>
    <row r="1153" spans="1:6" ht="20.25">
      <c r="A1153" s="21"/>
      <c r="B1153" s="24"/>
      <c r="C1153" s="21"/>
      <c r="D1153" s="22"/>
      <c r="E1153" s="22"/>
    </row>
    <row r="1154" spans="1:6" ht="20.25">
      <c r="A1154" s="21" t="s">
        <v>156</v>
      </c>
      <c r="B1154" s="24"/>
      <c r="C1154" s="21"/>
      <c r="D1154" s="22"/>
      <c r="E1154" s="22"/>
    </row>
    <row r="1155" spans="1:6" ht="20.25">
      <c r="A1155" s="21" t="s">
        <v>157</v>
      </c>
      <c r="B1155" s="21"/>
      <c r="C1155" s="21"/>
      <c r="D1155" s="22"/>
      <c r="E1155" s="22"/>
    </row>
    <row r="1156" spans="1:6" ht="20.25">
      <c r="A1156" s="21" t="s">
        <v>6</v>
      </c>
      <c r="B1156" s="22"/>
      <c r="C1156" s="22"/>
      <c r="D1156" s="22"/>
      <c r="E1156" s="22"/>
    </row>
    <row r="1157" spans="1:6" ht="20.25">
      <c r="A1157" s="25" t="s">
        <v>7</v>
      </c>
      <c r="B1157" s="26" t="s">
        <v>8</v>
      </c>
      <c r="C1157" s="1238" t="s">
        <v>9</v>
      </c>
      <c r="D1157" s="1240"/>
      <c r="E1157" s="25" t="s">
        <v>10</v>
      </c>
    </row>
    <row r="1158" spans="1:6" ht="20.25">
      <c r="A1158" s="27"/>
      <c r="B1158" s="28" t="s">
        <v>11</v>
      </c>
      <c r="C1158" s="25"/>
      <c r="D1158" s="29"/>
      <c r="E1158" s="27" t="s">
        <v>12</v>
      </c>
    </row>
    <row r="1159" spans="1:6" ht="20.25">
      <c r="A1159" s="30"/>
      <c r="B1159" s="31"/>
      <c r="C1159" s="32" t="s">
        <v>13</v>
      </c>
      <c r="D1159" s="33" t="s">
        <v>14</v>
      </c>
      <c r="E1159" s="32"/>
    </row>
    <row r="1160" spans="1:6" ht="20.25">
      <c r="A1160" s="34" t="s">
        <v>158</v>
      </c>
      <c r="B1160" s="34" t="s">
        <v>105</v>
      </c>
      <c r="C1160" s="34" t="s">
        <v>19</v>
      </c>
      <c r="D1160" s="35">
        <v>39447</v>
      </c>
      <c r="E1160" s="94">
        <v>-900</v>
      </c>
    </row>
    <row r="1161" spans="1:6" ht="20.25">
      <c r="A1161" s="37"/>
      <c r="B1161" s="37" t="s">
        <v>104</v>
      </c>
      <c r="C1161" s="37" t="s">
        <v>32</v>
      </c>
      <c r="D1161" s="38">
        <v>39583</v>
      </c>
      <c r="E1161" s="89">
        <v>500</v>
      </c>
      <c r="F1161" s="296"/>
    </row>
    <row r="1162" spans="1:6" ht="20.25">
      <c r="A1162" s="41"/>
      <c r="B1162" s="37" t="s">
        <v>105</v>
      </c>
      <c r="C1162" s="37" t="s">
        <v>32</v>
      </c>
      <c r="D1162" s="38">
        <v>39859</v>
      </c>
      <c r="E1162" s="88">
        <v>-12510.1</v>
      </c>
      <c r="F1162" s="296"/>
    </row>
    <row r="1163" spans="1:6" ht="20.25">
      <c r="A1163" s="41"/>
      <c r="B1163" s="37" t="s">
        <v>159</v>
      </c>
      <c r="C1163" s="37" t="s">
        <v>19</v>
      </c>
      <c r="D1163" s="38">
        <v>40086</v>
      </c>
      <c r="E1163" s="88">
        <v>-94639.2</v>
      </c>
      <c r="F1163" s="296"/>
    </row>
    <row r="1164" spans="1:6" ht="20.25">
      <c r="A1164" s="41"/>
      <c r="B1164" s="37" t="s">
        <v>160</v>
      </c>
      <c r="C1164" s="37" t="s">
        <v>19</v>
      </c>
      <c r="D1164" s="38">
        <v>40237</v>
      </c>
      <c r="E1164" s="88">
        <v>-3600</v>
      </c>
      <c r="F1164" s="296"/>
    </row>
    <row r="1165" spans="1:6" ht="20.25">
      <c r="A1165" s="41"/>
      <c r="B1165" s="37" t="s">
        <v>159</v>
      </c>
      <c r="C1165" s="37" t="s">
        <v>19</v>
      </c>
      <c r="D1165" s="38">
        <v>40543</v>
      </c>
      <c r="E1165" s="88">
        <v>-936</v>
      </c>
      <c r="F1165" s="296"/>
    </row>
    <row r="1166" spans="1:6" ht="20.25">
      <c r="A1166" s="41"/>
      <c r="B1166" s="37" t="s">
        <v>161</v>
      </c>
      <c r="C1166" s="37" t="s">
        <v>19</v>
      </c>
      <c r="D1166" s="42">
        <v>40694</v>
      </c>
      <c r="E1166" s="88">
        <v>-700</v>
      </c>
      <c r="F1166" s="296"/>
    </row>
    <row r="1167" spans="1:6" ht="20.25">
      <c r="A1167" s="41"/>
      <c r="B1167" s="37" t="s">
        <v>161</v>
      </c>
      <c r="C1167" s="37" t="s">
        <v>32</v>
      </c>
      <c r="D1167" s="38">
        <v>40831</v>
      </c>
      <c r="E1167" s="88">
        <v>-900</v>
      </c>
      <c r="F1167" s="296"/>
    </row>
    <row r="1168" spans="1:6" ht="20.25">
      <c r="A1168" s="41"/>
      <c r="B1168" s="37" t="s">
        <v>161</v>
      </c>
      <c r="C1168" s="37" t="s">
        <v>17</v>
      </c>
      <c r="D1168" s="38">
        <v>41744</v>
      </c>
      <c r="E1168" s="95">
        <v>-315</v>
      </c>
      <c r="F1168" s="303"/>
    </row>
    <row r="1169" spans="1:6" ht="20.25">
      <c r="A1169" s="41"/>
      <c r="B1169" s="37" t="s">
        <v>161</v>
      </c>
      <c r="C1169" s="37" t="s">
        <v>19</v>
      </c>
      <c r="D1169" s="42">
        <v>41759</v>
      </c>
      <c r="E1169" s="95">
        <v>-5779</v>
      </c>
      <c r="F1169" s="303"/>
    </row>
    <row r="1170" spans="1:6" ht="20.25">
      <c r="A1170" s="41"/>
      <c r="B1170" s="37" t="s">
        <v>161</v>
      </c>
      <c r="C1170" s="37" t="s">
        <v>19</v>
      </c>
      <c r="D1170" s="42">
        <v>41774</v>
      </c>
      <c r="E1170" s="95">
        <v>-696</v>
      </c>
      <c r="F1170" s="296"/>
    </row>
    <row r="1171" spans="1:6" ht="20.25">
      <c r="A1171" s="41"/>
      <c r="B1171" s="37"/>
      <c r="C1171" s="37"/>
      <c r="D1171" s="38"/>
      <c r="E1171" s="89"/>
      <c r="F1171" s="296"/>
    </row>
    <row r="1172" spans="1:6" ht="20.25">
      <c r="A1172" s="41"/>
      <c r="B1172" s="37"/>
      <c r="C1172" s="37"/>
      <c r="D1172" s="42"/>
      <c r="E1172" s="89"/>
      <c r="F1172" s="296"/>
    </row>
    <row r="1173" spans="1:6" ht="20.25">
      <c r="A1173" s="41"/>
      <c r="B1173" s="37"/>
      <c r="C1173" s="37"/>
      <c r="D1173" s="42"/>
      <c r="E1173" s="89"/>
      <c r="F1173" s="296"/>
    </row>
    <row r="1174" spans="1:6" ht="20.25">
      <c r="A1174" s="41"/>
      <c r="B1174" s="37"/>
      <c r="C1174" s="37"/>
      <c r="D1174" s="42"/>
      <c r="E1174" s="89"/>
      <c r="F1174" s="296"/>
    </row>
    <row r="1175" spans="1:6" ht="20.25">
      <c r="A1175" s="41"/>
      <c r="B1175" s="44"/>
      <c r="C1175" s="37"/>
      <c r="D1175" s="42"/>
      <c r="E1175" s="89"/>
      <c r="F1175" s="296"/>
    </row>
    <row r="1176" spans="1:6" ht="20.25">
      <c r="A1176" s="41"/>
      <c r="B1176" s="44"/>
      <c r="C1176" s="37"/>
      <c r="D1176" s="42"/>
      <c r="E1176" s="89"/>
      <c r="F1176" s="296"/>
    </row>
    <row r="1177" spans="1:6" ht="20.25">
      <c r="A1177" s="41"/>
      <c r="B1177" s="44"/>
      <c r="C1177" s="37"/>
      <c r="D1177" s="42"/>
      <c r="E1177" s="89"/>
    </row>
    <row r="1178" spans="1:6" ht="20.25">
      <c r="A1178" s="41"/>
      <c r="B1178" s="44"/>
      <c r="C1178" s="37"/>
      <c r="D1178" s="42"/>
      <c r="E1178" s="89"/>
    </row>
    <row r="1179" spans="1:6" ht="20.25">
      <c r="A1179" s="41"/>
      <c r="B1179" s="44"/>
      <c r="C1179" s="37"/>
      <c r="D1179" s="42"/>
      <c r="E1179" s="89"/>
    </row>
    <row r="1180" spans="1:6" s="279" customFormat="1" ht="20.25">
      <c r="A1180" s="41"/>
      <c r="B1180" s="281"/>
      <c r="C1180" s="280"/>
      <c r="D1180" s="42"/>
      <c r="E1180" s="89"/>
      <c r="F1180" s="302"/>
    </row>
    <row r="1181" spans="1:6" ht="20.25">
      <c r="A1181" s="41"/>
      <c r="B1181" s="44"/>
      <c r="C1181" s="37"/>
      <c r="D1181" s="42"/>
      <c r="E1181" s="89"/>
    </row>
    <row r="1182" spans="1:6" ht="20.25">
      <c r="A1182" s="37"/>
      <c r="B1182" s="44"/>
      <c r="C1182" s="37"/>
      <c r="D1182" s="45"/>
      <c r="E1182" s="46"/>
    </row>
    <row r="1183" spans="1:6" ht="20.25">
      <c r="A1183" s="37"/>
      <c r="B1183" s="44"/>
      <c r="C1183" s="37"/>
      <c r="D1183" s="45"/>
      <c r="E1183" s="46"/>
    </row>
    <row r="1184" spans="1:6" ht="20.25">
      <c r="A1184" s="37"/>
      <c r="B1184" s="44"/>
      <c r="C1184" s="37"/>
      <c r="D1184" s="45"/>
      <c r="E1184" s="46"/>
    </row>
    <row r="1185" spans="1:5" ht="20.25">
      <c r="A1185" s="37"/>
      <c r="B1185" s="44"/>
      <c r="C1185" s="37"/>
      <c r="D1185" s="45"/>
      <c r="E1185" s="46"/>
    </row>
    <row r="1186" spans="1:5" ht="20.25">
      <c r="A1186" s="47"/>
      <c r="B1186" s="48"/>
      <c r="C1186" s="47"/>
      <c r="D1186" s="49"/>
      <c r="E1186" s="50"/>
    </row>
    <row r="1187" spans="1:5" ht="20.25">
      <c r="A1187" s="30"/>
      <c r="B1187" s="51"/>
      <c r="C1187" s="30"/>
      <c r="D1187" s="49"/>
      <c r="E1187" s="50"/>
    </row>
    <row r="1188" spans="1:5" ht="20.25">
      <c r="A1188" s="52"/>
      <c r="B1188" s="53"/>
      <c r="C1188" s="1251" t="s">
        <v>748</v>
      </c>
      <c r="D1188" s="1252"/>
      <c r="E1188" s="74">
        <v>-120475.3</v>
      </c>
    </row>
    <row r="1189" spans="1:5" ht="20.25">
      <c r="A1189" s="55" t="s">
        <v>23</v>
      </c>
      <c r="B1189" s="22"/>
      <c r="C1189" s="22"/>
      <c r="D1189" s="22"/>
      <c r="E1189" s="22"/>
    </row>
    <row r="1190" spans="1:5" ht="20.25">
      <c r="A1190" s="19" t="s">
        <v>0</v>
      </c>
      <c r="B1190" s="20"/>
      <c r="C1190" s="20"/>
      <c r="D1190" s="21"/>
      <c r="E1190" s="22"/>
    </row>
    <row r="1191" spans="1:5" ht="20.25">
      <c r="A1191" s="19" t="s">
        <v>1</v>
      </c>
      <c r="B1191" s="20"/>
      <c r="C1191" s="19" t="s">
        <v>2</v>
      </c>
      <c r="D1191" s="21"/>
      <c r="E1191" s="21"/>
    </row>
    <row r="1192" spans="1:5" ht="20.25">
      <c r="A1192" s="19"/>
      <c r="B1192" s="23"/>
      <c r="C1192" s="20"/>
      <c r="D1192" s="22"/>
      <c r="E1192" s="22"/>
    </row>
    <row r="1193" spans="1:5" ht="20.25">
      <c r="A1193" s="19" t="s">
        <v>3</v>
      </c>
      <c r="B1193" s="23"/>
      <c r="C1193" s="20"/>
      <c r="D1193" s="22"/>
      <c r="E1193" s="22"/>
    </row>
    <row r="1194" spans="1:5" ht="20.25">
      <c r="A1194" s="19"/>
      <c r="B1194" s="23"/>
      <c r="C1194" s="20"/>
      <c r="D1194" s="22"/>
      <c r="E1194" s="22"/>
    </row>
    <row r="1195" spans="1:5" ht="20.25">
      <c r="A1195" s="21" t="s">
        <v>162</v>
      </c>
      <c r="B1195" s="24"/>
      <c r="C1195" s="21"/>
      <c r="D1195" s="22"/>
      <c r="E1195" s="22"/>
    </row>
    <row r="1196" spans="1:5" ht="20.25">
      <c r="A1196" s="21" t="s">
        <v>5</v>
      </c>
      <c r="B1196" s="21"/>
      <c r="C1196" s="21"/>
      <c r="D1196" s="22"/>
      <c r="E1196" s="22"/>
    </row>
    <row r="1197" spans="1:5" ht="20.25">
      <c r="A1197" s="21" t="s">
        <v>6</v>
      </c>
      <c r="B1197" s="22"/>
      <c r="C1197" s="22"/>
      <c r="D1197" s="22"/>
      <c r="E1197" s="22"/>
    </row>
    <row r="1198" spans="1:5" ht="20.25">
      <c r="A1198" s="25" t="s">
        <v>7</v>
      </c>
      <c r="B1198" s="26" t="s">
        <v>8</v>
      </c>
      <c r="C1198" s="1238" t="s">
        <v>9</v>
      </c>
      <c r="D1198" s="1240"/>
      <c r="E1198" s="25" t="s">
        <v>10</v>
      </c>
    </row>
    <row r="1199" spans="1:5" ht="20.25">
      <c r="A1199" s="27"/>
      <c r="B1199" s="28" t="s">
        <v>11</v>
      </c>
      <c r="C1199" s="25"/>
      <c r="D1199" s="29"/>
      <c r="E1199" s="27" t="s">
        <v>12</v>
      </c>
    </row>
    <row r="1200" spans="1:5" ht="20.25">
      <c r="A1200" s="30"/>
      <c r="B1200" s="31"/>
      <c r="C1200" s="32" t="s">
        <v>13</v>
      </c>
      <c r="D1200" s="33" t="s">
        <v>14</v>
      </c>
      <c r="E1200" s="32"/>
    </row>
    <row r="1201" spans="1:5" ht="20.25">
      <c r="A1201" s="34" t="s">
        <v>163</v>
      </c>
      <c r="B1201" s="34" t="s">
        <v>105</v>
      </c>
      <c r="C1201" s="37" t="s">
        <v>19</v>
      </c>
      <c r="D1201" s="35">
        <v>39478</v>
      </c>
      <c r="E1201" s="94">
        <v>-160.4</v>
      </c>
    </row>
    <row r="1202" spans="1:5" ht="20.25">
      <c r="A1202" s="44"/>
      <c r="B1202" s="37" t="s">
        <v>105</v>
      </c>
      <c r="C1202" s="37" t="s">
        <v>17</v>
      </c>
      <c r="D1202" s="38">
        <v>39493</v>
      </c>
      <c r="E1202" s="88">
        <v>-218.4</v>
      </c>
    </row>
    <row r="1203" spans="1:5" ht="20.25">
      <c r="A1203" s="44"/>
      <c r="B1203" s="37" t="s">
        <v>105</v>
      </c>
      <c r="C1203" s="37" t="s">
        <v>19</v>
      </c>
      <c r="D1203" s="38">
        <v>39506</v>
      </c>
      <c r="E1203" s="88">
        <v>-109.2</v>
      </c>
    </row>
    <row r="1204" spans="1:5" ht="20.25">
      <c r="A1204" s="44"/>
      <c r="B1204" s="37" t="s">
        <v>105</v>
      </c>
      <c r="C1204" s="37" t="s">
        <v>17</v>
      </c>
      <c r="D1204" s="38">
        <v>39553</v>
      </c>
      <c r="E1204" s="88">
        <v>-718</v>
      </c>
    </row>
    <row r="1205" spans="1:5" ht="20.25">
      <c r="A1205" s="44"/>
      <c r="B1205" s="37" t="s">
        <v>105</v>
      </c>
      <c r="C1205" s="37" t="s">
        <v>19</v>
      </c>
      <c r="D1205" s="38">
        <v>39568</v>
      </c>
      <c r="E1205" s="88">
        <v>-142</v>
      </c>
    </row>
    <row r="1206" spans="1:5" ht="20.25">
      <c r="A1206" s="44"/>
      <c r="B1206" s="37" t="s">
        <v>105</v>
      </c>
      <c r="C1206" s="37" t="s">
        <v>17</v>
      </c>
      <c r="D1206" s="38">
        <v>39583</v>
      </c>
      <c r="E1206" s="88">
        <v>-235.2</v>
      </c>
    </row>
    <row r="1207" spans="1:5" ht="20.25">
      <c r="A1207" s="44"/>
      <c r="B1207" s="37" t="s">
        <v>105</v>
      </c>
      <c r="C1207" s="37" t="s">
        <v>17</v>
      </c>
      <c r="D1207" s="38">
        <v>39614</v>
      </c>
      <c r="E1207" s="88">
        <v>-472.4</v>
      </c>
    </row>
    <row r="1208" spans="1:5" ht="20.25">
      <c r="A1208" s="44"/>
      <c r="B1208" s="37" t="s">
        <v>105</v>
      </c>
      <c r="C1208" s="37" t="s">
        <v>19</v>
      </c>
      <c r="D1208" s="38">
        <v>39629</v>
      </c>
      <c r="E1208" s="88">
        <v>-54.6</v>
      </c>
    </row>
    <row r="1209" spans="1:5" ht="20.25">
      <c r="A1209" s="44"/>
      <c r="B1209" s="37" t="s">
        <v>105</v>
      </c>
      <c r="C1209" s="37" t="s">
        <v>17</v>
      </c>
      <c r="D1209" s="38">
        <v>39706</v>
      </c>
      <c r="E1209" s="88">
        <v>-461.6</v>
      </c>
    </row>
    <row r="1210" spans="1:5" ht="20.25">
      <c r="A1210" s="44"/>
      <c r="B1210" s="37" t="s">
        <v>105</v>
      </c>
      <c r="C1210" s="37" t="s">
        <v>19</v>
      </c>
      <c r="D1210" s="38" t="s">
        <v>164</v>
      </c>
      <c r="E1210" s="88">
        <v>-134.80000000000001</v>
      </c>
    </row>
    <row r="1211" spans="1:5" ht="20.25">
      <c r="A1211" s="44"/>
      <c r="B1211" s="37" t="s">
        <v>105</v>
      </c>
      <c r="C1211" s="37" t="s">
        <v>19</v>
      </c>
      <c r="D1211" s="38">
        <v>39751</v>
      </c>
      <c r="E1211" s="88">
        <v>-132.4</v>
      </c>
    </row>
    <row r="1212" spans="1:5" ht="20.25">
      <c r="A1212" s="44"/>
      <c r="B1212" s="37" t="s">
        <v>105</v>
      </c>
      <c r="C1212" s="37" t="s">
        <v>17</v>
      </c>
      <c r="D1212" s="38">
        <v>39767</v>
      </c>
      <c r="E1212" s="88">
        <v>-188.4</v>
      </c>
    </row>
    <row r="1213" spans="1:5" ht="20.25">
      <c r="A1213" s="44"/>
      <c r="B1213" s="37" t="s">
        <v>105</v>
      </c>
      <c r="C1213" s="37" t="s">
        <v>19</v>
      </c>
      <c r="D1213" s="38">
        <v>39782</v>
      </c>
      <c r="E1213" s="88">
        <v>-252.76</v>
      </c>
    </row>
    <row r="1214" spans="1:5" ht="20.25">
      <c r="A1214" s="44"/>
      <c r="B1214" s="37" t="s">
        <v>105</v>
      </c>
      <c r="C1214" s="37" t="s">
        <v>17</v>
      </c>
      <c r="D1214" s="38">
        <v>39797</v>
      </c>
      <c r="E1214" s="88">
        <v>-192</v>
      </c>
    </row>
    <row r="1215" spans="1:5" ht="20.25">
      <c r="A1215" s="44"/>
      <c r="B1215" s="37" t="s">
        <v>105</v>
      </c>
      <c r="C1215" s="37" t="s">
        <v>17</v>
      </c>
      <c r="D1215" s="38">
        <v>39828</v>
      </c>
      <c r="E1215" s="88">
        <v>-192.6</v>
      </c>
    </row>
    <row r="1216" spans="1:5" ht="20.25">
      <c r="A1216" s="44"/>
      <c r="B1216" s="37" t="s">
        <v>105</v>
      </c>
      <c r="C1216" s="37" t="s">
        <v>19</v>
      </c>
      <c r="D1216" s="38">
        <v>39844</v>
      </c>
      <c r="E1216" s="88">
        <v>-234.8</v>
      </c>
    </row>
    <row r="1217" spans="1:6" ht="20.25">
      <c r="A1217" s="44"/>
      <c r="B1217" s="37" t="s">
        <v>105</v>
      </c>
      <c r="C1217" s="37" t="s">
        <v>17</v>
      </c>
      <c r="D1217" s="38">
        <v>39859</v>
      </c>
      <c r="E1217" s="88">
        <v>-735.1</v>
      </c>
    </row>
    <row r="1218" spans="1:6" ht="20.25">
      <c r="A1218" s="37"/>
      <c r="B1218" s="37" t="s">
        <v>105</v>
      </c>
      <c r="C1218" s="37" t="s">
        <v>19</v>
      </c>
      <c r="D1218" s="38">
        <v>39872</v>
      </c>
      <c r="E1218" s="88">
        <v>-429.76</v>
      </c>
    </row>
    <row r="1219" spans="1:6" ht="20.25">
      <c r="A1219" s="41"/>
      <c r="B1219" s="37" t="s">
        <v>105</v>
      </c>
      <c r="C1219" s="37" t="s">
        <v>17</v>
      </c>
      <c r="D1219" s="38">
        <v>39887</v>
      </c>
      <c r="E1219" s="88">
        <v>-327.60000000000002</v>
      </c>
    </row>
    <row r="1220" spans="1:6" ht="20.25">
      <c r="A1220" s="41"/>
      <c r="B1220" s="37" t="s">
        <v>105</v>
      </c>
      <c r="C1220" s="37" t="s">
        <v>19</v>
      </c>
      <c r="D1220" s="38">
        <v>39903</v>
      </c>
      <c r="E1220" s="88">
        <v>-382.2</v>
      </c>
    </row>
    <row r="1221" spans="1:6" ht="20.25">
      <c r="A1221" s="41"/>
      <c r="B1221" s="37" t="s">
        <v>105</v>
      </c>
      <c r="C1221" s="37" t="s">
        <v>17</v>
      </c>
      <c r="D1221" s="38">
        <v>39918</v>
      </c>
      <c r="E1221" s="88">
        <v>-113.3</v>
      </c>
    </row>
    <row r="1222" spans="1:6" ht="20.25">
      <c r="A1222" s="41"/>
      <c r="B1222" s="37" t="s">
        <v>105</v>
      </c>
      <c r="C1222" s="37" t="s">
        <v>19</v>
      </c>
      <c r="D1222" s="38">
        <v>39933</v>
      </c>
      <c r="E1222" s="88">
        <v>-759.8</v>
      </c>
    </row>
    <row r="1223" spans="1:6" ht="20.25">
      <c r="A1223" s="41"/>
      <c r="B1223" s="37" t="s">
        <v>16</v>
      </c>
      <c r="C1223" s="37" t="s">
        <v>19</v>
      </c>
      <c r="D1223" s="38">
        <v>39964</v>
      </c>
      <c r="E1223" s="114">
        <v>171</v>
      </c>
    </row>
    <row r="1224" spans="1:6" ht="20.25">
      <c r="A1224" s="41"/>
      <c r="B1224" s="37" t="s">
        <v>16</v>
      </c>
      <c r="C1224" s="37" t="s">
        <v>19</v>
      </c>
      <c r="D1224" s="38">
        <v>39994</v>
      </c>
      <c r="E1224" s="114">
        <v>198</v>
      </c>
    </row>
    <row r="1225" spans="1:6" ht="20.25">
      <c r="A1225" s="93"/>
      <c r="B1225" s="67" t="s">
        <v>105</v>
      </c>
      <c r="C1225" s="67" t="s">
        <v>19</v>
      </c>
      <c r="D1225" s="68">
        <v>40178</v>
      </c>
      <c r="E1225" s="115">
        <v>-792</v>
      </c>
    </row>
    <row r="1226" spans="1:6" ht="20.25">
      <c r="A1226" s="116"/>
      <c r="B1226" s="116"/>
      <c r="C1226" s="1238" t="s">
        <v>165</v>
      </c>
      <c r="D1226" s="1239"/>
      <c r="E1226" s="191">
        <f>SUM(E1201:E1225)</f>
        <v>-7070.3200000000006</v>
      </c>
    </row>
    <row r="1227" spans="1:6" s="279" customFormat="1" ht="20.25">
      <c r="A1227" s="116"/>
      <c r="B1227" s="116"/>
      <c r="C1227" s="28"/>
      <c r="D1227" s="28"/>
      <c r="E1227" s="64"/>
      <c r="F1227" s="302"/>
    </row>
    <row r="1228" spans="1:6" s="279" customFormat="1" ht="20.25">
      <c r="A1228" s="116"/>
      <c r="B1228" s="116"/>
      <c r="C1228" s="28"/>
      <c r="D1228" s="28"/>
      <c r="E1228" s="64"/>
      <c r="F1228" s="302"/>
    </row>
    <row r="1229" spans="1:6" s="279" customFormat="1" ht="20.25">
      <c r="A1229" s="116"/>
      <c r="B1229" s="116"/>
      <c r="C1229" s="28"/>
      <c r="D1229" s="28"/>
      <c r="E1229" s="64"/>
      <c r="F1229" s="302"/>
    </row>
    <row r="1230" spans="1:6" ht="20.25">
      <c r="A1230" s="55"/>
      <c r="B1230" s="116"/>
      <c r="C1230" s="116"/>
      <c r="D1230" s="117"/>
      <c r="E1230" s="118"/>
    </row>
    <row r="1231" spans="1:6" ht="20.25">
      <c r="A1231" s="19" t="s">
        <v>0</v>
      </c>
      <c r="B1231" s="20"/>
      <c r="C1231" s="20"/>
      <c r="D1231" s="117"/>
      <c r="E1231" s="118"/>
    </row>
    <row r="1232" spans="1:6" ht="20.25">
      <c r="A1232" s="19" t="s">
        <v>1</v>
      </c>
      <c r="B1232" s="20"/>
      <c r="C1232" s="19" t="s">
        <v>2</v>
      </c>
      <c r="D1232" s="21"/>
      <c r="E1232" s="21"/>
    </row>
    <row r="1233" spans="1:6" ht="20.25">
      <c r="A1233" s="19"/>
      <c r="B1233" s="23"/>
      <c r="C1233" s="20"/>
      <c r="D1233" s="22"/>
      <c r="E1233" s="22"/>
    </row>
    <row r="1234" spans="1:6" ht="20.25">
      <c r="A1234" s="19"/>
      <c r="B1234" s="23"/>
      <c r="C1234" s="20"/>
      <c r="D1234" s="22"/>
      <c r="E1234" s="22"/>
    </row>
    <row r="1235" spans="1:6" ht="20.25">
      <c r="A1235" s="19" t="s">
        <v>3</v>
      </c>
      <c r="B1235" s="23"/>
      <c r="C1235" s="20"/>
      <c r="D1235" s="22"/>
      <c r="E1235" s="22"/>
    </row>
    <row r="1236" spans="1:6" ht="20.25">
      <c r="A1236" s="21"/>
      <c r="B1236" s="24"/>
      <c r="C1236" s="21"/>
      <c r="D1236" s="22"/>
      <c r="E1236" s="22"/>
    </row>
    <row r="1237" spans="1:6" ht="20.25">
      <c r="A1237" s="21" t="s">
        <v>162</v>
      </c>
      <c r="B1237" s="24"/>
      <c r="C1237" s="21"/>
      <c r="D1237" s="22"/>
      <c r="E1237" s="22"/>
    </row>
    <row r="1238" spans="1:6" ht="20.25">
      <c r="A1238" s="21" t="s">
        <v>5</v>
      </c>
      <c r="B1238" s="21"/>
      <c r="C1238" s="21"/>
      <c r="D1238" s="22"/>
      <c r="E1238" s="22"/>
    </row>
    <row r="1239" spans="1:6" ht="20.25">
      <c r="A1239" s="21" t="s">
        <v>6</v>
      </c>
      <c r="B1239" s="22"/>
      <c r="C1239" s="22"/>
      <c r="D1239" s="22"/>
      <c r="E1239" s="22"/>
    </row>
    <row r="1240" spans="1:6" ht="20.25">
      <c r="A1240" s="25" t="s">
        <v>7</v>
      </c>
      <c r="B1240" s="26" t="s">
        <v>8</v>
      </c>
      <c r="C1240" s="1238" t="s">
        <v>9</v>
      </c>
      <c r="D1240" s="1240"/>
      <c r="E1240" s="25" t="s">
        <v>10</v>
      </c>
    </row>
    <row r="1241" spans="1:6" ht="20.25">
      <c r="A1241" s="27"/>
      <c r="B1241" s="28" t="s">
        <v>11</v>
      </c>
      <c r="C1241" s="25"/>
      <c r="D1241" s="29"/>
      <c r="E1241" s="27" t="s">
        <v>12</v>
      </c>
    </row>
    <row r="1242" spans="1:6" ht="20.25">
      <c r="A1242" s="30"/>
      <c r="B1242" s="31"/>
      <c r="C1242" s="32" t="s">
        <v>13</v>
      </c>
      <c r="D1242" s="33" t="s">
        <v>14</v>
      </c>
      <c r="E1242" s="32"/>
    </row>
    <row r="1243" spans="1:6" ht="20.25">
      <c r="A1243" s="34" t="s">
        <v>163</v>
      </c>
      <c r="B1243" s="75" t="s">
        <v>166</v>
      </c>
      <c r="C1243" s="76"/>
      <c r="D1243" s="119"/>
      <c r="E1243" s="623">
        <f>E1226</f>
        <v>-7070.3200000000006</v>
      </c>
    </row>
    <row r="1244" spans="1:6" ht="20.25">
      <c r="A1244" s="41"/>
      <c r="B1244" s="280" t="s">
        <v>34</v>
      </c>
      <c r="C1244" s="280" t="s">
        <v>19</v>
      </c>
      <c r="D1244" s="38">
        <v>40313</v>
      </c>
      <c r="E1244" s="120">
        <v>-868.8</v>
      </c>
    </row>
    <row r="1245" spans="1:6" ht="20.25">
      <c r="A1245" s="37"/>
      <c r="B1245" s="37" t="s">
        <v>28</v>
      </c>
      <c r="C1245" s="37" t="s">
        <v>17</v>
      </c>
      <c r="D1245" s="38">
        <v>40344</v>
      </c>
      <c r="E1245" s="121">
        <v>9383</v>
      </c>
    </row>
    <row r="1246" spans="1:6" ht="20.25">
      <c r="A1246" s="41"/>
      <c r="B1246" s="37" t="s">
        <v>34</v>
      </c>
      <c r="C1246" s="37" t="s">
        <v>19</v>
      </c>
      <c r="D1246" s="38">
        <v>40663</v>
      </c>
      <c r="E1246" s="122">
        <v>8494.1</v>
      </c>
    </row>
    <row r="1247" spans="1:6" ht="20.25">
      <c r="A1247" s="37"/>
      <c r="B1247" s="37" t="s">
        <v>34</v>
      </c>
      <c r="C1247" s="37" t="s">
        <v>19</v>
      </c>
      <c r="D1247" s="38">
        <v>43131</v>
      </c>
      <c r="E1247" s="123">
        <v>4914518</v>
      </c>
      <c r="F1247" s="302">
        <v>43101</v>
      </c>
    </row>
    <row r="1248" spans="1:6" ht="20.25">
      <c r="A1248" s="37"/>
      <c r="B1248" s="37"/>
      <c r="C1248" s="37"/>
      <c r="D1248" s="38"/>
      <c r="E1248" s="123"/>
    </row>
    <row r="1249" spans="1:6" s="279" customFormat="1" ht="20.25">
      <c r="A1249" s="280"/>
      <c r="B1249" s="280"/>
      <c r="C1249" s="280"/>
      <c r="D1249" s="38"/>
      <c r="E1249" s="123"/>
      <c r="F1249" s="302"/>
    </row>
    <row r="1250" spans="1:6" ht="20.25">
      <c r="A1250" s="37"/>
      <c r="B1250" s="37"/>
      <c r="C1250" s="37"/>
      <c r="D1250" s="38"/>
      <c r="E1250" s="123"/>
    </row>
    <row r="1251" spans="1:6" ht="20.25">
      <c r="A1251" s="37"/>
      <c r="B1251" s="37"/>
      <c r="C1251" s="37"/>
      <c r="D1251" s="37"/>
      <c r="E1251" s="123"/>
    </row>
    <row r="1252" spans="1:6" ht="20.25">
      <c r="A1252" s="37"/>
      <c r="B1252" s="37"/>
      <c r="C1252" s="37"/>
      <c r="D1252" s="37"/>
      <c r="E1252" s="123"/>
    </row>
    <row r="1253" spans="1:6" ht="20.25">
      <c r="A1253" s="37"/>
      <c r="B1253" s="37"/>
      <c r="C1253" s="37"/>
      <c r="D1253" s="37"/>
      <c r="E1253" s="123"/>
    </row>
    <row r="1254" spans="1:6" ht="20.25">
      <c r="A1254" s="37"/>
      <c r="B1254" s="37"/>
      <c r="C1254" s="37"/>
      <c r="D1254" s="37"/>
      <c r="E1254" s="123"/>
    </row>
    <row r="1255" spans="1:6" ht="20.25">
      <c r="A1255" s="37"/>
      <c r="B1255" s="44"/>
      <c r="C1255" s="37"/>
      <c r="D1255" s="45"/>
      <c r="E1255" s="123"/>
    </row>
    <row r="1256" spans="1:6" ht="20.25">
      <c r="A1256" s="37"/>
      <c r="B1256" s="44"/>
      <c r="C1256" s="37"/>
      <c r="D1256" s="45"/>
      <c r="E1256" s="123"/>
    </row>
    <row r="1257" spans="1:6" ht="20.25">
      <c r="A1257" s="37"/>
      <c r="B1257" s="44"/>
      <c r="C1257" s="37"/>
      <c r="D1257" s="45"/>
      <c r="E1257" s="123"/>
    </row>
    <row r="1258" spans="1:6" ht="20.25">
      <c r="A1258" s="37"/>
      <c r="B1258" s="44"/>
      <c r="C1258" s="37"/>
      <c r="D1258" s="45"/>
      <c r="E1258" s="123"/>
    </row>
    <row r="1259" spans="1:6" ht="20.25">
      <c r="A1259" s="37"/>
      <c r="B1259" s="44"/>
      <c r="C1259" s="37"/>
      <c r="D1259" s="45"/>
      <c r="E1259" s="123"/>
    </row>
    <row r="1260" spans="1:6" ht="20.25">
      <c r="A1260" s="37"/>
      <c r="B1260" s="44"/>
      <c r="C1260" s="37"/>
      <c r="D1260" s="45"/>
      <c r="E1260" s="123"/>
    </row>
    <row r="1261" spans="1:6" ht="20.25">
      <c r="A1261" s="37"/>
      <c r="B1261" s="44"/>
      <c r="C1261" s="37"/>
      <c r="D1261" s="45"/>
      <c r="E1261" s="123"/>
    </row>
    <row r="1262" spans="1:6" ht="20.25">
      <c r="A1262" s="37"/>
      <c r="B1262" s="44"/>
      <c r="C1262" s="37"/>
      <c r="D1262" s="45"/>
      <c r="E1262" s="123"/>
    </row>
    <row r="1263" spans="1:6" ht="20.25">
      <c r="A1263" s="37"/>
      <c r="B1263" s="44"/>
      <c r="C1263" s="37"/>
      <c r="D1263" s="45"/>
      <c r="E1263" s="123"/>
    </row>
    <row r="1264" spans="1:6" s="279" customFormat="1" ht="20.25">
      <c r="A1264" s="280"/>
      <c r="B1264" s="281"/>
      <c r="C1264" s="280"/>
      <c r="D1264" s="45"/>
      <c r="E1264" s="123"/>
      <c r="F1264" s="302"/>
    </row>
    <row r="1265" spans="1:6" s="279" customFormat="1" ht="20.25">
      <c r="A1265" s="280"/>
      <c r="B1265" s="281"/>
      <c r="C1265" s="280"/>
      <c r="D1265" s="45"/>
      <c r="E1265" s="123"/>
      <c r="F1265" s="302"/>
    </row>
    <row r="1266" spans="1:6" s="279" customFormat="1" ht="20.25">
      <c r="A1266" s="280"/>
      <c r="B1266" s="281"/>
      <c r="C1266" s="280"/>
      <c r="D1266" s="45"/>
      <c r="E1266" s="123"/>
      <c r="F1266" s="302"/>
    </row>
    <row r="1267" spans="1:6" ht="20.25">
      <c r="A1267" s="37"/>
      <c r="B1267" s="44"/>
      <c r="C1267" s="37"/>
      <c r="D1267" s="45"/>
      <c r="E1267" s="123"/>
    </row>
    <row r="1268" spans="1:6" ht="20.25">
      <c r="A1268" s="47"/>
      <c r="B1268" s="48"/>
      <c r="C1268" s="47"/>
      <c r="D1268" s="49"/>
      <c r="E1268" s="123"/>
    </row>
    <row r="1269" spans="1:6" ht="20.25">
      <c r="A1269" s="30"/>
      <c r="B1269" s="51"/>
      <c r="C1269" s="30"/>
      <c r="D1269" s="49"/>
      <c r="E1269" s="123"/>
    </row>
    <row r="1270" spans="1:6" ht="20.25">
      <c r="A1270" s="52"/>
      <c r="B1270" s="53"/>
      <c r="C1270" s="1238" t="s">
        <v>744</v>
      </c>
      <c r="D1270" s="1239"/>
      <c r="E1270" s="62">
        <f>SUM(E1243:E1269)</f>
        <v>4924455.9800000004</v>
      </c>
    </row>
    <row r="1271" spans="1:6" ht="20.25">
      <c r="A1271" s="55" t="s">
        <v>23</v>
      </c>
      <c r="B1271" s="22"/>
      <c r="C1271" s="22"/>
      <c r="D1271" s="22"/>
      <c r="E1271" s="22"/>
    </row>
    <row r="1272" spans="1:6" ht="20.25">
      <c r="A1272" s="19" t="s">
        <v>0</v>
      </c>
      <c r="B1272" s="20"/>
      <c r="C1272" s="20"/>
      <c r="D1272" s="21"/>
      <c r="E1272" s="22"/>
    </row>
    <row r="1273" spans="1:6" ht="20.25">
      <c r="A1273" s="19" t="s">
        <v>1</v>
      </c>
      <c r="B1273" s="20"/>
      <c r="C1273" s="19" t="s">
        <v>2</v>
      </c>
      <c r="D1273" s="21"/>
      <c r="E1273" s="21"/>
    </row>
    <row r="1274" spans="1:6" ht="20.25">
      <c r="A1274" s="19"/>
      <c r="B1274" s="23"/>
      <c r="C1274" s="20"/>
      <c r="D1274" s="22"/>
      <c r="E1274" s="22"/>
    </row>
    <row r="1275" spans="1:6" ht="20.25">
      <c r="A1275" s="19"/>
      <c r="B1275" s="23"/>
      <c r="C1275" s="20"/>
      <c r="D1275" s="22"/>
      <c r="E1275" s="22"/>
    </row>
    <row r="1276" spans="1:6" ht="20.25">
      <c r="A1276" s="19" t="s">
        <v>3</v>
      </c>
      <c r="B1276" s="23"/>
      <c r="C1276" s="20"/>
      <c r="D1276" s="22"/>
      <c r="E1276" s="22"/>
    </row>
    <row r="1277" spans="1:6" ht="20.25">
      <c r="A1277" s="21"/>
      <c r="B1277" s="24"/>
      <c r="C1277" s="21"/>
      <c r="D1277" s="22"/>
      <c r="E1277" s="22"/>
    </row>
    <row r="1278" spans="1:6" ht="20.25">
      <c r="A1278" s="21" t="s">
        <v>167</v>
      </c>
      <c r="B1278" s="24"/>
      <c r="C1278" s="21"/>
      <c r="D1278" s="22"/>
      <c r="E1278" s="22"/>
    </row>
    <row r="1279" spans="1:6" ht="20.25">
      <c r="A1279" s="21" t="s">
        <v>5</v>
      </c>
      <c r="B1279" s="21"/>
      <c r="C1279" s="21"/>
      <c r="D1279" s="22"/>
      <c r="E1279" s="22"/>
    </row>
    <row r="1280" spans="1:6" ht="20.25">
      <c r="A1280" s="21" t="s">
        <v>6</v>
      </c>
      <c r="B1280" s="22"/>
      <c r="C1280" s="22"/>
      <c r="D1280" s="22"/>
      <c r="E1280" s="22"/>
    </row>
    <row r="1281" spans="1:8" ht="20.25">
      <c r="A1281" s="25" t="s">
        <v>7</v>
      </c>
      <c r="B1281" s="26" t="s">
        <v>8</v>
      </c>
      <c r="C1281" s="1238" t="s">
        <v>9</v>
      </c>
      <c r="D1281" s="1240"/>
      <c r="E1281" s="25" t="s">
        <v>10</v>
      </c>
    </row>
    <row r="1282" spans="1:8" ht="20.25">
      <c r="A1282" s="27"/>
      <c r="B1282" s="28" t="s">
        <v>11</v>
      </c>
      <c r="C1282" s="25"/>
      <c r="D1282" s="29"/>
      <c r="E1282" s="27" t="s">
        <v>12</v>
      </c>
    </row>
    <row r="1283" spans="1:8" ht="20.25">
      <c r="A1283" s="30"/>
      <c r="B1283" s="31"/>
      <c r="C1283" s="32" t="s">
        <v>13</v>
      </c>
      <c r="D1283" s="33" t="s">
        <v>14</v>
      </c>
      <c r="E1283" s="32"/>
    </row>
    <row r="1284" spans="1:8" ht="20.25">
      <c r="A1284" s="34" t="s">
        <v>168</v>
      </c>
      <c r="B1284" s="34" t="s">
        <v>26</v>
      </c>
      <c r="C1284" s="34" t="s">
        <v>169</v>
      </c>
      <c r="D1284" s="35">
        <v>38503</v>
      </c>
      <c r="E1284" s="94">
        <v>-33272.230000000003</v>
      </c>
    </row>
    <row r="1285" spans="1:8" ht="20.25">
      <c r="A1285" s="37"/>
      <c r="B1285" s="37" t="s">
        <v>16</v>
      </c>
      <c r="C1285" s="37" t="s">
        <v>169</v>
      </c>
      <c r="D1285" s="38">
        <v>39416</v>
      </c>
      <c r="E1285" s="6">
        <v>627.5</v>
      </c>
    </row>
    <row r="1286" spans="1:8" ht="20.25">
      <c r="A1286" s="41"/>
      <c r="B1286" s="37" t="s">
        <v>16</v>
      </c>
      <c r="C1286" s="37" t="s">
        <v>169</v>
      </c>
      <c r="D1286" s="38">
        <v>39447</v>
      </c>
      <c r="E1286" s="89">
        <v>7200</v>
      </c>
    </row>
    <row r="1287" spans="1:8" ht="20.25">
      <c r="A1287" s="41"/>
      <c r="B1287" s="37" t="s">
        <v>16</v>
      </c>
      <c r="C1287" s="37" t="s">
        <v>169</v>
      </c>
      <c r="D1287" s="38">
        <v>39478</v>
      </c>
      <c r="E1287" s="89">
        <v>2794.3</v>
      </c>
    </row>
    <row r="1288" spans="1:8" ht="20.25">
      <c r="A1288" s="41"/>
      <c r="B1288" s="37" t="s">
        <v>16</v>
      </c>
      <c r="C1288" s="37" t="s">
        <v>169</v>
      </c>
      <c r="D1288" s="38">
        <v>39478</v>
      </c>
      <c r="E1288" s="6">
        <v>205.7</v>
      </c>
    </row>
    <row r="1289" spans="1:8" ht="20.25">
      <c r="A1289" s="41"/>
      <c r="B1289" s="37" t="s">
        <v>26</v>
      </c>
      <c r="C1289" s="37" t="s">
        <v>169</v>
      </c>
      <c r="D1289" s="38">
        <v>39538</v>
      </c>
      <c r="E1289" s="88">
        <v>-3912.4</v>
      </c>
    </row>
    <row r="1290" spans="1:8" ht="20.25">
      <c r="A1290" s="41"/>
      <c r="B1290" s="37" t="s">
        <v>26</v>
      </c>
      <c r="C1290" s="37" t="s">
        <v>169</v>
      </c>
      <c r="D1290" s="38">
        <v>39538</v>
      </c>
      <c r="E1290" s="88">
        <v>-4561.3</v>
      </c>
      <c r="G1290" s="14"/>
      <c r="H1290" s="14"/>
    </row>
    <row r="1291" spans="1:8" ht="20.25">
      <c r="A1291" s="41"/>
      <c r="B1291" s="37" t="s">
        <v>26</v>
      </c>
      <c r="C1291" s="37" t="s">
        <v>170</v>
      </c>
      <c r="D1291" s="38">
        <v>39644</v>
      </c>
      <c r="E1291" s="88">
        <v>-46200</v>
      </c>
      <c r="G1291" s="14"/>
      <c r="H1291" s="14"/>
    </row>
    <row r="1292" spans="1:8" ht="20.25">
      <c r="A1292" s="37"/>
      <c r="B1292" s="37" t="s">
        <v>16</v>
      </c>
      <c r="C1292" s="37" t="s">
        <v>169</v>
      </c>
      <c r="D1292" s="38">
        <v>39721</v>
      </c>
      <c r="E1292" s="89">
        <v>6900</v>
      </c>
      <c r="G1292" s="14"/>
      <c r="H1292" s="14"/>
    </row>
    <row r="1293" spans="1:8" ht="20.25">
      <c r="A1293" s="41"/>
      <c r="B1293" s="37" t="s">
        <v>16</v>
      </c>
      <c r="C1293" s="37" t="s">
        <v>169</v>
      </c>
      <c r="D1293" s="38">
        <v>39721</v>
      </c>
      <c r="E1293" s="6">
        <v>2700</v>
      </c>
      <c r="G1293" s="14"/>
      <c r="H1293" s="14"/>
    </row>
    <row r="1294" spans="1:8" ht="20.25">
      <c r="A1294" s="41"/>
      <c r="B1294" s="37" t="s">
        <v>26</v>
      </c>
      <c r="C1294" s="37" t="s">
        <v>170</v>
      </c>
      <c r="D1294" s="38">
        <v>39614</v>
      </c>
      <c r="E1294" s="653">
        <v>-18083</v>
      </c>
      <c r="G1294" s="14"/>
      <c r="H1294" s="14"/>
    </row>
    <row r="1295" spans="1:8" ht="20.25">
      <c r="A1295" s="37"/>
      <c r="B1295" s="37" t="s">
        <v>16</v>
      </c>
      <c r="C1295" s="37" t="s">
        <v>170</v>
      </c>
      <c r="D1295" s="38">
        <v>39736</v>
      </c>
      <c r="E1295" s="6">
        <v>14460.25</v>
      </c>
      <c r="G1295" s="14"/>
      <c r="H1295" s="14"/>
    </row>
    <row r="1296" spans="1:8" ht="20.25">
      <c r="A1296" s="37"/>
      <c r="B1296" s="37" t="s">
        <v>58</v>
      </c>
      <c r="C1296" s="37" t="s">
        <v>17</v>
      </c>
      <c r="D1296" s="38">
        <v>40224</v>
      </c>
      <c r="E1296" s="88">
        <v>-12480</v>
      </c>
      <c r="G1296" s="14"/>
      <c r="H1296" s="14"/>
    </row>
    <row r="1297" spans="1:8" ht="20.25">
      <c r="A1297" s="47"/>
      <c r="B1297" s="37" t="s">
        <v>27</v>
      </c>
      <c r="C1297" s="37" t="s">
        <v>19</v>
      </c>
      <c r="D1297" s="38">
        <v>40237</v>
      </c>
      <c r="E1297" s="88">
        <v>-11800</v>
      </c>
      <c r="G1297" s="14"/>
      <c r="H1297" s="14"/>
    </row>
    <row r="1298" spans="1:8" ht="20.25">
      <c r="A1298" s="47"/>
      <c r="B1298" s="37" t="s">
        <v>40</v>
      </c>
      <c r="C1298" s="37" t="s">
        <v>17</v>
      </c>
      <c r="D1298" s="38">
        <v>43115</v>
      </c>
      <c r="E1298" s="126">
        <v>3206333</v>
      </c>
      <c r="F1298" s="313">
        <v>43101</v>
      </c>
      <c r="G1298" s="312"/>
      <c r="H1298" s="312"/>
    </row>
    <row r="1299" spans="1:8" ht="20.25">
      <c r="A1299" s="47"/>
      <c r="B1299" s="37" t="s">
        <v>40</v>
      </c>
      <c r="C1299" s="37" t="s">
        <v>19</v>
      </c>
      <c r="D1299" s="38">
        <v>43131</v>
      </c>
      <c r="E1299" s="89">
        <v>2612316</v>
      </c>
      <c r="F1299" s="313">
        <v>43101</v>
      </c>
      <c r="G1299" s="312"/>
      <c r="H1299" s="312"/>
    </row>
    <row r="1300" spans="1:8" ht="20.25">
      <c r="A1300" s="47"/>
      <c r="B1300" s="37"/>
      <c r="C1300" s="37"/>
      <c r="D1300" s="38"/>
      <c r="E1300" s="89"/>
      <c r="G1300" s="14"/>
      <c r="H1300" s="14"/>
    </row>
    <row r="1301" spans="1:8" ht="20.25">
      <c r="A1301" s="47"/>
      <c r="B1301" s="37"/>
      <c r="C1301" s="37"/>
      <c r="D1301" s="38"/>
      <c r="E1301" s="90"/>
      <c r="G1301" s="14"/>
      <c r="H1301" s="14"/>
    </row>
    <row r="1302" spans="1:8" ht="20.25">
      <c r="A1302" s="47"/>
      <c r="B1302" s="37"/>
      <c r="C1302" s="37"/>
      <c r="D1302" s="38"/>
      <c r="E1302" s="89"/>
      <c r="G1302" s="14"/>
      <c r="H1302" s="14"/>
    </row>
    <row r="1303" spans="1:8" ht="20.25">
      <c r="A1303" s="47"/>
      <c r="B1303" s="37"/>
      <c r="C1303" s="37" t="s">
        <v>29</v>
      </c>
      <c r="D1303" s="38"/>
      <c r="E1303" s="88"/>
      <c r="G1303" s="14"/>
      <c r="H1303" s="14"/>
    </row>
    <row r="1304" spans="1:8" s="279" customFormat="1" ht="20.25">
      <c r="A1304" s="47"/>
      <c r="B1304" s="280"/>
      <c r="C1304" s="280"/>
      <c r="D1304" s="38"/>
      <c r="E1304" s="88"/>
      <c r="F1304" s="302"/>
    </row>
    <row r="1305" spans="1:8" s="279" customFormat="1" ht="20.25">
      <c r="A1305" s="47"/>
      <c r="B1305" s="280"/>
      <c r="C1305" s="280"/>
      <c r="D1305" s="38"/>
      <c r="E1305" s="88"/>
      <c r="F1305" s="302"/>
    </row>
    <row r="1306" spans="1:8" s="279" customFormat="1" ht="20.25">
      <c r="A1306" s="47"/>
      <c r="B1306" s="280"/>
      <c r="C1306" s="280"/>
      <c r="D1306" s="38"/>
      <c r="E1306" s="88"/>
      <c r="F1306" s="302"/>
    </row>
    <row r="1307" spans="1:8" ht="20.25">
      <c r="A1307" s="47"/>
      <c r="B1307" s="37"/>
      <c r="C1307" s="37"/>
      <c r="D1307" s="38"/>
      <c r="E1307" s="88"/>
      <c r="G1307" s="14"/>
      <c r="H1307" s="14"/>
    </row>
    <row r="1308" spans="1:8" ht="20.25">
      <c r="A1308" s="47"/>
      <c r="B1308" s="37"/>
      <c r="C1308" s="37"/>
      <c r="D1308" s="127"/>
      <c r="E1308" s="88"/>
      <c r="G1308" s="14"/>
      <c r="H1308" s="14"/>
    </row>
    <row r="1309" spans="1:8" ht="20.25">
      <c r="A1309" s="47"/>
      <c r="B1309" s="37"/>
      <c r="C1309" s="37"/>
      <c r="D1309" s="38"/>
      <c r="E1309" s="88"/>
    </row>
    <row r="1310" spans="1:8" ht="20.25">
      <c r="A1310" s="30"/>
      <c r="B1310" s="67"/>
      <c r="C1310" s="67"/>
      <c r="D1310" s="68"/>
      <c r="E1310" s="128"/>
    </row>
    <row r="1311" spans="1:8" ht="20.25">
      <c r="A1311" s="52"/>
      <c r="B1311" s="53"/>
      <c r="C1311" s="1238" t="s">
        <v>744</v>
      </c>
      <c r="D1311" s="1239"/>
      <c r="E1311" s="70">
        <f>SUM(E1284:E1310)</f>
        <v>5723227.8200000003</v>
      </c>
    </row>
    <row r="1312" spans="1:8" ht="20.25">
      <c r="A1312" s="55" t="s">
        <v>23</v>
      </c>
      <c r="B1312" s="22"/>
      <c r="C1312" s="22"/>
      <c r="D1312" s="22"/>
      <c r="E1312" s="22"/>
    </row>
    <row r="1313" spans="1:5" ht="20.25">
      <c r="A1313" s="19" t="s">
        <v>0</v>
      </c>
      <c r="B1313" s="20"/>
      <c r="C1313" s="20"/>
      <c r="D1313" s="21"/>
      <c r="E1313" s="22"/>
    </row>
    <row r="1314" spans="1:5" ht="20.25">
      <c r="A1314" s="19" t="s">
        <v>1</v>
      </c>
      <c r="B1314" s="20"/>
      <c r="C1314" s="19" t="s">
        <v>2</v>
      </c>
      <c r="D1314" s="21"/>
      <c r="E1314" s="21"/>
    </row>
    <row r="1315" spans="1:5" ht="20.25">
      <c r="A1315" s="19"/>
      <c r="B1315" s="23"/>
      <c r="C1315" s="20"/>
      <c r="D1315" s="22"/>
      <c r="E1315" s="22"/>
    </row>
    <row r="1316" spans="1:5" ht="20.25">
      <c r="A1316" s="19"/>
      <c r="B1316" s="23"/>
      <c r="C1316" s="20"/>
      <c r="D1316" s="22"/>
      <c r="E1316" s="22"/>
    </row>
    <row r="1317" spans="1:5" ht="20.25">
      <c r="A1317" s="19" t="s">
        <v>3</v>
      </c>
      <c r="B1317" s="23"/>
      <c r="C1317" s="20"/>
      <c r="D1317" s="22"/>
      <c r="E1317" s="22"/>
    </row>
    <row r="1318" spans="1:5" ht="20.25">
      <c r="A1318" s="21"/>
      <c r="B1318" s="24"/>
      <c r="C1318" s="21"/>
      <c r="D1318" s="22"/>
      <c r="E1318" s="22"/>
    </row>
    <row r="1319" spans="1:5" ht="20.25">
      <c r="A1319" s="21" t="s">
        <v>171</v>
      </c>
      <c r="B1319" s="24"/>
      <c r="C1319" s="21"/>
      <c r="D1319" s="22"/>
      <c r="E1319" s="22"/>
    </row>
    <row r="1320" spans="1:5" ht="20.25">
      <c r="A1320" s="21" t="s">
        <v>5</v>
      </c>
      <c r="B1320" s="21"/>
      <c r="C1320" s="21"/>
      <c r="D1320" s="22"/>
      <c r="E1320" s="22"/>
    </row>
    <row r="1321" spans="1:5" ht="20.25">
      <c r="A1321" s="21" t="s">
        <v>6</v>
      </c>
      <c r="B1321" s="22"/>
      <c r="C1321" s="22"/>
      <c r="D1321" s="22"/>
      <c r="E1321" s="22"/>
    </row>
    <row r="1322" spans="1:5" ht="20.25">
      <c r="A1322" s="25" t="s">
        <v>7</v>
      </c>
      <c r="B1322" s="26" t="s">
        <v>8</v>
      </c>
      <c r="C1322" s="1238" t="s">
        <v>9</v>
      </c>
      <c r="D1322" s="1240"/>
      <c r="E1322" s="25" t="s">
        <v>10</v>
      </c>
    </row>
    <row r="1323" spans="1:5" ht="20.25">
      <c r="A1323" s="27"/>
      <c r="B1323" s="28" t="s">
        <v>11</v>
      </c>
      <c r="C1323" s="25"/>
      <c r="D1323" s="29"/>
      <c r="E1323" s="27" t="s">
        <v>12</v>
      </c>
    </row>
    <row r="1324" spans="1:5" ht="20.25">
      <c r="A1324" s="30"/>
      <c r="B1324" s="31"/>
      <c r="C1324" s="32" t="s">
        <v>13</v>
      </c>
      <c r="D1324" s="33" t="s">
        <v>14</v>
      </c>
      <c r="E1324" s="32"/>
    </row>
    <row r="1325" spans="1:5" ht="20.25">
      <c r="A1325" s="34" t="s">
        <v>172</v>
      </c>
      <c r="B1325" s="34" t="s">
        <v>26</v>
      </c>
      <c r="C1325" s="37" t="s">
        <v>17</v>
      </c>
      <c r="D1325" s="35">
        <v>39675</v>
      </c>
      <c r="E1325" s="94">
        <v>-3287.4</v>
      </c>
    </row>
    <row r="1326" spans="1:5" ht="20.25">
      <c r="A1326" s="37"/>
      <c r="B1326" s="37" t="s">
        <v>16</v>
      </c>
      <c r="C1326" s="37" t="s">
        <v>19</v>
      </c>
      <c r="D1326" s="38">
        <v>39691</v>
      </c>
      <c r="E1326" s="89">
        <v>440.4</v>
      </c>
    </row>
    <row r="1327" spans="1:5" ht="20.25">
      <c r="A1327" s="41"/>
      <c r="B1327" s="37" t="s">
        <v>34</v>
      </c>
      <c r="C1327" s="37" t="s">
        <v>19</v>
      </c>
      <c r="D1327" s="38">
        <v>40086</v>
      </c>
      <c r="E1327" s="89">
        <v>320</v>
      </c>
    </row>
    <row r="1328" spans="1:5" ht="20.25">
      <c r="A1328" s="41"/>
      <c r="B1328" s="37" t="s">
        <v>34</v>
      </c>
      <c r="C1328" s="37" t="s">
        <v>19</v>
      </c>
      <c r="D1328" s="38">
        <v>40147</v>
      </c>
      <c r="E1328" s="89">
        <v>1199.4000000000001</v>
      </c>
    </row>
    <row r="1329" spans="1:6" ht="20.25">
      <c r="A1329" s="41"/>
      <c r="B1329" s="37" t="s">
        <v>34</v>
      </c>
      <c r="C1329" s="37" t="s">
        <v>17</v>
      </c>
      <c r="D1329" s="38">
        <v>40283</v>
      </c>
      <c r="E1329" s="89">
        <v>-400</v>
      </c>
    </row>
    <row r="1330" spans="1:6" ht="20.25">
      <c r="A1330" s="41"/>
      <c r="B1330" s="103" t="s">
        <v>20</v>
      </c>
      <c r="C1330" s="37" t="s">
        <v>19</v>
      </c>
      <c r="D1330" s="38">
        <v>40421</v>
      </c>
      <c r="E1330" s="88">
        <v>-8497</v>
      </c>
    </row>
    <row r="1331" spans="1:6" ht="20.25">
      <c r="A1331" s="41"/>
      <c r="B1331" s="103" t="s">
        <v>173</v>
      </c>
      <c r="C1331" s="37" t="s">
        <v>17</v>
      </c>
      <c r="D1331" s="38">
        <v>40466</v>
      </c>
      <c r="E1331" s="88">
        <v>-19083</v>
      </c>
    </row>
    <row r="1332" spans="1:6" ht="20.25">
      <c r="A1332" s="37"/>
      <c r="B1332" s="103" t="s">
        <v>173</v>
      </c>
      <c r="C1332" s="37" t="s">
        <v>32</v>
      </c>
      <c r="D1332" s="42">
        <v>41167</v>
      </c>
      <c r="E1332" s="129">
        <v>-24958</v>
      </c>
    </row>
    <row r="1333" spans="1:6" ht="20.25">
      <c r="A1333" s="37"/>
      <c r="B1333" s="636" t="s">
        <v>751</v>
      </c>
      <c r="C1333" s="636" t="s">
        <v>752</v>
      </c>
      <c r="D1333" s="637">
        <v>43131</v>
      </c>
      <c r="E1333" s="6">
        <v>-482175</v>
      </c>
      <c r="F1333" s="302">
        <v>43101</v>
      </c>
    </row>
    <row r="1334" spans="1:6" ht="20.25">
      <c r="A1334" s="37"/>
      <c r="B1334" s="37" t="s">
        <v>34</v>
      </c>
      <c r="C1334" s="37" t="s">
        <v>19</v>
      </c>
      <c r="D1334" s="38">
        <v>43131</v>
      </c>
      <c r="E1334" s="91">
        <v>889778</v>
      </c>
      <c r="F1334" s="302">
        <v>43101</v>
      </c>
    </row>
    <row r="1335" spans="1:6" ht="20.25">
      <c r="A1335" s="37"/>
      <c r="B1335" s="37"/>
      <c r="C1335" s="37"/>
      <c r="D1335" s="38"/>
      <c r="E1335" s="89"/>
    </row>
    <row r="1336" spans="1:6" ht="20.25">
      <c r="A1336" s="37"/>
      <c r="B1336" s="37"/>
      <c r="C1336" s="37"/>
      <c r="D1336" s="42"/>
      <c r="E1336" s="89"/>
    </row>
    <row r="1337" spans="1:6" ht="20.25">
      <c r="A1337" s="37"/>
      <c r="B1337" s="44"/>
      <c r="C1337" s="37"/>
      <c r="D1337" s="42"/>
      <c r="E1337" s="89"/>
    </row>
    <row r="1338" spans="1:6" ht="20.25">
      <c r="A1338" s="37"/>
      <c r="B1338" s="44"/>
      <c r="C1338" s="37"/>
      <c r="D1338" s="42"/>
      <c r="E1338" s="89"/>
    </row>
    <row r="1339" spans="1:6" ht="20.25">
      <c r="A1339" s="37"/>
      <c r="B1339" s="44"/>
      <c r="C1339" s="37"/>
      <c r="D1339" s="42"/>
      <c r="E1339" s="89"/>
    </row>
    <row r="1340" spans="1:6" ht="20.25">
      <c r="A1340" s="37"/>
      <c r="B1340" s="44"/>
      <c r="C1340" s="37"/>
      <c r="D1340" s="42"/>
      <c r="E1340" s="89"/>
    </row>
    <row r="1341" spans="1:6" ht="20.25">
      <c r="A1341" s="37"/>
      <c r="B1341" s="44"/>
      <c r="C1341" s="37"/>
      <c r="D1341" s="42"/>
      <c r="E1341" s="89"/>
    </row>
    <row r="1342" spans="1:6" ht="20.25">
      <c r="A1342" s="37"/>
      <c r="B1342" s="44"/>
      <c r="C1342" s="37"/>
      <c r="D1342" s="42"/>
      <c r="E1342" s="89"/>
    </row>
    <row r="1343" spans="1:6" ht="20.25">
      <c r="A1343" s="37"/>
      <c r="B1343" s="44"/>
      <c r="C1343" s="37"/>
      <c r="D1343" s="42"/>
      <c r="E1343" s="89"/>
    </row>
    <row r="1344" spans="1:6" ht="20.25">
      <c r="A1344" s="37"/>
      <c r="B1344" s="44"/>
      <c r="C1344" s="37"/>
      <c r="D1344" s="42"/>
      <c r="E1344" s="89"/>
    </row>
    <row r="1345" spans="1:6" ht="20.25">
      <c r="A1345" s="37"/>
      <c r="B1345" s="44"/>
      <c r="C1345" s="37"/>
      <c r="D1345" s="42"/>
      <c r="E1345" s="89"/>
    </row>
    <row r="1346" spans="1:6" s="279" customFormat="1" ht="20.25">
      <c r="A1346" s="280"/>
      <c r="B1346" s="281"/>
      <c r="C1346" s="280"/>
      <c r="D1346" s="42"/>
      <c r="E1346" s="89"/>
      <c r="F1346" s="302"/>
    </row>
    <row r="1347" spans="1:6" s="279" customFormat="1" ht="20.25">
      <c r="A1347" s="280"/>
      <c r="B1347" s="281"/>
      <c r="C1347" s="280"/>
      <c r="D1347" s="42"/>
      <c r="E1347" s="89"/>
      <c r="F1347" s="302"/>
    </row>
    <row r="1348" spans="1:6" s="279" customFormat="1" ht="20.25">
      <c r="A1348" s="280"/>
      <c r="B1348" s="281"/>
      <c r="C1348" s="280"/>
      <c r="D1348" s="42"/>
      <c r="E1348" s="89"/>
      <c r="F1348" s="302"/>
    </row>
    <row r="1349" spans="1:6" ht="20.25">
      <c r="A1349" s="37"/>
      <c r="B1349" s="44"/>
      <c r="C1349" s="37"/>
      <c r="D1349" s="42"/>
      <c r="E1349" s="89"/>
    </row>
    <row r="1350" spans="1:6" ht="20.25">
      <c r="A1350" s="37"/>
      <c r="B1350" s="44"/>
      <c r="C1350" s="37"/>
      <c r="D1350" s="42"/>
      <c r="E1350" s="89"/>
    </row>
    <row r="1351" spans="1:6" ht="20.25">
      <c r="A1351" s="30"/>
      <c r="B1351" s="51"/>
      <c r="C1351" s="30"/>
      <c r="D1351" s="49"/>
      <c r="E1351" s="50"/>
    </row>
    <row r="1352" spans="1:6" ht="20.25">
      <c r="A1352" s="52"/>
      <c r="B1352" s="53"/>
      <c r="C1352" s="1238" t="s">
        <v>744</v>
      </c>
      <c r="D1352" s="1239"/>
      <c r="E1352" s="62">
        <f>SUM(E1325:E1351)</f>
        <v>353337.4</v>
      </c>
    </row>
    <row r="1353" spans="1:6" ht="20.25">
      <c r="A1353" s="55" t="s">
        <v>23</v>
      </c>
      <c r="B1353" s="53"/>
      <c r="C1353" s="53"/>
      <c r="D1353" s="53"/>
      <c r="E1353" s="53"/>
    </row>
    <row r="1354" spans="1:6" ht="20.25">
      <c r="A1354" s="19" t="s">
        <v>0</v>
      </c>
      <c r="B1354" s="20"/>
      <c r="C1354" s="20"/>
      <c r="D1354" s="21"/>
      <c r="E1354" s="22"/>
    </row>
    <row r="1355" spans="1:6" ht="20.25">
      <c r="A1355" s="19" t="s">
        <v>1</v>
      </c>
      <c r="B1355" s="20"/>
      <c r="C1355" s="19" t="s">
        <v>2</v>
      </c>
      <c r="D1355" s="21"/>
      <c r="E1355" s="21"/>
    </row>
    <row r="1356" spans="1:6" ht="20.25">
      <c r="A1356" s="19"/>
      <c r="B1356" s="23"/>
      <c r="C1356" s="20"/>
      <c r="D1356" s="22"/>
      <c r="E1356" s="22"/>
    </row>
    <row r="1357" spans="1:6" ht="20.25">
      <c r="A1357" s="19"/>
      <c r="B1357" s="23"/>
      <c r="C1357" s="20"/>
      <c r="D1357" s="22"/>
      <c r="E1357" s="22"/>
    </row>
    <row r="1358" spans="1:6" ht="20.25">
      <c r="A1358" s="19" t="s">
        <v>3</v>
      </c>
      <c r="B1358" s="23"/>
      <c r="C1358" s="20"/>
      <c r="D1358" s="22"/>
      <c r="E1358" s="22"/>
    </row>
    <row r="1359" spans="1:6" ht="20.25">
      <c r="A1359" s="21"/>
      <c r="B1359" s="24"/>
      <c r="C1359" s="21"/>
      <c r="D1359" s="22"/>
      <c r="E1359" s="22"/>
    </row>
    <row r="1360" spans="1:6" ht="20.25">
      <c r="A1360" s="21" t="s">
        <v>174</v>
      </c>
      <c r="B1360" s="24"/>
      <c r="C1360" s="21"/>
      <c r="D1360" s="22"/>
      <c r="E1360" s="22"/>
    </row>
    <row r="1361" spans="1:6" ht="20.25">
      <c r="A1361" s="21" t="s">
        <v>5</v>
      </c>
      <c r="B1361" s="21"/>
      <c r="C1361" s="21"/>
      <c r="D1361" s="22"/>
      <c r="E1361" s="22"/>
    </row>
    <row r="1362" spans="1:6" ht="20.25">
      <c r="A1362" s="21" t="s">
        <v>6</v>
      </c>
      <c r="B1362" s="22"/>
      <c r="C1362" s="22"/>
      <c r="D1362" s="22"/>
      <c r="E1362" s="22"/>
    </row>
    <row r="1363" spans="1:6" ht="20.25">
      <c r="A1363" s="25" t="s">
        <v>7</v>
      </c>
      <c r="B1363" s="26" t="s">
        <v>8</v>
      </c>
      <c r="C1363" s="1238" t="s">
        <v>9</v>
      </c>
      <c r="D1363" s="1240"/>
      <c r="E1363" s="25" t="s">
        <v>10</v>
      </c>
    </row>
    <row r="1364" spans="1:6" ht="20.25">
      <c r="A1364" s="27"/>
      <c r="B1364" s="28" t="s">
        <v>11</v>
      </c>
      <c r="C1364" s="25"/>
      <c r="D1364" s="29"/>
      <c r="E1364" s="27" t="s">
        <v>12</v>
      </c>
    </row>
    <row r="1365" spans="1:6" ht="20.25">
      <c r="A1365" s="30"/>
      <c r="B1365" s="31"/>
      <c r="C1365" s="32" t="s">
        <v>13</v>
      </c>
      <c r="D1365" s="33" t="s">
        <v>14</v>
      </c>
      <c r="E1365" s="32"/>
    </row>
    <row r="1366" spans="1:6" ht="20.25">
      <c r="A1366" s="34" t="s">
        <v>175</v>
      </c>
      <c r="B1366" s="34" t="s">
        <v>26</v>
      </c>
      <c r="C1366" s="34" t="s">
        <v>17</v>
      </c>
      <c r="D1366" s="35">
        <v>39706</v>
      </c>
      <c r="E1366" s="94">
        <v>-3962.2</v>
      </c>
      <c r="F1366" s="296"/>
    </row>
    <row r="1367" spans="1:6" ht="20.25">
      <c r="A1367" s="37"/>
      <c r="B1367" s="37" t="s">
        <v>176</v>
      </c>
      <c r="C1367" s="37" t="s">
        <v>32</v>
      </c>
      <c r="D1367" s="38">
        <v>40405</v>
      </c>
      <c r="E1367" s="89">
        <v>2453</v>
      </c>
      <c r="F1367" s="296"/>
    </row>
    <row r="1368" spans="1:6" ht="20.25">
      <c r="A1368" s="41"/>
      <c r="B1368" s="37" t="s">
        <v>177</v>
      </c>
      <c r="C1368" s="37" t="s">
        <v>19</v>
      </c>
      <c r="D1368" s="38">
        <v>40421</v>
      </c>
      <c r="E1368" s="88">
        <v>-14935.63</v>
      </c>
      <c r="F1368" s="296"/>
    </row>
    <row r="1369" spans="1:6" ht="20.25">
      <c r="A1369" s="41"/>
      <c r="B1369" s="37" t="s">
        <v>177</v>
      </c>
      <c r="C1369" s="37" t="s">
        <v>17</v>
      </c>
      <c r="D1369" s="38">
        <v>40497</v>
      </c>
      <c r="E1369" s="88">
        <v>-5000</v>
      </c>
      <c r="F1369" s="296"/>
    </row>
    <row r="1370" spans="1:6" ht="20.25">
      <c r="A1370" s="41"/>
      <c r="B1370" s="37" t="s">
        <v>177</v>
      </c>
      <c r="C1370" s="37" t="s">
        <v>19</v>
      </c>
      <c r="D1370" s="38">
        <v>40663</v>
      </c>
      <c r="E1370" s="88">
        <v>-18000</v>
      </c>
      <c r="F1370" s="296"/>
    </row>
    <row r="1371" spans="1:6" ht="20.25">
      <c r="A1371" s="41"/>
      <c r="B1371" s="37" t="s">
        <v>177</v>
      </c>
      <c r="C1371" s="37" t="s">
        <v>19</v>
      </c>
      <c r="D1371" s="38">
        <v>40724</v>
      </c>
      <c r="E1371" s="88">
        <v>-2364</v>
      </c>
      <c r="F1371" s="296"/>
    </row>
    <row r="1372" spans="1:6" ht="20.25">
      <c r="A1372" s="41"/>
      <c r="B1372" s="37" t="s">
        <v>27</v>
      </c>
      <c r="C1372" s="37" t="s">
        <v>115</v>
      </c>
      <c r="D1372" s="38">
        <v>41639</v>
      </c>
      <c r="E1372" s="88">
        <v>-109375</v>
      </c>
      <c r="F1372" s="308"/>
    </row>
    <row r="1373" spans="1:6" ht="20.25">
      <c r="A1373" s="41"/>
      <c r="B1373" s="37"/>
      <c r="C1373" s="37"/>
      <c r="D1373" s="38"/>
      <c r="E1373" s="91"/>
      <c r="F1373" s="308"/>
    </row>
    <row r="1374" spans="1:6" ht="20.25">
      <c r="A1374" s="41"/>
      <c r="B1374" s="37"/>
      <c r="C1374" s="37"/>
      <c r="D1374" s="38"/>
      <c r="E1374" s="89"/>
      <c r="F1374" s="308"/>
    </row>
    <row r="1375" spans="1:6" ht="20.25">
      <c r="A1375" s="41"/>
      <c r="B1375" s="37"/>
      <c r="C1375" s="37"/>
      <c r="D1375" s="38"/>
      <c r="E1375" s="89"/>
      <c r="F1375" s="296"/>
    </row>
    <row r="1376" spans="1:6" ht="20.25">
      <c r="A1376" s="41"/>
      <c r="B1376" s="37"/>
      <c r="C1376" s="37"/>
      <c r="D1376" s="38"/>
      <c r="E1376" s="88"/>
      <c r="F1376" s="296"/>
    </row>
    <row r="1377" spans="1:6" ht="20.25">
      <c r="A1377" s="41"/>
      <c r="B1377" s="37"/>
      <c r="C1377" s="37"/>
      <c r="D1377" s="38"/>
      <c r="E1377" s="88"/>
      <c r="F1377" s="296"/>
    </row>
    <row r="1378" spans="1:6" ht="20.25">
      <c r="A1378" s="41"/>
      <c r="B1378" s="37"/>
      <c r="C1378" s="37"/>
      <c r="D1378" s="38"/>
      <c r="E1378" s="89"/>
      <c r="F1378" s="296"/>
    </row>
    <row r="1379" spans="1:6" ht="20.25">
      <c r="A1379" s="41"/>
      <c r="B1379" s="44"/>
      <c r="C1379" s="37"/>
      <c r="D1379" s="42"/>
      <c r="E1379" s="89"/>
      <c r="F1379" s="296"/>
    </row>
    <row r="1380" spans="1:6" ht="20.25">
      <c r="A1380" s="41"/>
      <c r="B1380" s="44"/>
      <c r="C1380" s="37"/>
      <c r="D1380" s="42"/>
      <c r="E1380" s="89"/>
      <c r="F1380" s="296"/>
    </row>
    <row r="1381" spans="1:6" ht="20.25">
      <c r="A1381" s="41"/>
      <c r="B1381" s="44"/>
      <c r="C1381" s="37"/>
      <c r="D1381" s="42"/>
      <c r="E1381" s="89"/>
      <c r="F1381" s="296"/>
    </row>
    <row r="1382" spans="1:6" ht="20.25">
      <c r="A1382" s="41"/>
      <c r="B1382" s="44"/>
      <c r="C1382" s="37"/>
      <c r="D1382" s="42"/>
      <c r="E1382" s="89"/>
    </row>
    <row r="1383" spans="1:6" ht="20.25">
      <c r="A1383" s="41"/>
      <c r="B1383" s="44"/>
      <c r="C1383" s="37"/>
      <c r="D1383" s="42"/>
      <c r="E1383" s="89"/>
    </row>
    <row r="1384" spans="1:6" ht="20.25">
      <c r="A1384" s="41"/>
      <c r="B1384" s="44"/>
      <c r="C1384" s="37"/>
      <c r="D1384" s="42"/>
      <c r="E1384" s="89"/>
    </row>
    <row r="1385" spans="1:6" ht="20.25">
      <c r="A1385" s="41"/>
      <c r="B1385" s="44"/>
      <c r="C1385" s="37"/>
      <c r="D1385" s="42"/>
      <c r="E1385" s="89"/>
    </row>
    <row r="1386" spans="1:6" ht="20.25">
      <c r="A1386" s="37"/>
      <c r="B1386" s="44"/>
      <c r="C1386" s="37"/>
      <c r="D1386" s="45"/>
      <c r="E1386" s="46"/>
    </row>
    <row r="1387" spans="1:6" s="279" customFormat="1" ht="20.25">
      <c r="A1387" s="280"/>
      <c r="B1387" s="281"/>
      <c r="C1387" s="280"/>
      <c r="D1387" s="45"/>
      <c r="E1387" s="46"/>
      <c r="F1387" s="302"/>
    </row>
    <row r="1388" spans="1:6" s="279" customFormat="1" ht="20.25">
      <c r="A1388" s="280"/>
      <c r="B1388" s="281"/>
      <c r="C1388" s="280"/>
      <c r="D1388" s="45"/>
      <c r="E1388" s="46"/>
      <c r="F1388" s="302"/>
    </row>
    <row r="1389" spans="1:6" s="279" customFormat="1" ht="20.25">
      <c r="A1389" s="280"/>
      <c r="B1389" s="281"/>
      <c r="C1389" s="280"/>
      <c r="D1389" s="45"/>
      <c r="E1389" s="46"/>
      <c r="F1389" s="302"/>
    </row>
    <row r="1390" spans="1:6" ht="20.25">
      <c r="A1390" s="37"/>
      <c r="B1390" s="44"/>
      <c r="C1390" s="37"/>
      <c r="D1390" s="45"/>
      <c r="E1390" s="46"/>
    </row>
    <row r="1391" spans="1:6" ht="20.25">
      <c r="A1391" s="47"/>
      <c r="B1391" s="48"/>
      <c r="C1391" s="47"/>
      <c r="D1391" s="49"/>
      <c r="E1391" s="50"/>
    </row>
    <row r="1392" spans="1:6" ht="20.25">
      <c r="A1392" s="30"/>
      <c r="B1392" s="51"/>
      <c r="C1392" s="30"/>
      <c r="D1392" s="49"/>
      <c r="E1392" s="50"/>
    </row>
    <row r="1393" spans="1:5" ht="20.25">
      <c r="A1393" s="52"/>
      <c r="B1393" s="53"/>
      <c r="C1393" s="1251" t="s">
        <v>748</v>
      </c>
      <c r="D1393" s="1252"/>
      <c r="E1393" s="74">
        <v>-151183.83000000002</v>
      </c>
    </row>
    <row r="1394" spans="1:5" ht="20.25">
      <c r="A1394" s="55" t="s">
        <v>23</v>
      </c>
      <c r="B1394" s="53"/>
      <c r="C1394" s="53"/>
      <c r="D1394" s="53"/>
      <c r="E1394" s="53"/>
    </row>
    <row r="1395" spans="1:5" ht="20.25">
      <c r="A1395" s="19" t="s">
        <v>0</v>
      </c>
      <c r="B1395" s="20"/>
      <c r="C1395" s="20"/>
      <c r="D1395" s="21"/>
      <c r="E1395" s="22"/>
    </row>
    <row r="1396" spans="1:5" ht="20.25">
      <c r="A1396" s="19" t="s">
        <v>1</v>
      </c>
      <c r="B1396" s="20"/>
      <c r="C1396" s="19" t="s">
        <v>2</v>
      </c>
      <c r="D1396" s="21"/>
      <c r="E1396" s="21"/>
    </row>
    <row r="1397" spans="1:5" ht="20.25">
      <c r="A1397" s="19"/>
      <c r="B1397" s="23"/>
      <c r="C1397" s="20"/>
      <c r="D1397" s="22"/>
      <c r="E1397" s="22"/>
    </row>
    <row r="1398" spans="1:5" ht="20.25">
      <c r="A1398" s="19"/>
      <c r="B1398" s="23"/>
      <c r="C1398" s="20"/>
      <c r="D1398" s="22"/>
      <c r="E1398" s="22"/>
    </row>
    <row r="1399" spans="1:5" ht="20.25">
      <c r="A1399" s="19" t="s">
        <v>3</v>
      </c>
      <c r="B1399" s="23"/>
      <c r="C1399" s="20"/>
      <c r="D1399" s="22"/>
      <c r="E1399" s="22"/>
    </row>
    <row r="1400" spans="1:5" ht="20.25">
      <c r="A1400" s="21"/>
      <c r="B1400" s="24"/>
      <c r="C1400" s="21"/>
      <c r="D1400" s="22"/>
      <c r="E1400" s="22"/>
    </row>
    <row r="1401" spans="1:5" ht="20.25">
      <c r="A1401" s="21"/>
      <c r="B1401" s="24"/>
      <c r="C1401" s="21"/>
      <c r="D1401" s="22"/>
      <c r="E1401" s="22"/>
    </row>
    <row r="1402" spans="1:5" ht="20.25">
      <c r="A1402" s="21" t="s">
        <v>178</v>
      </c>
      <c r="B1402" s="24"/>
      <c r="C1402" s="21"/>
      <c r="D1402" s="22"/>
      <c r="E1402" s="22"/>
    </row>
    <row r="1403" spans="1:5" ht="20.25">
      <c r="A1403" s="21" t="s">
        <v>5</v>
      </c>
      <c r="B1403" s="21"/>
      <c r="C1403" s="21"/>
      <c r="D1403" s="22"/>
      <c r="E1403" s="22"/>
    </row>
    <row r="1404" spans="1:5" ht="20.25">
      <c r="A1404" s="21" t="s">
        <v>6</v>
      </c>
      <c r="B1404" s="22"/>
      <c r="C1404" s="22"/>
      <c r="D1404" s="22"/>
      <c r="E1404" s="22"/>
    </row>
    <row r="1405" spans="1:5" ht="20.25">
      <c r="A1405" s="25" t="s">
        <v>7</v>
      </c>
      <c r="B1405" s="26" t="s">
        <v>8</v>
      </c>
      <c r="C1405" s="1238" t="s">
        <v>9</v>
      </c>
      <c r="D1405" s="1240"/>
      <c r="E1405" s="25" t="s">
        <v>10</v>
      </c>
    </row>
    <row r="1406" spans="1:5" ht="20.25">
      <c r="A1406" s="27"/>
      <c r="B1406" s="28" t="s">
        <v>11</v>
      </c>
      <c r="C1406" s="25"/>
      <c r="D1406" s="29"/>
      <c r="E1406" s="27" t="s">
        <v>12</v>
      </c>
    </row>
    <row r="1407" spans="1:5" ht="20.25">
      <c r="A1407" s="30"/>
      <c r="B1407" s="31"/>
      <c r="C1407" s="32" t="s">
        <v>13</v>
      </c>
      <c r="D1407" s="33" t="s">
        <v>14</v>
      </c>
      <c r="E1407" s="32"/>
    </row>
    <row r="1408" spans="1:5" ht="20.25">
      <c r="A1408" s="96" t="s">
        <v>179</v>
      </c>
      <c r="B1408" s="34" t="s">
        <v>105</v>
      </c>
      <c r="C1408" s="37" t="s">
        <v>17</v>
      </c>
      <c r="D1408" s="35">
        <v>39675</v>
      </c>
      <c r="E1408" s="94">
        <v>-417.8</v>
      </c>
    </row>
    <row r="1409" spans="1:8" ht="20.25">
      <c r="A1409" s="37"/>
      <c r="B1409" s="37" t="s">
        <v>105</v>
      </c>
      <c r="C1409" s="37" t="s">
        <v>19</v>
      </c>
      <c r="D1409" s="38">
        <v>39751</v>
      </c>
      <c r="E1409" s="88">
        <v>-1802.8</v>
      </c>
    </row>
    <row r="1410" spans="1:8" ht="20.25">
      <c r="A1410" s="41"/>
      <c r="B1410" s="37" t="s">
        <v>104</v>
      </c>
      <c r="C1410" s="37" t="s">
        <v>17</v>
      </c>
      <c r="D1410" s="38">
        <v>39767</v>
      </c>
      <c r="E1410" s="89">
        <v>2119.4</v>
      </c>
    </row>
    <row r="1411" spans="1:8" ht="20.25">
      <c r="A1411" s="41"/>
      <c r="B1411" s="37" t="s">
        <v>105</v>
      </c>
      <c r="C1411" s="37" t="s">
        <v>17</v>
      </c>
      <c r="D1411" s="38">
        <v>39767</v>
      </c>
      <c r="E1411" s="88">
        <v>-579</v>
      </c>
    </row>
    <row r="1412" spans="1:8" ht="20.25">
      <c r="A1412" s="41"/>
      <c r="B1412" s="37" t="s">
        <v>104</v>
      </c>
      <c r="C1412" s="37" t="s">
        <v>19</v>
      </c>
      <c r="D1412" s="38">
        <v>39994</v>
      </c>
      <c r="E1412" s="88">
        <v>-109.2</v>
      </c>
    </row>
    <row r="1413" spans="1:8" ht="20.25">
      <c r="A1413" s="41"/>
      <c r="B1413" s="37" t="s">
        <v>105</v>
      </c>
      <c r="C1413" s="37" t="s">
        <v>17</v>
      </c>
      <c r="D1413" s="38">
        <v>40132</v>
      </c>
      <c r="E1413" s="88">
        <v>-200.8</v>
      </c>
    </row>
    <row r="1414" spans="1:8" ht="20.25">
      <c r="A1414" s="41"/>
      <c r="B1414" s="37" t="s">
        <v>105</v>
      </c>
      <c r="C1414" s="37" t="s">
        <v>19</v>
      </c>
      <c r="D1414" s="38">
        <v>40178</v>
      </c>
      <c r="E1414" s="88">
        <v>-59990</v>
      </c>
    </row>
    <row r="1415" spans="1:8" ht="20.25">
      <c r="A1415" s="41"/>
      <c r="B1415" s="37" t="s">
        <v>180</v>
      </c>
      <c r="C1415" s="37" t="s">
        <v>17</v>
      </c>
      <c r="D1415" s="38">
        <v>40344</v>
      </c>
      <c r="E1415" s="89">
        <v>7308</v>
      </c>
    </row>
    <row r="1416" spans="1:8" ht="20.25">
      <c r="A1416" s="37"/>
      <c r="B1416" s="37" t="s">
        <v>34</v>
      </c>
      <c r="C1416" s="37" t="s">
        <v>19</v>
      </c>
      <c r="D1416" s="38">
        <v>40390</v>
      </c>
      <c r="E1416" s="88">
        <v>-327.60000000000002</v>
      </c>
    </row>
    <row r="1417" spans="1:8" ht="20.25">
      <c r="A1417" s="130"/>
      <c r="B1417" s="37" t="s">
        <v>173</v>
      </c>
      <c r="C1417" s="37" t="s">
        <v>32</v>
      </c>
      <c r="D1417" s="38">
        <v>40770</v>
      </c>
      <c r="E1417" s="88">
        <v>-37052</v>
      </c>
      <c r="F1417" s="296"/>
    </row>
    <row r="1418" spans="1:8" ht="20.25">
      <c r="A1418" s="130"/>
      <c r="B1418" s="37" t="s">
        <v>180</v>
      </c>
      <c r="C1418" s="37" t="s">
        <v>19</v>
      </c>
      <c r="D1418" s="38">
        <v>40908</v>
      </c>
      <c r="E1418" s="89">
        <v>75980</v>
      </c>
      <c r="F1418" s="295"/>
    </row>
    <row r="1419" spans="1:8" ht="20.25">
      <c r="A1419" s="130"/>
      <c r="B1419" s="37" t="s">
        <v>180</v>
      </c>
      <c r="C1419" s="37" t="s">
        <v>17</v>
      </c>
      <c r="D1419" s="38">
        <v>43054</v>
      </c>
      <c r="E1419" s="91">
        <v>81200</v>
      </c>
      <c r="F1419" s="296"/>
    </row>
    <row r="1420" spans="1:8" ht="20.25">
      <c r="A1420" s="130"/>
      <c r="B1420" s="280" t="s">
        <v>180</v>
      </c>
      <c r="C1420" s="280" t="s">
        <v>33</v>
      </c>
      <c r="D1420" s="38">
        <v>43100</v>
      </c>
      <c r="E1420" s="89">
        <v>80000</v>
      </c>
      <c r="F1420" s="318" t="s">
        <v>544</v>
      </c>
      <c r="G1420" s="317"/>
    </row>
    <row r="1421" spans="1:8" ht="20.25">
      <c r="A1421" s="130"/>
      <c r="B1421" s="646" t="s">
        <v>73</v>
      </c>
      <c r="C1421" s="646" t="s">
        <v>752</v>
      </c>
      <c r="D1421" s="637">
        <v>43131</v>
      </c>
      <c r="E1421" s="6">
        <v>-381806</v>
      </c>
      <c r="F1421" s="296"/>
      <c r="H1421" s="279" t="s">
        <v>765</v>
      </c>
    </row>
    <row r="1422" spans="1:8" ht="20.25">
      <c r="A1422" s="130"/>
      <c r="B1422" s="281" t="s">
        <v>73</v>
      </c>
      <c r="C1422" s="281" t="s">
        <v>753</v>
      </c>
      <c r="D1422" s="38">
        <v>43131</v>
      </c>
      <c r="E1422" s="91">
        <v>-2072178</v>
      </c>
      <c r="F1422" s="296"/>
    </row>
    <row r="1423" spans="1:8" s="279" customFormat="1" ht="20.25">
      <c r="A1423" s="130"/>
      <c r="B1423" s="281" t="s">
        <v>34</v>
      </c>
      <c r="C1423" s="280" t="s">
        <v>32</v>
      </c>
      <c r="D1423" s="38">
        <v>43115</v>
      </c>
      <c r="E1423" s="91">
        <v>2237049</v>
      </c>
      <c r="F1423" s="296"/>
    </row>
    <row r="1424" spans="1:8" s="279" customFormat="1" ht="20.25">
      <c r="A1424" s="130"/>
      <c r="B1424" s="281" t="s">
        <v>34</v>
      </c>
      <c r="C1424" s="280" t="s">
        <v>33</v>
      </c>
      <c r="D1424" s="38">
        <v>43131</v>
      </c>
      <c r="E1424" s="91">
        <v>2684896</v>
      </c>
      <c r="F1424" s="296"/>
    </row>
    <row r="1425" spans="1:6" ht="20.25">
      <c r="A1425" s="130"/>
      <c r="B1425" s="636" t="s">
        <v>181</v>
      </c>
      <c r="C1425" s="636"/>
      <c r="D1425" s="637">
        <v>42735</v>
      </c>
      <c r="E1425" s="6">
        <v>4</v>
      </c>
      <c r="F1425" s="296"/>
    </row>
    <row r="1426" spans="1:6" s="279" customFormat="1" ht="20.25">
      <c r="A1426" s="130"/>
      <c r="B1426" s="281"/>
      <c r="C1426" s="281"/>
      <c r="D1426" s="38"/>
      <c r="E1426" s="91"/>
      <c r="F1426" s="296"/>
    </row>
    <row r="1427" spans="1:6" s="279" customFormat="1" ht="20.25">
      <c r="A1427" s="130"/>
      <c r="B1427" s="281"/>
      <c r="C1427" s="281"/>
      <c r="D1427" s="38"/>
      <c r="E1427" s="91"/>
      <c r="F1427" s="296"/>
    </row>
    <row r="1428" spans="1:6" ht="20.25">
      <c r="A1428" s="130"/>
      <c r="B1428" s="44"/>
      <c r="C1428" s="44"/>
      <c r="D1428" s="38"/>
      <c r="E1428" s="91"/>
      <c r="F1428" s="296"/>
    </row>
    <row r="1429" spans="1:6" s="279" customFormat="1" ht="20.25">
      <c r="A1429" s="41"/>
      <c r="B1429" s="280"/>
      <c r="C1429" s="280"/>
      <c r="D1429" s="38"/>
      <c r="E1429" s="91"/>
      <c r="F1429" s="296"/>
    </row>
    <row r="1430" spans="1:6" ht="20.25">
      <c r="A1430" s="41"/>
      <c r="B1430" s="44"/>
      <c r="C1430" s="37"/>
      <c r="D1430" s="42"/>
      <c r="E1430" s="89"/>
      <c r="F1430" s="296"/>
    </row>
    <row r="1431" spans="1:6" ht="20.25">
      <c r="A1431" s="41"/>
      <c r="B1431" s="44"/>
      <c r="C1431" s="37"/>
      <c r="D1431" s="42"/>
      <c r="E1431" s="89"/>
      <c r="F1431" s="296"/>
    </row>
    <row r="1432" spans="1:6" ht="20.25">
      <c r="A1432" s="47"/>
      <c r="B1432" s="48"/>
      <c r="C1432" s="47"/>
      <c r="D1432" s="49"/>
      <c r="E1432" s="50"/>
      <c r="F1432" s="296"/>
    </row>
    <row r="1433" spans="1:6" ht="20.25">
      <c r="A1433" s="30"/>
      <c r="B1433" s="51"/>
      <c r="C1433" s="30"/>
      <c r="D1433" s="49"/>
      <c r="E1433" s="50"/>
      <c r="F1433" s="296"/>
    </row>
    <row r="1434" spans="1:6" ht="20.25">
      <c r="A1434" s="22"/>
      <c r="B1434" s="53"/>
      <c r="C1434" s="1238" t="s">
        <v>744</v>
      </c>
      <c r="D1434" s="1239"/>
      <c r="E1434" s="62">
        <f>SUM(E1408:E1433)</f>
        <v>2614093.2000000002</v>
      </c>
      <c r="F1434" s="296"/>
    </row>
    <row r="1435" spans="1:6" ht="20.25">
      <c r="A1435" s="55" t="s">
        <v>23</v>
      </c>
      <c r="B1435" s="53"/>
      <c r="C1435" s="53"/>
      <c r="D1435" s="53"/>
      <c r="E1435" s="53"/>
      <c r="F1435" s="296"/>
    </row>
    <row r="1436" spans="1:6" ht="20.25">
      <c r="A1436" s="19" t="s">
        <v>0</v>
      </c>
      <c r="B1436" s="20"/>
      <c r="C1436" s="20"/>
      <c r="D1436" s="21"/>
      <c r="E1436" s="22"/>
    </row>
    <row r="1437" spans="1:6" ht="20.25">
      <c r="A1437" s="19" t="s">
        <v>1</v>
      </c>
      <c r="B1437" s="20"/>
      <c r="C1437" s="19" t="s">
        <v>2</v>
      </c>
      <c r="D1437" s="21"/>
      <c r="E1437" s="21"/>
    </row>
    <row r="1438" spans="1:6" ht="20.25">
      <c r="A1438" s="19"/>
      <c r="B1438" s="23"/>
      <c r="C1438" s="20"/>
      <c r="D1438" s="22"/>
      <c r="E1438" s="22"/>
    </row>
    <row r="1439" spans="1:6" ht="20.25">
      <c r="A1439" s="19"/>
      <c r="B1439" s="23"/>
      <c r="C1439" s="20"/>
      <c r="D1439" s="22"/>
      <c r="E1439" s="22"/>
    </row>
    <row r="1440" spans="1:6" ht="20.25">
      <c r="A1440" s="19" t="s">
        <v>3</v>
      </c>
      <c r="B1440" s="23"/>
      <c r="C1440" s="20"/>
      <c r="D1440" s="22"/>
      <c r="E1440" s="22"/>
    </row>
    <row r="1441" spans="1:6" ht="20.25">
      <c r="A1441" s="21"/>
      <c r="B1441" s="24"/>
      <c r="C1441" s="21"/>
      <c r="D1441" s="22"/>
      <c r="E1441" s="22"/>
    </row>
    <row r="1442" spans="1:6" ht="20.25">
      <c r="A1442" s="21"/>
      <c r="B1442" s="24"/>
      <c r="C1442" s="21"/>
      <c r="D1442" s="22"/>
      <c r="E1442" s="22"/>
    </row>
    <row r="1443" spans="1:6" ht="20.25">
      <c r="A1443" s="21" t="s">
        <v>182</v>
      </c>
      <c r="B1443" s="24"/>
      <c r="C1443" s="21"/>
      <c r="D1443" s="22"/>
      <c r="E1443" s="22"/>
    </row>
    <row r="1444" spans="1:6" ht="20.25">
      <c r="A1444" s="21" t="s">
        <v>5</v>
      </c>
      <c r="B1444" s="21"/>
      <c r="C1444" s="21"/>
      <c r="D1444" s="22"/>
      <c r="E1444" s="22"/>
    </row>
    <row r="1445" spans="1:6" ht="20.25">
      <c r="A1445" s="21" t="s">
        <v>6</v>
      </c>
      <c r="B1445" s="22"/>
      <c r="C1445" s="22"/>
      <c r="D1445" s="22"/>
      <c r="E1445" s="22"/>
    </row>
    <row r="1446" spans="1:6" ht="20.25">
      <c r="A1446" s="25" t="s">
        <v>7</v>
      </c>
      <c r="B1446" s="26" t="s">
        <v>8</v>
      </c>
      <c r="C1446" s="1238" t="s">
        <v>9</v>
      </c>
      <c r="D1446" s="1240"/>
      <c r="E1446" s="25" t="s">
        <v>10</v>
      </c>
    </row>
    <row r="1447" spans="1:6" ht="20.25">
      <c r="A1447" s="27"/>
      <c r="B1447" s="28" t="s">
        <v>11</v>
      </c>
      <c r="C1447" s="25"/>
      <c r="D1447" s="29"/>
      <c r="E1447" s="27" t="s">
        <v>12</v>
      </c>
    </row>
    <row r="1448" spans="1:6" ht="20.25">
      <c r="A1448" s="30"/>
      <c r="B1448" s="31"/>
      <c r="C1448" s="32" t="s">
        <v>13</v>
      </c>
      <c r="D1448" s="33" t="s">
        <v>14</v>
      </c>
      <c r="E1448" s="32"/>
    </row>
    <row r="1449" spans="1:6" ht="20.25">
      <c r="A1449" s="34" t="s">
        <v>183</v>
      </c>
      <c r="B1449" s="34" t="s">
        <v>26</v>
      </c>
      <c r="C1449" s="34" t="s">
        <v>17</v>
      </c>
      <c r="D1449" s="35">
        <v>38822</v>
      </c>
      <c r="E1449" s="94">
        <v>-41570.800000000003</v>
      </c>
    </row>
    <row r="1450" spans="1:6" ht="20.25">
      <c r="A1450" s="37"/>
      <c r="B1450" s="37" t="s">
        <v>16</v>
      </c>
      <c r="C1450" s="37" t="s">
        <v>19</v>
      </c>
      <c r="D1450" s="38">
        <v>39202</v>
      </c>
      <c r="E1450" s="89">
        <v>2648.1</v>
      </c>
    </row>
    <row r="1451" spans="1:6" ht="20.25">
      <c r="A1451" s="41"/>
      <c r="B1451" s="37" t="s">
        <v>26</v>
      </c>
      <c r="C1451" s="37" t="s">
        <v>17</v>
      </c>
      <c r="D1451" s="38">
        <v>39309</v>
      </c>
      <c r="E1451" s="88">
        <v>-300</v>
      </c>
    </row>
    <row r="1452" spans="1:6" ht="20.25">
      <c r="A1452" s="41"/>
      <c r="B1452" s="37" t="s">
        <v>16</v>
      </c>
      <c r="C1452" s="37" t="s">
        <v>17</v>
      </c>
      <c r="D1452" s="38">
        <v>39614</v>
      </c>
      <c r="E1452" s="89">
        <v>2620.4</v>
      </c>
    </row>
    <row r="1453" spans="1:6" ht="20.25">
      <c r="A1453" s="41"/>
      <c r="B1453" s="37" t="s">
        <v>34</v>
      </c>
      <c r="C1453" s="37" t="s">
        <v>19</v>
      </c>
      <c r="D1453" s="38">
        <v>40086</v>
      </c>
      <c r="E1453" s="89">
        <v>44500</v>
      </c>
    </row>
    <row r="1454" spans="1:6" ht="20.25">
      <c r="A1454" s="41"/>
      <c r="B1454" s="37" t="s">
        <v>16</v>
      </c>
      <c r="C1454" s="37" t="s">
        <v>19</v>
      </c>
      <c r="D1454" s="86">
        <v>40421</v>
      </c>
      <c r="E1454" s="89">
        <v>49057</v>
      </c>
    </row>
    <row r="1455" spans="1:6" ht="20.25">
      <c r="A1455" s="41"/>
      <c r="B1455" s="37" t="s">
        <v>16</v>
      </c>
      <c r="C1455" s="37" t="s">
        <v>17</v>
      </c>
      <c r="D1455" s="38">
        <v>40862</v>
      </c>
      <c r="E1455" s="89">
        <v>253.7</v>
      </c>
    </row>
    <row r="1456" spans="1:6" ht="20.25">
      <c r="A1456" s="41"/>
      <c r="B1456" s="37" t="s">
        <v>18</v>
      </c>
      <c r="C1456" s="37" t="s">
        <v>17</v>
      </c>
      <c r="D1456" s="38">
        <v>43115</v>
      </c>
      <c r="E1456" s="89">
        <v>6789278</v>
      </c>
      <c r="F1456" s="302">
        <v>43101</v>
      </c>
    </row>
    <row r="1457" spans="1:6" ht="20.25">
      <c r="A1457" s="41"/>
      <c r="B1457" s="37" t="s">
        <v>18</v>
      </c>
      <c r="C1457" s="37" t="s">
        <v>19</v>
      </c>
      <c r="D1457" s="42">
        <v>43131</v>
      </c>
      <c r="E1457" s="89">
        <v>7505826</v>
      </c>
      <c r="F1457" s="302">
        <v>43101</v>
      </c>
    </row>
    <row r="1458" spans="1:6" ht="20.25">
      <c r="A1458" s="41"/>
      <c r="B1458" s="44"/>
      <c r="C1458" s="37"/>
      <c r="D1458" s="131"/>
      <c r="E1458" s="89"/>
    </row>
    <row r="1459" spans="1:6" ht="20.25">
      <c r="A1459" s="41"/>
      <c r="B1459" s="44"/>
      <c r="C1459" s="37"/>
      <c r="D1459" s="131"/>
      <c r="E1459" s="89"/>
    </row>
    <row r="1460" spans="1:6" ht="20.25">
      <c r="A1460" s="41"/>
      <c r="B1460" s="44"/>
      <c r="C1460" s="37"/>
      <c r="D1460" s="131"/>
      <c r="E1460" s="89"/>
    </row>
    <row r="1461" spans="1:6" ht="20.25">
      <c r="A1461" s="41"/>
      <c r="B1461" s="44"/>
      <c r="C1461" s="37"/>
      <c r="D1461" s="131"/>
      <c r="E1461" s="89"/>
    </row>
    <row r="1462" spans="1:6" ht="20.25">
      <c r="A1462" s="41"/>
      <c r="B1462" s="44"/>
      <c r="C1462" s="37"/>
      <c r="D1462" s="131"/>
      <c r="E1462" s="89"/>
    </row>
    <row r="1463" spans="1:6" ht="20.25">
      <c r="A1463" s="41"/>
      <c r="B1463" s="44"/>
      <c r="C1463" s="37"/>
      <c r="D1463" s="131"/>
      <c r="E1463" s="89"/>
    </row>
    <row r="1464" spans="1:6" ht="20.25">
      <c r="A1464" s="41"/>
      <c r="B1464" s="44"/>
      <c r="C1464" s="37"/>
      <c r="D1464" s="131"/>
      <c r="E1464" s="89"/>
    </row>
    <row r="1465" spans="1:6" ht="20.25">
      <c r="A1465" s="41"/>
      <c r="B1465" s="44"/>
      <c r="C1465" s="37"/>
      <c r="D1465" s="131"/>
      <c r="E1465" s="89"/>
    </row>
    <row r="1466" spans="1:6" ht="20.25">
      <c r="A1466" s="41"/>
      <c r="B1466" s="44"/>
      <c r="C1466" s="37"/>
      <c r="D1466" s="131"/>
      <c r="E1466" s="89"/>
    </row>
    <row r="1467" spans="1:6" s="279" customFormat="1" ht="20.25">
      <c r="A1467" s="41"/>
      <c r="B1467" s="281"/>
      <c r="C1467" s="280"/>
      <c r="D1467" s="131"/>
      <c r="E1467" s="89"/>
      <c r="F1467" s="302"/>
    </row>
    <row r="1468" spans="1:6" s="279" customFormat="1" ht="20.25">
      <c r="A1468" s="41"/>
      <c r="B1468" s="281"/>
      <c r="C1468" s="280"/>
      <c r="D1468" s="131"/>
      <c r="E1468" s="89"/>
      <c r="F1468" s="302"/>
    </row>
    <row r="1469" spans="1:6" s="279" customFormat="1" ht="20.25">
      <c r="A1469" s="41"/>
      <c r="B1469" s="281"/>
      <c r="C1469" s="280"/>
      <c r="D1469" s="131"/>
      <c r="E1469" s="89"/>
      <c r="F1469" s="302"/>
    </row>
    <row r="1470" spans="1:6" s="279" customFormat="1" ht="20.25">
      <c r="A1470" s="41"/>
      <c r="B1470" s="281"/>
      <c r="C1470" s="280"/>
      <c r="D1470" s="131"/>
      <c r="E1470" s="89"/>
      <c r="F1470" s="302"/>
    </row>
    <row r="1471" spans="1:6" s="279" customFormat="1" ht="20.25">
      <c r="A1471" s="41"/>
      <c r="B1471" s="281"/>
      <c r="C1471" s="280"/>
      <c r="D1471" s="131"/>
      <c r="E1471" s="89"/>
      <c r="F1471" s="302"/>
    </row>
    <row r="1472" spans="1:6" ht="20.25">
      <c r="A1472" s="37"/>
      <c r="B1472" s="44"/>
      <c r="C1472" s="37"/>
      <c r="D1472" s="45"/>
      <c r="E1472" s="46"/>
    </row>
    <row r="1473" spans="1:6" ht="20.25">
      <c r="A1473" s="47"/>
      <c r="B1473" s="48"/>
      <c r="C1473" s="47"/>
      <c r="D1473" s="49"/>
      <c r="E1473" s="50"/>
    </row>
    <row r="1474" spans="1:6" ht="20.25">
      <c r="A1474" s="30"/>
      <c r="B1474" s="51"/>
      <c r="C1474" s="30"/>
      <c r="D1474" s="49"/>
      <c r="E1474" s="50"/>
    </row>
    <row r="1475" spans="1:6" ht="20.25">
      <c r="A1475" s="52"/>
      <c r="B1475" s="53"/>
      <c r="C1475" s="1238" t="s">
        <v>744</v>
      </c>
      <c r="D1475" s="1239"/>
      <c r="E1475" s="140">
        <f>SUM(E1449:E1474)</f>
        <v>14352312.4</v>
      </c>
    </row>
    <row r="1476" spans="1:6" ht="20.25">
      <c r="A1476" s="55" t="s">
        <v>23</v>
      </c>
      <c r="B1476" s="53"/>
      <c r="C1476" s="53"/>
      <c r="D1476" s="53"/>
      <c r="E1476" s="53"/>
    </row>
    <row r="1477" spans="1:6" ht="20.25">
      <c r="A1477" s="19" t="s">
        <v>0</v>
      </c>
      <c r="B1477" s="20"/>
      <c r="C1477" s="20"/>
      <c r="D1477" s="21"/>
      <c r="E1477" s="22"/>
    </row>
    <row r="1478" spans="1:6" ht="20.25">
      <c r="A1478" s="19" t="s">
        <v>1</v>
      </c>
      <c r="B1478" s="20"/>
      <c r="C1478" s="19" t="s">
        <v>2</v>
      </c>
      <c r="D1478" s="21"/>
      <c r="E1478" s="21"/>
    </row>
    <row r="1479" spans="1:6" ht="20.25">
      <c r="A1479" s="19"/>
      <c r="B1479" s="23"/>
      <c r="C1479" s="20"/>
      <c r="D1479" s="22"/>
      <c r="E1479" s="22"/>
    </row>
    <row r="1480" spans="1:6" ht="20.25">
      <c r="A1480" s="19"/>
      <c r="B1480" s="23"/>
      <c r="C1480" s="20"/>
      <c r="D1480" s="22"/>
      <c r="E1480" s="22"/>
    </row>
    <row r="1481" spans="1:6" ht="20.25">
      <c r="A1481" s="19" t="s">
        <v>3</v>
      </c>
      <c r="B1481" s="23"/>
      <c r="C1481" s="20"/>
      <c r="D1481" s="22"/>
      <c r="E1481" s="22"/>
    </row>
    <row r="1482" spans="1:6" ht="20.25">
      <c r="A1482" s="21"/>
      <c r="B1482" s="24"/>
      <c r="C1482" s="21"/>
      <c r="D1482" s="22"/>
      <c r="E1482" s="22"/>
    </row>
    <row r="1483" spans="1:6" ht="20.25">
      <c r="A1483" s="21" t="s">
        <v>185</v>
      </c>
      <c r="B1483" s="24"/>
      <c r="C1483" s="21"/>
      <c r="D1483" s="22"/>
      <c r="E1483" s="22"/>
    </row>
    <row r="1484" spans="1:6" ht="20.25">
      <c r="A1484" s="21" t="s">
        <v>5</v>
      </c>
      <c r="B1484" s="21"/>
      <c r="C1484" s="21"/>
      <c r="D1484" s="22"/>
      <c r="E1484" s="22"/>
    </row>
    <row r="1485" spans="1:6" ht="20.25">
      <c r="A1485" s="21" t="s">
        <v>6</v>
      </c>
      <c r="B1485" s="22"/>
      <c r="C1485" s="22"/>
      <c r="D1485" s="22"/>
      <c r="E1485" s="22"/>
    </row>
    <row r="1486" spans="1:6" ht="20.25">
      <c r="A1486" s="25" t="s">
        <v>7</v>
      </c>
      <c r="B1486" s="26" t="s">
        <v>8</v>
      </c>
      <c r="C1486" s="1238" t="s">
        <v>9</v>
      </c>
      <c r="D1486" s="1240"/>
      <c r="E1486" s="25" t="s">
        <v>10</v>
      </c>
    </row>
    <row r="1487" spans="1:6" ht="20.25">
      <c r="A1487" s="27"/>
      <c r="B1487" s="28" t="s">
        <v>11</v>
      </c>
      <c r="C1487" s="25"/>
      <c r="D1487" s="29"/>
      <c r="E1487" s="27" t="s">
        <v>12</v>
      </c>
      <c r="F1487" s="296"/>
    </row>
    <row r="1488" spans="1:6" ht="20.25">
      <c r="A1488" s="30"/>
      <c r="B1488" s="31"/>
      <c r="C1488" s="32" t="s">
        <v>13</v>
      </c>
      <c r="D1488" s="33" t="s">
        <v>14</v>
      </c>
      <c r="E1488" s="32"/>
      <c r="F1488" s="296"/>
    </row>
    <row r="1489" spans="1:6" ht="20.25">
      <c r="A1489" s="34" t="s">
        <v>186</v>
      </c>
      <c r="B1489" s="34" t="s">
        <v>187</v>
      </c>
      <c r="C1489" s="37" t="s">
        <v>17</v>
      </c>
      <c r="D1489" s="35">
        <v>38822</v>
      </c>
      <c r="E1489" s="94">
        <v>-50955.75</v>
      </c>
      <c r="F1489" s="296"/>
    </row>
    <row r="1490" spans="1:6" ht="20.25">
      <c r="A1490" s="37" t="s">
        <v>188</v>
      </c>
      <c r="B1490" s="37" t="s">
        <v>189</v>
      </c>
      <c r="C1490" s="37" t="s">
        <v>19</v>
      </c>
      <c r="D1490" s="38">
        <v>39233</v>
      </c>
      <c r="E1490" s="89">
        <v>194.99</v>
      </c>
      <c r="F1490" s="296"/>
    </row>
    <row r="1491" spans="1:6" ht="20.25">
      <c r="A1491" s="41"/>
      <c r="B1491" s="37" t="s">
        <v>189</v>
      </c>
      <c r="C1491" s="37" t="s">
        <v>19</v>
      </c>
      <c r="D1491" s="38">
        <v>39263</v>
      </c>
      <c r="E1491" s="89">
        <v>412.78</v>
      </c>
      <c r="F1491" s="296"/>
    </row>
    <row r="1492" spans="1:6" ht="20.25">
      <c r="A1492" s="41"/>
      <c r="B1492" s="37" t="s">
        <v>187</v>
      </c>
      <c r="C1492" s="37" t="s">
        <v>17</v>
      </c>
      <c r="D1492" s="38">
        <v>39278</v>
      </c>
      <c r="E1492" s="89">
        <v>500</v>
      </c>
      <c r="F1492" s="296"/>
    </row>
    <row r="1493" spans="1:6" ht="20.25">
      <c r="A1493" s="41"/>
      <c r="B1493" s="37" t="s">
        <v>189</v>
      </c>
      <c r="C1493" s="37" t="s">
        <v>17</v>
      </c>
      <c r="D1493" s="38">
        <v>39278</v>
      </c>
      <c r="E1493" s="89">
        <v>207.6</v>
      </c>
      <c r="F1493" s="296"/>
    </row>
    <row r="1494" spans="1:6" ht="20.25">
      <c r="A1494" s="41"/>
      <c r="B1494" s="37" t="s">
        <v>189</v>
      </c>
      <c r="C1494" s="37" t="s">
        <v>19</v>
      </c>
      <c r="D1494" s="38">
        <v>39294</v>
      </c>
      <c r="E1494" s="89">
        <v>195.3</v>
      </c>
      <c r="F1494" s="296"/>
    </row>
    <row r="1495" spans="1:6" ht="20.25">
      <c r="A1495" s="41"/>
      <c r="B1495" s="37" t="s">
        <v>189</v>
      </c>
      <c r="C1495" s="37" t="s">
        <v>17</v>
      </c>
      <c r="D1495" s="38">
        <v>39309</v>
      </c>
      <c r="E1495" s="89">
        <v>335.25</v>
      </c>
      <c r="F1495" s="296"/>
    </row>
    <row r="1496" spans="1:6" ht="20.25">
      <c r="A1496" s="41"/>
      <c r="B1496" s="37" t="s">
        <v>34</v>
      </c>
      <c r="C1496" s="37" t="s">
        <v>17</v>
      </c>
      <c r="D1496" s="38">
        <v>39828</v>
      </c>
      <c r="E1496" s="89">
        <v>250</v>
      </c>
      <c r="F1496" s="296"/>
    </row>
    <row r="1497" spans="1:6" ht="20.25">
      <c r="A1497" s="37"/>
      <c r="B1497" s="37" t="s">
        <v>190</v>
      </c>
      <c r="C1497" s="37" t="s">
        <v>19</v>
      </c>
      <c r="D1497" s="38">
        <v>40086</v>
      </c>
      <c r="E1497" s="88">
        <v>-14390</v>
      </c>
      <c r="F1497" s="296"/>
    </row>
    <row r="1498" spans="1:6" ht="20.25">
      <c r="A1498" s="41"/>
      <c r="B1498" s="37" t="s">
        <v>190</v>
      </c>
      <c r="C1498" s="37" t="s">
        <v>19</v>
      </c>
      <c r="D1498" s="38">
        <v>40117</v>
      </c>
      <c r="E1498" s="89">
        <v>4340</v>
      </c>
      <c r="F1498" s="296"/>
    </row>
    <row r="1499" spans="1:6" ht="20.25">
      <c r="A1499" s="41"/>
      <c r="B1499" s="37" t="s">
        <v>191</v>
      </c>
      <c r="C1499" s="37" t="s">
        <v>19</v>
      </c>
      <c r="D1499" s="38">
        <v>40162</v>
      </c>
      <c r="E1499" s="89">
        <v>350</v>
      </c>
      <c r="F1499" s="296"/>
    </row>
    <row r="1500" spans="1:6" ht="20.25">
      <c r="A1500" s="37"/>
      <c r="B1500" s="37" t="s">
        <v>192</v>
      </c>
      <c r="C1500" s="37" t="s">
        <v>17</v>
      </c>
      <c r="D1500" s="38">
        <v>40224</v>
      </c>
      <c r="E1500" s="88">
        <v>-125.5</v>
      </c>
      <c r="F1500" s="296"/>
    </row>
    <row r="1501" spans="1:6" ht="20.25">
      <c r="A1501" s="37"/>
      <c r="B1501" s="37" t="s">
        <v>191</v>
      </c>
      <c r="C1501" s="37" t="s">
        <v>19</v>
      </c>
      <c r="D1501" s="38">
        <v>40421</v>
      </c>
      <c r="E1501" s="89">
        <v>2001</v>
      </c>
      <c r="F1501" s="296"/>
    </row>
    <row r="1502" spans="1:6" ht="20.25">
      <c r="A1502" s="47"/>
      <c r="B1502" s="37" t="s">
        <v>34</v>
      </c>
      <c r="C1502" s="37" t="s">
        <v>19</v>
      </c>
      <c r="D1502" s="38">
        <v>43039</v>
      </c>
      <c r="E1502" s="89">
        <v>8770</v>
      </c>
      <c r="F1502" s="296"/>
    </row>
    <row r="1503" spans="1:6" ht="20.25">
      <c r="A1503" s="47"/>
      <c r="B1503" s="280" t="s">
        <v>34</v>
      </c>
      <c r="C1503" s="280" t="s">
        <v>19</v>
      </c>
      <c r="D1503" s="38">
        <v>43131</v>
      </c>
      <c r="E1503" s="89">
        <v>704318</v>
      </c>
      <c r="F1503" s="296"/>
    </row>
    <row r="1504" spans="1:6" ht="20.25">
      <c r="A1504" s="47"/>
      <c r="B1504" s="636" t="s">
        <v>34</v>
      </c>
      <c r="C1504" s="636" t="s">
        <v>17</v>
      </c>
      <c r="D1504" s="637">
        <v>43115</v>
      </c>
      <c r="E1504" s="6">
        <v>-1</v>
      </c>
      <c r="F1504" s="295">
        <v>43101</v>
      </c>
    </row>
    <row r="1505" spans="1:6" ht="20.25">
      <c r="A1505" s="47"/>
      <c r="B1505" s="37"/>
      <c r="C1505" s="37"/>
      <c r="D1505" s="38"/>
      <c r="E1505" s="89"/>
      <c r="F1505" s="296"/>
    </row>
    <row r="1506" spans="1:6" ht="20.25">
      <c r="A1506" s="47"/>
      <c r="B1506" s="37"/>
      <c r="C1506" s="37"/>
      <c r="D1506" s="38"/>
      <c r="E1506" s="89"/>
      <c r="F1506" s="296"/>
    </row>
    <row r="1507" spans="1:6" ht="20.25">
      <c r="A1507" s="47"/>
      <c r="B1507" s="37"/>
      <c r="C1507" s="37"/>
      <c r="D1507" s="38"/>
      <c r="E1507" s="89"/>
      <c r="F1507" s="296"/>
    </row>
    <row r="1508" spans="1:6" ht="20.25">
      <c r="A1508" s="47"/>
      <c r="B1508" s="37"/>
      <c r="C1508" s="37"/>
      <c r="D1508" s="38"/>
      <c r="E1508" s="89"/>
      <c r="F1508" s="296"/>
    </row>
    <row r="1509" spans="1:6" s="279" customFormat="1" ht="20.25">
      <c r="A1509" s="47"/>
      <c r="B1509" s="280"/>
      <c r="C1509" s="280"/>
      <c r="D1509" s="38"/>
      <c r="E1509" s="89"/>
      <c r="F1509" s="296"/>
    </row>
    <row r="1510" spans="1:6" s="279" customFormat="1" ht="20.25">
      <c r="A1510" s="47"/>
      <c r="B1510" s="280"/>
      <c r="C1510" s="280"/>
      <c r="D1510" s="38"/>
      <c r="E1510" s="89"/>
      <c r="F1510" s="296"/>
    </row>
    <row r="1511" spans="1:6" s="279" customFormat="1" ht="20.25">
      <c r="A1511" s="47"/>
      <c r="B1511" s="280"/>
      <c r="C1511" s="280"/>
      <c r="D1511" s="38"/>
      <c r="E1511" s="89"/>
      <c r="F1511" s="296"/>
    </row>
    <row r="1512" spans="1:6" s="279" customFormat="1" ht="20.25">
      <c r="A1512" s="47"/>
      <c r="B1512" s="280"/>
      <c r="C1512" s="280"/>
      <c r="D1512" s="38"/>
      <c r="E1512" s="89"/>
      <c r="F1512" s="296"/>
    </row>
    <row r="1513" spans="1:6" s="279" customFormat="1" ht="20.25">
      <c r="A1513" s="47"/>
      <c r="B1513" s="280"/>
      <c r="C1513" s="280"/>
      <c r="D1513" s="38"/>
      <c r="E1513" s="89"/>
      <c r="F1513" s="296"/>
    </row>
    <row r="1514" spans="1:6" ht="20.25">
      <c r="A1514" s="47"/>
      <c r="B1514" s="37"/>
      <c r="C1514" s="37"/>
      <c r="D1514" s="38"/>
      <c r="E1514" s="89"/>
      <c r="F1514" s="296"/>
    </row>
    <row r="1515" spans="1:6" ht="20.25">
      <c r="A1515" s="30"/>
      <c r="B1515" s="67"/>
      <c r="C1515" s="67"/>
      <c r="D1515" s="68"/>
      <c r="E1515" s="132"/>
      <c r="F1515" s="295"/>
    </row>
    <row r="1516" spans="1:6" ht="20.25">
      <c r="A1516" s="52"/>
      <c r="B1516" s="53"/>
      <c r="C1516" s="1238" t="s">
        <v>744</v>
      </c>
      <c r="D1516" s="1239"/>
      <c r="E1516" s="79">
        <f>SUM(E1489:E1515)</f>
        <v>656402.67000000004</v>
      </c>
      <c r="F1516" s="296"/>
    </row>
    <row r="1517" spans="1:6" ht="20.25">
      <c r="A1517" s="55" t="s">
        <v>23</v>
      </c>
      <c r="B1517" s="22"/>
      <c r="C1517" s="22"/>
      <c r="D1517" s="22"/>
      <c r="E1517" s="22"/>
      <c r="F1517" s="296"/>
    </row>
    <row r="1518" spans="1:6" ht="20.25">
      <c r="A1518" s="19" t="s">
        <v>0</v>
      </c>
      <c r="B1518" s="20"/>
      <c r="C1518" s="20"/>
      <c r="D1518" s="21"/>
      <c r="E1518" s="22"/>
      <c r="F1518" s="296"/>
    </row>
    <row r="1519" spans="1:6" ht="20.25">
      <c r="A1519" s="19" t="s">
        <v>1</v>
      </c>
      <c r="B1519" s="20"/>
      <c r="C1519" s="19" t="s">
        <v>2</v>
      </c>
      <c r="D1519" s="21"/>
      <c r="E1519" s="21"/>
      <c r="F1519" s="296"/>
    </row>
    <row r="1520" spans="1:6" ht="20.25">
      <c r="A1520" s="19"/>
      <c r="B1520" s="23"/>
      <c r="C1520" s="20"/>
      <c r="D1520" s="22"/>
      <c r="E1520" s="22"/>
      <c r="F1520" s="296"/>
    </row>
    <row r="1521" spans="1:6" ht="20.25">
      <c r="A1521" s="19"/>
      <c r="B1521" s="23"/>
      <c r="C1521" s="20"/>
      <c r="D1521" s="22"/>
      <c r="E1521" s="22"/>
      <c r="F1521" s="296"/>
    </row>
    <row r="1522" spans="1:6" ht="20.25">
      <c r="A1522" s="19" t="s">
        <v>3</v>
      </c>
      <c r="B1522" s="23"/>
      <c r="C1522" s="20"/>
      <c r="D1522" s="22"/>
      <c r="E1522" s="22"/>
      <c r="F1522" s="296"/>
    </row>
    <row r="1523" spans="1:6" ht="20.25">
      <c r="A1523" s="21"/>
      <c r="B1523" s="24"/>
      <c r="C1523" s="21"/>
      <c r="D1523" s="22"/>
      <c r="E1523" s="22"/>
    </row>
    <row r="1524" spans="1:6" ht="20.25">
      <c r="A1524" s="21" t="s">
        <v>193</v>
      </c>
      <c r="B1524" s="24"/>
      <c r="C1524" s="21"/>
      <c r="D1524" s="22"/>
      <c r="E1524" s="22"/>
    </row>
    <row r="1525" spans="1:6" ht="20.25">
      <c r="A1525" s="21" t="s">
        <v>5</v>
      </c>
      <c r="B1525" s="21"/>
      <c r="C1525" s="21"/>
      <c r="D1525" s="22"/>
      <c r="E1525" s="22"/>
    </row>
    <row r="1526" spans="1:6" ht="20.25">
      <c r="A1526" s="21" t="s">
        <v>6</v>
      </c>
      <c r="B1526" s="22"/>
      <c r="C1526" s="22"/>
      <c r="D1526" s="22"/>
      <c r="E1526" s="22"/>
    </row>
    <row r="1527" spans="1:6" ht="20.25">
      <c r="A1527" s="25" t="s">
        <v>7</v>
      </c>
      <c r="B1527" s="26" t="s">
        <v>8</v>
      </c>
      <c r="C1527" s="1238" t="s">
        <v>9</v>
      </c>
      <c r="D1527" s="1240"/>
      <c r="E1527" s="25" t="s">
        <v>10</v>
      </c>
    </row>
    <row r="1528" spans="1:6" ht="20.25">
      <c r="A1528" s="27"/>
      <c r="B1528" s="28" t="s">
        <v>11</v>
      </c>
      <c r="C1528" s="25"/>
      <c r="D1528" s="29"/>
      <c r="E1528" s="27" t="s">
        <v>12</v>
      </c>
    </row>
    <row r="1529" spans="1:6" ht="20.25">
      <c r="A1529" s="30"/>
      <c r="B1529" s="31"/>
      <c r="C1529" s="32" t="s">
        <v>13</v>
      </c>
      <c r="D1529" s="33" t="s">
        <v>14</v>
      </c>
      <c r="E1529" s="32"/>
    </row>
    <row r="1530" spans="1:6" ht="20.25">
      <c r="A1530" s="34" t="s">
        <v>194</v>
      </c>
      <c r="B1530" s="34" t="s">
        <v>26</v>
      </c>
      <c r="C1530" s="34" t="s">
        <v>19</v>
      </c>
      <c r="D1530" s="35">
        <v>38533</v>
      </c>
      <c r="E1530" s="94">
        <v>-33468.97</v>
      </c>
    </row>
    <row r="1531" spans="1:6" ht="20.25">
      <c r="A1531" s="37"/>
      <c r="B1531" s="37" t="s">
        <v>26</v>
      </c>
      <c r="C1531" s="37" t="s">
        <v>19</v>
      </c>
      <c r="D1531" s="38">
        <v>38564</v>
      </c>
      <c r="E1531" s="88">
        <v>-17247.259999999998</v>
      </c>
    </row>
    <row r="1532" spans="1:6" ht="20.25">
      <c r="A1532" s="41"/>
      <c r="B1532" s="37" t="s">
        <v>26</v>
      </c>
      <c r="C1532" s="37" t="s">
        <v>19</v>
      </c>
      <c r="D1532" s="38">
        <v>39202</v>
      </c>
      <c r="E1532" s="88">
        <v>-9426.0499999999993</v>
      </c>
    </row>
    <row r="1533" spans="1:6" ht="20.25">
      <c r="A1533" s="41"/>
      <c r="B1533" s="37" t="s">
        <v>16</v>
      </c>
      <c r="C1533" s="37" t="s">
        <v>19</v>
      </c>
      <c r="D1533" s="38">
        <v>39325</v>
      </c>
      <c r="E1533" s="89">
        <v>69250.5</v>
      </c>
    </row>
    <row r="1534" spans="1:6" ht="20.25">
      <c r="A1534" s="41"/>
      <c r="B1534" s="37" t="s">
        <v>16</v>
      </c>
      <c r="C1534" s="37" t="s">
        <v>19</v>
      </c>
      <c r="D1534" s="38">
        <v>39447</v>
      </c>
      <c r="E1534" s="89">
        <v>1839.5</v>
      </c>
    </row>
    <row r="1535" spans="1:6" ht="20.25">
      <c r="A1535" s="41"/>
      <c r="B1535" s="37" t="s">
        <v>26</v>
      </c>
      <c r="C1535" s="37" t="s">
        <v>19</v>
      </c>
      <c r="D1535" s="38">
        <v>39478</v>
      </c>
      <c r="E1535" s="88">
        <v>-23707.84</v>
      </c>
    </row>
    <row r="1536" spans="1:6" ht="20.25">
      <c r="A1536" s="41"/>
      <c r="B1536" s="37" t="s">
        <v>26</v>
      </c>
      <c r="C1536" s="37" t="s">
        <v>19</v>
      </c>
      <c r="D1536" s="38">
        <v>39568</v>
      </c>
      <c r="E1536" s="88">
        <v>-47990</v>
      </c>
    </row>
    <row r="1537" spans="1:6" ht="20.25">
      <c r="A1537" s="41"/>
      <c r="B1537" s="37" t="s">
        <v>16</v>
      </c>
      <c r="C1537" s="37" t="s">
        <v>17</v>
      </c>
      <c r="D1537" s="38">
        <v>40405</v>
      </c>
      <c r="E1537" s="89">
        <v>6754</v>
      </c>
    </row>
    <row r="1538" spans="1:6" ht="20.25">
      <c r="A1538" s="41"/>
      <c r="B1538" s="37" t="s">
        <v>106</v>
      </c>
      <c r="C1538" s="37" t="s">
        <v>107</v>
      </c>
      <c r="D1538" s="42">
        <v>41315</v>
      </c>
      <c r="E1538" s="110">
        <v>-2405</v>
      </c>
    </row>
    <row r="1539" spans="1:6" ht="20.25">
      <c r="A1539" s="41"/>
      <c r="B1539" s="37" t="s">
        <v>106</v>
      </c>
      <c r="C1539" s="37" t="s">
        <v>195</v>
      </c>
      <c r="D1539" s="42">
        <v>41744</v>
      </c>
      <c r="E1539" s="110">
        <v>-43719</v>
      </c>
    </row>
    <row r="1540" spans="1:6" ht="20.25">
      <c r="A1540" s="41"/>
      <c r="B1540" s="44" t="s">
        <v>34</v>
      </c>
      <c r="C1540" s="37" t="s">
        <v>17</v>
      </c>
      <c r="D1540" s="38">
        <v>43115</v>
      </c>
      <c r="E1540" s="50">
        <v>5286181</v>
      </c>
      <c r="F1540" s="302">
        <v>43101</v>
      </c>
    </row>
    <row r="1541" spans="1:6" ht="20.25">
      <c r="A1541" s="41"/>
      <c r="B1541" s="44" t="s">
        <v>34</v>
      </c>
      <c r="C1541" s="37" t="s">
        <v>19</v>
      </c>
      <c r="D1541" s="42">
        <v>43131</v>
      </c>
      <c r="E1541" s="50">
        <v>5806862</v>
      </c>
      <c r="F1541" s="302" t="s">
        <v>539</v>
      </c>
    </row>
    <row r="1542" spans="1:6" ht="20.25">
      <c r="A1542" s="41"/>
      <c r="B1542" s="44"/>
      <c r="C1542" s="37"/>
      <c r="D1542" s="42"/>
      <c r="E1542" s="50"/>
    </row>
    <row r="1543" spans="1:6" s="279" customFormat="1" ht="20.25">
      <c r="A1543" s="41"/>
      <c r="B1543" s="281"/>
      <c r="C1543" s="280"/>
      <c r="D1543" s="42"/>
      <c r="E1543" s="50"/>
      <c r="F1543" s="302"/>
    </row>
    <row r="1544" spans="1:6" ht="20.25">
      <c r="A1544" s="41"/>
      <c r="B1544" s="44"/>
      <c r="C1544" s="37"/>
      <c r="D1544" s="42"/>
      <c r="E1544" s="50"/>
    </row>
    <row r="1545" spans="1:6" ht="20.25">
      <c r="A1545" s="41"/>
      <c r="B1545" s="44"/>
      <c r="C1545" s="37"/>
      <c r="D1545" s="42"/>
      <c r="E1545" s="50"/>
    </row>
    <row r="1546" spans="1:6" ht="20.25">
      <c r="A1546" s="41"/>
      <c r="B1546" s="44"/>
      <c r="C1546" s="37"/>
      <c r="D1546" s="42"/>
      <c r="E1546" s="50"/>
    </row>
    <row r="1547" spans="1:6" ht="20.25">
      <c r="A1547" s="41"/>
      <c r="B1547" s="44"/>
      <c r="C1547" s="37"/>
      <c r="D1547" s="42"/>
      <c r="E1547" s="50"/>
    </row>
    <row r="1548" spans="1:6" s="279" customFormat="1" ht="20.25">
      <c r="A1548" s="41"/>
      <c r="B1548" s="281"/>
      <c r="C1548" s="280"/>
      <c r="D1548" s="42"/>
      <c r="E1548" s="50"/>
      <c r="F1548" s="302"/>
    </row>
    <row r="1549" spans="1:6" s="279" customFormat="1" ht="20.25">
      <c r="A1549" s="41"/>
      <c r="B1549" s="281"/>
      <c r="C1549" s="280"/>
      <c r="D1549" s="42"/>
      <c r="E1549" s="50"/>
      <c r="F1549" s="302"/>
    </row>
    <row r="1550" spans="1:6" s="279" customFormat="1" ht="20.25">
      <c r="A1550" s="41"/>
      <c r="B1550" s="281"/>
      <c r="C1550" s="280"/>
      <c r="D1550" s="42"/>
      <c r="E1550" s="50"/>
      <c r="F1550" s="302"/>
    </row>
    <row r="1551" spans="1:6" s="279" customFormat="1" ht="20.25">
      <c r="A1551" s="41"/>
      <c r="B1551" s="281"/>
      <c r="C1551" s="280"/>
      <c r="D1551" s="42"/>
      <c r="E1551" s="50"/>
      <c r="F1551" s="302"/>
    </row>
    <row r="1552" spans="1:6" s="279" customFormat="1" ht="20.25">
      <c r="A1552" s="41"/>
      <c r="B1552" s="281"/>
      <c r="C1552" s="280"/>
      <c r="D1552" s="42"/>
      <c r="E1552" s="50"/>
      <c r="F1552" s="302"/>
    </row>
    <row r="1553" spans="1:5" ht="20.25">
      <c r="A1553" s="41"/>
      <c r="B1553" s="44"/>
      <c r="C1553" s="37"/>
      <c r="D1553" s="42"/>
      <c r="E1553" s="50"/>
    </row>
    <row r="1554" spans="1:5" ht="20.25">
      <c r="A1554" s="41"/>
      <c r="B1554" s="44"/>
      <c r="C1554" s="37"/>
      <c r="D1554" s="42"/>
      <c r="E1554" s="50"/>
    </row>
    <row r="1555" spans="1:5" ht="20.25">
      <c r="A1555" s="47"/>
      <c r="B1555" s="48"/>
      <c r="C1555" s="47"/>
      <c r="D1555" s="49"/>
      <c r="E1555" s="50"/>
    </row>
    <row r="1556" spans="1:5" ht="20.25">
      <c r="A1556" s="30"/>
      <c r="B1556" s="51"/>
      <c r="C1556" s="47"/>
      <c r="D1556" s="49"/>
      <c r="E1556" s="50"/>
    </row>
    <row r="1557" spans="1:5" ht="20.25">
      <c r="A1557" s="52"/>
      <c r="B1557" s="53"/>
      <c r="C1557" s="1238" t="s">
        <v>744</v>
      </c>
      <c r="D1557" s="1239"/>
      <c r="E1557" s="140">
        <f>SUM(E1530:E1556)</f>
        <v>10992922.879999999</v>
      </c>
    </row>
    <row r="1558" spans="1:5" ht="20.25">
      <c r="A1558" s="55" t="s">
        <v>23</v>
      </c>
      <c r="B1558" s="28"/>
      <c r="C1558" s="28"/>
      <c r="D1558" s="28"/>
      <c r="E1558" s="64"/>
    </row>
    <row r="1559" spans="1:5" ht="20.25">
      <c r="A1559" s="19" t="s">
        <v>0</v>
      </c>
      <c r="B1559" s="20"/>
      <c r="C1559" s="20"/>
      <c r="D1559" s="21"/>
      <c r="E1559" s="22"/>
    </row>
    <row r="1560" spans="1:5" ht="20.25">
      <c r="A1560" s="19" t="s">
        <v>1</v>
      </c>
      <c r="B1560" s="20"/>
      <c r="C1560" s="19" t="s">
        <v>2</v>
      </c>
      <c r="D1560" s="21"/>
      <c r="E1560" s="21"/>
    </row>
    <row r="1561" spans="1:5" ht="20.25">
      <c r="A1561" s="19"/>
      <c r="B1561" s="23"/>
      <c r="C1561" s="20"/>
      <c r="D1561" s="22"/>
      <c r="E1561" s="22"/>
    </row>
    <row r="1562" spans="1:5" ht="20.25">
      <c r="A1562" s="19"/>
      <c r="B1562" s="23"/>
      <c r="C1562" s="20"/>
      <c r="D1562" s="22"/>
      <c r="E1562" s="22"/>
    </row>
    <row r="1563" spans="1:5" ht="20.25">
      <c r="A1563" s="19" t="s">
        <v>3</v>
      </c>
      <c r="B1563" s="23"/>
      <c r="C1563" s="20"/>
      <c r="D1563" s="22"/>
      <c r="E1563" s="22"/>
    </row>
    <row r="1564" spans="1:5" ht="20.25">
      <c r="A1564" s="21"/>
      <c r="B1564" s="24"/>
      <c r="C1564" s="21"/>
      <c r="D1564" s="22"/>
      <c r="E1564" s="22"/>
    </row>
    <row r="1565" spans="1:5" ht="20.25">
      <c r="A1565" s="21" t="s">
        <v>196</v>
      </c>
      <c r="B1565" s="24"/>
      <c r="C1565" s="21"/>
      <c r="D1565" s="22"/>
      <c r="E1565" s="22"/>
    </row>
    <row r="1566" spans="1:5" ht="20.25">
      <c r="A1566" s="21" t="s">
        <v>5</v>
      </c>
      <c r="B1566" s="21"/>
      <c r="C1566" s="21"/>
      <c r="D1566" s="22"/>
      <c r="E1566" s="22"/>
    </row>
    <row r="1567" spans="1:5" ht="20.25">
      <c r="A1567" s="21" t="s">
        <v>6</v>
      </c>
      <c r="B1567" s="22"/>
      <c r="C1567" s="22"/>
      <c r="D1567" s="22"/>
      <c r="E1567" s="22"/>
    </row>
    <row r="1568" spans="1:5" ht="20.25">
      <c r="A1568" s="25" t="s">
        <v>7</v>
      </c>
      <c r="B1568" s="26" t="s">
        <v>8</v>
      </c>
      <c r="C1568" s="1238" t="s">
        <v>9</v>
      </c>
      <c r="D1568" s="1240"/>
      <c r="E1568" s="25" t="s">
        <v>10</v>
      </c>
    </row>
    <row r="1569" spans="1:6" ht="20.25">
      <c r="A1569" s="27"/>
      <c r="B1569" s="28" t="s">
        <v>11</v>
      </c>
      <c r="C1569" s="25"/>
      <c r="D1569" s="29"/>
      <c r="E1569" s="27" t="s">
        <v>12</v>
      </c>
    </row>
    <row r="1570" spans="1:6" ht="20.25">
      <c r="A1570" s="30"/>
      <c r="B1570" s="31"/>
      <c r="C1570" s="25"/>
      <c r="D1570" s="33" t="s">
        <v>14</v>
      </c>
      <c r="E1570" s="32"/>
    </row>
    <row r="1571" spans="1:6" ht="20.25">
      <c r="A1571" s="34" t="s">
        <v>197</v>
      </c>
      <c r="B1571" s="34" t="s">
        <v>26</v>
      </c>
      <c r="C1571" s="34" t="s">
        <v>17</v>
      </c>
      <c r="D1571" s="35">
        <v>39309</v>
      </c>
      <c r="E1571" s="94">
        <v>-320</v>
      </c>
    </row>
    <row r="1572" spans="1:6" ht="20.25">
      <c r="A1572" s="37"/>
      <c r="B1572" s="37" t="s">
        <v>26</v>
      </c>
      <c r="C1572" s="37" t="s">
        <v>17</v>
      </c>
      <c r="D1572" s="38">
        <v>39493</v>
      </c>
      <c r="E1572" s="88">
        <v>-7386</v>
      </c>
    </row>
    <row r="1573" spans="1:6" ht="20.25">
      <c r="A1573" s="41"/>
      <c r="B1573" s="37" t="s">
        <v>26</v>
      </c>
      <c r="C1573" s="37" t="s">
        <v>19</v>
      </c>
      <c r="D1573" s="38">
        <v>39506</v>
      </c>
      <c r="E1573" s="88">
        <v>-4652</v>
      </c>
    </row>
    <row r="1574" spans="1:6" ht="20.25">
      <c r="A1574" s="41"/>
      <c r="B1574" s="37" t="s">
        <v>16</v>
      </c>
      <c r="C1574" s="37" t="s">
        <v>19</v>
      </c>
      <c r="D1574" s="38">
        <v>39538</v>
      </c>
      <c r="E1574" s="89">
        <v>525</v>
      </c>
      <c r="F1574" s="296"/>
    </row>
    <row r="1575" spans="1:6" ht="20.25">
      <c r="A1575" s="41"/>
      <c r="B1575" s="37" t="s">
        <v>16</v>
      </c>
      <c r="C1575" s="37" t="s">
        <v>17</v>
      </c>
      <c r="D1575" s="38">
        <v>39644</v>
      </c>
      <c r="E1575" s="89">
        <v>1681</v>
      </c>
      <c r="F1575" s="296"/>
    </row>
    <row r="1576" spans="1:6" ht="20.25">
      <c r="A1576" s="41"/>
      <c r="B1576" s="37" t="s">
        <v>16</v>
      </c>
      <c r="C1576" s="37" t="s">
        <v>19</v>
      </c>
      <c r="D1576" s="38">
        <v>39660</v>
      </c>
      <c r="E1576" s="89">
        <v>1800</v>
      </c>
      <c r="F1576" s="296"/>
    </row>
    <row r="1577" spans="1:6" ht="20.25">
      <c r="A1577" s="41"/>
      <c r="B1577" s="37" t="s">
        <v>26</v>
      </c>
      <c r="C1577" s="37" t="s">
        <v>17</v>
      </c>
      <c r="D1577" s="38">
        <v>39767</v>
      </c>
      <c r="E1577" s="88">
        <v>-3690</v>
      </c>
      <c r="F1577" s="296"/>
    </row>
    <row r="1578" spans="1:6" ht="20.25">
      <c r="A1578" s="41"/>
      <c r="B1578" s="37" t="s">
        <v>26</v>
      </c>
      <c r="C1578" s="37" t="s">
        <v>17</v>
      </c>
      <c r="D1578" s="38">
        <v>39828</v>
      </c>
      <c r="E1578" s="88">
        <v>-144</v>
      </c>
      <c r="F1578" s="296"/>
    </row>
    <row r="1579" spans="1:6" ht="20.25">
      <c r="A1579" s="37"/>
      <c r="B1579" s="37" t="s">
        <v>26</v>
      </c>
      <c r="C1579" s="37" t="s">
        <v>17</v>
      </c>
      <c r="D1579" s="38">
        <v>39859</v>
      </c>
      <c r="E1579" s="88">
        <v>-394</v>
      </c>
      <c r="F1579" s="296"/>
    </row>
    <row r="1580" spans="1:6" ht="20.25">
      <c r="A1580" s="41"/>
      <c r="B1580" s="37" t="s">
        <v>34</v>
      </c>
      <c r="C1580" s="37" t="s">
        <v>19</v>
      </c>
      <c r="D1580" s="38">
        <v>39964</v>
      </c>
      <c r="E1580" s="88">
        <v>-22170</v>
      </c>
      <c r="F1580" s="296"/>
    </row>
    <row r="1581" spans="1:6" ht="20.25">
      <c r="A1581" s="41"/>
      <c r="B1581" s="37" t="s">
        <v>34</v>
      </c>
      <c r="C1581" s="37" t="s">
        <v>17</v>
      </c>
      <c r="D1581" s="38">
        <v>39979</v>
      </c>
      <c r="E1581" s="88">
        <v>-11085</v>
      </c>
      <c r="F1581" s="296"/>
    </row>
    <row r="1582" spans="1:6" ht="20.25">
      <c r="A1582" s="37"/>
      <c r="B1582" s="37" t="s">
        <v>34</v>
      </c>
      <c r="C1582" s="37" t="s">
        <v>19</v>
      </c>
      <c r="D1582" s="38">
        <v>39994</v>
      </c>
      <c r="E1582" s="88">
        <v>-14222</v>
      </c>
      <c r="F1582" s="296"/>
    </row>
    <row r="1583" spans="1:6" ht="20.25">
      <c r="A1583" s="37"/>
      <c r="B1583" s="37" t="s">
        <v>26</v>
      </c>
      <c r="C1583" s="37" t="s">
        <v>19</v>
      </c>
      <c r="D1583" s="38">
        <v>40025</v>
      </c>
      <c r="E1583" s="88">
        <v>-8821</v>
      </c>
      <c r="F1583" s="296"/>
    </row>
    <row r="1584" spans="1:6" ht="20.25">
      <c r="A1584" s="37"/>
      <c r="B1584" s="37" t="s">
        <v>16</v>
      </c>
      <c r="C1584" s="37" t="s">
        <v>19</v>
      </c>
      <c r="D1584" s="38">
        <v>40086</v>
      </c>
      <c r="E1584" s="89">
        <v>900</v>
      </c>
      <c r="F1584" s="296"/>
    </row>
    <row r="1585" spans="1:6" ht="20.25">
      <c r="A1585" s="37"/>
      <c r="B1585" s="37" t="s">
        <v>58</v>
      </c>
      <c r="C1585" s="37" t="s">
        <v>17</v>
      </c>
      <c r="D1585" s="38">
        <v>40831</v>
      </c>
      <c r="E1585" s="88">
        <v>-447</v>
      </c>
      <c r="F1585" s="296"/>
    </row>
    <row r="1586" spans="1:6" ht="20.25">
      <c r="A1586" s="37"/>
      <c r="B1586" s="280" t="s">
        <v>34</v>
      </c>
      <c r="C1586" s="280" t="s">
        <v>19</v>
      </c>
      <c r="D1586" s="38">
        <v>43131</v>
      </c>
      <c r="E1586" s="89">
        <v>1449149</v>
      </c>
    </row>
    <row r="1587" spans="1:6" ht="20.25">
      <c r="A1587" s="37"/>
      <c r="B1587" s="37" t="s">
        <v>34</v>
      </c>
      <c r="C1587" s="280" t="s">
        <v>17</v>
      </c>
      <c r="D1587" s="38">
        <v>43115</v>
      </c>
      <c r="E1587" s="89">
        <v>1</v>
      </c>
      <c r="F1587" s="296">
        <v>43101</v>
      </c>
    </row>
    <row r="1588" spans="1:6" ht="20.25">
      <c r="A1588" s="37"/>
      <c r="B1588" s="37"/>
      <c r="C1588" s="37"/>
      <c r="D1588" s="38"/>
      <c r="E1588" s="89"/>
    </row>
    <row r="1589" spans="1:6" ht="20.25">
      <c r="A1589" s="37"/>
      <c r="B1589" s="37"/>
      <c r="C1589" s="37"/>
      <c r="D1589" s="38"/>
      <c r="E1589" s="89"/>
    </row>
    <row r="1590" spans="1:6" s="279" customFormat="1" ht="20.25">
      <c r="A1590" s="280"/>
      <c r="B1590" s="280"/>
      <c r="C1590" s="280"/>
      <c r="D1590" s="38"/>
      <c r="E1590" s="89"/>
      <c r="F1590" s="302"/>
    </row>
    <row r="1591" spans="1:6" s="279" customFormat="1" ht="20.25">
      <c r="A1591" s="280"/>
      <c r="B1591" s="280"/>
      <c r="C1591" s="280"/>
      <c r="D1591" s="38"/>
      <c r="E1591" s="89"/>
      <c r="F1591" s="302"/>
    </row>
    <row r="1592" spans="1:6" s="279" customFormat="1" ht="20.25">
      <c r="A1592" s="280"/>
      <c r="B1592" s="280"/>
      <c r="C1592" s="280"/>
      <c r="D1592" s="38"/>
      <c r="E1592" s="89"/>
      <c r="F1592" s="302"/>
    </row>
    <row r="1593" spans="1:6" s="279" customFormat="1" ht="20.25">
      <c r="A1593" s="280"/>
      <c r="B1593" s="280"/>
      <c r="C1593" s="280"/>
      <c r="D1593" s="38"/>
      <c r="E1593" s="89"/>
      <c r="F1593" s="302"/>
    </row>
    <row r="1594" spans="1:6" ht="20.25">
      <c r="A1594" s="37"/>
      <c r="B1594" s="37"/>
      <c r="C1594" s="37"/>
      <c r="D1594" s="38"/>
      <c r="E1594" s="89"/>
    </row>
    <row r="1595" spans="1:6" ht="20.25">
      <c r="A1595" s="37"/>
      <c r="B1595" s="37"/>
      <c r="C1595" s="37"/>
      <c r="D1595" s="38"/>
      <c r="E1595" s="89"/>
    </row>
    <row r="1596" spans="1:6" ht="20.25">
      <c r="A1596" s="37"/>
      <c r="B1596" s="37"/>
      <c r="C1596" s="37"/>
      <c r="D1596" s="38"/>
      <c r="E1596" s="89"/>
    </row>
    <row r="1597" spans="1:6" ht="20.25">
      <c r="A1597" s="67"/>
      <c r="B1597" s="67"/>
      <c r="C1597" s="67"/>
      <c r="D1597" s="68"/>
      <c r="E1597" s="98"/>
    </row>
    <row r="1598" spans="1:6" ht="20.25">
      <c r="A1598" s="56"/>
      <c r="B1598" s="53"/>
      <c r="C1598" s="1238" t="s">
        <v>744</v>
      </c>
      <c r="D1598" s="1239"/>
      <c r="E1598" s="70">
        <f>SUM(E1571:E1597)</f>
        <v>1380725</v>
      </c>
    </row>
    <row r="1599" spans="1:6" ht="20.25">
      <c r="A1599" s="55" t="s">
        <v>23</v>
      </c>
      <c r="B1599" s="63"/>
      <c r="C1599" s="63"/>
      <c r="D1599" s="28"/>
      <c r="E1599" s="64"/>
    </row>
    <row r="1600" spans="1:6" ht="20.25">
      <c r="A1600" s="19" t="s">
        <v>0</v>
      </c>
      <c r="B1600" s="20"/>
      <c r="C1600" s="20"/>
      <c r="D1600" s="21"/>
      <c r="E1600" s="22"/>
    </row>
    <row r="1601" spans="1:6" ht="20.25">
      <c r="A1601" s="19" t="s">
        <v>1</v>
      </c>
      <c r="B1601" s="20"/>
      <c r="C1601" s="19" t="s">
        <v>2</v>
      </c>
      <c r="D1601" s="21"/>
      <c r="E1601" s="21"/>
    </row>
    <row r="1602" spans="1:6" ht="20.25">
      <c r="A1602" s="19"/>
      <c r="B1602" s="23"/>
      <c r="C1602" s="20"/>
      <c r="D1602" s="22"/>
      <c r="E1602" s="22"/>
    </row>
    <row r="1603" spans="1:6" ht="20.25">
      <c r="A1603" s="19"/>
      <c r="B1603" s="23"/>
      <c r="C1603" s="20"/>
      <c r="D1603" s="22"/>
      <c r="E1603" s="22"/>
    </row>
    <row r="1604" spans="1:6" ht="20.25">
      <c r="A1604" s="19" t="s">
        <v>3</v>
      </c>
      <c r="B1604" s="23"/>
      <c r="C1604" s="20"/>
      <c r="D1604" s="22"/>
      <c r="E1604" s="22"/>
    </row>
    <row r="1605" spans="1:6" ht="20.25">
      <c r="A1605" s="21"/>
      <c r="B1605" s="24"/>
      <c r="C1605" s="21"/>
      <c r="D1605" s="22"/>
      <c r="E1605" s="22"/>
    </row>
    <row r="1606" spans="1:6" ht="20.25">
      <c r="A1606" s="21" t="s">
        <v>198</v>
      </c>
      <c r="B1606" s="24"/>
      <c r="C1606" s="21"/>
      <c r="D1606" s="22"/>
      <c r="E1606" s="22"/>
    </row>
    <row r="1607" spans="1:6" ht="20.25">
      <c r="A1607" s="21" t="s">
        <v>5</v>
      </c>
      <c r="B1607" s="21"/>
      <c r="C1607" s="21"/>
      <c r="D1607" s="22"/>
      <c r="E1607" s="22"/>
    </row>
    <row r="1608" spans="1:6" ht="20.25">
      <c r="A1608" s="21" t="s">
        <v>6</v>
      </c>
      <c r="B1608" s="22"/>
      <c r="C1608" s="22"/>
      <c r="D1608" s="22"/>
      <c r="E1608" s="22"/>
    </row>
    <row r="1609" spans="1:6" ht="20.25">
      <c r="A1609" s="25" t="s">
        <v>7</v>
      </c>
      <c r="B1609" s="26" t="s">
        <v>8</v>
      </c>
      <c r="C1609" s="1238" t="s">
        <v>9</v>
      </c>
      <c r="D1609" s="1240"/>
      <c r="E1609" s="25" t="s">
        <v>10</v>
      </c>
    </row>
    <row r="1610" spans="1:6" ht="20.25">
      <c r="A1610" s="27"/>
      <c r="B1610" s="28" t="s">
        <v>11</v>
      </c>
      <c r="C1610" s="25"/>
      <c r="D1610" s="29"/>
      <c r="E1610" s="27" t="s">
        <v>12</v>
      </c>
    </row>
    <row r="1611" spans="1:6" ht="20.25">
      <c r="A1611" s="30"/>
      <c r="B1611" s="31"/>
      <c r="C1611" s="32" t="s">
        <v>13</v>
      </c>
      <c r="D1611" s="33" t="s">
        <v>14</v>
      </c>
      <c r="E1611" s="32"/>
    </row>
    <row r="1612" spans="1:6" ht="20.25">
      <c r="A1612" s="34" t="s">
        <v>199</v>
      </c>
      <c r="B1612" s="37" t="s">
        <v>200</v>
      </c>
      <c r="C1612" s="37"/>
      <c r="D1612" s="38">
        <v>42369</v>
      </c>
      <c r="E1612" s="89">
        <v>6152.4</v>
      </c>
    </row>
    <row r="1613" spans="1:6" ht="20.25">
      <c r="A1613" s="37"/>
      <c r="B1613" s="37" t="s">
        <v>124</v>
      </c>
      <c r="C1613" s="37" t="s">
        <v>19</v>
      </c>
      <c r="D1613" s="38">
        <v>43131</v>
      </c>
      <c r="E1613" s="89">
        <v>211414</v>
      </c>
      <c r="F1613" s="302">
        <v>43101</v>
      </c>
    </row>
    <row r="1614" spans="1:6" ht="20.25">
      <c r="A1614" s="37"/>
      <c r="B1614" s="37"/>
      <c r="C1614" s="37"/>
      <c r="D1614" s="38"/>
      <c r="E1614" s="89"/>
      <c r="F1614" s="306"/>
    </row>
    <row r="1615" spans="1:6" ht="20.25">
      <c r="A1615" s="37"/>
      <c r="B1615" s="37"/>
      <c r="C1615" s="37"/>
      <c r="D1615" s="38"/>
      <c r="E1615" s="89"/>
    </row>
    <row r="1616" spans="1:6" ht="20.25">
      <c r="A1616" s="37"/>
      <c r="B1616" s="37"/>
      <c r="C1616" s="37"/>
      <c r="D1616" s="38"/>
      <c r="E1616" s="89"/>
    </row>
    <row r="1617" spans="1:6" ht="20.25">
      <c r="A1617" s="37"/>
      <c r="B1617" s="37"/>
      <c r="C1617" s="37"/>
      <c r="D1617" s="38"/>
      <c r="E1617" s="89"/>
    </row>
    <row r="1618" spans="1:6" ht="20.25">
      <c r="A1618" s="37"/>
      <c r="B1618" s="37"/>
      <c r="C1618" s="37"/>
      <c r="D1618" s="38"/>
      <c r="E1618" s="89"/>
    </row>
    <row r="1619" spans="1:6" ht="20.25">
      <c r="A1619" s="37"/>
      <c r="B1619" s="37"/>
      <c r="C1619" s="37"/>
      <c r="D1619" s="38"/>
      <c r="E1619" s="89"/>
    </row>
    <row r="1620" spans="1:6" ht="20.25">
      <c r="A1620" s="37"/>
      <c r="B1620" s="37"/>
      <c r="C1620" s="37"/>
      <c r="D1620" s="38"/>
      <c r="E1620" s="89"/>
    </row>
    <row r="1621" spans="1:6" ht="20.25">
      <c r="A1621" s="37"/>
      <c r="B1621" s="37"/>
      <c r="C1621" s="37"/>
      <c r="D1621" s="38"/>
      <c r="E1621" s="89"/>
    </row>
    <row r="1622" spans="1:6" ht="20.25">
      <c r="A1622" s="37"/>
      <c r="B1622" s="37"/>
      <c r="C1622" s="37"/>
      <c r="D1622" s="38"/>
      <c r="E1622" s="89"/>
    </row>
    <row r="1623" spans="1:6" ht="20.25">
      <c r="A1623" s="37"/>
      <c r="B1623" s="37"/>
      <c r="C1623" s="37"/>
      <c r="D1623" s="38"/>
      <c r="E1623" s="89"/>
    </row>
    <row r="1624" spans="1:6" ht="20.25">
      <c r="A1624" s="37"/>
      <c r="B1624" s="37"/>
      <c r="C1624" s="37"/>
      <c r="D1624" s="38"/>
      <c r="E1624" s="89"/>
    </row>
    <row r="1625" spans="1:6" ht="20.25">
      <c r="A1625" s="37"/>
      <c r="B1625" s="37"/>
      <c r="C1625" s="37"/>
      <c r="D1625" s="38"/>
      <c r="E1625" s="89"/>
    </row>
    <row r="1626" spans="1:6" ht="20.25">
      <c r="A1626" s="37"/>
      <c r="B1626" s="37"/>
      <c r="C1626" s="37"/>
      <c r="D1626" s="38"/>
      <c r="E1626" s="89"/>
    </row>
    <row r="1627" spans="1:6" ht="20.25">
      <c r="A1627" s="37"/>
      <c r="B1627" s="37"/>
      <c r="C1627" s="37"/>
      <c r="D1627" s="38"/>
      <c r="E1627" s="89"/>
    </row>
    <row r="1628" spans="1:6" ht="20.25">
      <c r="A1628" s="41"/>
      <c r="B1628" s="37"/>
      <c r="C1628" s="37"/>
      <c r="D1628" s="38"/>
      <c r="E1628" s="88"/>
    </row>
    <row r="1629" spans="1:6" ht="20.25">
      <c r="A1629" s="41"/>
      <c r="B1629" s="37"/>
      <c r="C1629" s="37"/>
      <c r="D1629" s="38"/>
      <c r="E1629" s="88"/>
    </row>
    <row r="1630" spans="1:6" ht="20.25">
      <c r="A1630" s="41"/>
      <c r="B1630" s="37"/>
      <c r="C1630" s="37"/>
      <c r="D1630" s="38"/>
      <c r="E1630" s="88"/>
    </row>
    <row r="1631" spans="1:6" s="279" customFormat="1" ht="20.25">
      <c r="A1631" s="41"/>
      <c r="B1631" s="280"/>
      <c r="C1631" s="280"/>
      <c r="D1631" s="38"/>
      <c r="E1631" s="88"/>
      <c r="F1631" s="302"/>
    </row>
    <row r="1632" spans="1:6" s="279" customFormat="1" ht="20.25">
      <c r="A1632" s="41"/>
      <c r="B1632" s="280"/>
      <c r="C1632" s="280"/>
      <c r="D1632" s="38"/>
      <c r="E1632" s="88"/>
      <c r="F1632" s="302"/>
    </row>
    <row r="1633" spans="1:6" s="279" customFormat="1" ht="20.25">
      <c r="A1633" s="41"/>
      <c r="B1633" s="280"/>
      <c r="C1633" s="280"/>
      <c r="D1633" s="38"/>
      <c r="E1633" s="88"/>
      <c r="F1633" s="302"/>
    </row>
    <row r="1634" spans="1:6" ht="20.25">
      <c r="A1634" s="41"/>
      <c r="B1634" s="37"/>
      <c r="C1634" s="37"/>
      <c r="D1634" s="38"/>
      <c r="E1634" s="89"/>
    </row>
    <row r="1635" spans="1:6" ht="20.25">
      <c r="A1635" s="37"/>
      <c r="B1635" s="44"/>
      <c r="C1635" s="37"/>
      <c r="D1635" s="45"/>
      <c r="E1635" s="46"/>
    </row>
    <row r="1636" spans="1:6" ht="20.25">
      <c r="A1636" s="37"/>
      <c r="B1636" s="44"/>
      <c r="C1636" s="37"/>
      <c r="D1636" s="45"/>
      <c r="E1636" s="46"/>
    </row>
    <row r="1637" spans="1:6" ht="20.25">
      <c r="A1637" s="37"/>
      <c r="B1637" s="44"/>
      <c r="C1637" s="37"/>
      <c r="D1637" s="45"/>
      <c r="E1637" s="46"/>
    </row>
    <row r="1638" spans="1:6" ht="20.25">
      <c r="A1638" s="30"/>
      <c r="B1638" s="51"/>
      <c r="C1638" s="30"/>
      <c r="D1638" s="49"/>
      <c r="E1638" s="50"/>
    </row>
    <row r="1639" spans="1:6" ht="20.25">
      <c r="A1639" s="52"/>
      <c r="B1639" s="53"/>
      <c r="C1639" s="1238" t="s">
        <v>744</v>
      </c>
      <c r="D1639" s="1239"/>
      <c r="E1639" s="62">
        <f>SUM(E1612:E1638)</f>
        <v>217566.4</v>
      </c>
    </row>
    <row r="1640" spans="1:6" ht="20.25">
      <c r="A1640" s="55" t="s">
        <v>23</v>
      </c>
      <c r="B1640" s="22"/>
      <c r="C1640" s="22"/>
      <c r="D1640" s="22"/>
      <c r="E1640" s="22"/>
    </row>
    <row r="1641" spans="1:6" ht="20.25">
      <c r="A1641" s="19" t="s">
        <v>0</v>
      </c>
      <c r="B1641" s="20"/>
      <c r="C1641" s="20"/>
      <c r="D1641" s="21"/>
      <c r="E1641" s="22"/>
    </row>
    <row r="1642" spans="1:6" ht="20.25">
      <c r="A1642" s="19" t="s">
        <v>1</v>
      </c>
      <c r="B1642" s="20"/>
      <c r="C1642" s="19" t="s">
        <v>2</v>
      </c>
      <c r="D1642" s="21"/>
      <c r="E1642" s="21"/>
    </row>
    <row r="1643" spans="1:6" ht="20.25">
      <c r="A1643" s="19"/>
      <c r="B1643" s="23"/>
      <c r="C1643" s="20"/>
      <c r="D1643" s="22"/>
      <c r="E1643" s="22"/>
    </row>
    <row r="1644" spans="1:6" ht="20.25">
      <c r="A1644" s="19"/>
      <c r="B1644" s="23"/>
      <c r="C1644" s="20"/>
      <c r="D1644" s="22"/>
      <c r="E1644" s="22"/>
    </row>
    <row r="1645" spans="1:6" ht="20.25">
      <c r="A1645" s="19" t="s">
        <v>3</v>
      </c>
      <c r="B1645" s="23"/>
      <c r="C1645" s="20"/>
      <c r="D1645" s="22"/>
      <c r="E1645" s="22"/>
    </row>
    <row r="1646" spans="1:6" ht="20.25">
      <c r="A1646" s="21"/>
      <c r="B1646" s="24"/>
      <c r="C1646" s="21"/>
      <c r="D1646" s="22"/>
      <c r="E1646" s="22"/>
    </row>
    <row r="1647" spans="1:6" ht="20.25">
      <c r="A1647" s="21" t="s">
        <v>201</v>
      </c>
      <c r="B1647" s="24"/>
      <c r="C1647" s="21"/>
      <c r="D1647" s="22"/>
      <c r="E1647" s="22"/>
    </row>
    <row r="1648" spans="1:6" ht="20.25">
      <c r="A1648" s="21" t="s">
        <v>5</v>
      </c>
      <c r="B1648" s="21"/>
      <c r="C1648" s="21"/>
      <c r="D1648" s="22"/>
      <c r="E1648" s="22"/>
    </row>
    <row r="1649" spans="1:6" ht="20.25">
      <c r="A1649" s="21" t="s">
        <v>6</v>
      </c>
      <c r="B1649" s="22"/>
      <c r="C1649" s="22"/>
      <c r="D1649" s="22"/>
      <c r="E1649" s="22"/>
    </row>
    <row r="1650" spans="1:6" ht="20.25">
      <c r="A1650" s="25" t="s">
        <v>7</v>
      </c>
      <c r="B1650" s="26" t="s">
        <v>8</v>
      </c>
      <c r="C1650" s="1238" t="s">
        <v>9</v>
      </c>
      <c r="D1650" s="1240"/>
      <c r="E1650" s="25" t="s">
        <v>10</v>
      </c>
    </row>
    <row r="1651" spans="1:6" ht="20.25">
      <c r="A1651" s="27"/>
      <c r="B1651" s="28" t="s">
        <v>11</v>
      </c>
      <c r="C1651" s="25"/>
      <c r="D1651" s="29"/>
      <c r="E1651" s="27" t="s">
        <v>12</v>
      </c>
    </row>
    <row r="1652" spans="1:6" ht="20.25">
      <c r="A1652" s="30"/>
      <c r="B1652" s="31"/>
      <c r="C1652" s="32" t="s">
        <v>13</v>
      </c>
      <c r="D1652" s="33" t="s">
        <v>14</v>
      </c>
      <c r="E1652" s="32"/>
    </row>
    <row r="1653" spans="1:6" ht="20.25">
      <c r="A1653" s="134" t="s">
        <v>202</v>
      </c>
      <c r="B1653" s="34" t="s">
        <v>26</v>
      </c>
      <c r="C1653" s="37" t="s">
        <v>17</v>
      </c>
      <c r="D1653" s="35">
        <v>39370</v>
      </c>
      <c r="E1653" s="198">
        <v>-379</v>
      </c>
    </row>
    <row r="1654" spans="1:6" ht="20.25">
      <c r="A1654" s="37"/>
      <c r="B1654" s="37" t="s">
        <v>16</v>
      </c>
      <c r="C1654" s="37" t="s">
        <v>19</v>
      </c>
      <c r="D1654" s="38">
        <v>39447</v>
      </c>
      <c r="E1654" s="199">
        <v>2016</v>
      </c>
    </row>
    <row r="1655" spans="1:6" ht="20.25">
      <c r="A1655" s="41"/>
      <c r="B1655" s="37" t="s">
        <v>16</v>
      </c>
      <c r="C1655" s="37" t="s">
        <v>17</v>
      </c>
      <c r="D1655" s="38">
        <v>39431</v>
      </c>
      <c r="E1655" s="199">
        <v>20</v>
      </c>
    </row>
    <row r="1656" spans="1:6" ht="20.25">
      <c r="A1656" s="41"/>
      <c r="B1656" s="37" t="s">
        <v>26</v>
      </c>
      <c r="C1656" s="37" t="s">
        <v>17</v>
      </c>
      <c r="D1656" s="38">
        <v>39583</v>
      </c>
      <c r="E1656" s="200">
        <v>-100</v>
      </c>
    </row>
    <row r="1657" spans="1:6" ht="20.25">
      <c r="A1657" s="41"/>
      <c r="B1657" s="37" t="s">
        <v>26</v>
      </c>
      <c r="C1657" s="37" t="s">
        <v>19</v>
      </c>
      <c r="D1657" s="38">
        <v>39599</v>
      </c>
      <c r="E1657" s="200">
        <v>-8827.5499999999993</v>
      </c>
    </row>
    <row r="1658" spans="1:6" ht="20.25">
      <c r="A1658" s="41"/>
      <c r="B1658" s="37" t="s">
        <v>16</v>
      </c>
      <c r="C1658" s="37" t="s">
        <v>17</v>
      </c>
      <c r="D1658" s="38">
        <v>39887</v>
      </c>
      <c r="E1658" s="201">
        <v>300</v>
      </c>
    </row>
    <row r="1659" spans="1:6" ht="20.25">
      <c r="A1659" s="41"/>
      <c r="B1659" s="37" t="s">
        <v>203</v>
      </c>
      <c r="C1659" s="37" t="s">
        <v>19</v>
      </c>
      <c r="D1659" s="38">
        <v>40359</v>
      </c>
      <c r="E1659" s="201">
        <v>2079</v>
      </c>
    </row>
    <row r="1660" spans="1:6" ht="20.25">
      <c r="A1660" s="41"/>
      <c r="B1660" s="280" t="s">
        <v>18</v>
      </c>
      <c r="C1660" s="280" t="s">
        <v>17</v>
      </c>
      <c r="D1660" s="38">
        <v>43115</v>
      </c>
      <c r="E1660" s="202">
        <v>3674154</v>
      </c>
      <c r="F1660" s="308"/>
    </row>
    <row r="1661" spans="1:6" ht="20.25">
      <c r="A1661" s="41"/>
      <c r="B1661" s="280" t="s">
        <v>18</v>
      </c>
      <c r="C1661" s="280" t="s">
        <v>19</v>
      </c>
      <c r="D1661" s="38">
        <v>43131</v>
      </c>
      <c r="E1661" s="46">
        <v>3310993</v>
      </c>
      <c r="F1661" s="296" t="s">
        <v>546</v>
      </c>
    </row>
    <row r="1662" spans="1:6" ht="20.25">
      <c r="A1662" s="41"/>
      <c r="B1662" s="37"/>
      <c r="C1662" s="37"/>
      <c r="D1662" s="196"/>
      <c r="E1662" s="197"/>
      <c r="F1662" s="308" t="s">
        <v>539</v>
      </c>
    </row>
    <row r="1663" spans="1:6" ht="20.25">
      <c r="A1663" s="41"/>
      <c r="B1663" s="37"/>
      <c r="C1663" s="37"/>
      <c r="D1663" s="42"/>
      <c r="E1663" s="46"/>
      <c r="F1663" s="296"/>
    </row>
    <row r="1664" spans="1:6" ht="20.25">
      <c r="A1664" s="41"/>
      <c r="B1664" s="37"/>
      <c r="C1664" s="195"/>
      <c r="D1664" s="42"/>
      <c r="E1664" s="46"/>
      <c r="F1664" s="296"/>
    </row>
    <row r="1665" spans="1:6" ht="20.25">
      <c r="A1665" s="41"/>
      <c r="B1665" s="85"/>
      <c r="C1665" s="37"/>
      <c r="D1665" s="42"/>
      <c r="E1665" s="46"/>
      <c r="F1665" s="296"/>
    </row>
    <row r="1666" spans="1:6" ht="20.25">
      <c r="A1666" s="41"/>
      <c r="B1666" s="37"/>
      <c r="C1666" s="37"/>
      <c r="D1666" s="38"/>
      <c r="E1666" s="46"/>
      <c r="F1666" s="296"/>
    </row>
    <row r="1667" spans="1:6" ht="20.25">
      <c r="A1667" s="41"/>
      <c r="B1667" s="85"/>
      <c r="C1667" s="37"/>
      <c r="D1667" s="42"/>
      <c r="E1667" s="46"/>
      <c r="F1667" s="296"/>
    </row>
    <row r="1668" spans="1:6" ht="20.25">
      <c r="A1668" s="41"/>
      <c r="B1668" s="85"/>
      <c r="C1668" s="37"/>
      <c r="D1668" s="42"/>
      <c r="E1668" s="50"/>
      <c r="F1668" s="296"/>
    </row>
    <row r="1669" spans="1:6" ht="20.25">
      <c r="A1669" s="41"/>
      <c r="B1669" s="85"/>
      <c r="C1669" s="37"/>
      <c r="D1669" s="42"/>
      <c r="E1669" s="114"/>
      <c r="F1669" s="296"/>
    </row>
    <row r="1670" spans="1:6" ht="20.25">
      <c r="A1670" s="41"/>
      <c r="B1670" s="135"/>
      <c r="C1670" s="37"/>
      <c r="D1670" s="42"/>
      <c r="E1670" s="114"/>
      <c r="F1670" s="296"/>
    </row>
    <row r="1671" spans="1:6" ht="20.25">
      <c r="A1671" s="41"/>
      <c r="B1671" s="135"/>
      <c r="C1671" s="37"/>
      <c r="D1671" s="42"/>
      <c r="E1671" s="114"/>
      <c r="F1671" s="296"/>
    </row>
    <row r="1672" spans="1:6" ht="20.25">
      <c r="A1672" s="41"/>
      <c r="B1672" s="135"/>
      <c r="C1672" s="37"/>
      <c r="D1672" s="42"/>
      <c r="E1672" s="114" t="s">
        <v>204</v>
      </c>
      <c r="F1672" s="296"/>
    </row>
    <row r="1673" spans="1:6" s="279" customFormat="1" ht="20.25">
      <c r="A1673" s="41"/>
      <c r="B1673" s="135"/>
      <c r="C1673" s="280"/>
      <c r="D1673" s="42"/>
      <c r="E1673" s="114"/>
      <c r="F1673" s="296"/>
    </row>
    <row r="1674" spans="1:6" s="279" customFormat="1" ht="20.25">
      <c r="A1674" s="41"/>
      <c r="B1674" s="135"/>
      <c r="C1674" s="280"/>
      <c r="D1674" s="42"/>
      <c r="E1674" s="114"/>
      <c r="F1674" s="296"/>
    </row>
    <row r="1675" spans="1:6" s="279" customFormat="1" ht="20.25">
      <c r="A1675" s="41"/>
      <c r="B1675" s="135"/>
      <c r="C1675" s="280"/>
      <c r="D1675" s="42"/>
      <c r="E1675" s="114"/>
      <c r="F1675" s="296"/>
    </row>
    <row r="1676" spans="1:6" ht="20.25">
      <c r="A1676" s="37"/>
      <c r="B1676" s="44"/>
      <c r="C1676" s="37"/>
      <c r="D1676" s="45"/>
      <c r="E1676" s="46"/>
      <c r="F1676" s="296"/>
    </row>
    <row r="1677" spans="1:6" ht="20.25">
      <c r="A1677" s="37"/>
      <c r="B1677" s="44"/>
      <c r="C1677" s="37"/>
      <c r="D1677" s="45"/>
      <c r="E1677" s="46"/>
      <c r="F1677" s="296"/>
    </row>
    <row r="1678" spans="1:6" ht="20.25">
      <c r="A1678" s="47"/>
      <c r="B1678" s="48"/>
      <c r="C1678" s="47"/>
      <c r="D1678" s="49"/>
      <c r="E1678" s="50"/>
      <c r="F1678" s="296"/>
    </row>
    <row r="1679" spans="1:6" ht="20.25">
      <c r="A1679" s="30"/>
      <c r="B1679" s="51"/>
      <c r="C1679" s="30"/>
      <c r="D1679" s="49"/>
      <c r="E1679" s="50"/>
    </row>
    <row r="1680" spans="1:6" ht="20.25">
      <c r="A1680" s="52"/>
      <c r="B1680" s="53"/>
      <c r="C1680" s="1238" t="s">
        <v>744</v>
      </c>
      <c r="D1680" s="1239"/>
      <c r="E1680" s="62">
        <f>SUM(E1653:E1679)</f>
        <v>6980255.4500000002</v>
      </c>
    </row>
    <row r="1681" spans="1:6" ht="20.25">
      <c r="A1681" s="55" t="s">
        <v>23</v>
      </c>
      <c r="B1681" s="22"/>
      <c r="C1681" s="22"/>
      <c r="D1681" s="22"/>
      <c r="E1681" s="22"/>
    </row>
    <row r="1682" spans="1:6" ht="20.25">
      <c r="A1682" s="19" t="s">
        <v>0</v>
      </c>
      <c r="B1682" s="20"/>
      <c r="C1682" s="20"/>
      <c r="D1682" s="21"/>
      <c r="E1682" s="22"/>
    </row>
    <row r="1683" spans="1:6" ht="20.25">
      <c r="A1683" s="19" t="s">
        <v>1</v>
      </c>
      <c r="B1683" s="20"/>
      <c r="C1683" s="19" t="s">
        <v>2</v>
      </c>
      <c r="D1683" s="21"/>
      <c r="E1683" s="21"/>
    </row>
    <row r="1684" spans="1:6" ht="20.25">
      <c r="A1684" s="19"/>
      <c r="B1684" s="23"/>
      <c r="C1684" s="20"/>
      <c r="D1684" s="22"/>
      <c r="E1684" s="22"/>
    </row>
    <row r="1685" spans="1:6" ht="20.25">
      <c r="A1685" s="19"/>
      <c r="B1685" s="23"/>
      <c r="C1685" s="20"/>
      <c r="D1685" s="22"/>
      <c r="E1685" s="22"/>
    </row>
    <row r="1686" spans="1:6" ht="20.25">
      <c r="A1686" s="19" t="s">
        <v>3</v>
      </c>
      <c r="B1686" s="23"/>
      <c r="C1686" s="20"/>
      <c r="D1686" s="22"/>
      <c r="E1686" s="22"/>
    </row>
    <row r="1687" spans="1:6" ht="20.25">
      <c r="A1687" s="21"/>
      <c r="B1687" s="24"/>
      <c r="C1687" s="21"/>
      <c r="D1687" s="22"/>
      <c r="E1687" s="22"/>
    </row>
    <row r="1688" spans="1:6" ht="20.25">
      <c r="A1688" s="21" t="s">
        <v>205</v>
      </c>
      <c r="B1688" s="24"/>
      <c r="C1688" s="21"/>
      <c r="D1688" s="22"/>
      <c r="E1688" s="22"/>
    </row>
    <row r="1689" spans="1:6" ht="20.25">
      <c r="A1689" s="21" t="s">
        <v>5</v>
      </c>
      <c r="B1689" s="21"/>
      <c r="C1689" s="21"/>
      <c r="D1689" s="22"/>
      <c r="E1689" s="22"/>
    </row>
    <row r="1690" spans="1:6" ht="20.25">
      <c r="A1690" s="21" t="s">
        <v>6</v>
      </c>
      <c r="B1690" s="22"/>
      <c r="C1690" s="22"/>
      <c r="D1690" s="22"/>
      <c r="E1690" s="22"/>
    </row>
    <row r="1691" spans="1:6" ht="20.25">
      <c r="A1691" s="25" t="s">
        <v>7</v>
      </c>
      <c r="B1691" s="26" t="s">
        <v>8</v>
      </c>
      <c r="C1691" s="1238" t="s">
        <v>9</v>
      </c>
      <c r="D1691" s="1240"/>
      <c r="E1691" s="25" t="s">
        <v>10</v>
      </c>
    </row>
    <row r="1692" spans="1:6" ht="20.25">
      <c r="A1692" s="27"/>
      <c r="B1692" s="28" t="s">
        <v>11</v>
      </c>
      <c r="C1692" s="25"/>
      <c r="D1692" s="29"/>
      <c r="E1692" s="27" t="s">
        <v>12</v>
      </c>
    </row>
    <row r="1693" spans="1:6" ht="20.25">
      <c r="A1693" s="30"/>
      <c r="B1693" s="31"/>
      <c r="C1693" s="32" t="s">
        <v>13</v>
      </c>
      <c r="D1693" s="33" t="s">
        <v>14</v>
      </c>
      <c r="E1693" s="32"/>
    </row>
    <row r="1694" spans="1:6" ht="20.25">
      <c r="A1694" s="34" t="s">
        <v>206</v>
      </c>
      <c r="B1694" s="34" t="s">
        <v>26</v>
      </c>
      <c r="C1694" s="34" t="s">
        <v>19</v>
      </c>
      <c r="D1694" s="35">
        <v>39660</v>
      </c>
      <c r="E1694" s="94">
        <v>-360</v>
      </c>
    </row>
    <row r="1695" spans="1:6" ht="20.25">
      <c r="A1695" s="37"/>
      <c r="B1695" s="37" t="s">
        <v>26</v>
      </c>
      <c r="C1695" s="37" t="s">
        <v>19</v>
      </c>
      <c r="D1695" s="38">
        <v>39721</v>
      </c>
      <c r="E1695" s="88">
        <v>-514</v>
      </c>
      <c r="F1695" s="296"/>
    </row>
    <row r="1696" spans="1:6" ht="20.25">
      <c r="A1696" s="41"/>
      <c r="B1696" s="37" t="s">
        <v>26</v>
      </c>
      <c r="C1696" s="37" t="s">
        <v>17</v>
      </c>
      <c r="D1696" s="38">
        <v>39797</v>
      </c>
      <c r="E1696" s="88">
        <v>-498.7</v>
      </c>
      <c r="F1696" s="296"/>
    </row>
    <row r="1697" spans="1:6" ht="20.25">
      <c r="A1697" s="41"/>
      <c r="B1697" s="37" t="s">
        <v>26</v>
      </c>
      <c r="C1697" s="37" t="s">
        <v>19</v>
      </c>
      <c r="D1697" s="38">
        <v>39844</v>
      </c>
      <c r="E1697" s="88">
        <v>-499</v>
      </c>
      <c r="F1697" s="296"/>
    </row>
    <row r="1698" spans="1:6" ht="20.25">
      <c r="A1698" s="41"/>
      <c r="B1698" s="37" t="s">
        <v>26</v>
      </c>
      <c r="C1698" s="37" t="s">
        <v>19</v>
      </c>
      <c r="D1698" s="38">
        <v>39872</v>
      </c>
      <c r="E1698" s="88">
        <v>-1493.6</v>
      </c>
      <c r="F1698" s="296"/>
    </row>
    <row r="1699" spans="1:6" ht="20.25">
      <c r="A1699" s="41"/>
      <c r="B1699" s="37" t="s">
        <v>16</v>
      </c>
      <c r="C1699" s="37" t="s">
        <v>19</v>
      </c>
      <c r="D1699" s="38">
        <v>39903</v>
      </c>
      <c r="E1699" s="89">
        <v>570</v>
      </c>
      <c r="F1699" s="296"/>
    </row>
    <row r="1700" spans="1:6" ht="20.25">
      <c r="A1700" s="41"/>
      <c r="B1700" s="37" t="s">
        <v>16</v>
      </c>
      <c r="C1700" s="37" t="s">
        <v>17</v>
      </c>
      <c r="D1700" s="38">
        <v>39918</v>
      </c>
      <c r="E1700" s="89">
        <v>474.6</v>
      </c>
      <c r="F1700" s="296"/>
    </row>
    <row r="1701" spans="1:6" ht="20.25">
      <c r="A1701" s="41"/>
      <c r="B1701" s="37" t="s">
        <v>16</v>
      </c>
      <c r="C1701" s="37" t="s">
        <v>19</v>
      </c>
      <c r="D1701" s="38">
        <v>39933</v>
      </c>
      <c r="E1701" s="89">
        <v>1064.8</v>
      </c>
      <c r="F1701" s="296"/>
    </row>
    <row r="1702" spans="1:6" ht="20.25">
      <c r="A1702" s="37"/>
      <c r="B1702" s="37" t="s">
        <v>16</v>
      </c>
      <c r="C1702" s="37" t="s">
        <v>17</v>
      </c>
      <c r="D1702" s="38">
        <v>39948</v>
      </c>
      <c r="E1702" s="89">
        <v>595.20000000000005</v>
      </c>
      <c r="F1702" s="296"/>
    </row>
    <row r="1703" spans="1:6" ht="20.25">
      <c r="A1703" s="41"/>
      <c r="B1703" s="37" t="s">
        <v>34</v>
      </c>
      <c r="C1703" s="37" t="s">
        <v>19</v>
      </c>
      <c r="D1703" s="38">
        <v>39964</v>
      </c>
      <c r="E1703" s="89">
        <v>587</v>
      </c>
      <c r="F1703" s="296"/>
    </row>
    <row r="1704" spans="1:6" ht="20.25">
      <c r="A1704" s="41"/>
      <c r="B1704" s="37" t="s">
        <v>26</v>
      </c>
      <c r="C1704" s="37" t="s">
        <v>17</v>
      </c>
      <c r="D1704" s="38">
        <v>39979</v>
      </c>
      <c r="E1704" s="88">
        <v>-2955.6</v>
      </c>
      <c r="F1704" s="296"/>
    </row>
    <row r="1705" spans="1:6" ht="20.25">
      <c r="A1705" s="37"/>
      <c r="B1705" s="37" t="s">
        <v>26</v>
      </c>
      <c r="C1705" s="37" t="s">
        <v>19</v>
      </c>
      <c r="D1705" s="38">
        <v>40025</v>
      </c>
      <c r="E1705" s="88">
        <v>-786.4</v>
      </c>
      <c r="F1705" s="295"/>
    </row>
    <row r="1706" spans="1:6" ht="20.25">
      <c r="A1706" s="37"/>
      <c r="B1706" s="37" t="s">
        <v>200</v>
      </c>
      <c r="C1706" s="37" t="s">
        <v>207</v>
      </c>
      <c r="D1706" s="38">
        <v>42886</v>
      </c>
      <c r="E1706" s="89">
        <v>-78262</v>
      </c>
      <c r="F1706" s="308"/>
    </row>
    <row r="1707" spans="1:6" ht="20.25">
      <c r="A1707" s="37"/>
      <c r="B1707" s="280" t="s">
        <v>34</v>
      </c>
      <c r="C1707" s="280" t="s">
        <v>19</v>
      </c>
      <c r="D1707" s="38">
        <v>43100</v>
      </c>
      <c r="E1707" s="89">
        <v>4115095</v>
      </c>
      <c r="F1707" s="295">
        <v>43160</v>
      </c>
    </row>
    <row r="1708" spans="1:6" s="279" customFormat="1" ht="20.25">
      <c r="A1708" s="280"/>
      <c r="B1708" s="280" t="s">
        <v>34</v>
      </c>
      <c r="C1708" s="280" t="s">
        <v>17</v>
      </c>
      <c r="D1708" s="38">
        <v>43115</v>
      </c>
      <c r="E1708" s="89">
        <v>3405256</v>
      </c>
      <c r="F1708" s="295"/>
    </row>
    <row r="1709" spans="1:6" ht="20.25">
      <c r="A1709" s="37"/>
      <c r="B1709" s="280" t="s">
        <v>34</v>
      </c>
      <c r="C1709" s="280" t="s">
        <v>19</v>
      </c>
      <c r="D1709" s="38">
        <v>43131</v>
      </c>
      <c r="E1709" s="89">
        <v>3773829</v>
      </c>
      <c r="F1709" s="296"/>
    </row>
    <row r="1710" spans="1:6" ht="20.25">
      <c r="A1710" s="37"/>
      <c r="B1710" s="37"/>
      <c r="C1710" s="37"/>
      <c r="D1710" s="38"/>
      <c r="E1710" s="89"/>
      <c r="F1710" s="296"/>
    </row>
    <row r="1711" spans="1:6" ht="20.25">
      <c r="A1711" s="37"/>
      <c r="B1711" s="37"/>
      <c r="C1711" s="37"/>
      <c r="D1711" s="38"/>
      <c r="E1711" s="89"/>
    </row>
    <row r="1712" spans="1:6" ht="20.25">
      <c r="A1712" s="37"/>
      <c r="B1712" s="37"/>
      <c r="C1712" s="37"/>
      <c r="D1712" s="38"/>
      <c r="E1712" s="89"/>
    </row>
    <row r="1713" spans="1:6" ht="20.25">
      <c r="A1713" s="37"/>
      <c r="B1713" s="37"/>
      <c r="C1713" s="37"/>
      <c r="D1713" s="38"/>
      <c r="E1713" s="89"/>
    </row>
    <row r="1714" spans="1:6" s="279" customFormat="1" ht="20.25">
      <c r="A1714" s="280"/>
      <c r="B1714" s="280"/>
      <c r="C1714" s="280"/>
      <c r="D1714" s="38"/>
      <c r="E1714" s="89"/>
      <c r="F1714" s="302"/>
    </row>
    <row r="1715" spans="1:6" s="279" customFormat="1" ht="20.25">
      <c r="A1715" s="280"/>
      <c r="B1715" s="280"/>
      <c r="C1715" s="280"/>
      <c r="D1715" s="38"/>
      <c r="E1715" s="89"/>
      <c r="F1715" s="302"/>
    </row>
    <row r="1716" spans="1:6" s="279" customFormat="1" ht="20.25">
      <c r="A1716" s="280"/>
      <c r="B1716" s="280"/>
      <c r="C1716" s="280"/>
      <c r="D1716" s="38"/>
      <c r="E1716" s="89"/>
      <c r="F1716" s="302"/>
    </row>
    <row r="1717" spans="1:6" ht="20.25">
      <c r="A1717" s="37"/>
      <c r="B1717" s="37"/>
      <c r="C1717" s="37"/>
      <c r="D1717" s="38"/>
      <c r="E1717" s="89"/>
    </row>
    <row r="1718" spans="1:6" ht="20.25">
      <c r="A1718" s="37"/>
      <c r="B1718" s="37"/>
      <c r="C1718" s="37"/>
      <c r="D1718" s="38"/>
      <c r="E1718" s="89"/>
    </row>
    <row r="1719" spans="1:6" ht="20.25">
      <c r="A1719" s="37"/>
      <c r="B1719" s="37"/>
      <c r="C1719" s="37"/>
      <c r="D1719" s="38"/>
      <c r="E1719" s="89"/>
    </row>
    <row r="1720" spans="1:6" ht="20.25">
      <c r="A1720" s="67"/>
      <c r="B1720" s="67"/>
      <c r="C1720" s="67"/>
      <c r="D1720" s="68"/>
      <c r="E1720" s="98"/>
    </row>
    <row r="1721" spans="1:6" ht="20.25">
      <c r="A1721" s="22"/>
      <c r="B1721" s="53"/>
      <c r="C1721" s="1238" t="s">
        <v>744</v>
      </c>
      <c r="D1721" s="1239"/>
      <c r="E1721" s="70">
        <f>SUM(E1694:E1720)</f>
        <v>11212102.300000001</v>
      </c>
    </row>
    <row r="1722" spans="1:6" ht="20.25">
      <c r="A1722" s="55" t="s">
        <v>23</v>
      </c>
      <c r="B1722" s="53"/>
      <c r="C1722" s="53"/>
      <c r="D1722" s="53"/>
      <c r="E1722" s="53"/>
    </row>
    <row r="1723" spans="1:6" ht="20.25">
      <c r="A1723" s="19" t="s">
        <v>0</v>
      </c>
      <c r="B1723" s="20"/>
      <c r="C1723" s="20"/>
      <c r="D1723" s="21"/>
      <c r="E1723" s="22"/>
    </row>
    <row r="1724" spans="1:6" ht="20.25">
      <c r="A1724" s="19" t="s">
        <v>1</v>
      </c>
      <c r="B1724" s="20"/>
      <c r="C1724" s="19" t="s">
        <v>2</v>
      </c>
      <c r="D1724" s="21"/>
      <c r="E1724" s="21"/>
    </row>
    <row r="1725" spans="1:6" ht="20.25">
      <c r="A1725" s="19"/>
      <c r="B1725" s="23"/>
      <c r="C1725" s="20"/>
      <c r="D1725" s="22"/>
      <c r="E1725" s="22"/>
    </row>
    <row r="1726" spans="1:6" ht="20.25">
      <c r="A1726" s="19"/>
      <c r="B1726" s="23"/>
      <c r="C1726" s="20"/>
      <c r="D1726" s="22"/>
      <c r="E1726" s="22"/>
    </row>
    <row r="1727" spans="1:6" ht="20.25">
      <c r="A1727" s="19" t="s">
        <v>3</v>
      </c>
      <c r="B1727" s="23"/>
      <c r="C1727" s="20"/>
      <c r="D1727" s="22"/>
      <c r="E1727" s="22"/>
    </row>
    <row r="1728" spans="1:6" ht="20.25">
      <c r="A1728" s="21"/>
      <c r="B1728" s="24"/>
      <c r="C1728" s="21"/>
      <c r="D1728" s="22"/>
      <c r="E1728" s="22"/>
    </row>
    <row r="1729" spans="1:5" ht="20.25">
      <c r="A1729" s="21" t="s">
        <v>208</v>
      </c>
      <c r="B1729" s="24"/>
      <c r="C1729" s="21"/>
      <c r="D1729" s="22"/>
      <c r="E1729" s="22"/>
    </row>
    <row r="1730" spans="1:5" ht="20.25">
      <c r="A1730" s="21" t="s">
        <v>5</v>
      </c>
      <c r="B1730" s="21"/>
      <c r="C1730" s="21"/>
      <c r="D1730" s="22"/>
      <c r="E1730" s="22"/>
    </row>
    <row r="1731" spans="1:5" ht="20.25">
      <c r="A1731" s="21" t="s">
        <v>6</v>
      </c>
      <c r="B1731" s="22"/>
      <c r="C1731" s="22"/>
      <c r="D1731" s="22"/>
      <c r="E1731" s="22"/>
    </row>
    <row r="1732" spans="1:5" ht="20.25">
      <c r="A1732" s="25" t="s">
        <v>7</v>
      </c>
      <c r="B1732" s="26" t="s">
        <v>8</v>
      </c>
      <c r="C1732" s="1238" t="s">
        <v>9</v>
      </c>
      <c r="D1732" s="1240"/>
      <c r="E1732" s="25" t="s">
        <v>10</v>
      </c>
    </row>
    <row r="1733" spans="1:5" ht="20.25">
      <c r="A1733" s="27"/>
      <c r="B1733" s="28" t="s">
        <v>11</v>
      </c>
      <c r="C1733" s="25"/>
      <c r="D1733" s="29"/>
      <c r="E1733" s="27" t="s">
        <v>12</v>
      </c>
    </row>
    <row r="1734" spans="1:5" ht="20.25">
      <c r="A1734" s="30"/>
      <c r="B1734" s="31"/>
      <c r="C1734" s="32" t="s">
        <v>13</v>
      </c>
      <c r="D1734" s="33" t="s">
        <v>14</v>
      </c>
      <c r="E1734" s="32"/>
    </row>
    <row r="1735" spans="1:5" ht="20.25">
      <c r="A1735" s="34" t="s">
        <v>209</v>
      </c>
      <c r="B1735" s="34" t="s">
        <v>26</v>
      </c>
      <c r="C1735" s="37" t="s">
        <v>19</v>
      </c>
      <c r="D1735" s="35">
        <v>39202</v>
      </c>
      <c r="E1735" s="94">
        <v>-11690.8</v>
      </c>
    </row>
    <row r="1736" spans="1:5" ht="20.25">
      <c r="A1736" s="37"/>
      <c r="B1736" s="37" t="s">
        <v>26</v>
      </c>
      <c r="C1736" s="37" t="s">
        <v>17</v>
      </c>
      <c r="D1736" s="38">
        <v>39217</v>
      </c>
      <c r="E1736" s="88">
        <v>-9450</v>
      </c>
    </row>
    <row r="1737" spans="1:5" ht="20.25">
      <c r="A1737" s="41"/>
      <c r="B1737" s="37" t="s">
        <v>26</v>
      </c>
      <c r="C1737" s="37" t="s">
        <v>19</v>
      </c>
      <c r="D1737" s="38">
        <v>39325</v>
      </c>
      <c r="E1737" s="88">
        <v>-3267</v>
      </c>
    </row>
    <row r="1738" spans="1:5" ht="20.25">
      <c r="A1738" s="41"/>
      <c r="B1738" s="37" t="s">
        <v>26</v>
      </c>
      <c r="C1738" s="37" t="s">
        <v>19</v>
      </c>
      <c r="D1738" s="38">
        <v>39447</v>
      </c>
      <c r="E1738" s="88">
        <v>-219.6</v>
      </c>
    </row>
    <row r="1739" spans="1:5" ht="20.25">
      <c r="A1739" s="41"/>
      <c r="B1739" s="37" t="s">
        <v>26</v>
      </c>
      <c r="C1739" s="37" t="s">
        <v>17</v>
      </c>
      <c r="D1739" s="38">
        <v>39583</v>
      </c>
      <c r="E1739" s="88">
        <v>-100</v>
      </c>
    </row>
    <row r="1740" spans="1:5" ht="20.25">
      <c r="A1740" s="41"/>
      <c r="B1740" s="37" t="s">
        <v>26</v>
      </c>
      <c r="C1740" s="37" t="s">
        <v>19</v>
      </c>
      <c r="D1740" s="38">
        <v>39691</v>
      </c>
      <c r="E1740" s="88">
        <v>-90</v>
      </c>
    </row>
    <row r="1741" spans="1:5" ht="20.25">
      <c r="A1741" s="41"/>
      <c r="B1741" s="37" t="s">
        <v>26</v>
      </c>
      <c r="C1741" s="37" t="s">
        <v>17</v>
      </c>
      <c r="D1741" s="38">
        <v>39918</v>
      </c>
      <c r="E1741" s="88">
        <v>-2524</v>
      </c>
    </row>
    <row r="1742" spans="1:5" ht="20.25">
      <c r="A1742" s="41"/>
      <c r="B1742" s="44" t="s">
        <v>27</v>
      </c>
      <c r="C1742" s="37" t="s">
        <v>19</v>
      </c>
      <c r="D1742" s="42">
        <v>40574</v>
      </c>
      <c r="E1742" s="88">
        <v>-4909</v>
      </c>
    </row>
    <row r="1743" spans="1:5" ht="20.25">
      <c r="A1743" s="41"/>
      <c r="B1743" s="37" t="s">
        <v>20</v>
      </c>
      <c r="C1743" s="37" t="s">
        <v>19</v>
      </c>
      <c r="D1743" s="42">
        <v>40602</v>
      </c>
      <c r="E1743" s="88">
        <v>-762</v>
      </c>
    </row>
    <row r="1744" spans="1:5" ht="20.25">
      <c r="A1744" s="41"/>
      <c r="B1744" s="85"/>
      <c r="C1744" s="37"/>
      <c r="D1744" s="42"/>
      <c r="E1744" s="89"/>
    </row>
    <row r="1745" spans="1:6" ht="20.25">
      <c r="A1745" s="41"/>
      <c r="B1745" s="85"/>
      <c r="C1745" s="37"/>
      <c r="D1745" s="42"/>
      <c r="E1745" s="89"/>
    </row>
    <row r="1746" spans="1:6" ht="20.25">
      <c r="A1746" s="41"/>
      <c r="B1746" s="85"/>
      <c r="C1746" s="37"/>
      <c r="D1746" s="38"/>
      <c r="E1746" s="89"/>
    </row>
    <row r="1747" spans="1:6" ht="20.25">
      <c r="A1747" s="41"/>
      <c r="B1747" s="37"/>
      <c r="C1747" s="37"/>
      <c r="D1747" s="38"/>
      <c r="E1747" s="88"/>
    </row>
    <row r="1748" spans="1:6" ht="20.25">
      <c r="A1748" s="41"/>
      <c r="B1748" s="37"/>
      <c r="C1748" s="37"/>
      <c r="D1748" s="38"/>
      <c r="E1748" s="88"/>
    </row>
    <row r="1749" spans="1:6" ht="20.25">
      <c r="A1749" s="41"/>
      <c r="B1749" s="44"/>
      <c r="C1749" s="37"/>
      <c r="D1749" s="42"/>
      <c r="E1749" s="88"/>
    </row>
    <row r="1750" spans="1:6" ht="20.25">
      <c r="A1750" s="41"/>
      <c r="B1750" s="44"/>
      <c r="C1750" s="37"/>
      <c r="D1750" s="42"/>
      <c r="E1750" s="88"/>
    </row>
    <row r="1751" spans="1:6" ht="20.25">
      <c r="A1751" s="41"/>
      <c r="B1751" s="44"/>
      <c r="C1751" s="37"/>
      <c r="D1751" s="42"/>
      <c r="E1751" s="88"/>
    </row>
    <row r="1752" spans="1:6" ht="20.25">
      <c r="A1752" s="41"/>
      <c r="B1752" s="44"/>
      <c r="C1752" s="37"/>
      <c r="D1752" s="42"/>
      <c r="E1752" s="88"/>
    </row>
    <row r="1753" spans="1:6" ht="20.25">
      <c r="A1753" s="41"/>
      <c r="B1753" s="44"/>
      <c r="C1753" s="37"/>
      <c r="D1753" s="42"/>
      <c r="E1753" s="88"/>
    </row>
    <row r="1754" spans="1:6" s="279" customFormat="1" ht="20.25">
      <c r="A1754" s="41"/>
      <c r="B1754" s="281"/>
      <c r="C1754" s="280"/>
      <c r="D1754" s="42"/>
      <c r="E1754" s="88"/>
      <c r="F1754" s="302"/>
    </row>
    <row r="1755" spans="1:6" s="279" customFormat="1" ht="20.25">
      <c r="A1755" s="41"/>
      <c r="B1755" s="281"/>
      <c r="C1755" s="280"/>
      <c r="D1755" s="42"/>
      <c r="E1755" s="88"/>
      <c r="F1755" s="302"/>
    </row>
    <row r="1756" spans="1:6" ht="20.25">
      <c r="A1756" s="37"/>
      <c r="B1756" s="44"/>
      <c r="C1756" s="37"/>
      <c r="D1756" s="45"/>
      <c r="E1756" s="46"/>
    </row>
    <row r="1757" spans="1:6" ht="20.25">
      <c r="A1757" s="37"/>
      <c r="B1757" s="44"/>
      <c r="C1757" s="37"/>
      <c r="D1757" s="45"/>
      <c r="E1757" s="46"/>
    </row>
    <row r="1758" spans="1:6" ht="20.25">
      <c r="A1758" s="37"/>
      <c r="B1758" s="44"/>
      <c r="C1758" s="37"/>
      <c r="D1758" s="45"/>
      <c r="E1758" s="46"/>
    </row>
    <row r="1759" spans="1:6" ht="20.25">
      <c r="A1759" s="37"/>
      <c r="B1759" s="44"/>
      <c r="C1759" s="37"/>
      <c r="D1759" s="45"/>
      <c r="E1759" s="46"/>
    </row>
    <row r="1760" spans="1:6" ht="20.25">
      <c r="A1760" s="47"/>
      <c r="B1760" s="48"/>
      <c r="C1760" s="47"/>
      <c r="D1760" s="49"/>
      <c r="E1760" s="50"/>
    </row>
    <row r="1761" spans="1:5" ht="20.25">
      <c r="A1761" s="30"/>
      <c r="B1761" s="51"/>
      <c r="C1761" s="30"/>
      <c r="D1761" s="49"/>
      <c r="E1761" s="50"/>
    </row>
    <row r="1762" spans="1:5" ht="20.25">
      <c r="A1762" s="52"/>
      <c r="B1762" s="53"/>
      <c r="C1762" s="1238" t="s">
        <v>744</v>
      </c>
      <c r="D1762" s="1239"/>
      <c r="E1762" s="74">
        <v>-33012.399999999994</v>
      </c>
    </row>
    <row r="1763" spans="1:5" ht="20.25">
      <c r="A1763" s="55" t="s">
        <v>23</v>
      </c>
      <c r="B1763" s="22"/>
      <c r="C1763" s="136"/>
      <c r="D1763" s="22"/>
      <c r="E1763" s="22"/>
    </row>
    <row r="1764" spans="1:5" ht="20.25">
      <c r="A1764" s="19" t="s">
        <v>0</v>
      </c>
      <c r="B1764" s="20"/>
      <c r="C1764" s="20"/>
      <c r="D1764" s="21"/>
      <c r="E1764" s="22"/>
    </row>
    <row r="1765" spans="1:5" ht="20.25">
      <c r="A1765" s="19" t="s">
        <v>1</v>
      </c>
      <c r="B1765" s="20"/>
      <c r="C1765" s="19" t="s">
        <v>2</v>
      </c>
      <c r="D1765" s="21"/>
      <c r="E1765" s="21"/>
    </row>
    <row r="1766" spans="1:5" ht="20.25">
      <c r="A1766" s="19"/>
      <c r="B1766" s="23"/>
      <c r="C1766" s="20"/>
      <c r="D1766" s="22"/>
      <c r="E1766" s="22"/>
    </row>
    <row r="1767" spans="1:5" ht="20.25">
      <c r="A1767" s="19"/>
      <c r="B1767" s="23"/>
      <c r="C1767" s="20"/>
      <c r="D1767" s="22"/>
      <c r="E1767" s="22"/>
    </row>
    <row r="1768" spans="1:5" ht="20.25">
      <c r="A1768" s="19" t="s">
        <v>3</v>
      </c>
      <c r="B1768" s="23"/>
      <c r="C1768" s="20"/>
      <c r="D1768" s="22"/>
      <c r="E1768" s="22"/>
    </row>
    <row r="1769" spans="1:5" ht="20.25">
      <c r="A1769" s="21"/>
      <c r="B1769" s="24"/>
      <c r="C1769" s="21"/>
      <c r="D1769" s="22"/>
      <c r="E1769" s="22"/>
    </row>
    <row r="1770" spans="1:5" ht="20.25">
      <c r="A1770" s="21" t="s">
        <v>210</v>
      </c>
      <c r="B1770" s="24"/>
      <c r="C1770" s="21"/>
      <c r="D1770" s="22"/>
      <c r="E1770" s="22"/>
    </row>
    <row r="1771" spans="1:5" ht="20.25">
      <c r="A1771" s="21" t="s">
        <v>5</v>
      </c>
      <c r="B1771" s="21"/>
      <c r="C1771" s="21"/>
      <c r="D1771" s="22"/>
      <c r="E1771" s="22"/>
    </row>
    <row r="1772" spans="1:5" ht="20.25">
      <c r="A1772" s="21" t="s">
        <v>6</v>
      </c>
      <c r="B1772" s="22"/>
      <c r="C1772" s="22"/>
      <c r="D1772" s="22"/>
      <c r="E1772" s="22"/>
    </row>
    <row r="1773" spans="1:5" ht="20.25">
      <c r="A1773" s="25" t="s">
        <v>7</v>
      </c>
      <c r="B1773" s="26" t="s">
        <v>8</v>
      </c>
      <c r="C1773" s="1238" t="s">
        <v>9</v>
      </c>
      <c r="D1773" s="1240"/>
      <c r="E1773" s="25" t="s">
        <v>10</v>
      </c>
    </row>
    <row r="1774" spans="1:5" ht="20.25">
      <c r="A1774" s="27"/>
      <c r="B1774" s="28" t="s">
        <v>11</v>
      </c>
      <c r="C1774" s="25"/>
      <c r="D1774" s="29"/>
      <c r="E1774" s="27" t="s">
        <v>12</v>
      </c>
    </row>
    <row r="1775" spans="1:5" ht="20.25">
      <c r="A1775" s="30"/>
      <c r="B1775" s="31"/>
      <c r="C1775" s="32" t="s">
        <v>13</v>
      </c>
      <c r="D1775" s="33" t="s">
        <v>14</v>
      </c>
      <c r="E1775" s="32"/>
    </row>
    <row r="1776" spans="1:5" ht="20.25">
      <c r="A1776" s="34" t="s">
        <v>211</v>
      </c>
      <c r="B1776" s="34" t="s">
        <v>187</v>
      </c>
      <c r="C1776" s="34" t="s">
        <v>19</v>
      </c>
      <c r="D1776" s="35">
        <v>39263</v>
      </c>
      <c r="E1776" s="87">
        <v>240</v>
      </c>
    </row>
    <row r="1777" spans="1:6" ht="20.25">
      <c r="A1777" s="37"/>
      <c r="B1777" s="37" t="s">
        <v>187</v>
      </c>
      <c r="C1777" s="37" t="s">
        <v>19</v>
      </c>
      <c r="D1777" s="38">
        <v>39294</v>
      </c>
      <c r="E1777" s="89">
        <v>93</v>
      </c>
    </row>
    <row r="1778" spans="1:6" ht="20.25">
      <c r="A1778" s="41"/>
      <c r="B1778" s="37" t="s">
        <v>187</v>
      </c>
      <c r="C1778" s="37" t="s">
        <v>19</v>
      </c>
      <c r="D1778" s="38">
        <v>39325</v>
      </c>
      <c r="E1778" s="89">
        <v>348</v>
      </c>
    </row>
    <row r="1779" spans="1:6" ht="20.25">
      <c r="A1779" s="41"/>
      <c r="B1779" s="37" t="s">
        <v>187</v>
      </c>
      <c r="C1779" s="37" t="s">
        <v>19</v>
      </c>
      <c r="D1779" s="38">
        <v>39386</v>
      </c>
      <c r="E1779" s="88">
        <v>-14400</v>
      </c>
    </row>
    <row r="1780" spans="1:6" ht="20.25">
      <c r="A1780" s="41"/>
      <c r="B1780" s="37" t="s">
        <v>187</v>
      </c>
      <c r="C1780" s="37" t="s">
        <v>19</v>
      </c>
      <c r="D1780" s="38">
        <v>39691</v>
      </c>
      <c r="E1780" s="88">
        <v>-5678</v>
      </c>
    </row>
    <row r="1781" spans="1:6" ht="20.25">
      <c r="A1781" s="41"/>
      <c r="B1781" s="37" t="s">
        <v>187</v>
      </c>
      <c r="C1781" s="37" t="s">
        <v>19</v>
      </c>
      <c r="D1781" s="38">
        <v>39844</v>
      </c>
      <c r="E1781" s="89">
        <v>978.4</v>
      </c>
    </row>
    <row r="1782" spans="1:6" ht="20.25">
      <c r="A1782" s="41"/>
      <c r="B1782" s="37" t="s">
        <v>187</v>
      </c>
      <c r="C1782" s="37" t="s">
        <v>19</v>
      </c>
      <c r="D1782" s="38">
        <v>39994</v>
      </c>
      <c r="E1782" s="88">
        <v>-48162</v>
      </c>
    </row>
    <row r="1783" spans="1:6" ht="20.25">
      <c r="A1783" s="41"/>
      <c r="B1783" s="37" t="s">
        <v>187</v>
      </c>
      <c r="C1783" s="37" t="s">
        <v>17</v>
      </c>
      <c r="D1783" s="38">
        <v>40252</v>
      </c>
      <c r="E1783" s="89">
        <v>100</v>
      </c>
    </row>
    <row r="1784" spans="1:6" ht="20.25">
      <c r="A1784" s="41"/>
      <c r="B1784" s="37" t="s">
        <v>212</v>
      </c>
      <c r="C1784" s="37" t="s">
        <v>19</v>
      </c>
      <c r="D1784" s="42">
        <v>41305</v>
      </c>
      <c r="E1784" s="137">
        <v>301</v>
      </c>
    </row>
    <row r="1785" spans="1:6" ht="20.25">
      <c r="A1785" s="41"/>
      <c r="B1785" s="37" t="s">
        <v>21</v>
      </c>
      <c r="C1785" s="37" t="s">
        <v>19</v>
      </c>
      <c r="D1785" s="38">
        <v>42429</v>
      </c>
      <c r="E1785" s="46">
        <v>450</v>
      </c>
    </row>
    <row r="1786" spans="1:6" s="279" customFormat="1" ht="20.25">
      <c r="A1786" s="41"/>
      <c r="B1786" s="280" t="s">
        <v>21</v>
      </c>
      <c r="C1786" s="280" t="s">
        <v>17</v>
      </c>
      <c r="D1786" s="42">
        <v>43115</v>
      </c>
      <c r="E1786" s="46">
        <v>3944</v>
      </c>
      <c r="F1786" s="302"/>
    </row>
    <row r="1787" spans="1:6" ht="20.25">
      <c r="A1787" s="41"/>
      <c r="B1787" s="37" t="s">
        <v>40</v>
      </c>
      <c r="C1787" s="37" t="s">
        <v>19</v>
      </c>
      <c r="D1787" s="42">
        <v>43131</v>
      </c>
      <c r="E1787" s="138">
        <v>1141052</v>
      </c>
      <c r="F1787" s="302">
        <v>43101</v>
      </c>
    </row>
    <row r="1788" spans="1:6" ht="20.25">
      <c r="A1788" s="41"/>
      <c r="B1788" s="37"/>
      <c r="C1788" s="37"/>
      <c r="D1788" s="42"/>
      <c r="E1788" s="138"/>
    </row>
    <row r="1789" spans="1:6" ht="20.25">
      <c r="A1789" s="41"/>
      <c r="B1789" s="37"/>
      <c r="C1789" s="37"/>
      <c r="D1789" s="42"/>
      <c r="E1789" s="46"/>
    </row>
    <row r="1790" spans="1:6" ht="20.25">
      <c r="A1790" s="41"/>
      <c r="B1790" s="44"/>
      <c r="C1790" s="37"/>
      <c r="D1790" s="42"/>
      <c r="E1790" s="46"/>
    </row>
    <row r="1791" spans="1:6" ht="20.25">
      <c r="A1791" s="41"/>
      <c r="B1791" s="44"/>
      <c r="C1791" s="37"/>
      <c r="D1791" s="42"/>
      <c r="E1791" s="46"/>
    </row>
    <row r="1792" spans="1:6" ht="20.25">
      <c r="A1792" s="41"/>
      <c r="B1792" s="44"/>
      <c r="C1792" s="37"/>
      <c r="D1792" s="42"/>
      <c r="E1792" s="46"/>
    </row>
    <row r="1793" spans="1:6" ht="20.25">
      <c r="A1793" s="41"/>
      <c r="B1793" s="44"/>
      <c r="C1793" s="37"/>
      <c r="D1793" s="42"/>
      <c r="E1793" s="46"/>
    </row>
    <row r="1794" spans="1:6" ht="20.25">
      <c r="A1794" s="41"/>
      <c r="B1794" s="44"/>
      <c r="C1794" s="37"/>
      <c r="D1794" s="42"/>
      <c r="E1794" s="46"/>
    </row>
    <row r="1795" spans="1:6" ht="20.25">
      <c r="A1795" s="41"/>
      <c r="B1795" s="44"/>
      <c r="C1795" s="37"/>
      <c r="D1795" s="42"/>
      <c r="E1795" s="46"/>
    </row>
    <row r="1796" spans="1:6" s="279" customFormat="1" ht="20.25">
      <c r="A1796" s="41"/>
      <c r="B1796" s="281"/>
      <c r="C1796" s="280"/>
      <c r="D1796" s="42"/>
      <c r="E1796" s="46"/>
      <c r="F1796" s="302"/>
    </row>
    <row r="1797" spans="1:6" s="279" customFormat="1" ht="20.25">
      <c r="A1797" s="41"/>
      <c r="B1797" s="281"/>
      <c r="C1797" s="280"/>
      <c r="D1797" s="42"/>
      <c r="E1797" s="46"/>
      <c r="F1797" s="302"/>
    </row>
    <row r="1798" spans="1:6" s="279" customFormat="1" ht="20.25">
      <c r="A1798" s="41"/>
      <c r="B1798" s="281"/>
      <c r="C1798" s="280"/>
      <c r="D1798" s="42"/>
      <c r="E1798" s="46"/>
      <c r="F1798" s="302"/>
    </row>
    <row r="1799" spans="1:6" ht="20.25">
      <c r="A1799" s="37"/>
      <c r="B1799" s="44"/>
      <c r="C1799" s="37"/>
      <c r="D1799" s="45"/>
      <c r="E1799" s="46"/>
    </row>
    <row r="1800" spans="1:6" ht="20.25">
      <c r="A1800" s="37"/>
      <c r="B1800" s="44"/>
      <c r="C1800" s="37"/>
      <c r="D1800" s="45"/>
      <c r="E1800" s="46"/>
    </row>
    <row r="1801" spans="1:6" ht="20.25">
      <c r="A1801" s="47"/>
      <c r="B1801" s="48"/>
      <c r="C1801" s="47"/>
      <c r="D1801" s="49"/>
      <c r="E1801" s="50"/>
    </row>
    <row r="1802" spans="1:6" ht="20.25">
      <c r="A1802" s="30"/>
      <c r="B1802" s="51"/>
      <c r="C1802" s="30"/>
      <c r="D1802" s="49"/>
      <c r="E1802" s="50"/>
    </row>
    <row r="1803" spans="1:6" ht="20.25">
      <c r="A1803" s="52"/>
      <c r="B1803" s="53"/>
      <c r="C1803" s="1238" t="s">
        <v>744</v>
      </c>
      <c r="D1803" s="1239"/>
      <c r="E1803" s="62">
        <f>SUM(E1776:E1802)</f>
        <v>1079266.3999999999</v>
      </c>
    </row>
    <row r="1804" spans="1:6" ht="20.25">
      <c r="A1804" s="55" t="s">
        <v>23</v>
      </c>
      <c r="B1804" s="28"/>
      <c r="C1804" s="28"/>
      <c r="D1804" s="28"/>
      <c r="E1804" s="64"/>
    </row>
    <row r="1805" spans="1:6" ht="20.25">
      <c r="A1805" s="19" t="s">
        <v>0</v>
      </c>
      <c r="B1805" s="20"/>
      <c r="C1805" s="20"/>
      <c r="D1805" s="21"/>
      <c r="E1805" s="22"/>
    </row>
    <row r="1806" spans="1:6" ht="20.25">
      <c r="A1806" s="19" t="s">
        <v>1</v>
      </c>
      <c r="B1806" s="20"/>
      <c r="C1806" s="19" t="s">
        <v>2</v>
      </c>
      <c r="D1806" s="21"/>
      <c r="E1806" s="21"/>
    </row>
    <row r="1807" spans="1:6" ht="20.25">
      <c r="A1807" s="19"/>
      <c r="B1807" s="23"/>
      <c r="C1807" s="20"/>
      <c r="D1807" s="22"/>
      <c r="E1807" s="22"/>
    </row>
    <row r="1808" spans="1:6" ht="20.25">
      <c r="A1808" s="19"/>
      <c r="B1808" s="23"/>
      <c r="C1808" s="20"/>
      <c r="D1808" s="22"/>
      <c r="E1808" s="22"/>
    </row>
    <row r="1809" spans="1:5" ht="20.25">
      <c r="A1809" s="19" t="s">
        <v>3</v>
      </c>
      <c r="B1809" s="23"/>
      <c r="C1809" s="20"/>
      <c r="D1809" s="22"/>
      <c r="E1809" s="22"/>
    </row>
    <row r="1810" spans="1:5" ht="20.25">
      <c r="A1810" s="21"/>
      <c r="B1810" s="24"/>
      <c r="C1810" s="21"/>
      <c r="D1810" s="22"/>
      <c r="E1810" s="22"/>
    </row>
    <row r="1811" spans="1:5" ht="20.25">
      <c r="A1811" s="21" t="s">
        <v>213</v>
      </c>
      <c r="B1811" s="24"/>
      <c r="C1811" s="21"/>
      <c r="D1811" s="22"/>
      <c r="E1811" s="22"/>
    </row>
    <row r="1812" spans="1:5" ht="20.25">
      <c r="A1812" s="21" t="s">
        <v>5</v>
      </c>
      <c r="B1812" s="21"/>
      <c r="C1812" s="21"/>
      <c r="D1812" s="22"/>
      <c r="E1812" s="22"/>
    </row>
    <row r="1813" spans="1:5" ht="20.25">
      <c r="A1813" s="21" t="s">
        <v>6</v>
      </c>
      <c r="B1813" s="22"/>
      <c r="C1813" s="22"/>
      <c r="D1813" s="22"/>
      <c r="E1813" s="22"/>
    </row>
    <row r="1814" spans="1:5" ht="20.25">
      <c r="A1814" s="25" t="s">
        <v>7</v>
      </c>
      <c r="B1814" s="26" t="s">
        <v>8</v>
      </c>
      <c r="C1814" s="1238" t="s">
        <v>9</v>
      </c>
      <c r="D1814" s="1240"/>
      <c r="E1814" s="25" t="s">
        <v>10</v>
      </c>
    </row>
    <row r="1815" spans="1:5" ht="20.25">
      <c r="A1815" s="27"/>
      <c r="B1815" s="28" t="s">
        <v>11</v>
      </c>
      <c r="C1815" s="25"/>
      <c r="D1815" s="29"/>
      <c r="E1815" s="27" t="s">
        <v>12</v>
      </c>
    </row>
    <row r="1816" spans="1:5" ht="20.25">
      <c r="A1816" s="30"/>
      <c r="B1816" s="31"/>
      <c r="C1816" s="32" t="s">
        <v>13</v>
      </c>
      <c r="D1816" s="33" t="s">
        <v>14</v>
      </c>
      <c r="E1816" s="32"/>
    </row>
    <row r="1817" spans="1:5" ht="20.25">
      <c r="A1817" s="34" t="s">
        <v>214</v>
      </c>
      <c r="B1817" s="34" t="s">
        <v>26</v>
      </c>
      <c r="C1817" s="34" t="s">
        <v>17</v>
      </c>
      <c r="D1817" s="35">
        <v>39097</v>
      </c>
      <c r="E1817" s="94">
        <v>-7906.23</v>
      </c>
    </row>
    <row r="1818" spans="1:5" ht="20.25">
      <c r="A1818" s="37"/>
      <c r="B1818" s="37" t="s">
        <v>16</v>
      </c>
      <c r="C1818" s="37" t="s">
        <v>17</v>
      </c>
      <c r="D1818" s="38">
        <v>39553</v>
      </c>
      <c r="E1818" s="88">
        <v>-1080.0999999999999</v>
      </c>
    </row>
    <row r="1819" spans="1:5" ht="20.25">
      <c r="A1819" s="41"/>
      <c r="B1819" s="37" t="s">
        <v>26</v>
      </c>
      <c r="C1819" s="37" t="s">
        <v>17</v>
      </c>
      <c r="D1819" s="38">
        <v>39797</v>
      </c>
      <c r="E1819" s="88">
        <v>-35472</v>
      </c>
    </row>
    <row r="1820" spans="1:5" ht="20.25">
      <c r="A1820" s="41"/>
      <c r="B1820" s="37" t="s">
        <v>26</v>
      </c>
      <c r="C1820" s="37" t="s">
        <v>17</v>
      </c>
      <c r="D1820" s="38">
        <v>39828</v>
      </c>
      <c r="E1820" s="88">
        <v>-6662</v>
      </c>
    </row>
    <row r="1821" spans="1:5" ht="20.25">
      <c r="A1821" s="41"/>
      <c r="B1821" s="37" t="s">
        <v>26</v>
      </c>
      <c r="C1821" s="37" t="s">
        <v>19</v>
      </c>
      <c r="D1821" s="38">
        <v>39872</v>
      </c>
      <c r="E1821" s="88">
        <v>-9600</v>
      </c>
    </row>
    <row r="1822" spans="1:5" ht="20.25">
      <c r="A1822" s="41"/>
      <c r="B1822" s="37" t="s">
        <v>16</v>
      </c>
      <c r="C1822" s="37" t="s">
        <v>19</v>
      </c>
      <c r="D1822" s="38">
        <v>40086</v>
      </c>
      <c r="E1822" s="89">
        <v>2300</v>
      </c>
    </row>
    <row r="1823" spans="1:5" ht="20.25">
      <c r="A1823" s="41"/>
      <c r="B1823" s="37" t="s">
        <v>26</v>
      </c>
      <c r="C1823" s="85" t="s">
        <v>19</v>
      </c>
      <c r="D1823" s="38">
        <v>40816</v>
      </c>
      <c r="E1823" s="141">
        <v>-1800</v>
      </c>
    </row>
    <row r="1824" spans="1:5" ht="20.25">
      <c r="A1824" s="37"/>
      <c r="B1824" s="37" t="s">
        <v>26</v>
      </c>
      <c r="C1824" s="85" t="s">
        <v>19</v>
      </c>
      <c r="D1824" s="38">
        <v>40954</v>
      </c>
      <c r="E1824" s="142">
        <v>-600</v>
      </c>
    </row>
    <row r="1825" spans="1:6" ht="20.25">
      <c r="A1825" s="37"/>
      <c r="B1825" s="85" t="s">
        <v>215</v>
      </c>
      <c r="C1825" s="37" t="s">
        <v>19</v>
      </c>
      <c r="D1825" s="42">
        <v>41578</v>
      </c>
      <c r="E1825" s="46">
        <v>700</v>
      </c>
      <c r="F1825" s="296"/>
    </row>
    <row r="1826" spans="1:6" ht="20.25">
      <c r="A1826" s="37"/>
      <c r="B1826" s="37" t="s">
        <v>216</v>
      </c>
      <c r="C1826" s="37" t="s">
        <v>19</v>
      </c>
      <c r="D1826" s="38">
        <v>42035</v>
      </c>
      <c r="E1826" s="139">
        <v>-3724.8</v>
      </c>
      <c r="F1826" s="295"/>
    </row>
    <row r="1827" spans="1:6" ht="20.25">
      <c r="A1827" s="37"/>
      <c r="B1827" s="37" t="s">
        <v>16</v>
      </c>
      <c r="C1827" s="37" t="s">
        <v>17</v>
      </c>
      <c r="D1827" s="42">
        <v>42870</v>
      </c>
      <c r="E1827" s="46">
        <v>5338.2900000000373</v>
      </c>
      <c r="F1827" s="296"/>
    </row>
    <row r="1828" spans="1:6" ht="20.25">
      <c r="A1828" s="37"/>
      <c r="B1828" s="44" t="s">
        <v>18</v>
      </c>
      <c r="C1828" s="37" t="s">
        <v>17</v>
      </c>
      <c r="D1828" s="38">
        <v>43115</v>
      </c>
      <c r="E1828" s="46">
        <v>3430300</v>
      </c>
      <c r="F1828" s="296">
        <v>43101</v>
      </c>
    </row>
    <row r="1829" spans="1:6" ht="20.25">
      <c r="A1829" s="37"/>
      <c r="B1829" s="44" t="s">
        <v>18</v>
      </c>
      <c r="C1829" s="37" t="s">
        <v>19</v>
      </c>
      <c r="D1829" s="42">
        <v>43131</v>
      </c>
      <c r="E1829" s="46">
        <v>2812761</v>
      </c>
      <c r="F1829" s="296" t="s">
        <v>539</v>
      </c>
    </row>
    <row r="1830" spans="1:6" s="279" customFormat="1" ht="20.25">
      <c r="A1830" s="280"/>
      <c r="B1830" s="281"/>
      <c r="C1830" s="280"/>
      <c r="D1830" s="42"/>
      <c r="E1830" s="46"/>
      <c r="F1830" s="296"/>
    </row>
    <row r="1831" spans="1:6" ht="20.25">
      <c r="A1831" s="37"/>
      <c r="B1831" s="44"/>
      <c r="C1831" s="37"/>
      <c r="D1831" s="42"/>
      <c r="E1831" s="46"/>
      <c r="F1831" s="296"/>
    </row>
    <row r="1832" spans="1:6" ht="20.25">
      <c r="A1832" s="37"/>
      <c r="B1832" s="44"/>
      <c r="C1832" s="37"/>
      <c r="D1832" s="42"/>
      <c r="E1832" s="46"/>
      <c r="F1832" s="296"/>
    </row>
    <row r="1833" spans="1:6" ht="20.25">
      <c r="A1833" s="37"/>
      <c r="B1833" s="44"/>
      <c r="C1833" s="37"/>
      <c r="D1833" s="45"/>
      <c r="E1833" s="46"/>
      <c r="F1833" s="296"/>
    </row>
    <row r="1834" spans="1:6" ht="20.25">
      <c r="A1834" s="37"/>
      <c r="B1834" s="44"/>
      <c r="C1834" s="37"/>
      <c r="D1834" s="45"/>
      <c r="E1834" s="46"/>
      <c r="F1834" s="296"/>
    </row>
    <row r="1835" spans="1:6" ht="20.25">
      <c r="A1835" s="37"/>
      <c r="B1835" s="44"/>
      <c r="C1835" s="37"/>
      <c r="D1835" s="45"/>
      <c r="E1835" s="46"/>
      <c r="F1835" s="296"/>
    </row>
    <row r="1836" spans="1:6" ht="20.25">
      <c r="A1836" s="37"/>
      <c r="B1836" s="44"/>
      <c r="C1836" s="37"/>
      <c r="D1836" s="45"/>
      <c r="E1836" s="46"/>
      <c r="F1836" s="296"/>
    </row>
    <row r="1837" spans="1:6" ht="20.25">
      <c r="A1837" s="37"/>
      <c r="B1837" s="44"/>
      <c r="C1837" s="37"/>
      <c r="D1837" s="45"/>
      <c r="E1837" s="46"/>
      <c r="F1837" s="296"/>
    </row>
    <row r="1838" spans="1:6" s="279" customFormat="1" ht="20.25">
      <c r="A1838" s="280"/>
      <c r="B1838" s="281"/>
      <c r="C1838" s="280"/>
      <c r="D1838" s="45"/>
      <c r="E1838" s="46"/>
      <c r="F1838" s="296"/>
    </row>
    <row r="1839" spans="1:6" s="279" customFormat="1" ht="20.25">
      <c r="A1839" s="280"/>
      <c r="B1839" s="281"/>
      <c r="C1839" s="280"/>
      <c r="D1839" s="45"/>
      <c r="E1839" s="46"/>
      <c r="F1839" s="296"/>
    </row>
    <row r="1840" spans="1:6" s="279" customFormat="1" ht="20.25">
      <c r="A1840" s="280"/>
      <c r="B1840" s="281"/>
      <c r="C1840" s="280"/>
      <c r="D1840" s="45"/>
      <c r="E1840" s="46"/>
      <c r="F1840" s="296"/>
    </row>
    <row r="1841" spans="1:6" ht="20.25">
      <c r="A1841" s="37"/>
      <c r="B1841" s="44"/>
      <c r="C1841" s="37"/>
      <c r="D1841" s="45"/>
      <c r="E1841" s="46"/>
      <c r="F1841" s="296"/>
    </row>
    <row r="1842" spans="1:6" ht="20.25">
      <c r="A1842" s="47"/>
      <c r="B1842" s="48"/>
      <c r="C1842" s="47"/>
      <c r="D1842" s="49"/>
      <c r="E1842" s="50"/>
      <c r="F1842" s="296"/>
    </row>
    <row r="1843" spans="1:6" ht="20.25">
      <c r="A1843" s="30"/>
      <c r="B1843" s="51"/>
      <c r="C1843" s="30"/>
      <c r="D1843" s="49"/>
      <c r="E1843" s="50"/>
      <c r="F1843" s="296"/>
    </row>
    <row r="1844" spans="1:6" ht="20.25">
      <c r="A1844" s="52"/>
      <c r="B1844" s="53"/>
      <c r="C1844" s="1238" t="s">
        <v>744</v>
      </c>
      <c r="D1844" s="1239"/>
      <c r="E1844" s="62">
        <f>SUM(E1817:E1843)</f>
        <v>6184554.1600000001</v>
      </c>
    </row>
    <row r="1845" spans="1:6" ht="20.25">
      <c r="A1845" s="55" t="s">
        <v>23</v>
      </c>
      <c r="B1845" s="22"/>
      <c r="C1845" s="22"/>
      <c r="D1845" s="22"/>
      <c r="E1845" s="22"/>
    </row>
    <row r="1846" spans="1:6" ht="20.25">
      <c r="A1846" s="19" t="s">
        <v>0</v>
      </c>
      <c r="B1846" s="20"/>
      <c r="C1846" s="20"/>
      <c r="D1846" s="21"/>
      <c r="E1846" s="22"/>
    </row>
    <row r="1847" spans="1:6" ht="20.25">
      <c r="A1847" s="19" t="s">
        <v>1</v>
      </c>
      <c r="B1847" s="20"/>
      <c r="C1847" s="19" t="s">
        <v>2</v>
      </c>
      <c r="D1847" s="21"/>
      <c r="E1847" s="21"/>
    </row>
    <row r="1848" spans="1:6" ht="20.25">
      <c r="A1848" s="19"/>
      <c r="B1848" s="23"/>
      <c r="C1848" s="20"/>
      <c r="D1848" s="22"/>
      <c r="E1848" s="22"/>
    </row>
    <row r="1849" spans="1:6" ht="20.25">
      <c r="A1849" s="19"/>
      <c r="B1849" s="23"/>
      <c r="C1849" s="20"/>
      <c r="D1849" s="22"/>
      <c r="E1849" s="22"/>
    </row>
    <row r="1850" spans="1:6" ht="20.25">
      <c r="A1850" s="19" t="s">
        <v>3</v>
      </c>
      <c r="B1850" s="23"/>
      <c r="C1850" s="20"/>
      <c r="D1850" s="22"/>
      <c r="E1850" s="22"/>
    </row>
    <row r="1851" spans="1:6" ht="20.25">
      <c r="A1851" s="21"/>
      <c r="B1851" s="24"/>
      <c r="C1851" s="21"/>
      <c r="D1851" s="22"/>
      <c r="E1851" s="22"/>
    </row>
    <row r="1852" spans="1:6" ht="20.25">
      <c r="A1852" s="21" t="s">
        <v>217</v>
      </c>
      <c r="B1852" s="24"/>
      <c r="C1852" s="21"/>
      <c r="D1852" s="22"/>
      <c r="E1852" s="22"/>
    </row>
    <row r="1853" spans="1:6" ht="20.25">
      <c r="A1853" s="21" t="s">
        <v>5</v>
      </c>
      <c r="B1853" s="21"/>
      <c r="C1853" s="21"/>
      <c r="D1853" s="22"/>
      <c r="E1853" s="22"/>
    </row>
    <row r="1854" spans="1:6" ht="20.25">
      <c r="A1854" s="21" t="s">
        <v>6</v>
      </c>
      <c r="B1854" s="22"/>
      <c r="C1854" s="22"/>
      <c r="D1854" s="22"/>
      <c r="E1854" s="22"/>
    </row>
    <row r="1855" spans="1:6" ht="20.25">
      <c r="A1855" s="25" t="s">
        <v>7</v>
      </c>
      <c r="B1855" s="26" t="s">
        <v>8</v>
      </c>
      <c r="C1855" s="1238" t="s">
        <v>9</v>
      </c>
      <c r="D1855" s="1240"/>
      <c r="E1855" s="25" t="s">
        <v>10</v>
      </c>
    </row>
    <row r="1856" spans="1:6" ht="20.25">
      <c r="A1856" s="27"/>
      <c r="B1856" s="28" t="s">
        <v>11</v>
      </c>
      <c r="C1856" s="25"/>
      <c r="D1856" s="29"/>
      <c r="E1856" s="27" t="s">
        <v>12</v>
      </c>
    </row>
    <row r="1857" spans="1:6" ht="20.25">
      <c r="A1857" s="30"/>
      <c r="B1857" s="31"/>
      <c r="C1857" s="32" t="s">
        <v>13</v>
      </c>
      <c r="D1857" s="33" t="s">
        <v>14</v>
      </c>
      <c r="E1857" s="32"/>
    </row>
    <row r="1858" spans="1:6" ht="20.25">
      <c r="A1858" s="34" t="s">
        <v>218</v>
      </c>
      <c r="B1858" s="34" t="s">
        <v>26</v>
      </c>
      <c r="C1858" s="37" t="s">
        <v>19</v>
      </c>
      <c r="D1858" s="35">
        <v>39386</v>
      </c>
      <c r="E1858" s="94">
        <v>-1284</v>
      </c>
    </row>
    <row r="1859" spans="1:6" ht="20.25">
      <c r="A1859" s="37"/>
      <c r="B1859" s="37" t="s">
        <v>27</v>
      </c>
      <c r="C1859" s="37" t="s">
        <v>17</v>
      </c>
      <c r="D1859" s="38">
        <v>40193</v>
      </c>
      <c r="E1859" s="88">
        <v>-41188</v>
      </c>
    </row>
    <row r="1860" spans="1:6" ht="20.25">
      <c r="A1860" s="41"/>
      <c r="B1860" s="37" t="s">
        <v>16</v>
      </c>
      <c r="C1860" s="37" t="s">
        <v>19</v>
      </c>
      <c r="D1860" s="38">
        <v>40602</v>
      </c>
      <c r="E1860" s="89">
        <v>658</v>
      </c>
    </row>
    <row r="1861" spans="1:6" ht="20.25">
      <c r="A1861" s="41"/>
      <c r="B1861" s="37" t="s">
        <v>40</v>
      </c>
      <c r="C1861" s="37" t="s">
        <v>19</v>
      </c>
      <c r="D1861" s="38">
        <v>43131</v>
      </c>
      <c r="E1861" s="89">
        <v>2410150</v>
      </c>
      <c r="F1861" s="302">
        <v>43101</v>
      </c>
    </row>
    <row r="1862" spans="1:6" s="279" customFormat="1" ht="20.25">
      <c r="A1862" s="41"/>
      <c r="B1862" s="280"/>
      <c r="C1862" s="280"/>
      <c r="D1862" s="38"/>
      <c r="E1862" s="89"/>
      <c r="F1862" s="302"/>
    </row>
    <row r="1863" spans="1:6" ht="20.25">
      <c r="A1863" s="41"/>
      <c r="B1863" s="37"/>
      <c r="C1863" s="37"/>
      <c r="D1863" s="38"/>
      <c r="E1863" s="88"/>
    </row>
    <row r="1864" spans="1:6" ht="20.25">
      <c r="A1864" s="41"/>
      <c r="B1864" s="37"/>
      <c r="C1864" s="37"/>
      <c r="D1864" s="38"/>
      <c r="E1864" s="88"/>
    </row>
    <row r="1865" spans="1:6" ht="20.25">
      <c r="A1865" s="41"/>
      <c r="B1865" s="37"/>
      <c r="C1865" s="37"/>
      <c r="D1865" s="38"/>
      <c r="E1865" s="88"/>
    </row>
    <row r="1866" spans="1:6" ht="20.25">
      <c r="A1866" s="41"/>
      <c r="B1866" s="37"/>
      <c r="C1866" s="37"/>
      <c r="D1866" s="38"/>
      <c r="E1866" s="88"/>
    </row>
    <row r="1867" spans="1:6" ht="20.25">
      <c r="A1867" s="41"/>
      <c r="B1867" s="37"/>
      <c r="C1867" s="37"/>
      <c r="D1867" s="38"/>
      <c r="E1867" s="88"/>
    </row>
    <row r="1868" spans="1:6" ht="20.25">
      <c r="A1868" s="41"/>
      <c r="B1868" s="37"/>
      <c r="C1868" s="37"/>
      <c r="D1868" s="38"/>
      <c r="E1868" s="88"/>
    </row>
    <row r="1869" spans="1:6" ht="20.25">
      <c r="A1869" s="41"/>
      <c r="B1869" s="37"/>
      <c r="C1869" s="37"/>
      <c r="D1869" s="38"/>
      <c r="E1869" s="88"/>
    </row>
    <row r="1870" spans="1:6" ht="20.25">
      <c r="A1870" s="41"/>
      <c r="B1870" s="37"/>
      <c r="C1870" s="37"/>
      <c r="D1870" s="38"/>
      <c r="E1870" s="88"/>
    </row>
    <row r="1871" spans="1:6" ht="20.25">
      <c r="A1871" s="41"/>
      <c r="B1871" s="37"/>
      <c r="C1871" s="37"/>
      <c r="D1871" s="38"/>
      <c r="E1871" s="88"/>
    </row>
    <row r="1872" spans="1:6" ht="20.25">
      <c r="A1872" s="41"/>
      <c r="B1872" s="37"/>
      <c r="C1872" s="37"/>
      <c r="D1872" s="38"/>
      <c r="E1872" s="88"/>
    </row>
    <row r="1873" spans="1:6" ht="20.25">
      <c r="A1873" s="41"/>
      <c r="B1873" s="37"/>
      <c r="C1873" s="37"/>
      <c r="D1873" s="38"/>
      <c r="E1873" s="88"/>
    </row>
    <row r="1874" spans="1:6" ht="20.25">
      <c r="A1874" s="41"/>
      <c r="B1874" s="37"/>
      <c r="C1874" s="37"/>
      <c r="D1874" s="38"/>
      <c r="E1874" s="88"/>
    </row>
    <row r="1875" spans="1:6" ht="20.25">
      <c r="A1875" s="41"/>
      <c r="B1875" s="37"/>
      <c r="C1875" s="37"/>
      <c r="D1875" s="38"/>
      <c r="E1875" s="89"/>
    </row>
    <row r="1876" spans="1:6" ht="20.25">
      <c r="A1876" s="37"/>
      <c r="B1876" s="44"/>
      <c r="C1876" s="37"/>
      <c r="D1876" s="45"/>
      <c r="E1876" s="46"/>
    </row>
    <row r="1877" spans="1:6" s="279" customFormat="1" ht="20.25">
      <c r="A1877" s="280"/>
      <c r="B1877" s="281"/>
      <c r="C1877" s="280"/>
      <c r="D1877" s="45"/>
      <c r="E1877" s="46"/>
      <c r="F1877" s="302"/>
    </row>
    <row r="1878" spans="1:6" s="279" customFormat="1" ht="20.25">
      <c r="A1878" s="280"/>
      <c r="B1878" s="281"/>
      <c r="C1878" s="280"/>
      <c r="D1878" s="45"/>
      <c r="E1878" s="46"/>
      <c r="F1878" s="302"/>
    </row>
    <row r="1879" spans="1:6" s="279" customFormat="1" ht="20.25">
      <c r="A1879" s="280"/>
      <c r="B1879" s="281"/>
      <c r="C1879" s="280"/>
      <c r="D1879" s="45"/>
      <c r="E1879" s="46"/>
      <c r="F1879" s="302"/>
    </row>
    <row r="1880" spans="1:6" ht="20.25">
      <c r="A1880" s="37"/>
      <c r="B1880" s="44"/>
      <c r="C1880" s="37"/>
      <c r="D1880" s="45"/>
      <c r="E1880" s="46"/>
    </row>
    <row r="1881" spans="1:6" ht="20.25">
      <c r="A1881" s="37"/>
      <c r="B1881" s="44"/>
      <c r="C1881" s="37"/>
      <c r="D1881" s="45"/>
      <c r="E1881" s="46"/>
    </row>
    <row r="1882" spans="1:6" ht="20.25">
      <c r="A1882" s="37"/>
      <c r="B1882" s="44"/>
      <c r="C1882" s="37"/>
      <c r="D1882" s="45"/>
      <c r="E1882" s="46"/>
    </row>
    <row r="1883" spans="1:6" ht="20.25">
      <c r="A1883" s="47"/>
      <c r="B1883" s="48"/>
      <c r="C1883" s="47"/>
      <c r="D1883" s="49"/>
      <c r="E1883" s="50"/>
    </row>
    <row r="1884" spans="1:6" ht="20.25">
      <c r="A1884" s="30"/>
      <c r="B1884" s="51"/>
      <c r="C1884" s="30"/>
      <c r="D1884" s="49"/>
      <c r="E1884" s="50"/>
    </row>
    <row r="1885" spans="1:6" ht="20.25">
      <c r="A1885" s="52"/>
      <c r="B1885" s="53"/>
      <c r="C1885" s="1238" t="s">
        <v>744</v>
      </c>
      <c r="D1885" s="1239"/>
      <c r="E1885" s="62">
        <f>SUM(E1858:E1884)</f>
        <v>2368336</v>
      </c>
    </row>
    <row r="1886" spans="1:6" ht="20.25">
      <c r="A1886" s="55" t="s">
        <v>23</v>
      </c>
      <c r="B1886" s="63"/>
      <c r="C1886" s="63"/>
      <c r="D1886" s="28"/>
      <c r="E1886" s="64"/>
    </row>
    <row r="1887" spans="1:6" ht="20.25">
      <c r="A1887" s="19" t="s">
        <v>0</v>
      </c>
      <c r="B1887" s="20"/>
      <c r="C1887" s="20"/>
      <c r="D1887" s="21"/>
      <c r="E1887" s="22"/>
    </row>
    <row r="1888" spans="1:6" ht="20.25">
      <c r="A1888" s="19" t="s">
        <v>1</v>
      </c>
      <c r="B1888" s="20"/>
      <c r="C1888" s="19" t="s">
        <v>2</v>
      </c>
      <c r="D1888" s="21"/>
      <c r="E1888" s="21"/>
    </row>
    <row r="1889" spans="1:6" ht="20.25">
      <c r="A1889" s="19"/>
      <c r="B1889" s="23"/>
      <c r="C1889" s="20"/>
      <c r="D1889" s="22"/>
      <c r="E1889" s="22"/>
    </row>
    <row r="1890" spans="1:6" ht="20.25">
      <c r="A1890" s="19"/>
      <c r="B1890" s="23"/>
      <c r="C1890" s="20"/>
      <c r="D1890" s="22"/>
      <c r="E1890" s="22"/>
    </row>
    <row r="1891" spans="1:6" ht="20.25">
      <c r="A1891" s="19" t="s">
        <v>3</v>
      </c>
      <c r="B1891" s="23"/>
      <c r="C1891" s="20"/>
      <c r="D1891" s="22"/>
      <c r="E1891" s="22"/>
    </row>
    <row r="1892" spans="1:6" ht="20.25">
      <c r="A1892" s="21"/>
      <c r="B1892" s="24"/>
      <c r="C1892" s="21"/>
      <c r="D1892" s="22"/>
      <c r="E1892" s="22"/>
    </row>
    <row r="1893" spans="1:6" ht="20.25">
      <c r="A1893" s="21" t="s">
        <v>219</v>
      </c>
      <c r="B1893" s="24"/>
      <c r="C1893" s="21"/>
      <c r="D1893" s="22"/>
      <c r="E1893" s="22"/>
    </row>
    <row r="1894" spans="1:6" ht="20.25">
      <c r="A1894" s="21" t="s">
        <v>5</v>
      </c>
      <c r="B1894" s="21"/>
      <c r="C1894" s="21"/>
      <c r="D1894" s="22"/>
      <c r="E1894" s="22"/>
    </row>
    <row r="1895" spans="1:6" ht="20.25">
      <c r="A1895" s="21" t="s">
        <v>6</v>
      </c>
      <c r="B1895" s="22"/>
      <c r="C1895" s="22"/>
      <c r="D1895" s="22"/>
      <c r="E1895" s="22"/>
      <c r="F1895" s="296"/>
    </row>
    <row r="1896" spans="1:6" ht="20.25">
      <c r="A1896" s="25" t="s">
        <v>7</v>
      </c>
      <c r="B1896" s="26" t="s">
        <v>8</v>
      </c>
      <c r="C1896" s="1238" t="s">
        <v>9</v>
      </c>
      <c r="D1896" s="1240"/>
      <c r="E1896" s="25" t="s">
        <v>10</v>
      </c>
      <c r="F1896" s="296"/>
    </row>
    <row r="1897" spans="1:6" ht="20.25">
      <c r="A1897" s="27"/>
      <c r="B1897" s="28" t="s">
        <v>11</v>
      </c>
      <c r="C1897" s="25"/>
      <c r="D1897" s="29"/>
      <c r="E1897" s="27" t="s">
        <v>12</v>
      </c>
      <c r="F1897" s="296"/>
    </row>
    <row r="1898" spans="1:6" ht="20.25">
      <c r="A1898" s="30"/>
      <c r="B1898" s="31"/>
      <c r="C1898" s="32" t="s">
        <v>13</v>
      </c>
      <c r="D1898" s="33" t="s">
        <v>14</v>
      </c>
      <c r="E1898" s="32"/>
      <c r="F1898" s="296"/>
    </row>
    <row r="1899" spans="1:6" ht="20.25">
      <c r="A1899" s="34" t="s">
        <v>220</v>
      </c>
      <c r="B1899" s="34" t="s">
        <v>221</v>
      </c>
      <c r="C1899" s="34" t="s">
        <v>19</v>
      </c>
      <c r="D1899" s="35">
        <v>40086</v>
      </c>
      <c r="E1899" s="144">
        <v>800.3</v>
      </c>
      <c r="F1899" s="296"/>
    </row>
    <row r="1900" spans="1:6" ht="20.25">
      <c r="A1900" s="37"/>
      <c r="B1900" s="37" t="s">
        <v>221</v>
      </c>
      <c r="C1900" s="37" t="s">
        <v>19</v>
      </c>
      <c r="D1900" s="38">
        <v>40298</v>
      </c>
      <c r="E1900" s="89">
        <v>2806</v>
      </c>
      <c r="F1900" s="296"/>
    </row>
    <row r="1901" spans="1:6" ht="20.25">
      <c r="A1901" s="41"/>
      <c r="B1901" s="85" t="s">
        <v>222</v>
      </c>
      <c r="C1901" s="85" t="s">
        <v>17</v>
      </c>
      <c r="D1901" s="38">
        <v>40862</v>
      </c>
      <c r="E1901" s="88">
        <v>-392</v>
      </c>
      <c r="F1901" s="296"/>
    </row>
    <row r="1902" spans="1:6" ht="20.25">
      <c r="A1902" s="41"/>
      <c r="B1902" s="37" t="s">
        <v>40</v>
      </c>
      <c r="C1902" s="37" t="s">
        <v>19</v>
      </c>
      <c r="D1902" s="38" t="s">
        <v>754</v>
      </c>
      <c r="E1902" s="89">
        <v>894457</v>
      </c>
      <c r="F1902" s="295">
        <v>43101</v>
      </c>
    </row>
    <row r="1903" spans="1:6" ht="20.25">
      <c r="A1903" s="41"/>
      <c r="B1903" s="37"/>
      <c r="C1903" s="37"/>
      <c r="D1903" s="42"/>
      <c r="E1903" s="89"/>
      <c r="F1903" s="296"/>
    </row>
    <row r="1904" spans="1:6" s="279" customFormat="1" ht="20.25">
      <c r="A1904" s="41"/>
      <c r="B1904" s="280"/>
      <c r="C1904" s="280"/>
      <c r="D1904" s="42"/>
      <c r="E1904" s="89"/>
      <c r="F1904" s="296"/>
    </row>
    <row r="1905" spans="1:6" ht="20.25">
      <c r="A1905" s="41"/>
      <c r="B1905" s="37"/>
      <c r="C1905" s="37"/>
      <c r="D1905" s="38"/>
      <c r="E1905" s="89"/>
      <c r="F1905" s="296"/>
    </row>
    <row r="1906" spans="1:6" ht="20.25">
      <c r="A1906" s="41"/>
      <c r="B1906" s="37"/>
      <c r="C1906" s="37"/>
      <c r="D1906" s="38"/>
      <c r="E1906" s="89"/>
      <c r="F1906" s="296"/>
    </row>
    <row r="1907" spans="1:6" ht="20.25">
      <c r="A1907" s="41"/>
      <c r="B1907" s="37"/>
      <c r="C1907" s="37"/>
      <c r="D1907" s="38"/>
      <c r="E1907" s="89"/>
      <c r="F1907" s="296"/>
    </row>
    <row r="1908" spans="1:6" ht="20.25">
      <c r="A1908" s="41"/>
      <c r="B1908" s="37"/>
      <c r="C1908" s="37"/>
      <c r="D1908" s="38"/>
      <c r="E1908" s="89"/>
      <c r="F1908" s="296"/>
    </row>
    <row r="1909" spans="1:6" ht="20.25">
      <c r="A1909" s="41"/>
      <c r="B1909" s="37"/>
      <c r="C1909" s="37"/>
      <c r="D1909" s="38"/>
      <c r="E1909" s="89"/>
      <c r="F1909" s="296"/>
    </row>
    <row r="1910" spans="1:6" ht="20.25">
      <c r="A1910" s="41"/>
      <c r="B1910" s="37"/>
      <c r="C1910" s="37"/>
      <c r="D1910" s="38"/>
      <c r="E1910" s="89"/>
      <c r="F1910" s="296"/>
    </row>
    <row r="1911" spans="1:6" ht="20.25">
      <c r="A1911" s="41"/>
      <c r="B1911" s="37"/>
      <c r="C1911" s="37"/>
      <c r="D1911" s="38"/>
      <c r="E1911" s="88"/>
    </row>
    <row r="1912" spans="1:6" ht="20.25">
      <c r="A1912" s="41"/>
      <c r="B1912" s="37"/>
      <c r="C1912" s="37"/>
      <c r="D1912" s="38"/>
      <c r="E1912" s="88"/>
    </row>
    <row r="1913" spans="1:6" ht="20.25">
      <c r="A1913" s="41"/>
      <c r="B1913" s="37"/>
      <c r="C1913" s="37"/>
      <c r="D1913" s="38"/>
      <c r="E1913" s="89"/>
    </row>
    <row r="1914" spans="1:6" ht="20.25">
      <c r="A1914" s="37"/>
      <c r="B1914" s="44"/>
      <c r="C1914" s="37"/>
      <c r="D1914" s="45"/>
      <c r="E1914" s="46"/>
    </row>
    <row r="1915" spans="1:6" ht="20.25">
      <c r="A1915" s="37"/>
      <c r="B1915" s="44"/>
      <c r="C1915" s="37"/>
      <c r="D1915" s="45"/>
      <c r="E1915" s="46"/>
    </row>
    <row r="1916" spans="1:6" ht="20.25">
      <c r="A1916" s="37"/>
      <c r="B1916" s="44"/>
      <c r="C1916" s="37"/>
      <c r="D1916" s="45"/>
      <c r="E1916" s="46"/>
    </row>
    <row r="1917" spans="1:6" ht="20.25">
      <c r="A1917" s="37"/>
      <c r="B1917" s="44"/>
      <c r="C1917" s="37"/>
      <c r="D1917" s="45"/>
      <c r="E1917" s="46"/>
    </row>
    <row r="1918" spans="1:6" s="279" customFormat="1" ht="20.25">
      <c r="A1918" s="280"/>
      <c r="B1918" s="281"/>
      <c r="C1918" s="280"/>
      <c r="D1918" s="45"/>
      <c r="E1918" s="46"/>
      <c r="F1918" s="302"/>
    </row>
    <row r="1919" spans="1:6" s="279" customFormat="1" ht="20.25">
      <c r="A1919" s="280"/>
      <c r="B1919" s="281"/>
      <c r="C1919" s="280"/>
      <c r="D1919" s="45"/>
      <c r="E1919" s="46"/>
      <c r="F1919" s="302"/>
    </row>
    <row r="1920" spans="1:6" s="279" customFormat="1" ht="20.25">
      <c r="A1920" s="280"/>
      <c r="B1920" s="281"/>
      <c r="C1920" s="280"/>
      <c r="D1920" s="45"/>
      <c r="E1920" s="46"/>
      <c r="F1920" s="302"/>
    </row>
    <row r="1921" spans="1:5" ht="20.25">
      <c r="A1921" s="37"/>
      <c r="B1921" s="44"/>
      <c r="C1921" s="37"/>
      <c r="D1921" s="45"/>
      <c r="E1921" s="46"/>
    </row>
    <row r="1922" spans="1:5" ht="20.25">
      <c r="A1922" s="37"/>
      <c r="B1922" s="44"/>
      <c r="C1922" s="37"/>
      <c r="D1922" s="45"/>
      <c r="E1922" s="46"/>
    </row>
    <row r="1923" spans="1:5" ht="20.25">
      <c r="A1923" s="37"/>
      <c r="B1923" s="44"/>
      <c r="C1923" s="37"/>
      <c r="D1923" s="45"/>
      <c r="E1923" s="46"/>
    </row>
    <row r="1924" spans="1:5" ht="20.25">
      <c r="A1924" s="47"/>
      <c r="B1924" s="48"/>
      <c r="C1924" s="47"/>
      <c r="D1924" s="49"/>
      <c r="E1924" s="50"/>
    </row>
    <row r="1925" spans="1:5" ht="20.25">
      <c r="A1925" s="30"/>
      <c r="B1925" s="51"/>
      <c r="C1925" s="30"/>
      <c r="D1925" s="49"/>
      <c r="E1925" s="50"/>
    </row>
    <row r="1926" spans="1:5" ht="20.25">
      <c r="A1926" s="52"/>
      <c r="B1926" s="53"/>
      <c r="C1926" s="1238" t="s">
        <v>744</v>
      </c>
      <c r="D1926" s="1239"/>
      <c r="E1926" s="62">
        <f>SUM(E1899:E1925)</f>
        <v>897671.3</v>
      </c>
    </row>
    <row r="1927" spans="1:5" ht="20.25">
      <c r="A1927" s="55" t="s">
        <v>23</v>
      </c>
      <c r="B1927" s="63"/>
      <c r="C1927" s="63"/>
      <c r="D1927" s="28"/>
      <c r="E1927" s="64"/>
    </row>
    <row r="1928" spans="1:5" ht="20.25">
      <c r="A1928" s="19" t="s">
        <v>0</v>
      </c>
      <c r="B1928" s="20"/>
      <c r="C1928" s="20"/>
      <c r="D1928" s="21"/>
      <c r="E1928" s="22"/>
    </row>
    <row r="1929" spans="1:5" ht="20.25">
      <c r="A1929" s="19" t="s">
        <v>1</v>
      </c>
      <c r="B1929" s="20"/>
      <c r="C1929" s="19" t="s">
        <v>2</v>
      </c>
      <c r="D1929" s="21"/>
      <c r="E1929" s="21"/>
    </row>
    <row r="1930" spans="1:5" ht="20.25">
      <c r="A1930" s="19"/>
      <c r="B1930" s="23"/>
      <c r="C1930" s="20"/>
      <c r="D1930" s="22"/>
      <c r="E1930" s="22"/>
    </row>
    <row r="1931" spans="1:5" ht="20.25">
      <c r="A1931" s="19"/>
      <c r="B1931" s="23"/>
      <c r="C1931" s="20"/>
      <c r="D1931" s="22"/>
      <c r="E1931" s="22"/>
    </row>
    <row r="1932" spans="1:5" ht="20.25">
      <c r="A1932" s="19" t="s">
        <v>3</v>
      </c>
      <c r="B1932" s="23"/>
      <c r="C1932" s="20"/>
      <c r="D1932" s="22"/>
      <c r="E1932" s="22"/>
    </row>
    <row r="1933" spans="1:5" ht="20.25">
      <c r="A1933" s="21"/>
      <c r="B1933" s="24"/>
      <c r="C1933" s="21"/>
      <c r="D1933" s="22"/>
      <c r="E1933" s="22"/>
    </row>
    <row r="1934" spans="1:5" ht="20.25">
      <c r="A1934" s="21" t="s">
        <v>223</v>
      </c>
      <c r="B1934" s="24"/>
      <c r="C1934" s="21"/>
      <c r="D1934" s="22"/>
      <c r="E1934" s="22"/>
    </row>
    <row r="1935" spans="1:5" ht="20.25">
      <c r="A1935" s="21" t="s">
        <v>5</v>
      </c>
      <c r="B1935" s="21"/>
      <c r="C1935" s="21"/>
      <c r="D1935" s="22"/>
      <c r="E1935" s="22"/>
    </row>
    <row r="1936" spans="1:5" ht="20.25">
      <c r="A1936" s="21" t="s">
        <v>6</v>
      </c>
      <c r="B1936" s="22"/>
      <c r="C1936" s="22"/>
      <c r="D1936" s="22"/>
      <c r="E1936" s="22"/>
    </row>
    <row r="1937" spans="1:5" ht="20.25">
      <c r="A1937" s="25" t="s">
        <v>7</v>
      </c>
      <c r="B1937" s="26" t="s">
        <v>8</v>
      </c>
      <c r="C1937" s="1238" t="s">
        <v>9</v>
      </c>
      <c r="D1937" s="1240"/>
      <c r="E1937" s="25" t="s">
        <v>10</v>
      </c>
    </row>
    <row r="1938" spans="1:5" ht="20.25">
      <c r="A1938" s="27"/>
      <c r="B1938" s="28" t="s">
        <v>11</v>
      </c>
      <c r="C1938" s="25"/>
      <c r="D1938" s="29"/>
      <c r="E1938" s="27" t="s">
        <v>12</v>
      </c>
    </row>
    <row r="1939" spans="1:5" ht="20.25">
      <c r="A1939" s="30"/>
      <c r="B1939" s="31"/>
      <c r="C1939" s="32" t="s">
        <v>13</v>
      </c>
      <c r="D1939" s="33" t="s">
        <v>14</v>
      </c>
      <c r="E1939" s="32"/>
    </row>
    <row r="1940" spans="1:5" ht="20.25">
      <c r="A1940" s="34" t="s">
        <v>224</v>
      </c>
      <c r="B1940" s="34" t="s">
        <v>26</v>
      </c>
      <c r="C1940" s="37" t="s">
        <v>17</v>
      </c>
      <c r="D1940" s="35">
        <v>38426</v>
      </c>
      <c r="E1940" s="94">
        <v>-34566.089999999997</v>
      </c>
    </row>
    <row r="1941" spans="1:5" ht="20.25">
      <c r="A1941" s="37"/>
      <c r="B1941" s="37" t="s">
        <v>26</v>
      </c>
      <c r="C1941" s="37" t="s">
        <v>17</v>
      </c>
      <c r="D1941" s="38">
        <v>39187</v>
      </c>
      <c r="E1941" s="88">
        <v>-380</v>
      </c>
    </row>
    <row r="1942" spans="1:5" ht="20.25">
      <c r="A1942" s="37"/>
      <c r="B1942" s="37" t="s">
        <v>26</v>
      </c>
      <c r="C1942" s="37" t="s">
        <v>19</v>
      </c>
      <c r="D1942" s="38">
        <v>39263</v>
      </c>
      <c r="E1942" s="88">
        <v>-19000</v>
      </c>
    </row>
    <row r="1943" spans="1:5" ht="20.25">
      <c r="A1943" s="37"/>
      <c r="B1943" s="37" t="s">
        <v>16</v>
      </c>
      <c r="C1943" s="37" t="s">
        <v>19</v>
      </c>
      <c r="D1943" s="38">
        <v>39447</v>
      </c>
      <c r="E1943" s="89">
        <v>439.5</v>
      </c>
    </row>
    <row r="1944" spans="1:5" ht="20.25">
      <c r="A1944" s="37"/>
      <c r="B1944" s="37" t="s">
        <v>16</v>
      </c>
      <c r="C1944" s="37" t="s">
        <v>19</v>
      </c>
      <c r="D1944" s="38">
        <v>39599</v>
      </c>
      <c r="E1944" s="89">
        <v>1130</v>
      </c>
    </row>
    <row r="1945" spans="1:5" ht="20.25">
      <c r="A1945" s="37"/>
      <c r="B1945" s="37" t="s">
        <v>16</v>
      </c>
      <c r="C1945" s="37" t="s">
        <v>19</v>
      </c>
      <c r="D1945" s="38">
        <v>39660</v>
      </c>
      <c r="E1945" s="89">
        <v>283</v>
      </c>
    </row>
    <row r="1946" spans="1:5" ht="20.25">
      <c r="A1946" s="37"/>
      <c r="B1946" s="37" t="s">
        <v>26</v>
      </c>
      <c r="C1946" s="37" t="s">
        <v>19</v>
      </c>
      <c r="D1946" s="38">
        <v>39691</v>
      </c>
      <c r="E1946" s="88">
        <v>-3600</v>
      </c>
    </row>
    <row r="1947" spans="1:5" ht="20.25">
      <c r="A1947" s="37"/>
      <c r="B1947" s="37" t="s">
        <v>16</v>
      </c>
      <c r="C1947" s="37" t="s">
        <v>17</v>
      </c>
      <c r="D1947" s="38">
        <v>39706</v>
      </c>
      <c r="E1947" s="89">
        <v>4527</v>
      </c>
    </row>
    <row r="1948" spans="1:5" ht="20.25">
      <c r="A1948" s="37"/>
      <c r="B1948" s="37" t="s">
        <v>34</v>
      </c>
      <c r="C1948" s="37" t="s">
        <v>17</v>
      </c>
      <c r="D1948" s="38">
        <v>39431</v>
      </c>
      <c r="E1948" s="88">
        <v>-16238</v>
      </c>
    </row>
    <row r="1949" spans="1:5" ht="20.25">
      <c r="A1949" s="37"/>
      <c r="B1949" s="37" t="s">
        <v>26</v>
      </c>
      <c r="C1949" s="37" t="s">
        <v>17</v>
      </c>
      <c r="D1949" s="38">
        <v>39859</v>
      </c>
      <c r="E1949" s="88">
        <v>-4200</v>
      </c>
    </row>
    <row r="1950" spans="1:5" ht="20.25">
      <c r="A1950" s="37"/>
      <c r="B1950" s="37" t="s">
        <v>26</v>
      </c>
      <c r="C1950" s="37" t="s">
        <v>19</v>
      </c>
      <c r="D1950" s="38">
        <v>39872</v>
      </c>
      <c r="E1950" s="88">
        <v>-1353</v>
      </c>
    </row>
    <row r="1951" spans="1:5" ht="20.25">
      <c r="A1951" s="37"/>
      <c r="B1951" s="37" t="s">
        <v>26</v>
      </c>
      <c r="C1951" s="37" t="s">
        <v>19</v>
      </c>
      <c r="D1951" s="38">
        <v>39903</v>
      </c>
      <c r="E1951" s="88">
        <v>-977</v>
      </c>
    </row>
    <row r="1952" spans="1:5" ht="20.25">
      <c r="A1952" s="37"/>
      <c r="B1952" s="37" t="s">
        <v>26</v>
      </c>
      <c r="C1952" s="37" t="s">
        <v>17</v>
      </c>
      <c r="D1952" s="38">
        <v>39948</v>
      </c>
      <c r="E1952" s="88">
        <v>-8794</v>
      </c>
    </row>
    <row r="1953" spans="1:6" ht="20.25">
      <c r="A1953" s="41"/>
      <c r="B1953" s="37" t="s">
        <v>34</v>
      </c>
      <c r="C1953" s="37" t="s">
        <v>19</v>
      </c>
      <c r="D1953" s="38">
        <v>39994</v>
      </c>
      <c r="E1953" s="114">
        <v>11388</v>
      </c>
    </row>
    <row r="1954" spans="1:6" ht="20.25">
      <c r="A1954" s="41"/>
      <c r="B1954" s="37" t="s">
        <v>16</v>
      </c>
      <c r="C1954" s="37" t="s">
        <v>19</v>
      </c>
      <c r="D1954" s="86">
        <v>40178</v>
      </c>
      <c r="E1954" s="114">
        <v>67768</v>
      </c>
    </row>
    <row r="1955" spans="1:6" ht="20.25">
      <c r="A1955" s="41"/>
      <c r="B1955" s="37" t="s">
        <v>106</v>
      </c>
      <c r="C1955" s="37" t="s">
        <v>77</v>
      </c>
      <c r="D1955" s="86">
        <v>40188</v>
      </c>
      <c r="E1955" s="88">
        <v>-510102</v>
      </c>
    </row>
    <row r="1956" spans="1:6" ht="20.25">
      <c r="A1956" s="41"/>
      <c r="B1956" s="37" t="s">
        <v>34</v>
      </c>
      <c r="C1956" s="37" t="s">
        <v>17</v>
      </c>
      <c r="D1956" s="86">
        <v>40344</v>
      </c>
      <c r="E1956" s="89">
        <v>104.3</v>
      </c>
    </row>
    <row r="1957" spans="1:6" ht="20.25">
      <c r="A1957" s="41"/>
      <c r="B1957" s="37" t="s">
        <v>225</v>
      </c>
      <c r="C1957" s="37" t="s">
        <v>19</v>
      </c>
      <c r="D1957" s="38">
        <v>40359</v>
      </c>
      <c r="E1957" s="88">
        <v>-6478.2</v>
      </c>
    </row>
    <row r="1958" spans="1:6" ht="20.25">
      <c r="A1958" s="41"/>
      <c r="B1958" s="37" t="s">
        <v>226</v>
      </c>
      <c r="C1958" s="37" t="s">
        <v>19</v>
      </c>
      <c r="D1958" s="38">
        <v>40390</v>
      </c>
      <c r="E1958" s="89">
        <v>106.5</v>
      </c>
    </row>
    <row r="1959" spans="1:6" ht="20.25">
      <c r="A1959" s="37"/>
      <c r="B1959" s="37" t="s">
        <v>28</v>
      </c>
      <c r="C1959" s="37" t="s">
        <v>17</v>
      </c>
      <c r="D1959" s="38">
        <v>40770</v>
      </c>
      <c r="E1959" s="89">
        <v>9000</v>
      </c>
    </row>
    <row r="1960" spans="1:6" ht="20.25">
      <c r="A1960" s="37"/>
      <c r="B1960" s="37" t="s">
        <v>20</v>
      </c>
      <c r="C1960" s="37" t="s">
        <v>19</v>
      </c>
      <c r="D1960" s="38">
        <v>41121</v>
      </c>
      <c r="E1960" s="129">
        <v>-61689</v>
      </c>
    </row>
    <row r="1961" spans="1:6" ht="20.25">
      <c r="A1961" s="37"/>
      <c r="B1961" s="280" t="s">
        <v>20</v>
      </c>
      <c r="C1961" s="280" t="s">
        <v>17</v>
      </c>
      <c r="D1961" s="38">
        <v>43054</v>
      </c>
      <c r="E1961" s="89">
        <v>-18600</v>
      </c>
    </row>
    <row r="1962" spans="1:6" ht="20.25">
      <c r="A1962" s="37"/>
      <c r="B1962" s="37" t="s">
        <v>34</v>
      </c>
      <c r="C1962" s="37" t="s">
        <v>19</v>
      </c>
      <c r="D1962" s="38">
        <v>43131</v>
      </c>
      <c r="E1962" s="89">
        <v>1059612</v>
      </c>
      <c r="F1962" s="302">
        <v>43101</v>
      </c>
    </row>
    <row r="1963" spans="1:6" s="279" customFormat="1" ht="20.25">
      <c r="A1963" s="280"/>
      <c r="B1963" s="280"/>
      <c r="C1963" s="280"/>
      <c r="D1963" s="38"/>
      <c r="E1963" s="89"/>
      <c r="F1963" s="302"/>
    </row>
    <row r="1964" spans="1:6" s="279" customFormat="1" ht="20.25">
      <c r="A1964" s="280"/>
      <c r="B1964" s="280"/>
      <c r="C1964" s="280"/>
      <c r="D1964" s="38"/>
      <c r="E1964" s="89"/>
      <c r="F1964" s="302"/>
    </row>
    <row r="1965" spans="1:6" s="279" customFormat="1" ht="20.25">
      <c r="A1965" s="280"/>
      <c r="B1965" s="280"/>
      <c r="C1965" s="280"/>
      <c r="D1965" s="38"/>
      <c r="E1965" s="89"/>
      <c r="F1965" s="302"/>
    </row>
    <row r="1966" spans="1:6" ht="20.25">
      <c r="A1966" s="67"/>
      <c r="B1966" s="67"/>
      <c r="C1966" s="37"/>
      <c r="D1966" s="38"/>
      <c r="E1966" s="89"/>
    </row>
    <row r="1967" spans="1:6" ht="20.25">
      <c r="A1967" s="53"/>
      <c r="B1967" s="53"/>
      <c r="C1967" s="1238" t="s">
        <v>744</v>
      </c>
      <c r="D1967" s="1239"/>
      <c r="E1967" s="193">
        <f>SUM(E1940:E1966)</f>
        <v>468381.01</v>
      </c>
    </row>
    <row r="1968" spans="1:6" ht="20.25">
      <c r="A1968" s="55" t="s">
        <v>23</v>
      </c>
      <c r="B1968" s="53"/>
      <c r="C1968" s="145"/>
      <c r="D1968" s="53"/>
      <c r="E1968" s="53"/>
    </row>
    <row r="1969" spans="1:6" ht="20.25">
      <c r="A1969" s="19" t="s">
        <v>0</v>
      </c>
      <c r="B1969" s="20"/>
      <c r="C1969" s="20"/>
      <c r="D1969" s="21"/>
      <c r="E1969" s="22"/>
    </row>
    <row r="1970" spans="1:6" ht="20.25">
      <c r="A1970" s="19" t="s">
        <v>1</v>
      </c>
      <c r="B1970" s="20"/>
      <c r="C1970" s="19" t="s">
        <v>2</v>
      </c>
      <c r="D1970" s="21"/>
      <c r="E1970" s="21"/>
    </row>
    <row r="1971" spans="1:6" ht="20.25">
      <c r="A1971" s="19"/>
      <c r="B1971" s="23"/>
      <c r="C1971" s="20"/>
      <c r="D1971" s="22"/>
      <c r="E1971" s="22"/>
    </row>
    <row r="1972" spans="1:6" ht="20.25">
      <c r="A1972" s="19"/>
      <c r="B1972" s="23"/>
      <c r="C1972" s="20"/>
      <c r="D1972" s="22"/>
      <c r="E1972" s="22"/>
    </row>
    <row r="1973" spans="1:6" ht="20.25">
      <c r="A1973" s="19" t="s">
        <v>3</v>
      </c>
      <c r="B1973" s="23"/>
      <c r="C1973" s="20"/>
      <c r="D1973" s="22"/>
      <c r="E1973" s="22"/>
    </row>
    <row r="1974" spans="1:6" ht="20.25">
      <c r="A1974" s="21"/>
      <c r="B1974" s="24"/>
      <c r="C1974" s="21"/>
      <c r="D1974" s="22"/>
      <c r="E1974" s="22"/>
    </row>
    <row r="1975" spans="1:6" ht="20.25">
      <c r="A1975" s="21" t="s">
        <v>227</v>
      </c>
      <c r="B1975" s="24"/>
      <c r="C1975" s="21"/>
      <c r="D1975" s="22"/>
      <c r="E1975" s="22"/>
    </row>
    <row r="1976" spans="1:6" ht="20.25">
      <c r="A1976" s="21" t="s">
        <v>5</v>
      </c>
      <c r="B1976" s="21"/>
      <c r="C1976" s="21"/>
      <c r="D1976" s="22"/>
      <c r="E1976" s="22"/>
    </row>
    <row r="1977" spans="1:6" ht="20.25">
      <c r="A1977" s="21" t="s">
        <v>6</v>
      </c>
      <c r="B1977" s="22"/>
      <c r="C1977" s="22"/>
      <c r="D1977" s="22"/>
      <c r="E1977" s="22"/>
    </row>
    <row r="1978" spans="1:6" ht="20.25">
      <c r="A1978" s="25" t="s">
        <v>7</v>
      </c>
      <c r="B1978" s="26" t="s">
        <v>8</v>
      </c>
      <c r="C1978" s="1238" t="s">
        <v>9</v>
      </c>
      <c r="D1978" s="1240"/>
      <c r="E1978" s="25" t="s">
        <v>10</v>
      </c>
    </row>
    <row r="1979" spans="1:6" ht="20.25">
      <c r="A1979" s="27"/>
      <c r="B1979" s="28" t="s">
        <v>11</v>
      </c>
      <c r="C1979" s="25"/>
      <c r="D1979" s="29"/>
      <c r="E1979" s="27" t="s">
        <v>12</v>
      </c>
    </row>
    <row r="1980" spans="1:6" ht="20.25">
      <c r="A1980" s="30"/>
      <c r="B1980" s="31"/>
      <c r="C1980" s="32" t="s">
        <v>13</v>
      </c>
      <c r="D1980" s="33" t="s">
        <v>14</v>
      </c>
      <c r="E1980" s="32"/>
    </row>
    <row r="1981" spans="1:6" ht="20.25">
      <c r="A1981" s="34" t="s">
        <v>228</v>
      </c>
      <c r="B1981" s="34" t="s">
        <v>229</v>
      </c>
      <c r="C1981" s="34" t="s">
        <v>230</v>
      </c>
      <c r="D1981" s="35">
        <v>40086</v>
      </c>
      <c r="E1981" s="87">
        <v>947.4</v>
      </c>
    </row>
    <row r="1982" spans="1:6" ht="20.25">
      <c r="A1982" s="37"/>
      <c r="B1982" s="37" t="s">
        <v>231</v>
      </c>
      <c r="C1982" s="37" t="s">
        <v>17</v>
      </c>
      <c r="D1982" s="38">
        <v>40678</v>
      </c>
      <c r="E1982" s="89">
        <v>200</v>
      </c>
    </row>
    <row r="1983" spans="1:6" ht="20.25">
      <c r="A1983" s="47"/>
      <c r="B1983" s="37" t="s">
        <v>232</v>
      </c>
      <c r="C1983" s="85" t="s">
        <v>19</v>
      </c>
      <c r="D1983" s="38">
        <v>41820</v>
      </c>
      <c r="E1983" s="88">
        <v>-480</v>
      </c>
    </row>
    <row r="1984" spans="1:6" ht="20.25">
      <c r="A1984" s="47"/>
      <c r="B1984" s="37" t="s">
        <v>40</v>
      </c>
      <c r="C1984" s="37" t="s">
        <v>17</v>
      </c>
      <c r="D1984" s="38">
        <v>43115</v>
      </c>
      <c r="E1984" s="89">
        <v>953845</v>
      </c>
      <c r="F1984" s="295">
        <v>43101</v>
      </c>
    </row>
    <row r="1985" spans="1:6" ht="20.25">
      <c r="A1985" s="47"/>
      <c r="B1985" s="37" t="s">
        <v>40</v>
      </c>
      <c r="C1985" s="85" t="s">
        <v>19</v>
      </c>
      <c r="D1985" s="38">
        <v>43131</v>
      </c>
      <c r="E1985" s="89">
        <v>1462996</v>
      </c>
      <c r="F1985" s="296">
        <v>43101</v>
      </c>
    </row>
    <row r="1986" spans="1:6" ht="20.25">
      <c r="A1986" s="47"/>
      <c r="B1986" s="280" t="s">
        <v>755</v>
      </c>
      <c r="C1986" s="85"/>
      <c r="D1986" s="38">
        <v>43131</v>
      </c>
      <c r="E1986" s="89">
        <v>-400364</v>
      </c>
      <c r="F1986" s="296"/>
    </row>
    <row r="1987" spans="1:6" ht="20.25">
      <c r="A1987" s="47"/>
      <c r="B1987" s="37"/>
      <c r="C1987" s="85"/>
      <c r="D1987" s="38"/>
      <c r="E1987" s="89"/>
      <c r="F1987" s="296"/>
    </row>
    <row r="1988" spans="1:6" ht="20.25">
      <c r="A1988" s="47"/>
      <c r="B1988" s="37"/>
      <c r="C1988" s="85"/>
      <c r="D1988" s="38"/>
      <c r="E1988" s="89"/>
      <c r="F1988" s="296"/>
    </row>
    <row r="1989" spans="1:6" ht="20.25">
      <c r="A1989" s="47"/>
      <c r="B1989" s="37"/>
      <c r="C1989" s="85"/>
      <c r="D1989" s="38"/>
      <c r="E1989" s="89"/>
      <c r="F1989" s="296"/>
    </row>
    <row r="1990" spans="1:6" ht="20.25">
      <c r="A1990" s="47"/>
      <c r="B1990" s="37"/>
      <c r="C1990" s="85"/>
      <c r="D1990" s="38"/>
      <c r="E1990" s="89"/>
      <c r="F1990" s="296"/>
    </row>
    <row r="1991" spans="1:6" ht="20.25">
      <c r="A1991" s="47"/>
      <c r="B1991" s="37"/>
      <c r="C1991" s="85"/>
      <c r="D1991" s="38"/>
      <c r="E1991" s="89"/>
      <c r="F1991" s="296"/>
    </row>
    <row r="1992" spans="1:6" ht="20.25">
      <c r="A1992" s="47"/>
      <c r="B1992" s="37"/>
      <c r="C1992" s="85"/>
      <c r="D1992" s="38"/>
      <c r="E1992" s="89"/>
      <c r="F1992" s="296"/>
    </row>
    <row r="1993" spans="1:6" ht="20.25">
      <c r="A1993" s="47"/>
      <c r="B1993" s="37"/>
      <c r="C1993" s="85"/>
      <c r="D1993" s="38"/>
      <c r="E1993" s="89"/>
      <c r="F1993" s="296"/>
    </row>
    <row r="1994" spans="1:6" ht="20.25">
      <c r="A1994" s="47"/>
      <c r="B1994" s="37"/>
      <c r="C1994" s="85"/>
      <c r="D1994" s="38"/>
      <c r="E1994" s="89"/>
      <c r="F1994" s="296"/>
    </row>
    <row r="1995" spans="1:6" ht="20.25">
      <c r="A1995" s="37"/>
      <c r="B1995" s="37"/>
      <c r="C1995" s="85"/>
      <c r="D1995" s="38"/>
      <c r="E1995" s="89"/>
      <c r="F1995" s="296"/>
    </row>
    <row r="1996" spans="1:6" ht="20.25">
      <c r="A1996" s="41"/>
      <c r="B1996" s="37"/>
      <c r="C1996" s="85"/>
      <c r="D1996" s="38"/>
      <c r="E1996" s="89"/>
      <c r="F1996" s="296"/>
    </row>
    <row r="1997" spans="1:6" ht="20.25">
      <c r="A1997" s="41"/>
      <c r="B1997" s="37"/>
      <c r="C1997" s="85"/>
      <c r="D1997" s="38"/>
      <c r="E1997" s="89"/>
      <c r="F1997" s="296"/>
    </row>
    <row r="1998" spans="1:6" ht="20.25">
      <c r="A1998" s="37"/>
      <c r="B1998" s="37"/>
      <c r="C1998" s="85"/>
      <c r="D1998" s="38"/>
      <c r="E1998" s="89"/>
      <c r="F1998" s="296"/>
    </row>
    <row r="1999" spans="1:6" ht="20.25">
      <c r="A1999" s="37"/>
      <c r="B1999" s="37"/>
      <c r="C1999" s="85"/>
      <c r="D1999" s="38"/>
      <c r="E1999" s="89"/>
    </row>
    <row r="2000" spans="1:6" ht="20.25">
      <c r="A2000" s="37"/>
      <c r="B2000" s="37"/>
      <c r="C2000" s="85"/>
      <c r="D2000" s="38"/>
      <c r="E2000" s="89"/>
    </row>
    <row r="2001" spans="1:6" ht="20.25">
      <c r="A2001" s="37"/>
      <c r="B2001" s="37"/>
      <c r="C2001" s="85"/>
      <c r="D2001" s="38"/>
      <c r="E2001" s="89"/>
    </row>
    <row r="2002" spans="1:6" s="279" customFormat="1" ht="20.25">
      <c r="A2002" s="280"/>
      <c r="B2002" s="280"/>
      <c r="C2002" s="282"/>
      <c r="D2002" s="38"/>
      <c r="E2002" s="89"/>
      <c r="F2002" s="302"/>
    </row>
    <row r="2003" spans="1:6" s="279" customFormat="1" ht="20.25">
      <c r="A2003" s="280"/>
      <c r="B2003" s="280"/>
      <c r="C2003" s="282"/>
      <c r="D2003" s="38"/>
      <c r="E2003" s="89"/>
      <c r="F2003" s="302"/>
    </row>
    <row r="2004" spans="1:6" s="279" customFormat="1" ht="20.25">
      <c r="A2004" s="280"/>
      <c r="B2004" s="280"/>
      <c r="C2004" s="282"/>
      <c r="D2004" s="38"/>
      <c r="E2004" s="89"/>
      <c r="F2004" s="302"/>
    </row>
    <row r="2005" spans="1:6" s="279" customFormat="1" ht="20.25">
      <c r="A2005" s="280"/>
      <c r="B2005" s="280"/>
      <c r="C2005" s="282"/>
      <c r="D2005" s="38"/>
      <c r="E2005" s="89"/>
      <c r="F2005" s="302"/>
    </row>
    <row r="2006" spans="1:6" ht="20.25">
      <c r="A2006" s="47"/>
      <c r="B2006" s="37"/>
      <c r="C2006" s="85"/>
      <c r="D2006" s="38"/>
      <c r="E2006" s="89"/>
    </row>
    <row r="2007" spans="1:6" ht="20.25">
      <c r="A2007" s="30"/>
      <c r="B2007" s="51"/>
      <c r="C2007" s="30"/>
      <c r="D2007" s="49"/>
      <c r="E2007" s="50"/>
    </row>
    <row r="2008" spans="1:6" ht="20.25">
      <c r="A2008" s="52"/>
      <c r="B2008" s="53"/>
      <c r="C2008" s="1238" t="s">
        <v>744</v>
      </c>
      <c r="D2008" s="1239"/>
      <c r="E2008" s="62">
        <f>SUM(E1981:E2007)</f>
        <v>2017144.4</v>
      </c>
    </row>
    <row r="2009" spans="1:6" ht="20.25">
      <c r="A2009" s="55" t="s">
        <v>23</v>
      </c>
      <c r="B2009" s="15"/>
      <c r="C2009" s="16"/>
      <c r="D2009" s="15"/>
      <c r="E2009" s="17"/>
    </row>
    <row r="2010" spans="1:6" ht="20.25">
      <c r="A2010" s="19" t="s">
        <v>0</v>
      </c>
      <c r="B2010" s="20"/>
      <c r="C2010" s="20"/>
      <c r="D2010" s="21"/>
      <c r="E2010" s="22"/>
    </row>
    <row r="2011" spans="1:6" ht="20.25">
      <c r="A2011" s="19" t="s">
        <v>1</v>
      </c>
      <c r="B2011" s="20"/>
      <c r="C2011" s="19" t="s">
        <v>2</v>
      </c>
      <c r="D2011" s="21"/>
      <c r="E2011" s="21"/>
    </row>
    <row r="2012" spans="1:6" ht="20.25">
      <c r="A2012" s="19"/>
      <c r="B2012" s="23"/>
      <c r="C2012" s="20"/>
      <c r="D2012" s="22"/>
      <c r="E2012" s="22"/>
    </row>
    <row r="2013" spans="1:6" ht="20.25">
      <c r="A2013" s="19"/>
      <c r="B2013" s="23"/>
      <c r="C2013" s="20"/>
      <c r="D2013" s="22"/>
      <c r="E2013" s="22"/>
    </row>
    <row r="2014" spans="1:6" ht="20.25">
      <c r="A2014" s="19" t="s">
        <v>3</v>
      </c>
      <c r="B2014" s="23"/>
      <c r="C2014" s="20"/>
      <c r="D2014" s="22"/>
      <c r="E2014" s="22"/>
    </row>
    <row r="2015" spans="1:6" ht="20.25">
      <c r="A2015" s="21"/>
      <c r="B2015" s="24"/>
      <c r="C2015" s="21"/>
      <c r="D2015" s="22"/>
      <c r="E2015" s="22"/>
    </row>
    <row r="2016" spans="1:6" ht="20.25">
      <c r="A2016" s="21" t="s">
        <v>233</v>
      </c>
      <c r="B2016" s="24"/>
      <c r="C2016" s="21"/>
      <c r="D2016" s="22"/>
      <c r="E2016" s="22"/>
    </row>
    <row r="2017" spans="1:5" ht="20.25">
      <c r="A2017" s="21" t="s">
        <v>5</v>
      </c>
      <c r="B2017" s="21"/>
      <c r="C2017" s="21"/>
      <c r="D2017" s="22"/>
      <c r="E2017" s="22"/>
    </row>
    <row r="2018" spans="1:5" ht="20.25">
      <c r="A2018" s="21" t="s">
        <v>6</v>
      </c>
      <c r="B2018" s="22"/>
      <c r="C2018" s="22"/>
      <c r="D2018" s="22"/>
      <c r="E2018" s="22"/>
    </row>
    <row r="2019" spans="1:5" ht="20.25">
      <c r="A2019" s="25" t="s">
        <v>7</v>
      </c>
      <c r="B2019" s="26" t="s">
        <v>8</v>
      </c>
      <c r="C2019" s="1238" t="s">
        <v>9</v>
      </c>
      <c r="D2019" s="1240"/>
      <c r="E2019" s="25" t="s">
        <v>10</v>
      </c>
    </row>
    <row r="2020" spans="1:5" ht="20.25">
      <c r="A2020" s="27"/>
      <c r="B2020" s="28" t="s">
        <v>11</v>
      </c>
      <c r="C2020" s="25"/>
      <c r="D2020" s="29"/>
      <c r="E2020" s="27" t="s">
        <v>12</v>
      </c>
    </row>
    <row r="2021" spans="1:5" ht="20.25">
      <c r="A2021" s="30"/>
      <c r="B2021" s="31"/>
      <c r="C2021" s="32" t="s">
        <v>13</v>
      </c>
      <c r="D2021" s="33" t="s">
        <v>14</v>
      </c>
      <c r="E2021" s="32"/>
    </row>
    <row r="2022" spans="1:5" ht="20.25">
      <c r="A2022" s="34" t="s">
        <v>234</v>
      </c>
      <c r="B2022" s="34" t="s">
        <v>26</v>
      </c>
      <c r="C2022" s="37" t="s">
        <v>17</v>
      </c>
      <c r="D2022" s="35">
        <v>39187</v>
      </c>
      <c r="E2022" s="94">
        <v>-1168</v>
      </c>
    </row>
    <row r="2023" spans="1:5" ht="20.25">
      <c r="A2023" s="37"/>
      <c r="B2023" s="37" t="s">
        <v>26</v>
      </c>
      <c r="C2023" s="37" t="s">
        <v>19</v>
      </c>
      <c r="D2023" s="38">
        <v>39447</v>
      </c>
      <c r="E2023" s="88">
        <v>-900</v>
      </c>
    </row>
    <row r="2024" spans="1:5" ht="20.25">
      <c r="A2024" s="41"/>
      <c r="B2024" s="37" t="s">
        <v>26</v>
      </c>
      <c r="C2024" s="37" t="s">
        <v>19</v>
      </c>
      <c r="D2024" s="38">
        <v>39478</v>
      </c>
      <c r="E2024" s="88">
        <v>-289</v>
      </c>
    </row>
    <row r="2025" spans="1:5" ht="20.25">
      <c r="A2025" s="41"/>
      <c r="B2025" s="37" t="s">
        <v>26</v>
      </c>
      <c r="C2025" s="37" t="s">
        <v>19</v>
      </c>
      <c r="D2025" s="38">
        <v>39478</v>
      </c>
      <c r="E2025" s="88">
        <v>-200</v>
      </c>
    </row>
    <row r="2026" spans="1:5" ht="20.25">
      <c r="A2026" s="41"/>
      <c r="B2026" s="37" t="s">
        <v>26</v>
      </c>
      <c r="C2026" s="37" t="s">
        <v>17</v>
      </c>
      <c r="D2026" s="38">
        <v>39522</v>
      </c>
      <c r="E2026" s="89">
        <v>163.71</v>
      </c>
    </row>
    <row r="2027" spans="1:5" ht="20.25">
      <c r="A2027" s="41"/>
      <c r="B2027" s="37" t="s">
        <v>26</v>
      </c>
      <c r="C2027" s="37" t="s">
        <v>19</v>
      </c>
      <c r="D2027" s="38">
        <v>39568</v>
      </c>
      <c r="E2027" s="89">
        <v>100.7</v>
      </c>
    </row>
    <row r="2028" spans="1:5" ht="20.25">
      <c r="A2028" s="41"/>
      <c r="B2028" s="37" t="s">
        <v>26</v>
      </c>
      <c r="C2028" s="37" t="s">
        <v>19</v>
      </c>
      <c r="D2028" s="38">
        <v>39599</v>
      </c>
      <c r="E2028" s="88">
        <v>-1332</v>
      </c>
    </row>
    <row r="2029" spans="1:5" ht="20.25">
      <c r="A2029" s="41"/>
      <c r="B2029" s="37" t="s">
        <v>16</v>
      </c>
      <c r="C2029" s="37" t="s">
        <v>19</v>
      </c>
      <c r="D2029" s="38">
        <v>39660</v>
      </c>
      <c r="E2029" s="89">
        <v>3608</v>
      </c>
    </row>
    <row r="2030" spans="1:5" ht="20.25">
      <c r="A2030" s="41"/>
      <c r="B2030" s="37" t="s">
        <v>16</v>
      </c>
      <c r="C2030" s="37" t="s">
        <v>17</v>
      </c>
      <c r="D2030" s="38">
        <v>39706</v>
      </c>
      <c r="E2030" s="89">
        <v>126</v>
      </c>
    </row>
    <row r="2031" spans="1:5" ht="20.25">
      <c r="A2031" s="41"/>
      <c r="B2031" s="37" t="s">
        <v>26</v>
      </c>
      <c r="C2031" s="37" t="s">
        <v>19</v>
      </c>
      <c r="D2031" s="38">
        <v>39782</v>
      </c>
      <c r="E2031" s="88">
        <v>-160</v>
      </c>
    </row>
    <row r="2032" spans="1:5" ht="20.25">
      <c r="A2032" s="41"/>
      <c r="B2032" s="37" t="s">
        <v>34</v>
      </c>
      <c r="C2032" s="37" t="s">
        <v>17</v>
      </c>
      <c r="D2032" s="38">
        <v>39431</v>
      </c>
      <c r="E2032" s="89">
        <v>323.5</v>
      </c>
    </row>
    <row r="2033" spans="1:6" ht="20.25">
      <c r="A2033" s="41"/>
      <c r="B2033" s="37" t="s">
        <v>34</v>
      </c>
      <c r="C2033" s="37" t="s">
        <v>19</v>
      </c>
      <c r="D2033" s="38">
        <v>39447</v>
      </c>
      <c r="E2033" s="88">
        <v>-241.11</v>
      </c>
    </row>
    <row r="2034" spans="1:6" ht="20.25">
      <c r="A2034" s="41"/>
      <c r="B2034" s="37" t="s">
        <v>26</v>
      </c>
      <c r="C2034" s="37" t="s">
        <v>19</v>
      </c>
      <c r="D2034" s="38">
        <v>39872</v>
      </c>
      <c r="E2034" s="88">
        <v>-698</v>
      </c>
    </row>
    <row r="2035" spans="1:6" ht="20.25">
      <c r="A2035" s="41"/>
      <c r="B2035" s="37" t="s">
        <v>26</v>
      </c>
      <c r="C2035" s="37" t="s">
        <v>19</v>
      </c>
      <c r="D2035" s="38">
        <v>39903</v>
      </c>
      <c r="E2035" s="88">
        <v>-9302.75</v>
      </c>
    </row>
    <row r="2036" spans="1:6" ht="20.25">
      <c r="A2036" s="41"/>
      <c r="B2036" s="37" t="s">
        <v>34</v>
      </c>
      <c r="C2036" s="37" t="s">
        <v>17</v>
      </c>
      <c r="D2036" s="38">
        <v>39948</v>
      </c>
      <c r="E2036" s="114">
        <v>543</v>
      </c>
    </row>
    <row r="2037" spans="1:6" ht="20.25">
      <c r="A2037" s="41"/>
      <c r="B2037" s="37" t="s">
        <v>34</v>
      </c>
      <c r="C2037" s="37" t="s">
        <v>17</v>
      </c>
      <c r="D2037" s="38">
        <v>39979</v>
      </c>
      <c r="E2037" s="88">
        <v>-349.8</v>
      </c>
    </row>
    <row r="2038" spans="1:6" ht="20.25">
      <c r="A2038" s="41"/>
      <c r="B2038" s="37" t="s">
        <v>16</v>
      </c>
      <c r="C2038" s="37" t="s">
        <v>17</v>
      </c>
      <c r="D2038" s="38">
        <v>40040</v>
      </c>
      <c r="E2038" s="114">
        <v>100</v>
      </c>
    </row>
    <row r="2039" spans="1:6" ht="20.25">
      <c r="A2039" s="37"/>
      <c r="B2039" s="37" t="s">
        <v>16</v>
      </c>
      <c r="C2039" s="37" t="s">
        <v>19</v>
      </c>
      <c r="D2039" s="38">
        <v>40178</v>
      </c>
      <c r="E2039" s="114">
        <v>1046</v>
      </c>
    </row>
    <row r="2040" spans="1:6" ht="20.25">
      <c r="A2040" s="41"/>
      <c r="B2040" s="37" t="s">
        <v>20</v>
      </c>
      <c r="C2040" s="37" t="s">
        <v>17</v>
      </c>
      <c r="D2040" s="38">
        <v>40224</v>
      </c>
      <c r="E2040" s="88">
        <v>-414.1</v>
      </c>
    </row>
    <row r="2041" spans="1:6" ht="20.25">
      <c r="A2041" s="41"/>
      <c r="B2041" s="37" t="s">
        <v>34</v>
      </c>
      <c r="C2041" s="37" t="s">
        <v>19</v>
      </c>
      <c r="D2041" s="38">
        <v>43100</v>
      </c>
      <c r="E2041" s="89">
        <v>925542</v>
      </c>
    </row>
    <row r="2042" spans="1:6" ht="20.25">
      <c r="A2042" s="41"/>
      <c r="B2042" s="85"/>
      <c r="C2042" s="37"/>
      <c r="D2042" s="42"/>
      <c r="E2042" s="89"/>
    </row>
    <row r="2043" spans="1:6" s="279" customFormat="1" ht="20.25">
      <c r="A2043" s="41"/>
      <c r="B2043" s="282"/>
      <c r="C2043" s="280"/>
      <c r="D2043" s="42"/>
      <c r="E2043" s="89"/>
      <c r="F2043" s="302"/>
    </row>
    <row r="2044" spans="1:6" s="279" customFormat="1" ht="20.25">
      <c r="A2044" s="41"/>
      <c r="B2044" s="282"/>
      <c r="C2044" s="280"/>
      <c r="D2044" s="42"/>
      <c r="E2044" s="89"/>
      <c r="F2044" s="302"/>
    </row>
    <row r="2045" spans="1:6" s="279" customFormat="1" ht="20.25">
      <c r="A2045" s="41"/>
      <c r="B2045" s="282"/>
      <c r="C2045" s="280"/>
      <c r="D2045" s="42"/>
      <c r="E2045" s="89"/>
      <c r="F2045" s="302"/>
    </row>
    <row r="2046" spans="1:6" ht="20.25">
      <c r="A2046" s="41"/>
      <c r="B2046" s="85"/>
      <c r="C2046" s="37"/>
      <c r="D2046" s="42"/>
      <c r="E2046" s="89"/>
    </row>
    <row r="2047" spans="1:6" ht="20.25">
      <c r="A2047" s="41"/>
      <c r="B2047" s="85"/>
      <c r="C2047" s="37"/>
      <c r="D2047" s="42"/>
      <c r="E2047" s="89"/>
    </row>
    <row r="2048" spans="1:6" ht="20.25">
      <c r="A2048" s="30"/>
      <c r="B2048" s="51"/>
      <c r="C2048" s="30"/>
      <c r="D2048" s="49"/>
      <c r="E2048" s="50"/>
    </row>
    <row r="2049" spans="1:5" ht="20.25">
      <c r="A2049" s="52"/>
      <c r="B2049" s="53"/>
      <c r="C2049" s="1238" t="s">
        <v>744</v>
      </c>
      <c r="D2049" s="1239"/>
      <c r="E2049" s="62">
        <f>SUM(E2022:E2048)</f>
        <v>916498.15</v>
      </c>
    </row>
    <row r="2050" spans="1:5" ht="20.25">
      <c r="A2050" s="55" t="s">
        <v>23</v>
      </c>
      <c r="B2050" s="53"/>
      <c r="C2050" s="53"/>
      <c r="D2050" s="53"/>
      <c r="E2050" s="53"/>
    </row>
    <row r="2051" spans="1:5" ht="20.25">
      <c r="A2051" s="19" t="s">
        <v>0</v>
      </c>
      <c r="B2051" s="20"/>
      <c r="C2051" s="20"/>
      <c r="D2051" s="21"/>
      <c r="E2051" s="22"/>
    </row>
    <row r="2052" spans="1:5" ht="20.25">
      <c r="A2052" s="19" t="s">
        <v>1</v>
      </c>
      <c r="B2052" s="20"/>
      <c r="C2052" s="19" t="s">
        <v>2</v>
      </c>
      <c r="D2052" s="21"/>
      <c r="E2052" s="21"/>
    </row>
    <row r="2053" spans="1:5" ht="20.25">
      <c r="A2053" s="19"/>
      <c r="B2053" s="23"/>
      <c r="C2053" s="20"/>
      <c r="D2053" s="22"/>
      <c r="E2053" s="22"/>
    </row>
    <row r="2054" spans="1:5" ht="20.25">
      <c r="A2054" s="19" t="s">
        <v>3</v>
      </c>
      <c r="B2054" s="23"/>
      <c r="C2054" s="20"/>
      <c r="D2054" s="22"/>
      <c r="E2054" s="22"/>
    </row>
    <row r="2055" spans="1:5" ht="20.25">
      <c r="A2055" s="21"/>
      <c r="B2055" s="24"/>
      <c r="C2055" s="21"/>
      <c r="D2055" s="22"/>
      <c r="E2055" s="22"/>
    </row>
    <row r="2056" spans="1:5" ht="20.25">
      <c r="A2056" s="21" t="s">
        <v>235</v>
      </c>
      <c r="B2056" s="24"/>
      <c r="C2056" s="21"/>
      <c r="D2056" s="22"/>
      <c r="E2056" s="22"/>
    </row>
    <row r="2057" spans="1:5" ht="20.25">
      <c r="A2057" s="21" t="s">
        <v>5</v>
      </c>
      <c r="B2057" s="21"/>
      <c r="C2057" s="21"/>
      <c r="D2057" s="22"/>
      <c r="E2057" s="22"/>
    </row>
    <row r="2058" spans="1:5" ht="20.25">
      <c r="A2058" s="21" t="s">
        <v>6</v>
      </c>
      <c r="B2058" s="22"/>
      <c r="C2058" s="22"/>
      <c r="D2058" s="22"/>
      <c r="E2058" s="22"/>
    </row>
    <row r="2059" spans="1:5" ht="20.25">
      <c r="A2059" s="25" t="s">
        <v>7</v>
      </c>
      <c r="B2059" s="26" t="s">
        <v>8</v>
      </c>
      <c r="C2059" s="1238" t="s">
        <v>9</v>
      </c>
      <c r="D2059" s="1240"/>
      <c r="E2059" s="25" t="s">
        <v>10</v>
      </c>
    </row>
    <row r="2060" spans="1:5" ht="20.25">
      <c r="A2060" s="27"/>
      <c r="B2060" s="28" t="s">
        <v>11</v>
      </c>
      <c r="C2060" s="25"/>
      <c r="D2060" s="29"/>
      <c r="E2060" s="27" t="s">
        <v>12</v>
      </c>
    </row>
    <row r="2061" spans="1:5" ht="20.25">
      <c r="A2061" s="30"/>
      <c r="B2061" s="31"/>
      <c r="C2061" s="32" t="s">
        <v>13</v>
      </c>
      <c r="D2061" s="33" t="s">
        <v>14</v>
      </c>
      <c r="E2061" s="32"/>
    </row>
    <row r="2062" spans="1:5" ht="20.25">
      <c r="A2062" s="34" t="s">
        <v>236</v>
      </c>
      <c r="B2062" s="34" t="s">
        <v>26</v>
      </c>
      <c r="C2062" s="37" t="s">
        <v>19</v>
      </c>
      <c r="D2062" s="35">
        <v>38441</v>
      </c>
      <c r="E2062" s="94">
        <v>-15998.18</v>
      </c>
    </row>
    <row r="2063" spans="1:5" ht="20.25">
      <c r="A2063" s="37"/>
      <c r="B2063" s="37" t="s">
        <v>26</v>
      </c>
      <c r="C2063" s="37" t="s">
        <v>17</v>
      </c>
      <c r="D2063" s="38">
        <v>38822</v>
      </c>
      <c r="E2063" s="88">
        <v>-6428.3</v>
      </c>
    </row>
    <row r="2064" spans="1:5" ht="20.25">
      <c r="A2064" s="41"/>
      <c r="B2064" s="37" t="s">
        <v>26</v>
      </c>
      <c r="C2064" s="37" t="s">
        <v>17</v>
      </c>
      <c r="D2064" s="38">
        <v>38913</v>
      </c>
      <c r="E2064" s="88">
        <v>-1282.68</v>
      </c>
    </row>
    <row r="2065" spans="1:6" ht="20.25">
      <c r="A2065" s="41"/>
      <c r="B2065" s="37" t="s">
        <v>34</v>
      </c>
      <c r="C2065" s="37" t="s">
        <v>17</v>
      </c>
      <c r="D2065" s="38">
        <v>39797</v>
      </c>
      <c r="E2065" s="88">
        <v>-100.95</v>
      </c>
    </row>
    <row r="2066" spans="1:6" ht="20.25">
      <c r="A2066" s="47"/>
      <c r="B2066" s="37" t="s">
        <v>20</v>
      </c>
      <c r="C2066" s="37" t="s">
        <v>17</v>
      </c>
      <c r="D2066" s="38">
        <v>41136</v>
      </c>
      <c r="E2066" s="88">
        <v>-10000</v>
      </c>
    </row>
    <row r="2067" spans="1:6" ht="20.25">
      <c r="A2067" s="47"/>
      <c r="B2067" s="37" t="s">
        <v>34</v>
      </c>
      <c r="C2067" s="280" t="s">
        <v>19</v>
      </c>
      <c r="D2067" s="147">
        <v>43131</v>
      </c>
      <c r="E2067" s="89">
        <v>594949</v>
      </c>
      <c r="F2067" s="302">
        <v>43101</v>
      </c>
    </row>
    <row r="2068" spans="1:6" ht="20.25">
      <c r="A2068" s="47"/>
      <c r="B2068" s="37"/>
      <c r="C2068" s="37"/>
      <c r="D2068" s="147"/>
      <c r="E2068" s="89"/>
    </row>
    <row r="2069" spans="1:6" ht="20.25">
      <c r="A2069" s="47"/>
      <c r="B2069" s="37"/>
      <c r="C2069" s="37"/>
      <c r="D2069" s="38"/>
      <c r="E2069" s="90"/>
    </row>
    <row r="2070" spans="1:6" ht="20.25">
      <c r="A2070" s="47"/>
      <c r="B2070" s="116"/>
      <c r="C2070" s="37"/>
      <c r="D2070" s="147"/>
      <c r="E2070" s="89"/>
    </row>
    <row r="2071" spans="1:6" ht="20.25">
      <c r="A2071" s="47"/>
      <c r="B2071" s="28"/>
      <c r="C2071" s="27"/>
      <c r="D2071" s="148"/>
      <c r="E2071" s="89"/>
    </row>
    <row r="2072" spans="1:6" ht="20.25">
      <c r="A2072" s="47"/>
      <c r="B2072" s="28"/>
      <c r="C2072" s="27"/>
      <c r="D2072" s="148"/>
      <c r="E2072" s="89"/>
    </row>
    <row r="2073" spans="1:6" ht="20.25">
      <c r="A2073" s="47"/>
      <c r="B2073" s="28"/>
      <c r="C2073" s="27"/>
      <c r="D2073" s="148"/>
      <c r="E2073" s="89"/>
    </row>
    <row r="2074" spans="1:6" ht="20.25">
      <c r="A2074" s="47"/>
      <c r="B2074" s="28"/>
      <c r="C2074" s="27"/>
      <c r="D2074" s="148"/>
      <c r="E2074" s="89"/>
    </row>
    <row r="2075" spans="1:6" ht="20.25">
      <c r="A2075" s="37"/>
      <c r="B2075" s="37"/>
      <c r="C2075" s="37"/>
      <c r="D2075" s="38"/>
      <c r="E2075" s="89"/>
    </row>
    <row r="2076" spans="1:6" ht="20.25">
      <c r="A2076" s="37"/>
      <c r="B2076" s="37"/>
      <c r="C2076" s="37"/>
      <c r="D2076" s="38"/>
      <c r="E2076" s="89"/>
    </row>
    <row r="2077" spans="1:6" ht="20.25">
      <c r="A2077" s="41"/>
      <c r="B2077" s="37"/>
      <c r="C2077" s="37"/>
      <c r="D2077" s="38"/>
      <c r="E2077" s="89"/>
    </row>
    <row r="2078" spans="1:6" ht="20.25">
      <c r="A2078" s="41"/>
      <c r="B2078" s="37"/>
      <c r="C2078" s="37"/>
      <c r="D2078" s="38"/>
      <c r="E2078" s="89"/>
    </row>
    <row r="2079" spans="1:6" ht="20.25">
      <c r="A2079" s="41"/>
      <c r="B2079" s="37"/>
      <c r="C2079" s="37"/>
      <c r="D2079" s="38"/>
      <c r="E2079" s="89"/>
    </row>
    <row r="2080" spans="1:6" ht="20.25">
      <c r="A2080" s="41"/>
      <c r="B2080" s="37"/>
      <c r="C2080" s="37"/>
      <c r="D2080" s="38"/>
      <c r="E2080" s="89"/>
    </row>
    <row r="2081" spans="1:6" ht="20.25">
      <c r="A2081" s="37"/>
      <c r="B2081" s="44"/>
      <c r="C2081" s="37"/>
      <c r="D2081" s="45"/>
      <c r="E2081" s="89"/>
    </row>
    <row r="2082" spans="1:6" ht="20.25">
      <c r="A2082" s="37"/>
      <c r="B2082" s="44"/>
      <c r="C2082" s="37"/>
      <c r="D2082" s="45"/>
      <c r="E2082" s="89"/>
    </row>
    <row r="2083" spans="1:6" ht="20.25">
      <c r="A2083" s="37"/>
      <c r="B2083" s="44"/>
      <c r="C2083" s="37"/>
      <c r="D2083" s="45"/>
      <c r="E2083" s="89"/>
    </row>
    <row r="2084" spans="1:6" s="279" customFormat="1" ht="20.25">
      <c r="A2084" s="280"/>
      <c r="B2084" s="281"/>
      <c r="C2084" s="280"/>
      <c r="D2084" s="45"/>
      <c r="E2084" s="89"/>
      <c r="F2084" s="302"/>
    </row>
    <row r="2085" spans="1:6" s="279" customFormat="1" ht="20.25">
      <c r="A2085" s="280"/>
      <c r="B2085" s="281"/>
      <c r="C2085" s="280"/>
      <c r="D2085" s="45"/>
      <c r="E2085" s="89"/>
      <c r="F2085" s="302"/>
    </row>
    <row r="2086" spans="1:6" s="279" customFormat="1" ht="20.25">
      <c r="A2086" s="280"/>
      <c r="B2086" s="281"/>
      <c r="C2086" s="280"/>
      <c r="D2086" s="45"/>
      <c r="E2086" s="89"/>
      <c r="F2086" s="302"/>
    </row>
    <row r="2087" spans="1:6" s="279" customFormat="1" ht="20.25">
      <c r="A2087" s="280"/>
      <c r="B2087" s="281"/>
      <c r="C2087" s="280"/>
      <c r="D2087" s="45"/>
      <c r="E2087" s="89"/>
      <c r="F2087" s="302"/>
    </row>
    <row r="2088" spans="1:6" ht="20.25">
      <c r="A2088" s="47"/>
      <c r="B2088" s="48"/>
      <c r="C2088" s="47"/>
      <c r="D2088" s="49"/>
      <c r="E2088" s="89"/>
    </row>
    <row r="2089" spans="1:6" ht="20.25">
      <c r="A2089" s="30"/>
      <c r="B2089" s="51"/>
      <c r="C2089" s="30"/>
      <c r="D2089" s="49"/>
      <c r="E2089" s="50"/>
    </row>
    <row r="2090" spans="1:6" ht="20.25">
      <c r="A2090" s="52"/>
      <c r="B2090" s="53"/>
      <c r="C2090" s="1238" t="s">
        <v>744</v>
      </c>
      <c r="D2090" s="1239"/>
      <c r="E2090" s="62">
        <f>SUM(E2062:E2089)</f>
        <v>561138.89</v>
      </c>
    </row>
    <row r="2091" spans="1:6" ht="20.25">
      <c r="A2091" s="55" t="s">
        <v>23</v>
      </c>
      <c r="B2091" s="22"/>
      <c r="C2091" s="22"/>
      <c r="D2091" s="22"/>
      <c r="E2091" s="22"/>
    </row>
    <row r="2092" spans="1:6" ht="20.25">
      <c r="A2092" s="19" t="s">
        <v>0</v>
      </c>
      <c r="B2092" s="20"/>
      <c r="C2092" s="20"/>
      <c r="D2092" s="21"/>
      <c r="E2092" s="22"/>
    </row>
    <row r="2093" spans="1:6" ht="20.25">
      <c r="A2093" s="19" t="s">
        <v>1</v>
      </c>
      <c r="B2093" s="20"/>
      <c r="C2093" s="19" t="s">
        <v>2</v>
      </c>
      <c r="D2093" s="21"/>
      <c r="E2093" s="21"/>
    </row>
    <row r="2094" spans="1:6" ht="20.25">
      <c r="A2094" s="19"/>
      <c r="B2094" s="23"/>
      <c r="C2094" s="20"/>
      <c r="D2094" s="22"/>
      <c r="E2094" s="22"/>
    </row>
    <row r="2095" spans="1:6" ht="20.25">
      <c r="A2095" s="19"/>
      <c r="B2095" s="23"/>
      <c r="C2095" s="20"/>
      <c r="D2095" s="22"/>
      <c r="E2095" s="22"/>
    </row>
    <row r="2096" spans="1:6" ht="20.25">
      <c r="A2096" s="19" t="s">
        <v>3</v>
      </c>
      <c r="B2096" s="23"/>
      <c r="C2096" s="20"/>
      <c r="D2096" s="22"/>
      <c r="E2096" s="22"/>
    </row>
    <row r="2097" spans="1:6" ht="20.25">
      <c r="A2097" s="21"/>
      <c r="B2097" s="24"/>
      <c r="C2097" s="21"/>
      <c r="D2097" s="22"/>
      <c r="E2097" s="22"/>
    </row>
    <row r="2098" spans="1:6" ht="20.25">
      <c r="A2098" s="21" t="s">
        <v>237</v>
      </c>
      <c r="B2098" s="24"/>
      <c r="C2098" s="21"/>
      <c r="D2098" s="22"/>
      <c r="E2098" s="22"/>
    </row>
    <row r="2099" spans="1:6" ht="20.25">
      <c r="A2099" s="21" t="s">
        <v>5</v>
      </c>
      <c r="B2099" s="21"/>
      <c r="C2099" s="21"/>
      <c r="D2099" s="22"/>
      <c r="E2099" s="22"/>
    </row>
    <row r="2100" spans="1:6" ht="20.25">
      <c r="A2100" s="21" t="s">
        <v>6</v>
      </c>
      <c r="B2100" s="22"/>
      <c r="C2100" s="22"/>
      <c r="D2100" s="22"/>
      <c r="E2100" s="22"/>
    </row>
    <row r="2101" spans="1:6" ht="20.25">
      <c r="A2101" s="25" t="s">
        <v>7</v>
      </c>
      <c r="B2101" s="26" t="s">
        <v>8</v>
      </c>
      <c r="C2101" s="1238" t="s">
        <v>9</v>
      </c>
      <c r="D2101" s="1240"/>
      <c r="E2101" s="25" t="s">
        <v>10</v>
      </c>
    </row>
    <row r="2102" spans="1:6" ht="20.25">
      <c r="A2102" s="27"/>
      <c r="B2102" s="28" t="s">
        <v>11</v>
      </c>
      <c r="C2102" s="25"/>
      <c r="D2102" s="29"/>
      <c r="E2102" s="27" t="s">
        <v>12</v>
      </c>
    </row>
    <row r="2103" spans="1:6" ht="20.25">
      <c r="A2103" s="30"/>
      <c r="B2103" s="31"/>
      <c r="C2103" s="32" t="s">
        <v>13</v>
      </c>
      <c r="D2103" s="33" t="s">
        <v>14</v>
      </c>
      <c r="E2103" s="32"/>
    </row>
    <row r="2104" spans="1:6" ht="20.25">
      <c r="A2104" s="34" t="s">
        <v>238</v>
      </c>
      <c r="B2104" s="34" t="s">
        <v>239</v>
      </c>
      <c r="C2104" s="37" t="s">
        <v>19</v>
      </c>
      <c r="D2104" s="35">
        <v>37651</v>
      </c>
      <c r="E2104" s="94">
        <v>-4234.42</v>
      </c>
    </row>
    <row r="2105" spans="1:6" ht="20.25">
      <c r="A2105" s="37"/>
      <c r="B2105" s="37" t="s">
        <v>239</v>
      </c>
      <c r="C2105" s="37" t="s">
        <v>19</v>
      </c>
      <c r="D2105" s="38">
        <v>38929</v>
      </c>
      <c r="E2105" s="88">
        <v>-6102.4</v>
      </c>
    </row>
    <row r="2106" spans="1:6" ht="20.25">
      <c r="A2106" s="47"/>
      <c r="B2106" s="37" t="s">
        <v>239</v>
      </c>
      <c r="C2106" s="37" t="s">
        <v>19</v>
      </c>
      <c r="D2106" s="38">
        <v>41851</v>
      </c>
      <c r="E2106" s="88">
        <v>-100</v>
      </c>
    </row>
    <row r="2107" spans="1:6" ht="20.25">
      <c r="A2107" s="47"/>
      <c r="B2107" s="37" t="s">
        <v>40</v>
      </c>
      <c r="C2107" s="37" t="s">
        <v>17</v>
      </c>
      <c r="D2107" s="147">
        <v>43131</v>
      </c>
      <c r="E2107" s="89">
        <v>995088</v>
      </c>
      <c r="F2107" s="302">
        <v>43101</v>
      </c>
    </row>
    <row r="2108" spans="1:6" ht="20.25">
      <c r="A2108" s="47"/>
      <c r="B2108" s="37"/>
      <c r="C2108" s="37"/>
      <c r="D2108" s="147"/>
      <c r="E2108" s="89"/>
      <c r="F2108" s="302">
        <v>43101</v>
      </c>
    </row>
    <row r="2109" spans="1:6" ht="20.25">
      <c r="A2109" s="47"/>
      <c r="B2109" s="37"/>
      <c r="C2109" s="37"/>
      <c r="D2109" s="147"/>
      <c r="E2109" s="89"/>
    </row>
    <row r="2110" spans="1:6" ht="20.25">
      <c r="A2110" s="47"/>
      <c r="B2110" s="37"/>
      <c r="C2110" s="37"/>
      <c r="D2110" s="147"/>
      <c r="E2110" s="89"/>
    </row>
    <row r="2111" spans="1:6" ht="20.25">
      <c r="A2111" s="47"/>
      <c r="B2111" s="37"/>
      <c r="C2111" s="37"/>
      <c r="D2111" s="147"/>
      <c r="E2111" s="89"/>
    </row>
    <row r="2112" spans="1:6" ht="20.25">
      <c r="A2112" s="47"/>
      <c r="B2112" s="37"/>
      <c r="C2112" s="37"/>
      <c r="D2112" s="147"/>
      <c r="E2112" s="89"/>
    </row>
    <row r="2113" spans="1:6" ht="20.25">
      <c r="A2113" s="47"/>
      <c r="B2113" s="37"/>
      <c r="C2113" s="37"/>
      <c r="D2113" s="147"/>
      <c r="E2113" s="89"/>
    </row>
    <row r="2114" spans="1:6" ht="20.25">
      <c r="A2114" s="47"/>
      <c r="B2114" s="37"/>
      <c r="C2114" s="37"/>
      <c r="D2114" s="147"/>
      <c r="E2114" s="89"/>
    </row>
    <row r="2115" spans="1:6" ht="20.25">
      <c r="A2115" s="47"/>
      <c r="B2115" s="37"/>
      <c r="C2115" s="37"/>
      <c r="D2115" s="147"/>
      <c r="E2115" s="89"/>
    </row>
    <row r="2116" spans="1:6" ht="20.25">
      <c r="A2116" s="37"/>
      <c r="B2116" s="37"/>
      <c r="C2116" s="37"/>
      <c r="D2116" s="147"/>
      <c r="E2116" s="89"/>
    </row>
    <row r="2117" spans="1:6" ht="20.25">
      <c r="A2117" s="37"/>
      <c r="B2117" s="37"/>
      <c r="C2117" s="37"/>
      <c r="D2117" s="147"/>
      <c r="E2117" s="89"/>
    </row>
    <row r="2118" spans="1:6" ht="20.25">
      <c r="A2118" s="41"/>
      <c r="B2118" s="37"/>
      <c r="C2118" s="37"/>
      <c r="D2118" s="147"/>
      <c r="E2118" s="89"/>
    </row>
    <row r="2119" spans="1:6" ht="20.25">
      <c r="A2119" s="41"/>
      <c r="B2119" s="37"/>
      <c r="C2119" s="37"/>
      <c r="D2119" s="147"/>
      <c r="E2119" s="89"/>
    </row>
    <row r="2120" spans="1:6" ht="20.25">
      <c r="A2120" s="41"/>
      <c r="B2120" s="37"/>
      <c r="C2120" s="37"/>
      <c r="D2120" s="147"/>
      <c r="E2120" s="89"/>
    </row>
    <row r="2121" spans="1:6" ht="20.25">
      <c r="A2121" s="41"/>
      <c r="B2121" s="37"/>
      <c r="C2121" s="37"/>
      <c r="D2121" s="147"/>
      <c r="E2121" s="89"/>
    </row>
    <row r="2122" spans="1:6" ht="20.25">
      <c r="A2122" s="37"/>
      <c r="B2122" s="37"/>
      <c r="C2122" s="37"/>
      <c r="D2122" s="147"/>
      <c r="E2122" s="89"/>
    </row>
    <row r="2123" spans="1:6" ht="20.25">
      <c r="A2123" s="37"/>
      <c r="B2123" s="37"/>
      <c r="C2123" s="37"/>
      <c r="D2123" s="147"/>
      <c r="E2123" s="89"/>
    </row>
    <row r="2124" spans="1:6" s="279" customFormat="1" ht="20.25">
      <c r="A2124" s="280"/>
      <c r="B2124" s="280"/>
      <c r="C2124" s="280"/>
      <c r="D2124" s="147"/>
      <c r="E2124" s="89"/>
      <c r="F2124" s="302"/>
    </row>
    <row r="2125" spans="1:6" s="279" customFormat="1" ht="20.25">
      <c r="A2125" s="280"/>
      <c r="B2125" s="280"/>
      <c r="C2125" s="280"/>
      <c r="D2125" s="147"/>
      <c r="E2125" s="89"/>
      <c r="F2125" s="302"/>
    </row>
    <row r="2126" spans="1:6" s="279" customFormat="1" ht="20.25">
      <c r="A2126" s="280"/>
      <c r="B2126" s="280"/>
      <c r="C2126" s="280"/>
      <c r="D2126" s="147"/>
      <c r="E2126" s="89"/>
      <c r="F2126" s="302"/>
    </row>
    <row r="2127" spans="1:6" s="279" customFormat="1" ht="20.25">
      <c r="A2127" s="280"/>
      <c r="B2127" s="280"/>
      <c r="C2127" s="280"/>
      <c r="D2127" s="147"/>
      <c r="E2127" s="89"/>
      <c r="F2127" s="302"/>
    </row>
    <row r="2128" spans="1:6" ht="20.25">
      <c r="A2128" s="37"/>
      <c r="B2128" s="37"/>
      <c r="C2128" s="37"/>
      <c r="D2128" s="147"/>
      <c r="E2128" s="89"/>
    </row>
    <row r="2129" spans="1:6" ht="20.25">
      <c r="A2129" s="37"/>
      <c r="B2129" s="37"/>
      <c r="C2129" s="37"/>
      <c r="D2129" s="38"/>
      <c r="E2129" s="89"/>
    </row>
    <row r="2130" spans="1:6" ht="20.25">
      <c r="A2130" s="30"/>
      <c r="B2130" s="67"/>
      <c r="C2130" s="67"/>
      <c r="D2130" s="68"/>
      <c r="E2130" s="89"/>
    </row>
    <row r="2131" spans="1:6" ht="20.25">
      <c r="A2131" s="52"/>
      <c r="B2131" s="53"/>
      <c r="C2131" s="1238" t="s">
        <v>744</v>
      </c>
      <c r="D2131" s="1239"/>
      <c r="E2131" s="62">
        <f>SUM(E2104:E2130)</f>
        <v>984651.18</v>
      </c>
    </row>
    <row r="2132" spans="1:6" ht="20.25">
      <c r="A2132" s="55" t="s">
        <v>23</v>
      </c>
      <c r="B2132" s="28"/>
      <c r="C2132" s="28"/>
      <c r="D2132" s="28"/>
      <c r="E2132" s="64"/>
    </row>
    <row r="2133" spans="1:6" ht="20.25">
      <c r="A2133" s="19" t="s">
        <v>0</v>
      </c>
      <c r="B2133" s="20"/>
      <c r="C2133" s="20"/>
      <c r="D2133" s="21"/>
      <c r="E2133" s="22"/>
    </row>
    <row r="2134" spans="1:6" ht="20.25">
      <c r="A2134" s="19" t="s">
        <v>1</v>
      </c>
      <c r="B2134" s="20"/>
      <c r="C2134" s="19" t="s">
        <v>2</v>
      </c>
      <c r="D2134" s="21"/>
      <c r="E2134" s="21"/>
    </row>
    <row r="2135" spans="1:6" ht="20.25">
      <c r="A2135" s="19"/>
      <c r="B2135" s="23"/>
      <c r="C2135" s="20"/>
      <c r="D2135" s="22"/>
      <c r="E2135" s="22"/>
    </row>
    <row r="2136" spans="1:6" ht="20.25">
      <c r="A2136" s="19"/>
      <c r="B2136" s="23"/>
      <c r="C2136" s="20"/>
      <c r="D2136" s="22"/>
      <c r="E2136" s="22"/>
    </row>
    <row r="2137" spans="1:6" ht="20.25">
      <c r="A2137" s="19" t="s">
        <v>3</v>
      </c>
      <c r="B2137" s="23"/>
      <c r="C2137" s="20"/>
      <c r="D2137" s="22"/>
      <c r="E2137" s="22"/>
    </row>
    <row r="2138" spans="1:6" ht="20.25">
      <c r="A2138" s="21"/>
      <c r="B2138" s="24"/>
      <c r="C2138" s="21"/>
      <c r="D2138" s="22"/>
      <c r="E2138" s="22"/>
    </row>
    <row r="2139" spans="1:6" ht="20.25">
      <c r="A2139" s="21" t="s">
        <v>240</v>
      </c>
      <c r="B2139" s="24"/>
      <c r="C2139" s="21"/>
      <c r="D2139" s="22"/>
      <c r="E2139" s="22"/>
    </row>
    <row r="2140" spans="1:6" ht="20.25">
      <c r="A2140" s="21" t="s">
        <v>5</v>
      </c>
      <c r="B2140" s="21"/>
      <c r="C2140" s="21"/>
      <c r="D2140" s="22"/>
      <c r="E2140" s="22"/>
    </row>
    <row r="2141" spans="1:6" ht="20.25">
      <c r="A2141" s="21" t="s">
        <v>6</v>
      </c>
      <c r="B2141" s="22"/>
      <c r="C2141" s="22"/>
      <c r="D2141" s="22"/>
      <c r="E2141" s="22"/>
      <c r="F2141" s="296"/>
    </row>
    <row r="2142" spans="1:6" ht="20.25">
      <c r="A2142" s="25" t="s">
        <v>7</v>
      </c>
      <c r="B2142" s="26" t="s">
        <v>8</v>
      </c>
      <c r="C2142" s="1238" t="s">
        <v>9</v>
      </c>
      <c r="D2142" s="1239"/>
      <c r="E2142" s="25" t="s">
        <v>10</v>
      </c>
      <c r="F2142" s="296"/>
    </row>
    <row r="2143" spans="1:6" ht="20.25">
      <c r="A2143" s="27"/>
      <c r="B2143" s="28" t="s">
        <v>11</v>
      </c>
      <c r="C2143" s="25"/>
      <c r="D2143" s="29"/>
      <c r="E2143" s="27" t="s">
        <v>12</v>
      </c>
      <c r="F2143" s="296"/>
    </row>
    <row r="2144" spans="1:6" ht="20.25">
      <c r="A2144" s="30"/>
      <c r="B2144" s="31"/>
      <c r="C2144" s="32" t="s">
        <v>13</v>
      </c>
      <c r="D2144" s="33" t="s">
        <v>14</v>
      </c>
      <c r="E2144" s="32"/>
      <c r="F2144" s="296"/>
    </row>
    <row r="2145" spans="1:6" ht="20.25">
      <c r="A2145" s="96" t="s">
        <v>241</v>
      </c>
      <c r="B2145" s="34" t="s">
        <v>26</v>
      </c>
      <c r="C2145" s="37" t="s">
        <v>19</v>
      </c>
      <c r="D2145" s="35">
        <v>38990</v>
      </c>
      <c r="E2145" s="94">
        <v>-2991</v>
      </c>
      <c r="F2145" s="296"/>
    </row>
    <row r="2146" spans="1:6" ht="20.25">
      <c r="A2146" s="37"/>
      <c r="B2146" s="37" t="s">
        <v>26</v>
      </c>
      <c r="C2146" s="37" t="s">
        <v>19</v>
      </c>
      <c r="D2146" s="38">
        <v>39691</v>
      </c>
      <c r="E2146" s="88">
        <v>-2520</v>
      </c>
      <c r="F2146" s="296"/>
    </row>
    <row r="2147" spans="1:6" ht="20.25">
      <c r="A2147" s="41"/>
      <c r="B2147" s="37" t="s">
        <v>16</v>
      </c>
      <c r="C2147" s="37" t="s">
        <v>19</v>
      </c>
      <c r="D2147" s="38">
        <v>39933</v>
      </c>
      <c r="E2147" s="89">
        <v>8910</v>
      </c>
      <c r="F2147" s="296"/>
    </row>
    <row r="2148" spans="1:6" ht="20.25">
      <c r="A2148" s="41"/>
      <c r="B2148" s="37" t="s">
        <v>16</v>
      </c>
      <c r="C2148" s="37" t="s">
        <v>17</v>
      </c>
      <c r="D2148" s="38">
        <v>39948</v>
      </c>
      <c r="E2148" s="89">
        <v>200.3</v>
      </c>
      <c r="F2148" s="296"/>
    </row>
    <row r="2149" spans="1:6" ht="20.25">
      <c r="A2149" s="41"/>
      <c r="B2149" s="37" t="s">
        <v>26</v>
      </c>
      <c r="C2149" s="37" t="s">
        <v>19</v>
      </c>
      <c r="D2149" s="38">
        <v>39963</v>
      </c>
      <c r="E2149" s="88">
        <v>-6131.7</v>
      </c>
      <c r="F2149" s="296"/>
    </row>
    <row r="2150" spans="1:6" ht="20.25">
      <c r="A2150" s="41"/>
      <c r="B2150" s="37" t="s">
        <v>16</v>
      </c>
      <c r="C2150" s="37" t="s">
        <v>19</v>
      </c>
      <c r="D2150" s="38">
        <v>40056</v>
      </c>
      <c r="E2150" s="89">
        <v>6120</v>
      </c>
      <c r="F2150" s="296"/>
    </row>
    <row r="2151" spans="1:6" ht="20.25">
      <c r="A2151" s="41"/>
      <c r="B2151" s="37" t="s">
        <v>28</v>
      </c>
      <c r="C2151" s="37" t="s">
        <v>17</v>
      </c>
      <c r="D2151" s="38">
        <v>40344</v>
      </c>
      <c r="E2151" s="89">
        <v>3513.1</v>
      </c>
      <c r="F2151" s="296"/>
    </row>
    <row r="2152" spans="1:6" ht="20.25">
      <c r="A2152" s="47"/>
      <c r="B2152" s="37" t="s">
        <v>200</v>
      </c>
      <c r="C2152" s="37"/>
      <c r="D2152" s="38">
        <v>42735</v>
      </c>
      <c r="E2152" s="89">
        <v>32778.03</v>
      </c>
      <c r="F2152" s="296"/>
    </row>
    <row r="2153" spans="1:6" ht="20.25">
      <c r="A2153" s="47"/>
      <c r="B2153" s="37" t="s">
        <v>200</v>
      </c>
      <c r="C2153" s="37"/>
      <c r="D2153" s="38">
        <v>42766</v>
      </c>
      <c r="E2153" s="90">
        <v>-6154.2</v>
      </c>
      <c r="F2153" s="296"/>
    </row>
    <row r="2154" spans="1:6" ht="20.25">
      <c r="A2154" s="47"/>
      <c r="B2154" s="37" t="s">
        <v>40</v>
      </c>
      <c r="C2154" s="37" t="s">
        <v>19</v>
      </c>
      <c r="D2154" s="38">
        <v>43131</v>
      </c>
      <c r="E2154" s="89">
        <v>990568</v>
      </c>
      <c r="F2154" s="302">
        <v>43101</v>
      </c>
    </row>
    <row r="2155" spans="1:6" ht="20.25">
      <c r="A2155" s="37"/>
      <c r="B2155" s="37"/>
      <c r="C2155" s="37"/>
      <c r="D2155" s="38"/>
      <c r="E2155" s="89"/>
    </row>
    <row r="2156" spans="1:6" ht="20.25">
      <c r="A2156" s="47"/>
      <c r="B2156" s="37"/>
      <c r="C2156" s="37"/>
      <c r="D2156" s="38"/>
      <c r="E2156" s="89"/>
      <c r="F2156" s="296"/>
    </row>
    <row r="2157" spans="1:6" ht="20.25">
      <c r="A2157" s="37"/>
      <c r="B2157" s="37"/>
      <c r="C2157" s="37"/>
      <c r="D2157" s="38"/>
      <c r="E2157" s="89"/>
    </row>
    <row r="2158" spans="1:6" ht="20.25">
      <c r="A2158" s="37"/>
      <c r="B2158" s="37"/>
      <c r="C2158" s="37"/>
      <c r="D2158" s="38"/>
      <c r="E2158" s="89"/>
    </row>
    <row r="2159" spans="1:6" ht="20.25">
      <c r="A2159" s="41"/>
      <c r="B2159" s="37"/>
      <c r="C2159" s="37"/>
      <c r="D2159" s="38"/>
      <c r="E2159" s="89"/>
    </row>
    <row r="2160" spans="1:6" ht="20.25">
      <c r="A2160" s="41"/>
      <c r="B2160" s="37"/>
      <c r="C2160" s="37"/>
      <c r="D2160" s="38"/>
      <c r="E2160" s="89"/>
    </row>
    <row r="2161" spans="1:6" ht="20.25">
      <c r="A2161" s="41"/>
      <c r="B2161" s="37"/>
      <c r="C2161" s="37"/>
      <c r="D2161" s="38"/>
      <c r="E2161" s="89"/>
    </row>
    <row r="2162" spans="1:6" ht="20.25">
      <c r="A2162" s="41"/>
      <c r="B2162" s="37"/>
      <c r="C2162" s="37"/>
      <c r="D2162" s="38"/>
      <c r="E2162" s="89"/>
    </row>
    <row r="2163" spans="1:6" ht="20.25">
      <c r="A2163" s="37"/>
      <c r="B2163" s="44"/>
      <c r="C2163" s="37"/>
      <c r="D2163" s="45"/>
      <c r="E2163" s="89"/>
    </row>
    <row r="2164" spans="1:6" ht="20.25">
      <c r="A2164" s="37"/>
      <c r="B2164" s="44"/>
      <c r="C2164" s="37"/>
      <c r="D2164" s="45"/>
      <c r="E2164" s="89"/>
    </row>
    <row r="2165" spans="1:6" ht="20.25">
      <c r="A2165" s="37"/>
      <c r="B2165" s="44"/>
      <c r="C2165" s="37"/>
      <c r="D2165" s="45"/>
      <c r="E2165" s="89"/>
    </row>
    <row r="2166" spans="1:6" s="279" customFormat="1" ht="20.25">
      <c r="A2166" s="280"/>
      <c r="B2166" s="281"/>
      <c r="C2166" s="280"/>
      <c r="D2166" s="45"/>
      <c r="E2166" s="89"/>
      <c r="F2166" s="302"/>
    </row>
    <row r="2167" spans="1:6" s="279" customFormat="1" ht="20.25">
      <c r="A2167" s="280"/>
      <c r="B2167" s="281"/>
      <c r="C2167" s="280"/>
      <c r="D2167" s="45"/>
      <c r="E2167" s="89"/>
      <c r="F2167" s="302"/>
    </row>
    <row r="2168" spans="1:6" s="279" customFormat="1" ht="20.25">
      <c r="A2168" s="280"/>
      <c r="B2168" s="281"/>
      <c r="C2168" s="280"/>
      <c r="D2168" s="45"/>
      <c r="E2168" s="89"/>
      <c r="F2168" s="302"/>
    </row>
    <row r="2169" spans="1:6" ht="20.25">
      <c r="A2169" s="37"/>
      <c r="B2169" s="44"/>
      <c r="C2169" s="37"/>
      <c r="D2169" s="45"/>
      <c r="E2169" s="89"/>
    </row>
    <row r="2170" spans="1:6" ht="20.25">
      <c r="A2170" s="47"/>
      <c r="B2170" s="48"/>
      <c r="C2170" s="47"/>
      <c r="D2170" s="49"/>
      <c r="E2170" s="89"/>
    </row>
    <row r="2171" spans="1:6" ht="20.25">
      <c r="A2171" s="30"/>
      <c r="B2171" s="51"/>
      <c r="C2171" s="30"/>
      <c r="D2171" s="49"/>
      <c r="E2171" s="50"/>
    </row>
    <row r="2172" spans="1:6" ht="20.25">
      <c r="A2172" s="52"/>
      <c r="B2172" s="53"/>
      <c r="C2172" s="1238" t="s">
        <v>744</v>
      </c>
      <c r="D2172" s="1239"/>
      <c r="E2172" s="62">
        <f>SUM(E2145:E2171)</f>
        <v>1024292.53</v>
      </c>
    </row>
    <row r="2173" spans="1:6" ht="20.25">
      <c r="A2173" s="55" t="s">
        <v>23</v>
      </c>
      <c r="B2173" s="22"/>
      <c r="C2173" s="22"/>
      <c r="D2173" s="22"/>
      <c r="E2173" s="22"/>
    </row>
    <row r="2174" spans="1:6" ht="20.25">
      <c r="A2174" s="19" t="s">
        <v>0</v>
      </c>
      <c r="B2174" s="20"/>
      <c r="C2174" s="20"/>
      <c r="D2174" s="21"/>
      <c r="E2174" s="22"/>
    </row>
    <row r="2175" spans="1:6" ht="20.25">
      <c r="A2175" s="19" t="s">
        <v>1</v>
      </c>
      <c r="B2175" s="20"/>
      <c r="C2175" s="19" t="s">
        <v>2</v>
      </c>
      <c r="D2175" s="21"/>
      <c r="E2175" s="21"/>
    </row>
    <row r="2176" spans="1:6" ht="20.25">
      <c r="A2176" s="19"/>
      <c r="B2176" s="23"/>
      <c r="C2176" s="20"/>
      <c r="D2176" s="22"/>
      <c r="E2176" s="22"/>
    </row>
    <row r="2177" spans="1:5" ht="20.25">
      <c r="A2177" s="19"/>
      <c r="B2177" s="23"/>
      <c r="C2177" s="20"/>
      <c r="D2177" s="22"/>
      <c r="E2177" s="22"/>
    </row>
    <row r="2178" spans="1:5" ht="20.25">
      <c r="A2178" s="19" t="s">
        <v>3</v>
      </c>
      <c r="B2178" s="23"/>
      <c r="C2178" s="20"/>
      <c r="D2178" s="22"/>
      <c r="E2178" s="22"/>
    </row>
    <row r="2179" spans="1:5" ht="20.25">
      <c r="A2179" s="21"/>
      <c r="B2179" s="24"/>
      <c r="C2179" s="21"/>
      <c r="D2179" s="22"/>
      <c r="E2179" s="22"/>
    </row>
    <row r="2180" spans="1:5" ht="20.25">
      <c r="A2180" s="21" t="s">
        <v>242</v>
      </c>
      <c r="B2180" s="24"/>
      <c r="C2180" s="21"/>
      <c r="D2180" s="22"/>
      <c r="E2180" s="22"/>
    </row>
    <row r="2181" spans="1:5" ht="20.25">
      <c r="A2181" s="21" t="s">
        <v>5</v>
      </c>
      <c r="B2181" s="21"/>
      <c r="C2181" s="21"/>
      <c r="D2181" s="22"/>
      <c r="E2181" s="22"/>
    </row>
    <row r="2182" spans="1:5" ht="20.25">
      <c r="A2182" s="21" t="s">
        <v>6</v>
      </c>
      <c r="B2182" s="22"/>
      <c r="C2182" s="22"/>
      <c r="D2182" s="22"/>
      <c r="E2182" s="22"/>
    </row>
    <row r="2183" spans="1:5" ht="20.25">
      <c r="A2183" s="25" t="s">
        <v>7</v>
      </c>
      <c r="B2183" s="26" t="s">
        <v>8</v>
      </c>
      <c r="C2183" s="1238" t="s">
        <v>9</v>
      </c>
      <c r="D2183" s="1240"/>
      <c r="E2183" s="25" t="s">
        <v>10</v>
      </c>
    </row>
    <row r="2184" spans="1:5" ht="20.25">
      <c r="A2184" s="27"/>
      <c r="B2184" s="28" t="s">
        <v>11</v>
      </c>
      <c r="C2184" s="25"/>
      <c r="D2184" s="29"/>
      <c r="E2184" s="27" t="s">
        <v>12</v>
      </c>
    </row>
    <row r="2185" spans="1:5" ht="20.25">
      <c r="A2185" s="30"/>
      <c r="B2185" s="31"/>
      <c r="C2185" s="32" t="s">
        <v>13</v>
      </c>
      <c r="D2185" s="33" t="s">
        <v>14</v>
      </c>
      <c r="E2185" s="32"/>
    </row>
    <row r="2186" spans="1:5" ht="20.25">
      <c r="A2186" s="34" t="s">
        <v>243</v>
      </c>
      <c r="B2186" s="34" t="s">
        <v>26</v>
      </c>
      <c r="C2186" s="37" t="s">
        <v>17</v>
      </c>
      <c r="D2186" s="35">
        <v>39036</v>
      </c>
      <c r="E2186" s="94">
        <v>-481.87</v>
      </c>
    </row>
    <row r="2187" spans="1:5" ht="20.25">
      <c r="A2187" s="37"/>
      <c r="B2187" s="37" t="s">
        <v>16</v>
      </c>
      <c r="C2187" s="37" t="s">
        <v>19</v>
      </c>
      <c r="D2187" s="38">
        <v>39233</v>
      </c>
      <c r="E2187" s="89">
        <v>703</v>
      </c>
    </row>
    <row r="2188" spans="1:5" ht="20.25">
      <c r="A2188" s="37"/>
      <c r="B2188" s="37" t="s">
        <v>26</v>
      </c>
      <c r="C2188" s="37" t="s">
        <v>17</v>
      </c>
      <c r="D2188" s="38">
        <v>39278</v>
      </c>
      <c r="E2188" s="88">
        <v>-381</v>
      </c>
    </row>
    <row r="2189" spans="1:5" ht="20.25">
      <c r="A2189" s="37"/>
      <c r="B2189" s="37" t="s">
        <v>26</v>
      </c>
      <c r="C2189" s="37" t="s">
        <v>19</v>
      </c>
      <c r="D2189" s="38">
        <v>39386</v>
      </c>
      <c r="E2189" s="88">
        <v>-26638</v>
      </c>
    </row>
    <row r="2190" spans="1:5" ht="20.25">
      <c r="A2190" s="37"/>
      <c r="B2190" s="37" t="s">
        <v>16</v>
      </c>
      <c r="C2190" s="37" t="s">
        <v>19</v>
      </c>
      <c r="D2190" s="38">
        <v>39386</v>
      </c>
      <c r="E2190" s="89">
        <v>585</v>
      </c>
    </row>
    <row r="2191" spans="1:5" ht="20.25">
      <c r="A2191" s="37"/>
      <c r="B2191" s="37" t="s">
        <v>26</v>
      </c>
      <c r="C2191" s="37" t="s">
        <v>17</v>
      </c>
      <c r="D2191" s="38">
        <v>39401</v>
      </c>
      <c r="E2191" s="88">
        <v>-900</v>
      </c>
    </row>
    <row r="2192" spans="1:5" ht="20.25">
      <c r="A2192" s="37"/>
      <c r="B2192" s="149" t="s">
        <v>106</v>
      </c>
      <c r="C2192" s="37" t="s">
        <v>244</v>
      </c>
      <c r="D2192" s="38">
        <v>39538</v>
      </c>
      <c r="E2192" s="88">
        <v>-16764</v>
      </c>
    </row>
    <row r="2193" spans="1:6" ht="20.25">
      <c r="A2193" s="37"/>
      <c r="B2193" s="37" t="s">
        <v>26</v>
      </c>
      <c r="C2193" s="37" t="s">
        <v>17</v>
      </c>
      <c r="D2193" s="38">
        <v>39553</v>
      </c>
      <c r="E2193" s="88">
        <v>-229.87</v>
      </c>
    </row>
    <row r="2194" spans="1:6" ht="20.25">
      <c r="A2194" s="37"/>
      <c r="B2194" s="37" t="s">
        <v>26</v>
      </c>
      <c r="C2194" s="37" t="s">
        <v>19</v>
      </c>
      <c r="D2194" s="38">
        <v>39568</v>
      </c>
      <c r="E2194" s="88">
        <v>-899.37</v>
      </c>
    </row>
    <row r="2195" spans="1:6" ht="20.25">
      <c r="A2195" s="37"/>
      <c r="B2195" s="37" t="s">
        <v>16</v>
      </c>
      <c r="C2195" s="37" t="s">
        <v>19</v>
      </c>
      <c r="D2195" s="38">
        <v>39844</v>
      </c>
      <c r="E2195" s="89">
        <v>960</v>
      </c>
    </row>
    <row r="2196" spans="1:6" ht="20.25">
      <c r="A2196" s="37"/>
      <c r="B2196" s="37" t="s">
        <v>26</v>
      </c>
      <c r="C2196" s="37" t="s">
        <v>17</v>
      </c>
      <c r="D2196" s="38">
        <v>39859</v>
      </c>
      <c r="E2196" s="88">
        <v>-34385.25</v>
      </c>
    </row>
    <row r="2197" spans="1:6" ht="20.25">
      <c r="A2197" s="37"/>
      <c r="B2197" s="37" t="s">
        <v>26</v>
      </c>
      <c r="C2197" s="37" t="s">
        <v>19</v>
      </c>
      <c r="D2197" s="38">
        <v>39872</v>
      </c>
      <c r="E2197" s="88">
        <v>-3000</v>
      </c>
    </row>
    <row r="2198" spans="1:6" ht="20.25">
      <c r="A2198" s="37"/>
      <c r="B2198" s="37" t="s">
        <v>26</v>
      </c>
      <c r="C2198" s="37" t="s">
        <v>17</v>
      </c>
      <c r="D2198" s="38">
        <v>39887</v>
      </c>
      <c r="E2198" s="88">
        <v>-12613</v>
      </c>
    </row>
    <row r="2199" spans="1:6" ht="20.25">
      <c r="A2199" s="37"/>
      <c r="B2199" s="37" t="s">
        <v>26</v>
      </c>
      <c r="C2199" s="37" t="s">
        <v>17</v>
      </c>
      <c r="D2199" s="38">
        <v>39887</v>
      </c>
      <c r="E2199" s="88">
        <v>-833</v>
      </c>
    </row>
    <row r="2200" spans="1:6" ht="20.25">
      <c r="A2200" s="37"/>
      <c r="B2200" s="37" t="s">
        <v>26</v>
      </c>
      <c r="C2200" s="37" t="s">
        <v>19</v>
      </c>
      <c r="D2200" s="38">
        <v>39903</v>
      </c>
      <c r="E2200" s="88">
        <v>-3000</v>
      </c>
    </row>
    <row r="2201" spans="1:6" ht="20.25">
      <c r="A2201" s="37"/>
      <c r="B2201" s="37" t="s">
        <v>16</v>
      </c>
      <c r="C2201" s="37" t="s">
        <v>19</v>
      </c>
      <c r="D2201" s="38">
        <v>39933</v>
      </c>
      <c r="E2201" s="89">
        <v>61115.5</v>
      </c>
    </row>
    <row r="2202" spans="1:6" ht="20.25">
      <c r="A2202" s="41"/>
      <c r="B2202" s="37" t="s">
        <v>16</v>
      </c>
      <c r="C2202" s="37" t="s">
        <v>17</v>
      </c>
      <c r="D2202" s="38">
        <v>39948</v>
      </c>
      <c r="E2202" s="89">
        <v>50593.5</v>
      </c>
    </row>
    <row r="2203" spans="1:6" ht="20.25">
      <c r="A2203" s="41"/>
      <c r="B2203" s="37" t="s">
        <v>26</v>
      </c>
      <c r="C2203" s="37" t="s">
        <v>19</v>
      </c>
      <c r="D2203" s="38">
        <v>39964</v>
      </c>
      <c r="E2203" s="88">
        <v>-2980</v>
      </c>
    </row>
    <row r="2204" spans="1:6" ht="20.25">
      <c r="A2204" s="41"/>
      <c r="B2204" s="37" t="s">
        <v>26</v>
      </c>
      <c r="C2204" s="37" t="s">
        <v>17</v>
      </c>
      <c r="D2204" s="38">
        <v>39979</v>
      </c>
      <c r="E2204" s="88">
        <v>-7500</v>
      </c>
    </row>
    <row r="2205" spans="1:6" ht="20.25">
      <c r="A2205" s="41"/>
      <c r="B2205" s="37" t="s">
        <v>26</v>
      </c>
      <c r="C2205" s="37" t="s">
        <v>19</v>
      </c>
      <c r="D2205" s="38">
        <v>39994</v>
      </c>
      <c r="E2205" s="88">
        <v>-3000</v>
      </c>
    </row>
    <row r="2206" spans="1:6" ht="20.25">
      <c r="A2206" s="41"/>
      <c r="B2206" s="37" t="s">
        <v>26</v>
      </c>
      <c r="C2206" s="37" t="s">
        <v>19</v>
      </c>
      <c r="D2206" s="38">
        <v>40025</v>
      </c>
      <c r="E2206" s="88">
        <v>-9000</v>
      </c>
    </row>
    <row r="2207" spans="1:6" ht="20.25">
      <c r="A2207" s="41"/>
      <c r="B2207" s="37" t="s">
        <v>16</v>
      </c>
      <c r="C2207" s="85" t="s">
        <v>17</v>
      </c>
      <c r="D2207" s="86">
        <v>40040</v>
      </c>
      <c r="E2207" s="114">
        <v>4841</v>
      </c>
    </row>
    <row r="2208" spans="1:6" ht="20.25">
      <c r="A2208" s="37"/>
      <c r="B2208" s="37" t="s">
        <v>26</v>
      </c>
      <c r="C2208" s="85" t="s">
        <v>17</v>
      </c>
      <c r="D2208" s="38">
        <v>40071</v>
      </c>
      <c r="E2208" s="88">
        <v>-3001</v>
      </c>
      <c r="F2208" s="296"/>
    </row>
    <row r="2209" spans="1:6" ht="20.25">
      <c r="A2209" s="41"/>
      <c r="B2209" s="37" t="s">
        <v>16</v>
      </c>
      <c r="C2209" s="37" t="s">
        <v>17</v>
      </c>
      <c r="D2209" s="38">
        <v>40101</v>
      </c>
      <c r="E2209" s="88">
        <v>-1500</v>
      </c>
      <c r="F2209" s="296"/>
    </row>
    <row r="2210" spans="1:6" ht="20.25">
      <c r="A2210" s="93"/>
      <c r="B2210" s="67" t="s">
        <v>34</v>
      </c>
      <c r="C2210" s="67" t="s">
        <v>19</v>
      </c>
      <c r="D2210" s="10">
        <v>41029</v>
      </c>
      <c r="E2210" s="7">
        <v>334.75</v>
      </c>
      <c r="F2210" s="296"/>
    </row>
    <row r="2211" spans="1:6" ht="20.25">
      <c r="A2211" s="52"/>
      <c r="B2211" s="53"/>
      <c r="C2211" s="1253" t="s">
        <v>165</v>
      </c>
      <c r="D2211" s="1254"/>
      <c r="E2211" s="191">
        <f>SUM(E2186:E2210)</f>
        <v>-7973.6100000000006</v>
      </c>
      <c r="F2211" s="296"/>
    </row>
    <row r="2212" spans="1:6" ht="20.25">
      <c r="A2212" s="55"/>
      <c r="B2212" s="152"/>
      <c r="C2212" s="152"/>
      <c r="D2212" s="28"/>
      <c r="E2212" s="64"/>
      <c r="F2212" s="296"/>
    </row>
    <row r="2213" spans="1:6" s="279" customFormat="1" ht="20.25">
      <c r="A2213" s="55"/>
      <c r="B2213" s="152"/>
      <c r="C2213" s="152"/>
      <c r="D2213" s="28"/>
      <c r="E2213" s="64"/>
      <c r="F2213" s="296"/>
    </row>
    <row r="2214" spans="1:6" ht="20.25">
      <c r="A2214" s="55"/>
      <c r="B2214" s="152"/>
      <c r="C2214" s="152"/>
      <c r="D2214" s="28"/>
      <c r="E2214" s="64"/>
      <c r="F2214" s="296"/>
    </row>
    <row r="2215" spans="1:6" ht="20.25">
      <c r="A2215" s="19" t="s">
        <v>0</v>
      </c>
      <c r="B2215" s="20"/>
      <c r="C2215" s="20"/>
      <c r="D2215" s="21"/>
      <c r="E2215" s="22"/>
      <c r="F2215" s="296"/>
    </row>
    <row r="2216" spans="1:6" ht="20.25">
      <c r="A2216" s="19" t="s">
        <v>1</v>
      </c>
      <c r="B2216" s="20"/>
      <c r="C2216" s="19" t="s">
        <v>2</v>
      </c>
      <c r="D2216" s="21"/>
      <c r="E2216" s="21"/>
      <c r="F2216" s="296"/>
    </row>
    <row r="2217" spans="1:6" ht="20.25">
      <c r="A2217" s="19"/>
      <c r="B2217" s="23"/>
      <c r="C2217" s="20"/>
      <c r="D2217" s="22"/>
      <c r="E2217" s="22"/>
      <c r="F2217" s="296"/>
    </row>
    <row r="2218" spans="1:6" ht="20.25">
      <c r="A2218" s="19"/>
      <c r="B2218" s="23"/>
      <c r="C2218" s="20"/>
      <c r="D2218" s="22"/>
      <c r="E2218" s="22"/>
      <c r="F2218" s="296"/>
    </row>
    <row r="2219" spans="1:6" ht="20.25">
      <c r="A2219" s="19" t="s">
        <v>3</v>
      </c>
      <c r="B2219" s="23"/>
      <c r="C2219" s="20"/>
      <c r="D2219" s="22"/>
      <c r="E2219" s="22"/>
      <c r="F2219" s="296"/>
    </row>
    <row r="2220" spans="1:6" ht="20.25">
      <c r="A2220" s="21"/>
      <c r="B2220" s="24"/>
      <c r="C2220" s="21"/>
      <c r="D2220" s="22"/>
      <c r="E2220" s="22"/>
      <c r="F2220" s="296"/>
    </row>
    <row r="2221" spans="1:6" ht="20.25">
      <c r="A2221" s="21" t="s">
        <v>242</v>
      </c>
      <c r="B2221" s="24"/>
      <c r="C2221" s="21"/>
      <c r="D2221" s="22"/>
      <c r="E2221" s="22"/>
      <c r="F2221" s="296"/>
    </row>
    <row r="2222" spans="1:6" ht="20.25">
      <c r="A2222" s="21" t="s">
        <v>5</v>
      </c>
      <c r="B2222" s="21"/>
      <c r="C2222" s="21"/>
      <c r="D2222" s="22"/>
      <c r="E2222" s="22"/>
      <c r="F2222" s="296"/>
    </row>
    <row r="2223" spans="1:6" ht="20.25">
      <c r="A2223" s="21" t="s">
        <v>6</v>
      </c>
      <c r="B2223" s="22"/>
      <c r="C2223" s="22"/>
      <c r="D2223" s="22"/>
      <c r="E2223" s="22"/>
      <c r="F2223" s="296"/>
    </row>
    <row r="2224" spans="1:6" ht="20.25">
      <c r="A2224" s="25" t="s">
        <v>7</v>
      </c>
      <c r="B2224" s="26" t="s">
        <v>8</v>
      </c>
      <c r="C2224" s="1238" t="s">
        <v>9</v>
      </c>
      <c r="D2224" s="1240"/>
      <c r="E2224" s="25" t="s">
        <v>10</v>
      </c>
      <c r="F2224" s="296"/>
    </row>
    <row r="2225" spans="1:6" ht="20.25">
      <c r="A2225" s="27"/>
      <c r="B2225" s="28" t="s">
        <v>11</v>
      </c>
      <c r="C2225" s="25"/>
      <c r="D2225" s="29"/>
      <c r="E2225" s="27" t="s">
        <v>12</v>
      </c>
      <c r="F2225" s="296"/>
    </row>
    <row r="2226" spans="1:6" ht="20.25">
      <c r="A2226" s="30"/>
      <c r="B2226" s="31"/>
      <c r="C2226" s="32" t="s">
        <v>13</v>
      </c>
      <c r="D2226" s="33" t="s">
        <v>14</v>
      </c>
      <c r="E2226" s="32"/>
      <c r="F2226" s="296"/>
    </row>
    <row r="2227" spans="1:6" ht="20.25">
      <c r="A2227" s="34" t="s">
        <v>243</v>
      </c>
      <c r="B2227" s="75" t="s">
        <v>166</v>
      </c>
      <c r="C2227" s="76"/>
      <c r="D2227" s="119"/>
      <c r="E2227" s="623">
        <f>+E2211</f>
        <v>-7973.6100000000006</v>
      </c>
      <c r="F2227" s="296"/>
    </row>
    <row r="2228" spans="1:6" ht="20.25">
      <c r="A2228" s="37"/>
      <c r="B2228" s="280" t="s">
        <v>16</v>
      </c>
      <c r="C2228" s="37" t="s">
        <v>17</v>
      </c>
      <c r="D2228" s="38">
        <v>42870</v>
      </c>
      <c r="E2228" s="211">
        <v>24063</v>
      </c>
      <c r="F2228" s="296"/>
    </row>
    <row r="2229" spans="1:6" ht="20.25">
      <c r="A2229" s="37"/>
      <c r="B2229" s="37" t="s">
        <v>18</v>
      </c>
      <c r="C2229" s="37" t="s">
        <v>19</v>
      </c>
      <c r="D2229" s="38">
        <v>43100</v>
      </c>
      <c r="E2229" s="199">
        <v>1176291</v>
      </c>
      <c r="F2229" s="296"/>
    </row>
    <row r="2230" spans="1:6" ht="20.25">
      <c r="A2230" s="37"/>
      <c r="B2230" s="280" t="s">
        <v>18</v>
      </c>
      <c r="C2230" s="280" t="s">
        <v>17</v>
      </c>
      <c r="D2230" s="38">
        <v>43115</v>
      </c>
      <c r="E2230" s="284">
        <v>1267658</v>
      </c>
      <c r="F2230" s="296"/>
    </row>
    <row r="2231" spans="1:6" ht="20.25">
      <c r="A2231" s="37"/>
      <c r="B2231" s="37" t="s">
        <v>18</v>
      </c>
      <c r="C2231" s="280" t="s">
        <v>19</v>
      </c>
      <c r="D2231" s="196">
        <v>43131</v>
      </c>
      <c r="E2231" s="210">
        <v>1671630</v>
      </c>
      <c r="F2231" s="296">
        <v>43101</v>
      </c>
    </row>
    <row r="2232" spans="1:6" ht="20.25">
      <c r="A2232" s="37"/>
      <c r="B2232" s="37"/>
      <c r="C2232" s="37"/>
      <c r="D2232" s="38"/>
      <c r="E2232" s="211"/>
      <c r="F2232" s="296"/>
    </row>
    <row r="2233" spans="1:6" ht="20.25">
      <c r="A2233" s="37"/>
      <c r="B2233" s="37"/>
      <c r="C2233" s="37"/>
      <c r="D2233" s="38"/>
      <c r="E2233" s="203"/>
      <c r="F2233" s="296"/>
    </row>
    <row r="2234" spans="1:6" ht="20.25">
      <c r="A2234" s="37"/>
      <c r="B2234" s="37"/>
      <c r="C2234" s="38"/>
      <c r="D2234" s="38"/>
      <c r="E2234" s="199"/>
      <c r="F2234" s="296"/>
    </row>
    <row r="2235" spans="1:6" ht="20.25">
      <c r="A2235" s="37"/>
      <c r="B2235" s="37"/>
      <c r="C2235" s="38"/>
      <c r="D2235" s="38"/>
      <c r="E2235" s="199"/>
      <c r="F2235" s="296"/>
    </row>
    <row r="2236" spans="1:6" ht="20.25">
      <c r="A2236" s="37"/>
      <c r="B2236" s="37"/>
      <c r="C2236" s="38"/>
      <c r="D2236" s="38"/>
      <c r="E2236" s="199"/>
      <c r="F2236" s="296"/>
    </row>
    <row r="2237" spans="1:6" ht="20.25">
      <c r="A2237" s="37"/>
      <c r="B2237" s="280"/>
      <c r="C2237" s="280"/>
      <c r="D2237" s="38"/>
      <c r="E2237" s="89"/>
      <c r="F2237" s="296"/>
    </row>
    <row r="2238" spans="1:6" ht="20.25">
      <c r="A2238" s="37"/>
      <c r="B2238" s="37"/>
      <c r="C2238" s="37"/>
      <c r="D2238" s="38"/>
      <c r="E2238" s="88"/>
      <c r="F2238" s="296"/>
    </row>
    <row r="2239" spans="1:6" ht="20.25">
      <c r="A2239" s="37"/>
      <c r="B2239" s="37"/>
      <c r="C2239" s="37"/>
      <c r="D2239" s="38"/>
      <c r="E2239" s="88"/>
      <c r="F2239" s="296"/>
    </row>
    <row r="2240" spans="1:6" ht="20.25">
      <c r="A2240" s="37"/>
      <c r="B2240" s="37"/>
      <c r="C2240" s="37"/>
      <c r="D2240" s="38"/>
      <c r="E2240" s="88"/>
      <c r="F2240" s="296"/>
    </row>
    <row r="2241" spans="1:6" ht="20.25">
      <c r="A2241" s="37"/>
      <c r="B2241" s="37"/>
      <c r="C2241" s="37"/>
      <c r="D2241" s="38"/>
      <c r="E2241" s="89"/>
      <c r="F2241" s="296"/>
    </row>
    <row r="2242" spans="1:6" ht="20.25">
      <c r="A2242" s="41"/>
      <c r="B2242" s="37"/>
      <c r="C2242" s="37"/>
      <c r="D2242" s="38"/>
      <c r="E2242" s="89"/>
      <c r="F2242" s="296"/>
    </row>
    <row r="2243" spans="1:6" ht="20.25">
      <c r="A2243" s="41"/>
      <c r="B2243" s="37"/>
      <c r="C2243" s="37"/>
      <c r="D2243" s="38"/>
      <c r="E2243" s="88"/>
      <c r="F2243" s="296"/>
    </row>
    <row r="2244" spans="1:6" ht="20.25">
      <c r="A2244" s="41"/>
      <c r="B2244" s="37"/>
      <c r="C2244" s="37"/>
      <c r="D2244" s="38"/>
      <c r="E2244" s="88"/>
      <c r="F2244" s="296"/>
    </row>
    <row r="2245" spans="1:6" ht="20.25">
      <c r="A2245" s="41"/>
      <c r="B2245" s="37"/>
      <c r="C2245" s="37"/>
      <c r="D2245" s="38"/>
      <c r="E2245" s="88"/>
      <c r="F2245" s="296"/>
    </row>
    <row r="2246" spans="1:6" ht="20.25">
      <c r="A2246" s="41"/>
      <c r="B2246" s="37"/>
      <c r="C2246" s="37"/>
      <c r="D2246" s="38"/>
      <c r="E2246" s="88"/>
      <c r="F2246" s="296"/>
    </row>
    <row r="2247" spans="1:6" ht="20.25">
      <c r="A2247" s="41"/>
      <c r="B2247" s="37"/>
      <c r="C2247" s="85"/>
      <c r="D2247" s="86"/>
      <c r="E2247" s="114"/>
      <c r="F2247" s="296"/>
    </row>
    <row r="2248" spans="1:6" ht="20.25">
      <c r="A2248" s="37"/>
      <c r="B2248" s="37"/>
      <c r="C2248" s="85"/>
      <c r="D2248" s="38"/>
      <c r="E2248" s="88"/>
      <c r="F2248" s="296"/>
    </row>
    <row r="2249" spans="1:6" ht="20.25">
      <c r="A2249" s="41"/>
      <c r="B2249" s="37"/>
      <c r="C2249" s="37"/>
      <c r="D2249" s="38"/>
      <c r="E2249" s="88"/>
      <c r="F2249" s="296"/>
    </row>
    <row r="2250" spans="1:6" ht="20.25">
      <c r="A2250" s="41"/>
      <c r="B2250" s="37"/>
      <c r="C2250" s="37"/>
      <c r="D2250" s="147"/>
      <c r="E2250" s="150"/>
      <c r="F2250" s="296"/>
    </row>
    <row r="2251" spans="1:6" ht="20.25">
      <c r="A2251" s="41"/>
      <c r="B2251" s="37"/>
      <c r="C2251" s="37"/>
      <c r="D2251" s="38"/>
      <c r="E2251" s="114"/>
      <c r="F2251" s="296"/>
    </row>
    <row r="2252" spans="1:6" ht="20.25">
      <c r="A2252" s="93"/>
      <c r="B2252" s="67"/>
      <c r="C2252" s="67"/>
      <c r="D2252" s="68"/>
      <c r="E2252" s="151"/>
      <c r="F2252" s="296"/>
    </row>
    <row r="2253" spans="1:6" ht="20.25">
      <c r="A2253" s="52"/>
      <c r="B2253" s="53"/>
      <c r="C2253" s="1238" t="s">
        <v>744</v>
      </c>
      <c r="D2253" s="1239"/>
      <c r="E2253" s="70">
        <f>SUM(E2227:E2252)</f>
        <v>4131668.3899999997</v>
      </c>
      <c r="F2253" s="296"/>
    </row>
    <row r="2254" spans="1:6" ht="20.25">
      <c r="A2254" s="55" t="s">
        <v>23</v>
      </c>
      <c r="B2254" s="152"/>
      <c r="C2254" s="152"/>
      <c r="D2254" s="28"/>
      <c r="E2254" s="64"/>
      <c r="F2254" s="296"/>
    </row>
    <row r="2255" spans="1:6" ht="20.25">
      <c r="A2255" s="55"/>
      <c r="B2255" s="152"/>
      <c r="C2255" s="152"/>
      <c r="D2255" s="28"/>
      <c r="E2255" s="64"/>
      <c r="F2255" s="296"/>
    </row>
    <row r="2256" spans="1:6" ht="20.25">
      <c r="A2256" s="19" t="s">
        <v>0</v>
      </c>
      <c r="B2256" s="20"/>
      <c r="C2256" s="20"/>
      <c r="D2256" s="21"/>
      <c r="E2256" s="22"/>
      <c r="F2256" s="296"/>
    </row>
    <row r="2257" spans="1:6" ht="20.25">
      <c r="A2257" s="19" t="s">
        <v>1</v>
      </c>
      <c r="B2257" s="20"/>
      <c r="C2257" s="19" t="s">
        <v>2</v>
      </c>
      <c r="D2257" s="21"/>
      <c r="E2257" s="21"/>
      <c r="F2257" s="296"/>
    </row>
    <row r="2258" spans="1:6" ht="20.25">
      <c r="A2258" s="19"/>
      <c r="B2258" s="23"/>
      <c r="C2258" s="20"/>
      <c r="D2258" s="22"/>
      <c r="E2258" s="22"/>
      <c r="F2258" s="296"/>
    </row>
    <row r="2259" spans="1:6" ht="20.25">
      <c r="A2259" s="19"/>
      <c r="B2259" s="23"/>
      <c r="C2259" s="20"/>
      <c r="D2259" s="22"/>
      <c r="E2259" s="22"/>
      <c r="F2259" s="296"/>
    </row>
    <row r="2260" spans="1:6" ht="20.25">
      <c r="A2260" s="19" t="s">
        <v>3</v>
      </c>
      <c r="B2260" s="23"/>
      <c r="C2260" s="20"/>
      <c r="D2260" s="22"/>
      <c r="E2260" s="22"/>
      <c r="F2260" s="296"/>
    </row>
    <row r="2261" spans="1:6" ht="20.25">
      <c r="A2261" s="21"/>
      <c r="B2261" s="24"/>
      <c r="C2261" s="21"/>
      <c r="D2261" s="22"/>
      <c r="E2261" s="22"/>
      <c r="F2261" s="296"/>
    </row>
    <row r="2262" spans="1:6" ht="20.25">
      <c r="A2262" s="21" t="s">
        <v>245</v>
      </c>
      <c r="B2262" s="24"/>
      <c r="C2262" s="21"/>
      <c r="D2262" s="22"/>
      <c r="E2262" s="22"/>
      <c r="F2262" s="296"/>
    </row>
    <row r="2263" spans="1:6" ht="20.25">
      <c r="A2263" s="21" t="s">
        <v>5</v>
      </c>
      <c r="B2263" s="21"/>
      <c r="C2263" s="21"/>
      <c r="D2263" s="22"/>
      <c r="E2263" s="22"/>
      <c r="F2263" s="296"/>
    </row>
    <row r="2264" spans="1:6" ht="20.25">
      <c r="A2264" s="21" t="s">
        <v>6</v>
      </c>
      <c r="B2264" s="22"/>
      <c r="C2264" s="22"/>
      <c r="D2264" s="22"/>
      <c r="E2264" s="22"/>
    </row>
    <row r="2265" spans="1:6" ht="20.25">
      <c r="A2265" s="25" t="s">
        <v>7</v>
      </c>
      <c r="B2265" s="26" t="s">
        <v>8</v>
      </c>
      <c r="C2265" s="1238" t="s">
        <v>9</v>
      </c>
      <c r="D2265" s="1240"/>
      <c r="E2265" s="25" t="s">
        <v>10</v>
      </c>
    </row>
    <row r="2266" spans="1:6" ht="20.25">
      <c r="A2266" s="27"/>
      <c r="B2266" s="28" t="s">
        <v>11</v>
      </c>
      <c r="C2266" s="25"/>
      <c r="D2266" s="29"/>
      <c r="E2266" s="27" t="s">
        <v>12</v>
      </c>
    </row>
    <row r="2267" spans="1:6" ht="20.25">
      <c r="A2267" s="30"/>
      <c r="B2267" s="31"/>
      <c r="C2267" s="32" t="s">
        <v>13</v>
      </c>
      <c r="D2267" s="33" t="s">
        <v>14</v>
      </c>
      <c r="E2267" s="32"/>
    </row>
    <row r="2268" spans="1:6" ht="20.25">
      <c r="A2268" s="34" t="s">
        <v>246</v>
      </c>
      <c r="B2268" s="34" t="s">
        <v>16</v>
      </c>
      <c r="C2268" s="37" t="s">
        <v>17</v>
      </c>
      <c r="D2268" s="35">
        <v>38990</v>
      </c>
      <c r="E2268" s="207">
        <v>131</v>
      </c>
    </row>
    <row r="2269" spans="1:6" ht="20.25">
      <c r="A2269" s="37"/>
      <c r="B2269" s="37" t="s">
        <v>16</v>
      </c>
      <c r="C2269" s="37" t="s">
        <v>19</v>
      </c>
      <c r="D2269" s="38">
        <v>38990</v>
      </c>
      <c r="E2269" s="654">
        <v>368</v>
      </c>
    </row>
    <row r="2270" spans="1:6" ht="20.25">
      <c r="A2270" s="41"/>
      <c r="B2270" s="37" t="s">
        <v>26</v>
      </c>
      <c r="C2270" s="37" t="s">
        <v>17</v>
      </c>
      <c r="D2270" s="38">
        <v>39767</v>
      </c>
      <c r="E2270" s="200">
        <v>-1500</v>
      </c>
    </row>
    <row r="2271" spans="1:6" ht="20.25">
      <c r="A2271" s="41"/>
      <c r="B2271" s="37" t="s">
        <v>26</v>
      </c>
      <c r="C2271" s="37" t="s">
        <v>17</v>
      </c>
      <c r="D2271" s="38">
        <v>39797</v>
      </c>
      <c r="E2271" s="655">
        <v>-960</v>
      </c>
    </row>
    <row r="2272" spans="1:6" ht="20.25">
      <c r="A2272" s="41"/>
      <c r="B2272" s="37" t="s">
        <v>16</v>
      </c>
      <c r="C2272" s="37" t="s">
        <v>17</v>
      </c>
      <c r="D2272" s="38">
        <v>39979</v>
      </c>
      <c r="E2272" s="201">
        <v>15734</v>
      </c>
    </row>
    <row r="2273" spans="1:6" ht="20.25">
      <c r="A2273" s="41"/>
      <c r="B2273" s="37" t="s">
        <v>16</v>
      </c>
      <c r="C2273" s="37" t="s">
        <v>19</v>
      </c>
      <c r="D2273" s="38">
        <v>39994</v>
      </c>
      <c r="E2273" s="654">
        <v>200</v>
      </c>
    </row>
    <row r="2274" spans="1:6" ht="20.25">
      <c r="A2274" s="41"/>
      <c r="B2274" s="37" t="s">
        <v>16</v>
      </c>
      <c r="C2274" s="37" t="s">
        <v>19</v>
      </c>
      <c r="D2274" s="38">
        <v>40086</v>
      </c>
      <c r="E2274" s="654">
        <v>374</v>
      </c>
    </row>
    <row r="2275" spans="1:6" ht="20.25">
      <c r="A2275" s="41"/>
      <c r="B2275" s="37" t="s">
        <v>16</v>
      </c>
      <c r="C2275" s="37" t="s">
        <v>19</v>
      </c>
      <c r="D2275" s="38">
        <v>40147</v>
      </c>
      <c r="E2275" s="654">
        <v>100</v>
      </c>
    </row>
    <row r="2276" spans="1:6" ht="20.25">
      <c r="A2276" s="47"/>
      <c r="B2276" s="37" t="s">
        <v>247</v>
      </c>
      <c r="C2276" s="37" t="s">
        <v>17</v>
      </c>
      <c r="D2276" s="147">
        <v>41374</v>
      </c>
      <c r="E2276" s="212">
        <v>-524</v>
      </c>
    </row>
    <row r="2277" spans="1:6" ht="20.25">
      <c r="A2277" s="37"/>
      <c r="B2277" s="116" t="s">
        <v>18</v>
      </c>
      <c r="C2277" s="280" t="s">
        <v>19</v>
      </c>
      <c r="D2277" s="38">
        <v>43131</v>
      </c>
      <c r="E2277" s="199">
        <v>4475709</v>
      </c>
      <c r="F2277" s="302">
        <v>43101</v>
      </c>
    </row>
    <row r="2278" spans="1:6" ht="20.25">
      <c r="A2278" s="47"/>
      <c r="B2278" s="116"/>
      <c r="C2278" s="37"/>
      <c r="D2278" s="147"/>
      <c r="E2278" s="199"/>
    </row>
    <row r="2279" spans="1:6" ht="20.25">
      <c r="A2279" s="47"/>
      <c r="B2279" s="116"/>
      <c r="C2279" s="37"/>
      <c r="D2279" s="147"/>
      <c r="E2279" s="212"/>
    </row>
    <row r="2280" spans="1:6" ht="20.25">
      <c r="A2280" s="37"/>
      <c r="B2280" s="116"/>
      <c r="C2280" s="37"/>
      <c r="D2280" s="38"/>
      <c r="E2280" s="199"/>
    </row>
    <row r="2281" spans="1:6" ht="20.25">
      <c r="A2281" s="41"/>
      <c r="B2281" s="37"/>
      <c r="C2281" s="37"/>
      <c r="D2281" s="38"/>
      <c r="E2281" s="60"/>
    </row>
    <row r="2282" spans="1:6" s="279" customFormat="1" ht="20.25">
      <c r="A2282" s="41"/>
      <c r="B2282" s="280"/>
      <c r="C2282" s="280"/>
      <c r="D2282" s="38"/>
      <c r="E2282" s="60"/>
      <c r="F2282" s="302"/>
    </row>
    <row r="2283" spans="1:6" s="279" customFormat="1" ht="20.25">
      <c r="A2283" s="41"/>
      <c r="B2283" s="280"/>
      <c r="C2283" s="280"/>
      <c r="D2283" s="38"/>
      <c r="E2283" s="60"/>
      <c r="F2283" s="302"/>
    </row>
    <row r="2284" spans="1:6" s="279" customFormat="1" ht="20.25">
      <c r="A2284" s="41"/>
      <c r="B2284" s="280"/>
      <c r="C2284" s="280"/>
      <c r="D2284" s="38"/>
      <c r="E2284" s="60"/>
      <c r="F2284" s="302"/>
    </row>
    <row r="2285" spans="1:6" s="279" customFormat="1" ht="20.25">
      <c r="A2285" s="41"/>
      <c r="B2285" s="280"/>
      <c r="C2285" s="280"/>
      <c r="D2285" s="38"/>
      <c r="E2285" s="60"/>
      <c r="F2285" s="302"/>
    </row>
    <row r="2286" spans="1:6" s="279" customFormat="1" ht="20.25">
      <c r="A2286" s="41"/>
      <c r="B2286" s="280"/>
      <c r="C2286" s="280"/>
      <c r="D2286" s="38"/>
      <c r="E2286" s="60"/>
      <c r="F2286" s="302"/>
    </row>
    <row r="2287" spans="1:6" s="279" customFormat="1" ht="20.25">
      <c r="A2287" s="41"/>
      <c r="B2287" s="280"/>
      <c r="C2287" s="280"/>
      <c r="D2287" s="38"/>
      <c r="E2287" s="60"/>
      <c r="F2287" s="302"/>
    </row>
    <row r="2288" spans="1:6" ht="20.25">
      <c r="A2288" s="41"/>
      <c r="B2288" s="37"/>
      <c r="C2288" s="37"/>
      <c r="D2288" s="38"/>
      <c r="E2288" s="60"/>
    </row>
    <row r="2289" spans="1:5" ht="20.25">
      <c r="A2289" s="41"/>
      <c r="B2289" s="37"/>
      <c r="C2289" s="37"/>
      <c r="D2289" s="38"/>
      <c r="E2289" s="58"/>
    </row>
    <row r="2290" spans="1:5" ht="20.25">
      <c r="A2290" s="37"/>
      <c r="B2290" s="44"/>
      <c r="C2290" s="37"/>
      <c r="D2290" s="45"/>
      <c r="E2290" s="182"/>
    </row>
    <row r="2291" spans="1:5" ht="20.25">
      <c r="A2291" s="37"/>
      <c r="B2291" s="44"/>
      <c r="C2291" s="37"/>
      <c r="D2291" s="45"/>
      <c r="E2291" s="182"/>
    </row>
    <row r="2292" spans="1:5" ht="20.25">
      <c r="A2292" s="37"/>
      <c r="B2292" s="44"/>
      <c r="C2292" s="37"/>
      <c r="D2292" s="45"/>
      <c r="E2292" s="182"/>
    </row>
    <row r="2293" spans="1:5" ht="20.25">
      <c r="A2293" s="47"/>
      <c r="B2293" s="48"/>
      <c r="C2293" s="47"/>
      <c r="D2293" s="49"/>
      <c r="E2293" s="50"/>
    </row>
    <row r="2294" spans="1:5" ht="20.25">
      <c r="A2294" s="30"/>
      <c r="B2294" s="51"/>
      <c r="C2294" s="30"/>
      <c r="D2294" s="49"/>
      <c r="E2294" s="50"/>
    </row>
    <row r="2295" spans="1:5" ht="20.25">
      <c r="A2295" s="52"/>
      <c r="B2295" s="53"/>
      <c r="C2295" s="1238" t="s">
        <v>744</v>
      </c>
      <c r="D2295" s="1239"/>
      <c r="E2295" s="62">
        <f>SUM(E2268:E2294)</f>
        <v>4489632</v>
      </c>
    </row>
    <row r="2296" spans="1:5" ht="20.25">
      <c r="A2296" s="55" t="s">
        <v>23</v>
      </c>
      <c r="B2296" s="53"/>
      <c r="C2296" s="53"/>
      <c r="D2296" s="53"/>
      <c r="E2296" s="53"/>
    </row>
    <row r="2297" spans="1:5" ht="20.25">
      <c r="A2297" s="19" t="s">
        <v>0</v>
      </c>
      <c r="B2297" s="20"/>
      <c r="C2297" s="20"/>
      <c r="D2297" s="21"/>
      <c r="E2297" s="22"/>
    </row>
    <row r="2298" spans="1:5" ht="20.25">
      <c r="A2298" s="19" t="s">
        <v>1</v>
      </c>
      <c r="B2298" s="20"/>
      <c r="C2298" s="19" t="s">
        <v>2</v>
      </c>
      <c r="D2298" s="21"/>
      <c r="E2298" s="21"/>
    </row>
    <row r="2299" spans="1:5" ht="20.25">
      <c r="A2299" s="19"/>
      <c r="B2299" s="23"/>
      <c r="C2299" s="20"/>
      <c r="D2299" s="22"/>
      <c r="E2299" s="22"/>
    </row>
    <row r="2300" spans="1:5" ht="20.25">
      <c r="A2300" s="19" t="s">
        <v>3</v>
      </c>
      <c r="B2300" s="23"/>
      <c r="C2300" s="20"/>
      <c r="D2300" s="22"/>
      <c r="E2300" s="22"/>
    </row>
    <row r="2301" spans="1:5" ht="20.25">
      <c r="A2301" s="21"/>
      <c r="B2301" s="24"/>
      <c r="C2301" s="21"/>
      <c r="D2301" s="22"/>
      <c r="E2301" s="22"/>
    </row>
    <row r="2302" spans="1:5" ht="20.25">
      <c r="A2302" s="21" t="s">
        <v>248</v>
      </c>
      <c r="B2302" s="24"/>
      <c r="C2302" s="21"/>
      <c r="D2302" s="22"/>
      <c r="E2302" s="22"/>
    </row>
    <row r="2303" spans="1:5" ht="20.25">
      <c r="A2303" s="21" t="s">
        <v>5</v>
      </c>
      <c r="B2303" s="21"/>
      <c r="C2303" s="21"/>
      <c r="D2303" s="22"/>
      <c r="E2303" s="22"/>
    </row>
    <row r="2304" spans="1:5" ht="20.25">
      <c r="A2304" s="21" t="s">
        <v>6</v>
      </c>
      <c r="B2304" s="22"/>
      <c r="C2304" s="22"/>
      <c r="D2304" s="22"/>
      <c r="E2304" s="22"/>
    </row>
    <row r="2305" spans="1:5" ht="20.25">
      <c r="A2305" s="25" t="s">
        <v>7</v>
      </c>
      <c r="B2305" s="26" t="s">
        <v>8</v>
      </c>
      <c r="C2305" s="1238" t="s">
        <v>9</v>
      </c>
      <c r="D2305" s="1240"/>
      <c r="E2305" s="25" t="s">
        <v>10</v>
      </c>
    </row>
    <row r="2306" spans="1:5" ht="20.25">
      <c r="A2306" s="27"/>
      <c r="B2306" s="28" t="s">
        <v>11</v>
      </c>
      <c r="C2306" s="25"/>
      <c r="D2306" s="29"/>
      <c r="E2306" s="27" t="s">
        <v>12</v>
      </c>
    </row>
    <row r="2307" spans="1:5" ht="20.25">
      <c r="A2307" s="30"/>
      <c r="B2307" s="31"/>
      <c r="C2307" s="32" t="s">
        <v>13</v>
      </c>
      <c r="D2307" s="33" t="s">
        <v>14</v>
      </c>
      <c r="E2307" s="32"/>
    </row>
    <row r="2308" spans="1:5" ht="20.25">
      <c r="A2308" s="34" t="s">
        <v>249</v>
      </c>
      <c r="B2308" s="34" t="s">
        <v>26</v>
      </c>
      <c r="C2308" s="37" t="s">
        <v>17</v>
      </c>
      <c r="D2308" s="35">
        <v>39036</v>
      </c>
      <c r="E2308" s="94">
        <v>-11102.48</v>
      </c>
    </row>
    <row r="2309" spans="1:5" ht="20.25">
      <c r="A2309" s="37"/>
      <c r="B2309" s="37" t="s">
        <v>26</v>
      </c>
      <c r="C2309" s="37" t="s">
        <v>17</v>
      </c>
      <c r="D2309" s="38">
        <v>39217</v>
      </c>
      <c r="E2309" s="88">
        <v>-50349.5</v>
      </c>
    </row>
    <row r="2310" spans="1:5" ht="20.25">
      <c r="A2310" s="37"/>
      <c r="B2310" s="37" t="s">
        <v>26</v>
      </c>
      <c r="C2310" s="37" t="s">
        <v>17</v>
      </c>
      <c r="D2310" s="38">
        <v>39309</v>
      </c>
      <c r="E2310" s="88">
        <v>-70544</v>
      </c>
    </row>
    <row r="2311" spans="1:5" ht="20.25">
      <c r="A2311" s="37"/>
      <c r="B2311" s="37" t="s">
        <v>26</v>
      </c>
      <c r="C2311" s="37" t="s">
        <v>17</v>
      </c>
      <c r="D2311" s="38">
        <v>39340</v>
      </c>
      <c r="E2311" s="88">
        <v>-25178</v>
      </c>
    </row>
    <row r="2312" spans="1:5" ht="20.25">
      <c r="A2312" s="37"/>
      <c r="B2312" s="37" t="s">
        <v>16</v>
      </c>
      <c r="C2312" s="37" t="s">
        <v>19</v>
      </c>
      <c r="D2312" s="38">
        <v>39355</v>
      </c>
      <c r="E2312" s="89">
        <v>620</v>
      </c>
    </row>
    <row r="2313" spans="1:5" ht="20.25">
      <c r="A2313" s="37"/>
      <c r="B2313" s="37" t="s">
        <v>26</v>
      </c>
      <c r="C2313" s="37" t="s">
        <v>17</v>
      </c>
      <c r="D2313" s="38">
        <v>39522</v>
      </c>
      <c r="E2313" s="88">
        <v>-270</v>
      </c>
    </row>
    <row r="2314" spans="1:5" ht="20.25">
      <c r="A2314" s="37"/>
      <c r="B2314" s="37" t="s">
        <v>26</v>
      </c>
      <c r="C2314" s="37" t="s">
        <v>17</v>
      </c>
      <c r="D2314" s="38">
        <v>39675</v>
      </c>
      <c r="E2314" s="88">
        <v>-3960</v>
      </c>
    </row>
    <row r="2315" spans="1:5" ht="20.25">
      <c r="A2315" s="37"/>
      <c r="B2315" s="37" t="s">
        <v>26</v>
      </c>
      <c r="C2315" s="37" t="s">
        <v>17</v>
      </c>
      <c r="D2315" s="38">
        <v>39614</v>
      </c>
      <c r="E2315" s="88">
        <v>-13572</v>
      </c>
    </row>
    <row r="2316" spans="1:5" ht="20.25">
      <c r="A2316" s="37"/>
      <c r="B2316" s="37" t="s">
        <v>16</v>
      </c>
      <c r="C2316" s="37" t="s">
        <v>17</v>
      </c>
      <c r="D2316" s="38">
        <v>39736</v>
      </c>
      <c r="E2316" s="89">
        <v>9188</v>
      </c>
    </row>
    <row r="2317" spans="1:5" ht="20.25">
      <c r="A2317" s="37"/>
      <c r="B2317" s="37" t="s">
        <v>16</v>
      </c>
      <c r="C2317" s="37" t="s">
        <v>19</v>
      </c>
      <c r="D2317" s="38">
        <v>39752</v>
      </c>
      <c r="E2317" s="89">
        <v>2090</v>
      </c>
    </row>
    <row r="2318" spans="1:5" ht="20.25">
      <c r="A2318" s="37"/>
      <c r="B2318" s="37" t="s">
        <v>26</v>
      </c>
      <c r="C2318" s="37" t="s">
        <v>17</v>
      </c>
      <c r="D2318" s="38">
        <v>39767</v>
      </c>
      <c r="E2318" s="88">
        <v>-109.2</v>
      </c>
    </row>
    <row r="2319" spans="1:5" ht="20.25">
      <c r="A2319" s="37"/>
      <c r="B2319" s="37" t="s">
        <v>18</v>
      </c>
      <c r="C2319" s="37" t="s">
        <v>17</v>
      </c>
      <c r="D2319" s="38">
        <v>39797</v>
      </c>
      <c r="E2319" s="88">
        <v>-40500</v>
      </c>
    </row>
    <row r="2320" spans="1:5" ht="20.25">
      <c r="A2320" s="41"/>
      <c r="B2320" s="37" t="s">
        <v>16</v>
      </c>
      <c r="C2320" s="37" t="s">
        <v>17</v>
      </c>
      <c r="D2320" s="38">
        <v>39979</v>
      </c>
      <c r="E2320" s="89">
        <v>1036</v>
      </c>
    </row>
    <row r="2321" spans="1:6" ht="20.25">
      <c r="A2321" s="41"/>
      <c r="B2321" s="37" t="s">
        <v>16</v>
      </c>
      <c r="C2321" s="37" t="s">
        <v>19</v>
      </c>
      <c r="D2321" s="38">
        <v>39994</v>
      </c>
      <c r="E2321" s="89">
        <v>950</v>
      </c>
    </row>
    <row r="2322" spans="1:6" ht="20.25">
      <c r="A2322" s="41"/>
      <c r="B2322" s="37" t="s">
        <v>26</v>
      </c>
      <c r="C2322" s="37" t="s">
        <v>17</v>
      </c>
      <c r="D2322" s="38">
        <v>40071</v>
      </c>
      <c r="E2322" s="88">
        <v>-8610</v>
      </c>
    </row>
    <row r="2323" spans="1:6" ht="20.25">
      <c r="A2323" s="41"/>
      <c r="B2323" s="37" t="s">
        <v>250</v>
      </c>
      <c r="C2323" s="37" t="s">
        <v>17</v>
      </c>
      <c r="D2323" s="38">
        <v>40313</v>
      </c>
      <c r="E2323" s="89">
        <v>100.6</v>
      </c>
    </row>
    <row r="2324" spans="1:6" ht="20.25">
      <c r="A2324" s="41"/>
      <c r="B2324" s="85" t="s">
        <v>251</v>
      </c>
      <c r="C2324" s="85" t="s">
        <v>19</v>
      </c>
      <c r="D2324" s="38">
        <v>40786</v>
      </c>
      <c r="E2324" s="89">
        <v>764</v>
      </c>
    </row>
    <row r="2325" spans="1:6" ht="20.25">
      <c r="A2325" s="41"/>
      <c r="B2325" s="37" t="s">
        <v>252</v>
      </c>
      <c r="C2325" s="85" t="s">
        <v>17</v>
      </c>
      <c r="D2325" s="42">
        <v>42658</v>
      </c>
      <c r="E2325" s="90">
        <v>-9000</v>
      </c>
    </row>
    <row r="2326" spans="1:6" s="279" customFormat="1" ht="20.25">
      <c r="A2326" s="47"/>
      <c r="B2326" s="281"/>
      <c r="C2326" s="47" t="s">
        <v>536</v>
      </c>
      <c r="D2326" s="42">
        <v>43100</v>
      </c>
      <c r="E2326" s="50">
        <v>89544.76</v>
      </c>
      <c r="F2326" s="302"/>
    </row>
    <row r="2327" spans="1:6" ht="20.25">
      <c r="A2327" s="37"/>
      <c r="B2327" s="37" t="s">
        <v>18</v>
      </c>
      <c r="C2327" s="37" t="s">
        <v>19</v>
      </c>
      <c r="D2327" s="147">
        <v>43131</v>
      </c>
      <c r="E2327" s="89">
        <v>6037481</v>
      </c>
      <c r="F2327" s="302" t="s">
        <v>543</v>
      </c>
    </row>
    <row r="2328" spans="1:6" ht="20.25">
      <c r="A2328" s="41"/>
      <c r="B2328" s="37"/>
      <c r="C2328" s="85"/>
      <c r="D2328" s="42"/>
      <c r="E2328" s="194"/>
    </row>
    <row r="2329" spans="1:6" ht="20.25">
      <c r="A2329" s="47"/>
      <c r="B2329" s="37"/>
      <c r="C2329" s="37"/>
      <c r="D2329" s="42"/>
      <c r="E2329" s="89"/>
    </row>
    <row r="2330" spans="1:6" s="279" customFormat="1" ht="20.25">
      <c r="A2330" s="47"/>
      <c r="B2330" s="281"/>
      <c r="C2330" s="47"/>
      <c r="D2330" s="42"/>
      <c r="E2330" s="50"/>
      <c r="F2330" s="302"/>
    </row>
    <row r="2331" spans="1:6" s="279" customFormat="1" ht="20.25">
      <c r="A2331" s="47"/>
      <c r="B2331" s="281"/>
      <c r="C2331" s="47"/>
      <c r="D2331" s="42"/>
      <c r="E2331" s="50"/>
      <c r="F2331" s="302"/>
    </row>
    <row r="2332" spans="1:6" s="279" customFormat="1" ht="20.25">
      <c r="A2332" s="47"/>
      <c r="B2332" s="281"/>
      <c r="C2332" s="47"/>
      <c r="D2332" s="42"/>
      <c r="E2332" s="50"/>
      <c r="F2332" s="302"/>
    </row>
    <row r="2333" spans="1:6" s="279" customFormat="1" ht="20.25">
      <c r="A2333" s="47"/>
      <c r="B2333" s="281"/>
      <c r="C2333" s="47"/>
      <c r="D2333" s="42"/>
      <c r="E2333" s="50"/>
      <c r="F2333" s="302"/>
    </row>
    <row r="2334" spans="1:6" s="279" customFormat="1" ht="20.25">
      <c r="A2334" s="47"/>
      <c r="B2334" s="281"/>
      <c r="C2334" s="47"/>
      <c r="D2334" s="42"/>
      <c r="E2334" s="50"/>
      <c r="F2334" s="302"/>
    </row>
    <row r="2335" spans="1:6" ht="20.25">
      <c r="A2335" s="30"/>
      <c r="B2335" s="51"/>
      <c r="C2335" s="30"/>
      <c r="D2335" s="42"/>
      <c r="E2335" s="50"/>
    </row>
    <row r="2336" spans="1:6" ht="20.25">
      <c r="A2336" s="52"/>
      <c r="B2336" s="53"/>
      <c r="C2336" s="1238" t="s">
        <v>744</v>
      </c>
      <c r="D2336" s="1239"/>
      <c r="E2336" s="140">
        <f>SUM(E2308:E2335)</f>
        <v>5908579.1799999997</v>
      </c>
    </row>
    <row r="2337" spans="1:6" ht="20.25">
      <c r="A2337" s="55" t="s">
        <v>23</v>
      </c>
      <c r="B2337" s="152"/>
      <c r="C2337" s="152"/>
      <c r="D2337" s="28"/>
      <c r="E2337" s="64"/>
    </row>
    <row r="2338" spans="1:6" ht="20.25">
      <c r="A2338" s="19" t="s">
        <v>0</v>
      </c>
      <c r="B2338" s="20"/>
      <c r="C2338" s="20"/>
      <c r="D2338" s="21"/>
      <c r="E2338" s="22"/>
    </row>
    <row r="2339" spans="1:6" ht="20.25">
      <c r="A2339" s="19" t="s">
        <v>1</v>
      </c>
      <c r="B2339" s="20"/>
      <c r="C2339" s="19" t="s">
        <v>2</v>
      </c>
      <c r="D2339" s="21"/>
      <c r="E2339" s="21"/>
    </row>
    <row r="2340" spans="1:6" ht="20.25">
      <c r="A2340" s="19"/>
      <c r="B2340" s="23"/>
      <c r="C2340" s="20"/>
      <c r="D2340" s="22"/>
      <c r="E2340" s="22"/>
    </row>
    <row r="2341" spans="1:6" ht="20.25">
      <c r="A2341" s="19"/>
      <c r="B2341" s="23"/>
      <c r="C2341" s="20"/>
      <c r="D2341" s="22"/>
      <c r="E2341" s="22"/>
    </row>
    <row r="2342" spans="1:6" ht="20.25">
      <c r="A2342" s="19" t="s">
        <v>3</v>
      </c>
      <c r="B2342" s="23"/>
      <c r="C2342" s="20"/>
      <c r="D2342" s="22"/>
      <c r="E2342" s="22"/>
    </row>
    <row r="2343" spans="1:6" ht="20.25">
      <c r="A2343" s="21"/>
      <c r="B2343" s="24"/>
      <c r="C2343" s="21"/>
      <c r="D2343" s="22"/>
      <c r="E2343" s="22"/>
    </row>
    <row r="2344" spans="1:6" ht="20.25">
      <c r="A2344" s="21" t="s">
        <v>253</v>
      </c>
      <c r="B2344" s="24"/>
      <c r="C2344" s="21"/>
      <c r="D2344" s="22"/>
      <c r="E2344" s="22"/>
    </row>
    <row r="2345" spans="1:6" ht="20.25">
      <c r="A2345" s="21" t="s">
        <v>5</v>
      </c>
      <c r="B2345" s="21"/>
      <c r="C2345" s="21"/>
      <c r="D2345" s="22"/>
      <c r="E2345" s="22"/>
    </row>
    <row r="2346" spans="1:6" ht="20.25">
      <c r="A2346" s="21" t="s">
        <v>6</v>
      </c>
      <c r="B2346" s="22"/>
      <c r="C2346" s="22"/>
      <c r="D2346" s="22"/>
      <c r="E2346" s="22"/>
    </row>
    <row r="2347" spans="1:6" ht="20.25">
      <c r="A2347" s="25" t="s">
        <v>7</v>
      </c>
      <c r="B2347" s="26" t="s">
        <v>8</v>
      </c>
      <c r="C2347" s="1238" t="s">
        <v>9</v>
      </c>
      <c r="D2347" s="1240"/>
      <c r="E2347" s="25" t="s">
        <v>10</v>
      </c>
    </row>
    <row r="2348" spans="1:6" ht="20.25">
      <c r="A2348" s="27"/>
      <c r="B2348" s="28" t="s">
        <v>11</v>
      </c>
      <c r="C2348" s="25"/>
      <c r="D2348" s="29"/>
      <c r="E2348" s="27" t="s">
        <v>12</v>
      </c>
    </row>
    <row r="2349" spans="1:6" ht="20.25">
      <c r="A2349" s="30"/>
      <c r="B2349" s="31"/>
      <c r="C2349" s="32" t="s">
        <v>13</v>
      </c>
      <c r="D2349" s="33" t="s">
        <v>14</v>
      </c>
      <c r="E2349" s="32"/>
      <c r="F2349" s="296"/>
    </row>
    <row r="2350" spans="1:6" ht="20.25">
      <c r="A2350" s="34" t="s">
        <v>254</v>
      </c>
      <c r="B2350" s="34" t="s">
        <v>26</v>
      </c>
      <c r="C2350" s="37" t="s">
        <v>19</v>
      </c>
      <c r="D2350" s="35">
        <v>38929</v>
      </c>
      <c r="E2350" s="94">
        <v>-8545.36</v>
      </c>
      <c r="F2350" s="296"/>
    </row>
    <row r="2351" spans="1:6" ht="20.25">
      <c r="A2351" s="37"/>
      <c r="B2351" s="37" t="s">
        <v>26</v>
      </c>
      <c r="C2351" s="37" t="s">
        <v>19</v>
      </c>
      <c r="D2351" s="38">
        <v>38960</v>
      </c>
      <c r="E2351" s="88">
        <v>-10037.450000000001</v>
      </c>
      <c r="F2351" s="296"/>
    </row>
    <row r="2352" spans="1:6" ht="20.25">
      <c r="A2352" s="41"/>
      <c r="B2352" s="37" t="s">
        <v>26</v>
      </c>
      <c r="C2352" s="37" t="s">
        <v>17</v>
      </c>
      <c r="D2352" s="38">
        <v>39097</v>
      </c>
      <c r="E2352" s="88">
        <v>-6538.05</v>
      </c>
      <c r="F2352" s="296"/>
    </row>
    <row r="2353" spans="1:6" ht="20.25">
      <c r="A2353" s="41"/>
      <c r="B2353" s="37" t="s">
        <v>26</v>
      </c>
      <c r="C2353" s="37" t="s">
        <v>19</v>
      </c>
      <c r="D2353" s="38" t="s">
        <v>255</v>
      </c>
      <c r="E2353" s="88">
        <v>-417</v>
      </c>
      <c r="F2353" s="296"/>
    </row>
    <row r="2354" spans="1:6" ht="20.25">
      <c r="A2354" s="41"/>
      <c r="B2354" s="37" t="s">
        <v>16</v>
      </c>
      <c r="C2354" s="37" t="s">
        <v>19</v>
      </c>
      <c r="D2354" s="38" t="s">
        <v>256</v>
      </c>
      <c r="E2354" s="89">
        <v>500</v>
      </c>
      <c r="F2354" s="296"/>
    </row>
    <row r="2355" spans="1:6" ht="20.25">
      <c r="A2355" s="41"/>
      <c r="B2355" s="37" t="s">
        <v>16</v>
      </c>
      <c r="C2355" s="37" t="s">
        <v>19</v>
      </c>
      <c r="D2355" s="38">
        <v>39660</v>
      </c>
      <c r="E2355" s="89">
        <v>200</v>
      </c>
      <c r="F2355" s="296"/>
    </row>
    <row r="2356" spans="1:6" ht="20.25">
      <c r="A2356" s="41"/>
      <c r="B2356" s="37" t="s">
        <v>16</v>
      </c>
      <c r="C2356" s="37" t="s">
        <v>17</v>
      </c>
      <c r="D2356" s="38">
        <v>39887</v>
      </c>
      <c r="E2356" s="89">
        <v>112.41</v>
      </c>
      <c r="F2356" s="296"/>
    </row>
    <row r="2357" spans="1:6" ht="20.25">
      <c r="A2357" s="47"/>
      <c r="B2357" s="37" t="s">
        <v>58</v>
      </c>
      <c r="C2357" s="85" t="s">
        <v>19</v>
      </c>
      <c r="D2357" s="38">
        <v>40786</v>
      </c>
      <c r="E2357" s="89">
        <v>-13680</v>
      </c>
      <c r="F2357" s="296"/>
    </row>
    <row r="2358" spans="1:6" ht="20.25">
      <c r="A2358" s="47"/>
      <c r="B2358" s="37" t="s">
        <v>18</v>
      </c>
      <c r="C2358" s="37" t="s">
        <v>17</v>
      </c>
      <c r="D2358" s="38">
        <v>40801</v>
      </c>
      <c r="E2358" s="89">
        <v>408122</v>
      </c>
      <c r="F2358" s="296"/>
    </row>
    <row r="2359" spans="1:6" ht="20.25">
      <c r="A2359" s="47"/>
      <c r="B2359" s="37" t="s">
        <v>130</v>
      </c>
      <c r="C2359" s="85" t="s">
        <v>257</v>
      </c>
      <c r="D2359" s="38">
        <v>40816</v>
      </c>
      <c r="E2359" s="90">
        <v>-290770</v>
      </c>
      <c r="F2359" s="296"/>
    </row>
    <row r="2360" spans="1:6" ht="20.25">
      <c r="A2360" s="47"/>
      <c r="B2360" s="37" t="s">
        <v>58</v>
      </c>
      <c r="C2360" s="37" t="s">
        <v>17</v>
      </c>
      <c r="D2360" s="38">
        <v>41379</v>
      </c>
      <c r="E2360" s="88">
        <v>-600</v>
      </c>
      <c r="F2360" s="308"/>
    </row>
    <row r="2361" spans="1:6" ht="20.25">
      <c r="A2361" s="41"/>
      <c r="B2361" s="37" t="s">
        <v>18</v>
      </c>
      <c r="C2361" s="85" t="s">
        <v>19</v>
      </c>
      <c r="D2361" s="38">
        <v>43131</v>
      </c>
      <c r="E2361" s="89">
        <v>3302467</v>
      </c>
      <c r="F2361" s="302">
        <v>43101</v>
      </c>
    </row>
    <row r="2362" spans="1:6" ht="20.25">
      <c r="A2362" s="37"/>
      <c r="B2362" s="37"/>
      <c r="C2362" s="37"/>
      <c r="D2362" s="147"/>
      <c r="E2362" s="89"/>
      <c r="F2362" s="296"/>
    </row>
    <row r="2363" spans="1:6" ht="20.25">
      <c r="A2363" s="41"/>
      <c r="B2363" s="37"/>
      <c r="C2363" s="85"/>
      <c r="D2363" s="38"/>
      <c r="E2363" s="89"/>
    </row>
    <row r="2364" spans="1:6" ht="20.25">
      <c r="A2364" s="37"/>
      <c r="B2364" s="37"/>
      <c r="C2364" s="37"/>
      <c r="D2364" s="38"/>
      <c r="E2364" s="89"/>
      <c r="F2364" s="296"/>
    </row>
    <row r="2365" spans="1:6" ht="20.25">
      <c r="A2365" s="41"/>
      <c r="B2365" s="37"/>
      <c r="C2365" s="37"/>
      <c r="D2365" s="38"/>
      <c r="E2365" s="89"/>
    </row>
    <row r="2366" spans="1:6" ht="20.25">
      <c r="A2366" s="41"/>
      <c r="B2366" s="44"/>
      <c r="C2366" s="37"/>
      <c r="D2366" s="42"/>
      <c r="E2366" s="89"/>
    </row>
    <row r="2367" spans="1:6" s="279" customFormat="1" ht="20.25">
      <c r="A2367" s="41"/>
      <c r="B2367" s="281"/>
      <c r="C2367" s="280"/>
      <c r="D2367" s="42"/>
      <c r="E2367" s="89"/>
      <c r="F2367" s="302"/>
    </row>
    <row r="2368" spans="1:6" s="279" customFormat="1" ht="20.25">
      <c r="A2368" s="41"/>
      <c r="B2368" s="281"/>
      <c r="C2368" s="280"/>
      <c r="D2368" s="42"/>
      <c r="E2368" s="89"/>
      <c r="F2368" s="302"/>
    </row>
    <row r="2369" spans="1:6" s="279" customFormat="1" ht="20.25">
      <c r="A2369" s="41"/>
      <c r="B2369" s="281"/>
      <c r="C2369" s="280"/>
      <c r="D2369" s="42"/>
      <c r="E2369" s="89"/>
      <c r="F2369" s="302"/>
    </row>
    <row r="2370" spans="1:6" s="279" customFormat="1" ht="20.25">
      <c r="A2370" s="41"/>
      <c r="B2370" s="281"/>
      <c r="C2370" s="280"/>
      <c r="D2370" s="42"/>
      <c r="E2370" s="89"/>
      <c r="F2370" s="302"/>
    </row>
    <row r="2371" spans="1:6" ht="20.25">
      <c r="A2371" s="37"/>
      <c r="B2371" s="44"/>
      <c r="C2371" s="37"/>
      <c r="D2371" s="45"/>
      <c r="E2371" s="153"/>
    </row>
    <row r="2372" spans="1:6" ht="20.25">
      <c r="A2372" s="37"/>
      <c r="B2372" s="44"/>
      <c r="C2372" s="37"/>
      <c r="D2372" s="45"/>
      <c r="E2372" s="153"/>
    </row>
    <row r="2373" spans="1:6" ht="20.25">
      <c r="A2373" s="37"/>
      <c r="B2373" s="44"/>
      <c r="C2373" s="37"/>
      <c r="D2373" s="45"/>
      <c r="E2373" s="153"/>
    </row>
    <row r="2374" spans="1:6" ht="20.25">
      <c r="A2374" s="37"/>
      <c r="B2374" s="44"/>
      <c r="C2374" s="37"/>
      <c r="D2374" s="45"/>
      <c r="E2374" s="153"/>
    </row>
    <row r="2375" spans="1:6" ht="20.25">
      <c r="A2375" s="47"/>
      <c r="B2375" s="48"/>
      <c r="C2375" s="47"/>
      <c r="D2375" s="49"/>
      <c r="E2375" s="154"/>
    </row>
    <row r="2376" spans="1:6" ht="20.25">
      <c r="A2376" s="30"/>
      <c r="B2376" s="51"/>
      <c r="C2376" s="30"/>
      <c r="D2376" s="49"/>
      <c r="E2376" s="154"/>
    </row>
    <row r="2377" spans="1:6" ht="20.25">
      <c r="A2377" s="52"/>
      <c r="B2377" s="53"/>
      <c r="C2377" s="1238" t="s">
        <v>744</v>
      </c>
      <c r="D2377" s="1239"/>
      <c r="E2377" s="62">
        <f>SUM(E2350:E2376)</f>
        <v>3380813.55</v>
      </c>
    </row>
    <row r="2378" spans="1:6" ht="20.25">
      <c r="A2378" s="55" t="s">
        <v>23</v>
      </c>
      <c r="B2378" s="53"/>
      <c r="C2378" s="53"/>
      <c r="D2378" s="53"/>
      <c r="E2378" s="53"/>
    </row>
    <row r="2379" spans="1:6" ht="20.25">
      <c r="A2379" s="19" t="s">
        <v>0</v>
      </c>
      <c r="B2379" s="20"/>
      <c r="C2379" s="20"/>
      <c r="D2379" s="21"/>
      <c r="E2379" s="22"/>
    </row>
    <row r="2380" spans="1:6" ht="20.25">
      <c r="A2380" s="19" t="s">
        <v>1</v>
      </c>
      <c r="B2380" s="20"/>
      <c r="C2380" s="19" t="s">
        <v>2</v>
      </c>
      <c r="D2380" s="21"/>
      <c r="E2380" s="21"/>
    </row>
    <row r="2381" spans="1:6" ht="20.25">
      <c r="A2381" s="19"/>
      <c r="B2381" s="23"/>
      <c r="C2381" s="20"/>
      <c r="D2381" s="22"/>
      <c r="E2381" s="22"/>
    </row>
    <row r="2382" spans="1:6" ht="20.25">
      <c r="A2382" s="19"/>
      <c r="B2382" s="23"/>
      <c r="C2382" s="20"/>
      <c r="D2382" s="22"/>
      <c r="E2382" s="22"/>
    </row>
    <row r="2383" spans="1:6" ht="20.25">
      <c r="A2383" s="19" t="s">
        <v>3</v>
      </c>
      <c r="B2383" s="23"/>
      <c r="C2383" s="20"/>
      <c r="D2383" s="22"/>
      <c r="E2383" s="22"/>
    </row>
    <row r="2384" spans="1:6" ht="20.25">
      <c r="A2384" s="21"/>
      <c r="B2384" s="24"/>
      <c r="C2384" s="21"/>
      <c r="D2384" s="22"/>
      <c r="E2384" s="22"/>
      <c r="F2384" s="296"/>
    </row>
    <row r="2385" spans="1:6" ht="20.25">
      <c r="A2385" s="21" t="s">
        <v>258</v>
      </c>
      <c r="B2385" s="24"/>
      <c r="C2385" s="21"/>
      <c r="D2385" s="22"/>
      <c r="E2385" s="22"/>
      <c r="F2385" s="296"/>
    </row>
    <row r="2386" spans="1:6" ht="20.25">
      <c r="A2386" s="21" t="s">
        <v>5</v>
      </c>
      <c r="B2386" s="21"/>
      <c r="C2386" s="21"/>
      <c r="D2386" s="22"/>
      <c r="E2386" s="22"/>
      <c r="F2386" s="296"/>
    </row>
    <row r="2387" spans="1:6" ht="20.25">
      <c r="A2387" s="21" t="s">
        <v>6</v>
      </c>
      <c r="B2387" s="22"/>
      <c r="C2387" s="22"/>
      <c r="D2387" s="22"/>
      <c r="E2387" s="22"/>
      <c r="F2387" s="296"/>
    </row>
    <row r="2388" spans="1:6" ht="20.25">
      <c r="A2388" s="25" t="s">
        <v>7</v>
      </c>
      <c r="B2388" s="26" t="s">
        <v>8</v>
      </c>
      <c r="C2388" s="1238" t="s">
        <v>9</v>
      </c>
      <c r="D2388" s="1240"/>
      <c r="E2388" s="25" t="s">
        <v>10</v>
      </c>
      <c r="F2388" s="296"/>
    </row>
    <row r="2389" spans="1:6" ht="20.25">
      <c r="A2389" s="27"/>
      <c r="B2389" s="28" t="s">
        <v>11</v>
      </c>
      <c r="C2389" s="25"/>
      <c r="D2389" s="29"/>
      <c r="E2389" s="27" t="s">
        <v>12</v>
      </c>
      <c r="F2389" s="296"/>
    </row>
    <row r="2390" spans="1:6" ht="20.25">
      <c r="A2390" s="30"/>
      <c r="B2390" s="31"/>
      <c r="C2390" s="32" t="s">
        <v>13</v>
      </c>
      <c r="D2390" s="33" t="s">
        <v>14</v>
      </c>
      <c r="E2390" s="32"/>
      <c r="F2390" s="296"/>
    </row>
    <row r="2391" spans="1:6" ht="20.25">
      <c r="A2391" s="34" t="s">
        <v>259</v>
      </c>
      <c r="B2391" s="34" t="s">
        <v>26</v>
      </c>
      <c r="C2391" s="34" t="s">
        <v>17</v>
      </c>
      <c r="D2391" s="35">
        <v>38701</v>
      </c>
      <c r="E2391" s="94">
        <v>-449.9</v>
      </c>
      <c r="F2391" s="296"/>
    </row>
    <row r="2392" spans="1:6" ht="20.25">
      <c r="A2392" s="37"/>
      <c r="B2392" s="37" t="s">
        <v>26</v>
      </c>
      <c r="C2392" s="37" t="s">
        <v>19</v>
      </c>
      <c r="D2392" s="38">
        <v>39263</v>
      </c>
      <c r="E2392" s="88">
        <v>-319</v>
      </c>
      <c r="F2392" s="296"/>
    </row>
    <row r="2393" spans="1:6" ht="20.25">
      <c r="A2393" s="41"/>
      <c r="B2393" s="37" t="s">
        <v>16</v>
      </c>
      <c r="C2393" s="37" t="s">
        <v>17</v>
      </c>
      <c r="D2393" s="38">
        <v>39736</v>
      </c>
      <c r="E2393" s="89">
        <v>3000</v>
      </c>
      <c r="F2393" s="296"/>
    </row>
    <row r="2394" spans="1:6" ht="20.25">
      <c r="A2394" s="41"/>
      <c r="B2394" s="37" t="s">
        <v>26</v>
      </c>
      <c r="C2394" s="37" t="s">
        <v>19</v>
      </c>
      <c r="D2394" s="38">
        <v>39752</v>
      </c>
      <c r="E2394" s="88">
        <v>-2617</v>
      </c>
      <c r="F2394" s="296"/>
    </row>
    <row r="2395" spans="1:6" ht="20.25">
      <c r="A2395" s="41"/>
      <c r="B2395" s="37" t="s">
        <v>26</v>
      </c>
      <c r="C2395" s="37" t="s">
        <v>19</v>
      </c>
      <c r="D2395" s="38">
        <v>40056</v>
      </c>
      <c r="E2395" s="88">
        <v>-384.3</v>
      </c>
      <c r="F2395" s="296"/>
    </row>
    <row r="2396" spans="1:6" ht="20.25">
      <c r="A2396" s="41"/>
      <c r="B2396" s="37" t="s">
        <v>20</v>
      </c>
      <c r="C2396" s="37" t="s">
        <v>19</v>
      </c>
      <c r="D2396" s="38">
        <v>40755</v>
      </c>
      <c r="E2396" s="88">
        <v>-500</v>
      </c>
      <c r="F2396" s="296"/>
    </row>
    <row r="2397" spans="1:6" ht="20.25">
      <c r="A2397" s="47"/>
      <c r="B2397" s="280" t="s">
        <v>16</v>
      </c>
      <c r="C2397" s="37" t="s">
        <v>19</v>
      </c>
      <c r="D2397" s="38">
        <v>42886</v>
      </c>
      <c r="E2397" s="114">
        <v>66362</v>
      </c>
      <c r="F2397" s="298"/>
    </row>
    <row r="2398" spans="1:6" ht="20.25">
      <c r="A2398" s="47"/>
      <c r="B2398" s="37" t="s">
        <v>18</v>
      </c>
      <c r="C2398" s="37" t="s">
        <v>19</v>
      </c>
      <c r="D2398" s="38">
        <v>43131</v>
      </c>
      <c r="E2398" s="89">
        <v>3144808</v>
      </c>
      <c r="F2398" s="303">
        <v>43101</v>
      </c>
    </row>
    <row r="2399" spans="1:6" ht="20.25">
      <c r="A2399" s="47"/>
      <c r="B2399" s="37"/>
      <c r="C2399" s="37"/>
      <c r="D2399" s="38"/>
      <c r="E2399" s="88"/>
      <c r="F2399" s="303"/>
    </row>
    <row r="2400" spans="1:6" ht="20.25">
      <c r="A2400" s="47"/>
      <c r="B2400" s="37"/>
      <c r="C2400" s="37"/>
      <c r="D2400" s="38"/>
      <c r="E2400" s="89"/>
      <c r="F2400" s="303"/>
    </row>
    <row r="2401" spans="1:6" ht="20.25">
      <c r="A2401" s="37"/>
      <c r="B2401" s="37"/>
      <c r="C2401" s="37"/>
      <c r="D2401" s="38"/>
      <c r="E2401" s="88"/>
      <c r="F2401" s="303"/>
    </row>
    <row r="2402" spans="1:6" ht="20.25">
      <c r="A2402" s="37"/>
      <c r="B2402" s="37"/>
      <c r="C2402" s="37"/>
      <c r="D2402" s="38"/>
      <c r="E2402" s="89"/>
      <c r="F2402" s="303"/>
    </row>
    <row r="2403" spans="1:6" ht="20.25">
      <c r="A2403" s="41"/>
      <c r="B2403" s="37"/>
      <c r="C2403" s="85"/>
      <c r="D2403" s="38"/>
      <c r="E2403" s="89"/>
      <c r="F2403" s="296"/>
    </row>
    <row r="2404" spans="1:6" ht="20.25">
      <c r="A2404" s="41"/>
      <c r="B2404" s="37"/>
      <c r="C2404" s="37"/>
      <c r="D2404" s="38"/>
      <c r="E2404" s="88"/>
      <c r="F2404" s="296"/>
    </row>
    <row r="2405" spans="1:6" ht="20.25">
      <c r="A2405" s="41"/>
      <c r="B2405" s="37"/>
      <c r="C2405" s="37"/>
      <c r="D2405" s="38"/>
      <c r="E2405" s="88"/>
      <c r="F2405" s="296"/>
    </row>
    <row r="2406" spans="1:6" ht="20.25">
      <c r="A2406" s="41"/>
      <c r="B2406" s="37"/>
      <c r="C2406" s="37"/>
      <c r="D2406" s="38"/>
      <c r="E2406" s="89"/>
      <c r="F2406" s="296"/>
    </row>
    <row r="2407" spans="1:6" ht="20.25">
      <c r="A2407" s="37"/>
      <c r="B2407" s="44"/>
      <c r="C2407" s="37"/>
      <c r="D2407" s="45"/>
      <c r="E2407" s="46"/>
      <c r="F2407" s="296"/>
    </row>
    <row r="2408" spans="1:6" s="279" customFormat="1" ht="20.25">
      <c r="A2408" s="280"/>
      <c r="B2408" s="281"/>
      <c r="C2408" s="280"/>
      <c r="D2408" s="45"/>
      <c r="E2408" s="46"/>
      <c r="F2408" s="296"/>
    </row>
    <row r="2409" spans="1:6" s="279" customFormat="1" ht="20.25">
      <c r="A2409" s="280"/>
      <c r="B2409" s="281"/>
      <c r="C2409" s="280"/>
      <c r="D2409" s="45"/>
      <c r="E2409" s="46"/>
      <c r="F2409" s="296"/>
    </row>
    <row r="2410" spans="1:6" s="279" customFormat="1" ht="20.25">
      <c r="A2410" s="280"/>
      <c r="B2410" s="281"/>
      <c r="C2410" s="280"/>
      <c r="D2410" s="45"/>
      <c r="E2410" s="46"/>
      <c r="F2410" s="296"/>
    </row>
    <row r="2411" spans="1:6" s="279" customFormat="1" ht="20.25">
      <c r="A2411" s="280"/>
      <c r="B2411" s="281"/>
      <c r="C2411" s="280"/>
      <c r="D2411" s="45"/>
      <c r="E2411" s="46"/>
      <c r="F2411" s="296"/>
    </row>
    <row r="2412" spans="1:6" s="279" customFormat="1" ht="20.25">
      <c r="A2412" s="280"/>
      <c r="B2412" s="281"/>
      <c r="C2412" s="280"/>
      <c r="D2412" s="45"/>
      <c r="E2412" s="46"/>
      <c r="F2412" s="296"/>
    </row>
    <row r="2413" spans="1:6" ht="20.25">
      <c r="A2413" s="37"/>
      <c r="B2413" s="44"/>
      <c r="C2413" s="37"/>
      <c r="D2413" s="45"/>
      <c r="E2413" s="46"/>
      <c r="F2413" s="296"/>
    </row>
    <row r="2414" spans="1:6" ht="20.25">
      <c r="A2414" s="37"/>
      <c r="B2414" s="44"/>
      <c r="C2414" s="37"/>
      <c r="D2414" s="45"/>
      <c r="E2414" s="46"/>
      <c r="F2414" s="296"/>
    </row>
    <row r="2415" spans="1:6" ht="20.25">
      <c r="A2415" s="37"/>
      <c r="B2415" s="44"/>
      <c r="C2415" s="37"/>
      <c r="D2415" s="45"/>
      <c r="E2415" s="46"/>
      <c r="F2415" s="296"/>
    </row>
    <row r="2416" spans="1:6" ht="20.25">
      <c r="A2416" s="47"/>
      <c r="B2416" s="48"/>
      <c r="C2416" s="47"/>
      <c r="D2416" s="49"/>
      <c r="E2416" s="50"/>
      <c r="F2416" s="296"/>
    </row>
    <row r="2417" spans="1:6" ht="20.25">
      <c r="A2417" s="30"/>
      <c r="B2417" s="51"/>
      <c r="C2417" s="30"/>
      <c r="D2417" s="49"/>
      <c r="E2417" s="50"/>
      <c r="F2417" s="296"/>
    </row>
    <row r="2418" spans="1:6" ht="20.25">
      <c r="A2418" s="52"/>
      <c r="B2418" s="53"/>
      <c r="C2418" s="1238" t="s">
        <v>744</v>
      </c>
      <c r="D2418" s="1239"/>
      <c r="E2418" s="62">
        <f>SUM(E2391:E2417)</f>
        <v>3209899.8</v>
      </c>
      <c r="F2418" s="296"/>
    </row>
    <row r="2419" spans="1:6" ht="20.25">
      <c r="A2419" s="55" t="s">
        <v>23</v>
      </c>
      <c r="B2419" s="22"/>
      <c r="C2419" s="22"/>
      <c r="D2419" s="22"/>
      <c r="E2419" s="22"/>
    </row>
    <row r="2420" spans="1:6" ht="20.25">
      <c r="A2420" s="19" t="s">
        <v>0</v>
      </c>
      <c r="B2420" s="20"/>
      <c r="C2420" s="20"/>
      <c r="D2420" s="21"/>
      <c r="E2420" s="22"/>
    </row>
    <row r="2421" spans="1:6" ht="20.25">
      <c r="A2421" s="19" t="s">
        <v>1</v>
      </c>
      <c r="B2421" s="20"/>
      <c r="C2421" s="19" t="s">
        <v>2</v>
      </c>
      <c r="D2421" s="21"/>
      <c r="E2421" s="21"/>
    </row>
    <row r="2422" spans="1:6" ht="20.25">
      <c r="A2422" s="19"/>
      <c r="B2422" s="23"/>
      <c r="C2422" s="20"/>
      <c r="D2422" s="22"/>
      <c r="E2422" s="22"/>
    </row>
    <row r="2423" spans="1:6" ht="20.25">
      <c r="A2423" s="19"/>
      <c r="B2423" s="23"/>
      <c r="C2423" s="20"/>
      <c r="D2423" s="22"/>
      <c r="E2423" s="22"/>
    </row>
    <row r="2424" spans="1:6" ht="20.25">
      <c r="A2424" s="19" t="s">
        <v>3</v>
      </c>
      <c r="B2424" s="23"/>
      <c r="C2424" s="20"/>
      <c r="D2424" s="22"/>
      <c r="E2424" s="22"/>
    </row>
    <row r="2425" spans="1:6" ht="20.25">
      <c r="A2425" s="21"/>
      <c r="B2425" s="24"/>
      <c r="C2425" s="21"/>
      <c r="D2425" s="22"/>
      <c r="E2425" s="22"/>
    </row>
    <row r="2426" spans="1:6" ht="20.25">
      <c r="A2426" s="21" t="s">
        <v>260</v>
      </c>
      <c r="B2426" s="24"/>
      <c r="C2426" s="21"/>
      <c r="D2426" s="22"/>
      <c r="E2426" s="22"/>
    </row>
    <row r="2427" spans="1:6" ht="20.25">
      <c r="A2427" s="21" t="s">
        <v>5</v>
      </c>
      <c r="B2427" s="21"/>
      <c r="C2427" s="21"/>
      <c r="D2427" s="22"/>
      <c r="E2427" s="22"/>
    </row>
    <row r="2428" spans="1:6" ht="20.25">
      <c r="A2428" s="21" t="s">
        <v>6</v>
      </c>
      <c r="B2428" s="24"/>
      <c r="C2428" s="21"/>
      <c r="D2428" s="22"/>
      <c r="E2428" s="22"/>
    </row>
    <row r="2429" spans="1:6" ht="20.25">
      <c r="A2429" s="25" t="s">
        <v>7</v>
      </c>
      <c r="B2429" s="26" t="s">
        <v>8</v>
      </c>
      <c r="C2429" s="1238" t="s">
        <v>9</v>
      </c>
      <c r="D2429" s="1240"/>
      <c r="E2429" s="25" t="s">
        <v>10</v>
      </c>
    </row>
    <row r="2430" spans="1:6" ht="20.25">
      <c r="A2430" s="27"/>
      <c r="B2430" s="28" t="s">
        <v>11</v>
      </c>
      <c r="C2430" s="25"/>
      <c r="D2430" s="29"/>
      <c r="E2430" s="27" t="s">
        <v>12</v>
      </c>
    </row>
    <row r="2431" spans="1:6" ht="20.25">
      <c r="A2431" s="30"/>
      <c r="B2431" s="31"/>
      <c r="C2431" s="32" t="s">
        <v>13</v>
      </c>
      <c r="D2431" s="33" t="s">
        <v>14</v>
      </c>
      <c r="E2431" s="32"/>
    </row>
    <row r="2432" spans="1:6" ht="20.25">
      <c r="A2432" s="34" t="s">
        <v>261</v>
      </c>
      <c r="B2432" s="34" t="s">
        <v>26</v>
      </c>
      <c r="C2432" s="37" t="s">
        <v>17</v>
      </c>
      <c r="D2432" s="35">
        <v>38852</v>
      </c>
      <c r="E2432" s="94">
        <v>-486.32</v>
      </c>
    </row>
    <row r="2433" spans="1:6" ht="20.25">
      <c r="A2433" s="37"/>
      <c r="B2433" s="37" t="s">
        <v>26</v>
      </c>
      <c r="C2433" s="37" t="s">
        <v>17</v>
      </c>
      <c r="D2433" s="38">
        <v>39036</v>
      </c>
      <c r="E2433" s="88">
        <v>-2244.1</v>
      </c>
    </row>
    <row r="2434" spans="1:6" ht="20.25">
      <c r="A2434" s="37"/>
      <c r="B2434" s="37" t="s">
        <v>26</v>
      </c>
      <c r="C2434" s="37" t="s">
        <v>17</v>
      </c>
      <c r="D2434" s="38">
        <v>39097</v>
      </c>
      <c r="E2434" s="88">
        <v>-1653.3</v>
      </c>
    </row>
    <row r="2435" spans="1:6" ht="20.25">
      <c r="A2435" s="37"/>
      <c r="B2435" s="37" t="s">
        <v>26</v>
      </c>
      <c r="C2435" s="37" t="s">
        <v>19</v>
      </c>
      <c r="D2435" s="38">
        <v>39141</v>
      </c>
      <c r="E2435" s="88">
        <v>-177</v>
      </c>
      <c r="F2435" s="297"/>
    </row>
    <row r="2436" spans="1:6" ht="20.25">
      <c r="A2436" s="37"/>
      <c r="B2436" s="37" t="s">
        <v>26</v>
      </c>
      <c r="C2436" s="37" t="s">
        <v>19</v>
      </c>
      <c r="D2436" s="38">
        <v>39202</v>
      </c>
      <c r="E2436" s="88">
        <v>-3176</v>
      </c>
      <c r="F2436" s="297"/>
    </row>
    <row r="2437" spans="1:6" ht="20.25">
      <c r="A2437" s="41"/>
      <c r="B2437" s="37" t="s">
        <v>105</v>
      </c>
      <c r="C2437" s="37" t="s">
        <v>17</v>
      </c>
      <c r="D2437" s="38">
        <v>39340</v>
      </c>
      <c r="E2437" s="88">
        <v>-14562.7</v>
      </c>
      <c r="F2437" s="297"/>
    </row>
    <row r="2438" spans="1:6" ht="20.25">
      <c r="A2438" s="41"/>
      <c r="B2438" s="37" t="s">
        <v>105</v>
      </c>
      <c r="C2438" s="37" t="s">
        <v>19</v>
      </c>
      <c r="D2438" s="38">
        <v>39386</v>
      </c>
      <c r="E2438" s="88">
        <v>-64</v>
      </c>
      <c r="F2438" s="297"/>
    </row>
    <row r="2439" spans="1:6" ht="20.25">
      <c r="A2439" s="41"/>
      <c r="B2439" s="37" t="s">
        <v>105</v>
      </c>
      <c r="C2439" s="37" t="s">
        <v>17</v>
      </c>
      <c r="D2439" s="38">
        <v>39401</v>
      </c>
      <c r="E2439" s="88">
        <v>-186.1</v>
      </c>
      <c r="F2439" s="297"/>
    </row>
    <row r="2440" spans="1:6" ht="20.25">
      <c r="A2440" s="41"/>
      <c r="B2440" s="37" t="s">
        <v>105</v>
      </c>
      <c r="C2440" s="37" t="s">
        <v>19</v>
      </c>
      <c r="D2440" s="38" t="s">
        <v>262</v>
      </c>
      <c r="E2440" s="88">
        <v>-3929.3</v>
      </c>
      <c r="F2440" s="297"/>
    </row>
    <row r="2441" spans="1:6" ht="20.25">
      <c r="A2441" s="41"/>
      <c r="B2441" s="37" t="s">
        <v>105</v>
      </c>
      <c r="C2441" s="37" t="s">
        <v>17</v>
      </c>
      <c r="D2441" s="38">
        <v>39431</v>
      </c>
      <c r="E2441" s="88">
        <v>-5351.8</v>
      </c>
      <c r="F2441" s="297"/>
    </row>
    <row r="2442" spans="1:6" ht="20.25">
      <c r="A2442" s="41"/>
      <c r="B2442" s="37" t="s">
        <v>105</v>
      </c>
      <c r="C2442" s="37" t="s">
        <v>19</v>
      </c>
      <c r="D2442" s="38">
        <v>39447</v>
      </c>
      <c r="E2442" s="88">
        <v>-66.8</v>
      </c>
      <c r="F2442" s="297"/>
    </row>
    <row r="2443" spans="1:6" ht="20.25">
      <c r="A2443" s="37"/>
      <c r="B2443" s="37" t="s">
        <v>105</v>
      </c>
      <c r="C2443" s="37" t="s">
        <v>19</v>
      </c>
      <c r="D2443" s="38">
        <v>39506</v>
      </c>
      <c r="E2443" s="88">
        <v>-126</v>
      </c>
      <c r="F2443" s="297"/>
    </row>
    <row r="2444" spans="1:6" ht="20.25">
      <c r="A2444" s="41"/>
      <c r="B2444" s="37" t="s">
        <v>105</v>
      </c>
      <c r="C2444" s="37" t="s">
        <v>19</v>
      </c>
      <c r="D2444" s="38">
        <v>39538</v>
      </c>
      <c r="E2444" s="88">
        <v>-95851.199999999997</v>
      </c>
      <c r="F2444" s="297"/>
    </row>
    <row r="2445" spans="1:6" ht="20.25">
      <c r="A2445" s="41"/>
      <c r="B2445" s="37" t="s">
        <v>104</v>
      </c>
      <c r="C2445" s="37" t="s">
        <v>19</v>
      </c>
      <c r="D2445" s="38">
        <v>39721</v>
      </c>
      <c r="E2445" s="89">
        <v>937</v>
      </c>
      <c r="F2445" s="297"/>
    </row>
    <row r="2446" spans="1:6" ht="20.25">
      <c r="A2446" s="37"/>
      <c r="B2446" s="37" t="s">
        <v>104</v>
      </c>
      <c r="C2446" s="37" t="s">
        <v>17</v>
      </c>
      <c r="D2446" s="38">
        <v>39493</v>
      </c>
      <c r="E2446" s="89">
        <v>31274</v>
      </c>
      <c r="F2446" s="297"/>
    </row>
    <row r="2447" spans="1:6" ht="20.25">
      <c r="A2447" s="37"/>
      <c r="B2447" s="37" t="s">
        <v>104</v>
      </c>
      <c r="C2447" s="37" t="s">
        <v>19</v>
      </c>
      <c r="D2447" s="38">
        <v>39538</v>
      </c>
      <c r="E2447" s="89">
        <v>300</v>
      </c>
      <c r="F2447" s="299"/>
    </row>
    <row r="2448" spans="1:6" ht="20.25">
      <c r="A2448" s="37"/>
      <c r="B2448" s="37" t="s">
        <v>104</v>
      </c>
      <c r="C2448" s="37" t="s">
        <v>17</v>
      </c>
      <c r="D2448" s="38">
        <v>39553</v>
      </c>
      <c r="E2448" s="89">
        <v>26811</v>
      </c>
      <c r="F2448" s="299"/>
    </row>
    <row r="2449" spans="1:6" ht="20.25">
      <c r="A2449" s="37"/>
      <c r="B2449" s="37" t="s">
        <v>104</v>
      </c>
      <c r="C2449" s="37" t="s">
        <v>19</v>
      </c>
      <c r="D2449" s="38" t="s">
        <v>263</v>
      </c>
      <c r="E2449" s="89">
        <v>260</v>
      </c>
      <c r="F2449" s="299"/>
    </row>
    <row r="2450" spans="1:6" ht="20.25">
      <c r="A2450" s="37"/>
      <c r="B2450" s="37" t="s">
        <v>104</v>
      </c>
      <c r="C2450" s="37" t="s">
        <v>19</v>
      </c>
      <c r="D2450" s="38">
        <v>39599</v>
      </c>
      <c r="E2450" s="89">
        <v>2126</v>
      </c>
      <c r="F2450" s="299"/>
    </row>
    <row r="2451" spans="1:6" ht="20.25">
      <c r="A2451" s="37"/>
      <c r="B2451" s="37" t="s">
        <v>105</v>
      </c>
      <c r="C2451" s="37" t="s">
        <v>19</v>
      </c>
      <c r="D2451" s="38">
        <v>39629</v>
      </c>
      <c r="E2451" s="88">
        <v>-982.8</v>
      </c>
      <c r="F2451" s="299"/>
    </row>
    <row r="2452" spans="1:6" ht="20.25">
      <c r="A2452" s="37"/>
      <c r="B2452" s="37" t="s">
        <v>104</v>
      </c>
      <c r="C2452" s="37" t="s">
        <v>19</v>
      </c>
      <c r="D2452" s="38">
        <v>39752</v>
      </c>
      <c r="E2452" s="89">
        <v>1208</v>
      </c>
      <c r="F2452" s="299"/>
    </row>
    <row r="2453" spans="1:6" ht="20.25">
      <c r="A2453" s="37"/>
      <c r="B2453" s="37" t="s">
        <v>18</v>
      </c>
      <c r="C2453" s="37" t="s">
        <v>17</v>
      </c>
      <c r="D2453" s="38">
        <v>39828</v>
      </c>
      <c r="E2453" s="88">
        <v>-974</v>
      </c>
      <c r="F2453" s="297"/>
    </row>
    <row r="2454" spans="1:6" ht="20.25">
      <c r="A2454" s="37"/>
      <c r="B2454" s="37" t="s">
        <v>105</v>
      </c>
      <c r="C2454" s="37" t="s">
        <v>19</v>
      </c>
      <c r="D2454" s="38">
        <v>39903</v>
      </c>
      <c r="E2454" s="88">
        <v>-245.7</v>
      </c>
      <c r="F2454" s="299"/>
    </row>
    <row r="2455" spans="1:6" ht="20.25">
      <c r="A2455" s="67"/>
      <c r="B2455" s="67" t="s">
        <v>104</v>
      </c>
      <c r="C2455" s="67" t="s">
        <v>17</v>
      </c>
      <c r="D2455" s="68">
        <v>39918</v>
      </c>
      <c r="E2455" s="155">
        <v>311.10000000000002</v>
      </c>
      <c r="F2455" s="297"/>
    </row>
    <row r="2456" spans="1:6" ht="20.25">
      <c r="A2456" s="52"/>
      <c r="B2456" s="53"/>
      <c r="C2456" s="1238" t="s">
        <v>165</v>
      </c>
      <c r="D2456" s="1239"/>
      <c r="E2456" s="70">
        <f>SUM(E2432:E2455)</f>
        <v>-66850.01999999999</v>
      </c>
      <c r="F2456" s="297"/>
    </row>
    <row r="2457" spans="1:6" s="279" customFormat="1" ht="20.25">
      <c r="A2457" s="52"/>
      <c r="B2457" s="53"/>
      <c r="C2457" s="28"/>
      <c r="D2457" s="28"/>
      <c r="E2457" s="64"/>
      <c r="F2457" s="613"/>
    </row>
    <row r="2458" spans="1:6" s="279" customFormat="1" ht="20.25">
      <c r="A2458" s="52"/>
      <c r="B2458" s="53"/>
      <c r="C2458" s="28"/>
      <c r="D2458" s="28"/>
      <c r="E2458" s="64"/>
      <c r="F2458" s="613"/>
    </row>
    <row r="2459" spans="1:6" s="279" customFormat="1" ht="20.25">
      <c r="A2459" s="52"/>
      <c r="B2459" s="53"/>
      <c r="C2459" s="28"/>
      <c r="D2459" s="28"/>
      <c r="E2459" s="64"/>
      <c r="F2459" s="613"/>
    </row>
    <row r="2460" spans="1:6" ht="20.25">
      <c r="A2460" s="55"/>
      <c r="B2460" s="40"/>
      <c r="C2460" s="40"/>
      <c r="D2460" s="40"/>
      <c r="E2460" s="40"/>
      <c r="F2460" s="300"/>
    </row>
    <row r="2461" spans="1:6" ht="20.25">
      <c r="A2461" s="19" t="s">
        <v>0</v>
      </c>
      <c r="B2461" s="40"/>
      <c r="C2461" s="40"/>
      <c r="D2461" s="40"/>
      <c r="E2461" s="40"/>
      <c r="F2461" s="295"/>
    </row>
    <row r="2462" spans="1:6" ht="20.25">
      <c r="A2462" s="19" t="s">
        <v>1</v>
      </c>
      <c r="B2462" s="22"/>
      <c r="C2462" s="22"/>
      <c r="D2462" s="22"/>
      <c r="E2462" s="22"/>
      <c r="F2462" s="296"/>
    </row>
    <row r="2463" spans="1:6" ht="20.25">
      <c r="A2463" s="19"/>
      <c r="B2463" s="20"/>
      <c r="C2463" s="20"/>
      <c r="D2463" s="21"/>
      <c r="E2463" s="22"/>
      <c r="F2463" s="296"/>
    </row>
    <row r="2464" spans="1:6" ht="20.25">
      <c r="A2464" s="19"/>
      <c r="B2464" s="20"/>
      <c r="C2464" s="19" t="s">
        <v>2</v>
      </c>
      <c r="D2464" s="21"/>
      <c r="E2464" s="21"/>
      <c r="F2464" s="296"/>
    </row>
    <row r="2465" spans="1:7" ht="20.25">
      <c r="A2465" s="19" t="s">
        <v>3</v>
      </c>
      <c r="B2465" s="23"/>
      <c r="C2465" s="20"/>
      <c r="D2465" s="22"/>
      <c r="E2465" s="22"/>
      <c r="F2465" s="296"/>
    </row>
    <row r="2466" spans="1:7" ht="20.25">
      <c r="A2466" s="21"/>
      <c r="B2466" s="23"/>
      <c r="C2466" s="20"/>
      <c r="D2466" s="22"/>
      <c r="E2466" s="22"/>
      <c r="F2466" s="296"/>
    </row>
    <row r="2467" spans="1:7" ht="20.25">
      <c r="A2467" s="21" t="s">
        <v>260</v>
      </c>
      <c r="B2467" s="23"/>
      <c r="C2467" s="20"/>
      <c r="D2467" s="22"/>
      <c r="E2467" s="22"/>
      <c r="F2467" s="296"/>
    </row>
    <row r="2468" spans="1:7" ht="20.25">
      <c r="A2468" s="21" t="s">
        <v>5</v>
      </c>
      <c r="B2468" s="24"/>
      <c r="C2468" s="21"/>
      <c r="D2468" s="22"/>
      <c r="E2468" s="22"/>
      <c r="F2468" s="296"/>
    </row>
    <row r="2469" spans="1:7" ht="20.25">
      <c r="A2469" s="21" t="s">
        <v>6</v>
      </c>
      <c r="B2469" s="24"/>
      <c r="C2469" s="21"/>
      <c r="D2469" s="22"/>
      <c r="E2469" s="22"/>
      <c r="F2469" s="296"/>
    </row>
    <row r="2470" spans="1:7" ht="20.25">
      <c r="A2470" s="25" t="s">
        <v>7</v>
      </c>
      <c r="B2470" s="26" t="s">
        <v>8</v>
      </c>
      <c r="C2470" s="1238" t="s">
        <v>9</v>
      </c>
      <c r="D2470" s="1240"/>
      <c r="E2470" s="25" t="s">
        <v>10</v>
      </c>
      <c r="F2470" s="296"/>
    </row>
    <row r="2471" spans="1:7" ht="20.25">
      <c r="A2471" s="27"/>
      <c r="B2471" s="28" t="s">
        <v>11</v>
      </c>
      <c r="C2471" s="25"/>
      <c r="D2471" s="29"/>
      <c r="E2471" s="27" t="s">
        <v>12</v>
      </c>
      <c r="F2471" s="296"/>
    </row>
    <row r="2472" spans="1:7" ht="20.25">
      <c r="A2472" s="30"/>
      <c r="B2472" s="31"/>
      <c r="C2472" s="32" t="s">
        <v>13</v>
      </c>
      <c r="D2472" s="33" t="s">
        <v>14</v>
      </c>
      <c r="E2472" s="32"/>
      <c r="F2472" s="296"/>
    </row>
    <row r="2473" spans="1:7" ht="20.25">
      <c r="A2473" s="34" t="s">
        <v>261</v>
      </c>
      <c r="B2473" s="75" t="s">
        <v>264</v>
      </c>
      <c r="C2473" s="76"/>
      <c r="D2473" s="119"/>
      <c r="E2473" s="624">
        <f>E2456</f>
        <v>-66850.01999999999</v>
      </c>
      <c r="F2473" s="296"/>
    </row>
    <row r="2474" spans="1:7" ht="20.25">
      <c r="A2474" s="37"/>
      <c r="B2474" s="37" t="s">
        <v>104</v>
      </c>
      <c r="C2474" s="37" t="s">
        <v>17</v>
      </c>
      <c r="D2474" s="38">
        <v>40162</v>
      </c>
      <c r="E2474" s="89">
        <v>14000</v>
      </c>
      <c r="F2474" s="296"/>
    </row>
    <row r="2475" spans="1:7" ht="20.25">
      <c r="A2475" s="41"/>
      <c r="B2475" s="37" t="s">
        <v>265</v>
      </c>
      <c r="C2475" s="37" t="s">
        <v>19</v>
      </c>
      <c r="D2475" s="38">
        <v>40359</v>
      </c>
      <c r="E2475" s="114">
        <v>1324.5</v>
      </c>
      <c r="F2475" s="303"/>
    </row>
    <row r="2476" spans="1:7" ht="20.25">
      <c r="A2476" s="41"/>
      <c r="B2476" s="37" t="s">
        <v>130</v>
      </c>
      <c r="C2476" s="37" t="s">
        <v>266</v>
      </c>
      <c r="D2476" s="38">
        <v>40755</v>
      </c>
      <c r="E2476" s="90">
        <v>-700748</v>
      </c>
      <c r="F2476" s="299"/>
    </row>
    <row r="2477" spans="1:7" ht="20.25">
      <c r="A2477" s="41"/>
      <c r="B2477" s="37" t="s">
        <v>130</v>
      </c>
      <c r="C2477" s="37" t="s">
        <v>266</v>
      </c>
      <c r="D2477" s="38">
        <v>40755</v>
      </c>
      <c r="E2477" s="90">
        <v>-700748</v>
      </c>
      <c r="F2477" s="301"/>
    </row>
    <row r="2478" spans="1:7" ht="20.25">
      <c r="A2478" s="47"/>
      <c r="B2478" s="37" t="s">
        <v>265</v>
      </c>
      <c r="C2478" s="85" t="s">
        <v>19</v>
      </c>
      <c r="D2478" s="147">
        <v>40908</v>
      </c>
      <c r="E2478" s="89">
        <v>47218</v>
      </c>
      <c r="F2478" s="299"/>
    </row>
    <row r="2479" spans="1:7" ht="20.25">
      <c r="A2479" s="47"/>
      <c r="B2479" s="37" t="s">
        <v>161</v>
      </c>
      <c r="C2479" s="38"/>
      <c r="D2479" s="147">
        <v>41394</v>
      </c>
      <c r="E2479" s="88">
        <v>-200</v>
      </c>
      <c r="F2479" s="299"/>
    </row>
    <row r="2480" spans="1:7" ht="20.25">
      <c r="A2480" s="47"/>
      <c r="B2480" s="280" t="s">
        <v>40</v>
      </c>
      <c r="C2480" s="280" t="s">
        <v>19</v>
      </c>
      <c r="D2480" s="147">
        <v>43100</v>
      </c>
      <c r="E2480" s="89">
        <v>4586900</v>
      </c>
      <c r="F2480" s="1255" t="s">
        <v>547</v>
      </c>
      <c r="G2480" s="1256"/>
    </row>
    <row r="2481" spans="1:7" s="279" customFormat="1" ht="20.25">
      <c r="A2481" s="47"/>
      <c r="B2481" s="280" t="s">
        <v>73</v>
      </c>
      <c r="C2481" s="280" t="s">
        <v>756</v>
      </c>
      <c r="D2481" s="147">
        <v>43131</v>
      </c>
      <c r="E2481" s="89">
        <v>-4408510</v>
      </c>
      <c r="F2481" s="305"/>
      <c r="G2481" s="634"/>
    </row>
    <row r="2482" spans="1:7" ht="20.25">
      <c r="A2482" s="47"/>
      <c r="B2482" s="280" t="s">
        <v>40</v>
      </c>
      <c r="C2482" s="280" t="s">
        <v>17</v>
      </c>
      <c r="D2482" s="38">
        <v>43115</v>
      </c>
      <c r="E2482" s="89">
        <v>5483303</v>
      </c>
      <c r="F2482" s="296"/>
    </row>
    <row r="2483" spans="1:7" ht="20.25">
      <c r="A2483" s="47"/>
      <c r="B2483" s="280" t="s">
        <v>40</v>
      </c>
      <c r="C2483" s="280" t="s">
        <v>19</v>
      </c>
      <c r="D2483" s="38">
        <v>43131</v>
      </c>
      <c r="E2483" s="89">
        <v>7221540</v>
      </c>
      <c r="F2483" s="296"/>
    </row>
    <row r="2484" spans="1:7" ht="20.25">
      <c r="A2484" s="47"/>
      <c r="B2484" s="37"/>
      <c r="C2484" s="85"/>
      <c r="D2484" s="38"/>
      <c r="E2484" s="89"/>
      <c r="F2484" s="296"/>
    </row>
    <row r="2485" spans="1:7" ht="20.25">
      <c r="A2485" s="37"/>
      <c r="B2485" s="37"/>
      <c r="C2485" s="37"/>
      <c r="D2485" s="38"/>
      <c r="E2485" s="89"/>
      <c r="F2485" s="296"/>
    </row>
    <row r="2486" spans="1:7" ht="20.25">
      <c r="A2486" s="37"/>
      <c r="B2486" s="37"/>
      <c r="C2486" s="37"/>
      <c r="D2486" s="38"/>
      <c r="E2486" s="89"/>
      <c r="F2486" s="296"/>
    </row>
    <row r="2487" spans="1:7" ht="20.25">
      <c r="A2487" s="41"/>
      <c r="B2487" s="37"/>
      <c r="C2487" s="37"/>
      <c r="D2487" s="38"/>
      <c r="E2487" s="89"/>
      <c r="F2487" s="295"/>
    </row>
    <row r="2488" spans="1:7" ht="20.25">
      <c r="A2488" s="41"/>
      <c r="B2488" s="37"/>
      <c r="C2488" s="37"/>
      <c r="D2488" s="38"/>
      <c r="E2488" s="89"/>
      <c r="F2488" s="296"/>
    </row>
    <row r="2489" spans="1:7" s="279" customFormat="1" ht="20.25">
      <c r="A2489" s="41"/>
      <c r="B2489" s="280"/>
      <c r="C2489" s="280"/>
      <c r="D2489" s="38"/>
      <c r="E2489" s="89"/>
      <c r="F2489" s="296"/>
    </row>
    <row r="2490" spans="1:7" s="279" customFormat="1" ht="20.25">
      <c r="A2490" s="41"/>
      <c r="B2490" s="280"/>
      <c r="C2490" s="280"/>
      <c r="D2490" s="38"/>
      <c r="E2490" s="89"/>
      <c r="F2490" s="296"/>
    </row>
    <row r="2491" spans="1:7" s="279" customFormat="1" ht="20.25">
      <c r="A2491" s="41"/>
      <c r="B2491" s="280"/>
      <c r="C2491" s="280"/>
      <c r="D2491" s="38"/>
      <c r="E2491" s="89"/>
      <c r="F2491" s="296"/>
    </row>
    <row r="2492" spans="1:7" s="279" customFormat="1" ht="20.25">
      <c r="A2492" s="41"/>
      <c r="B2492" s="280"/>
      <c r="C2492" s="280"/>
      <c r="D2492" s="38"/>
      <c r="E2492" s="89"/>
      <c r="F2492" s="296"/>
    </row>
    <row r="2493" spans="1:7" ht="20.25">
      <c r="A2493" s="41"/>
      <c r="B2493" s="37"/>
      <c r="C2493" s="37"/>
      <c r="D2493" s="38"/>
      <c r="E2493" s="89"/>
      <c r="F2493" s="296"/>
    </row>
    <row r="2494" spans="1:7" ht="20.25">
      <c r="A2494" s="41"/>
      <c r="B2494" s="37"/>
      <c r="C2494" s="37"/>
      <c r="D2494" s="38"/>
      <c r="E2494" s="89"/>
      <c r="F2494" s="296"/>
    </row>
    <row r="2495" spans="1:7" ht="20.25">
      <c r="A2495" s="37"/>
      <c r="B2495" s="44"/>
      <c r="C2495" s="37"/>
      <c r="D2495" s="45"/>
      <c r="E2495" s="89"/>
      <c r="F2495" s="296"/>
    </row>
    <row r="2496" spans="1:7" ht="20.25">
      <c r="A2496" s="37"/>
      <c r="B2496" s="44"/>
      <c r="C2496" s="37"/>
      <c r="D2496" s="45"/>
      <c r="E2496" s="89"/>
      <c r="F2496" s="296"/>
    </row>
    <row r="2497" spans="1:6" ht="20.25">
      <c r="A2497" s="37"/>
      <c r="B2497" s="44"/>
      <c r="C2497" s="37"/>
      <c r="D2497" s="45"/>
      <c r="E2497" s="89"/>
      <c r="F2497" s="296"/>
    </row>
    <row r="2498" spans="1:6" ht="20.25">
      <c r="A2498" s="47"/>
      <c r="B2498" s="48"/>
      <c r="C2498" s="47"/>
      <c r="D2498" s="49"/>
      <c r="E2498" s="89"/>
      <c r="F2498" s="296"/>
    </row>
    <row r="2499" spans="1:6" ht="20.25">
      <c r="A2499" s="30"/>
      <c r="B2499" s="51"/>
      <c r="C2499" s="30"/>
      <c r="D2499" s="49"/>
      <c r="E2499" s="50"/>
      <c r="F2499" s="296"/>
    </row>
    <row r="2500" spans="1:6" ht="20.25">
      <c r="A2500" s="52"/>
      <c r="B2500" s="53"/>
      <c r="C2500" s="1238" t="s">
        <v>744</v>
      </c>
      <c r="D2500" s="1239"/>
      <c r="E2500" s="62">
        <f>SUM(E2473:E2499)</f>
        <v>11477229.48</v>
      </c>
      <c r="F2500" s="296"/>
    </row>
    <row r="2501" spans="1:6" ht="20.25">
      <c r="A2501" s="55" t="s">
        <v>23</v>
      </c>
      <c r="B2501" s="92"/>
      <c r="C2501" s="92"/>
      <c r="D2501" s="92"/>
      <c r="E2501" s="92"/>
      <c r="F2501" s="296"/>
    </row>
    <row r="2502" spans="1:6" ht="20.25">
      <c r="A2502" s="19" t="s">
        <v>0</v>
      </c>
      <c r="B2502" s="92"/>
      <c r="C2502" s="92"/>
      <c r="D2502" s="92"/>
      <c r="E2502" s="291"/>
      <c r="F2502" s="296"/>
    </row>
    <row r="2503" spans="1:6" ht="20.25">
      <c r="A2503" s="19" t="s">
        <v>1</v>
      </c>
      <c r="B2503" s="53"/>
      <c r="C2503" s="53"/>
      <c r="D2503" s="53"/>
      <c r="E2503" s="146"/>
      <c r="F2503" s="296"/>
    </row>
    <row r="2504" spans="1:6" ht="20.25">
      <c r="A2504" s="19"/>
      <c r="B2504" s="20"/>
      <c r="C2504" s="20"/>
      <c r="D2504" s="21"/>
      <c r="E2504" s="22"/>
      <c r="F2504" s="296"/>
    </row>
    <row r="2505" spans="1:6" ht="20.25">
      <c r="A2505" s="19" t="s">
        <v>3</v>
      </c>
      <c r="B2505" s="20"/>
      <c r="C2505" s="19" t="s">
        <v>2</v>
      </c>
      <c r="D2505" s="21"/>
      <c r="E2505" s="21"/>
    </row>
    <row r="2506" spans="1:6" ht="20.25">
      <c r="A2506" s="21"/>
      <c r="B2506" s="23"/>
      <c r="C2506" s="20"/>
      <c r="D2506" s="22"/>
      <c r="E2506" s="22"/>
    </row>
    <row r="2507" spans="1:6" ht="20.25">
      <c r="A2507" s="21" t="s">
        <v>267</v>
      </c>
      <c r="B2507" s="23"/>
      <c r="C2507" s="20"/>
      <c r="D2507" s="22"/>
      <c r="E2507" s="22"/>
    </row>
    <row r="2508" spans="1:6" ht="20.25">
      <c r="A2508" s="21" t="s">
        <v>5</v>
      </c>
      <c r="B2508" s="24"/>
      <c r="C2508" s="21"/>
      <c r="D2508" s="22"/>
      <c r="E2508" s="22"/>
    </row>
    <row r="2509" spans="1:6" ht="20.25">
      <c r="A2509" s="21" t="s">
        <v>6</v>
      </c>
      <c r="B2509" s="24"/>
      <c r="C2509" s="21"/>
      <c r="D2509" s="22"/>
      <c r="E2509" s="22"/>
    </row>
    <row r="2510" spans="1:6" ht="20.25">
      <c r="A2510" s="25" t="s">
        <v>7</v>
      </c>
      <c r="B2510" s="26" t="s">
        <v>8</v>
      </c>
      <c r="C2510" s="1238" t="s">
        <v>9</v>
      </c>
      <c r="D2510" s="1240"/>
      <c r="E2510" s="25" t="s">
        <v>10</v>
      </c>
    </row>
    <row r="2511" spans="1:6" ht="20.25">
      <c r="A2511" s="27"/>
      <c r="B2511" s="28" t="s">
        <v>11</v>
      </c>
      <c r="C2511" s="25"/>
      <c r="D2511" s="29"/>
      <c r="E2511" s="27" t="s">
        <v>12</v>
      </c>
    </row>
    <row r="2512" spans="1:6" ht="20.25">
      <c r="A2512" s="30"/>
      <c r="B2512" s="31"/>
      <c r="C2512" s="32" t="s">
        <v>13</v>
      </c>
      <c r="D2512" s="33" t="s">
        <v>14</v>
      </c>
      <c r="E2512" s="32"/>
    </row>
    <row r="2513" spans="1:5" ht="20.25">
      <c r="A2513" s="34" t="s">
        <v>268</v>
      </c>
      <c r="B2513" s="34" t="s">
        <v>26</v>
      </c>
      <c r="C2513" s="37" t="s">
        <v>19</v>
      </c>
      <c r="D2513" s="35">
        <v>39416</v>
      </c>
      <c r="E2513" s="94">
        <v>-1531</v>
      </c>
    </row>
    <row r="2514" spans="1:5" ht="20.25">
      <c r="A2514" s="37"/>
      <c r="B2514" s="37" t="s">
        <v>26</v>
      </c>
      <c r="C2514" s="85" t="s">
        <v>17</v>
      </c>
      <c r="D2514" s="38">
        <v>39431</v>
      </c>
      <c r="E2514" s="88">
        <v>-3622.1</v>
      </c>
    </row>
    <row r="2515" spans="1:5" ht="20.25">
      <c r="A2515" s="37"/>
      <c r="B2515" s="37" t="s">
        <v>26</v>
      </c>
      <c r="C2515" s="37" t="s">
        <v>19</v>
      </c>
      <c r="D2515" s="38">
        <v>39447</v>
      </c>
      <c r="E2515" s="88">
        <v>-427.5</v>
      </c>
    </row>
    <row r="2516" spans="1:5" ht="20.25">
      <c r="A2516" s="37"/>
      <c r="B2516" s="37" t="s">
        <v>26</v>
      </c>
      <c r="C2516" s="37" t="s">
        <v>19</v>
      </c>
      <c r="D2516" s="38">
        <v>39478</v>
      </c>
      <c r="E2516" s="88">
        <v>-1253</v>
      </c>
    </row>
    <row r="2517" spans="1:5" ht="20.25">
      <c r="A2517" s="37"/>
      <c r="B2517" s="37" t="s">
        <v>26</v>
      </c>
      <c r="C2517" s="85" t="s">
        <v>17</v>
      </c>
      <c r="D2517" s="38">
        <v>39553</v>
      </c>
      <c r="E2517" s="88">
        <v>-9819.6</v>
      </c>
    </row>
    <row r="2518" spans="1:5" ht="20.25">
      <c r="A2518" s="37"/>
      <c r="B2518" s="37" t="s">
        <v>26</v>
      </c>
      <c r="C2518" s="37" t="s">
        <v>19</v>
      </c>
      <c r="D2518" s="38">
        <v>39660</v>
      </c>
      <c r="E2518" s="88">
        <v>-114848</v>
      </c>
    </row>
    <row r="2519" spans="1:5" ht="20.25">
      <c r="A2519" s="37"/>
      <c r="B2519" s="37" t="s">
        <v>16</v>
      </c>
      <c r="C2519" s="37" t="s">
        <v>19</v>
      </c>
      <c r="D2519" s="38">
        <v>39629</v>
      </c>
      <c r="E2519" s="89">
        <v>2011</v>
      </c>
    </row>
    <row r="2520" spans="1:5" ht="20.25">
      <c r="A2520" s="37"/>
      <c r="B2520" s="37" t="s">
        <v>16</v>
      </c>
      <c r="C2520" s="85" t="s">
        <v>17</v>
      </c>
      <c r="D2520" s="38">
        <v>39614</v>
      </c>
      <c r="E2520" s="89">
        <v>451.6</v>
      </c>
    </row>
    <row r="2521" spans="1:5" ht="20.25">
      <c r="A2521" s="37"/>
      <c r="B2521" s="37" t="s">
        <v>16</v>
      </c>
      <c r="C2521" s="37" t="s">
        <v>19</v>
      </c>
      <c r="D2521" s="38">
        <v>39660</v>
      </c>
      <c r="E2521" s="89">
        <v>4286.6000000000004</v>
      </c>
    </row>
    <row r="2522" spans="1:5" ht="20.25">
      <c r="A2522" s="37"/>
      <c r="B2522" s="37" t="s">
        <v>26</v>
      </c>
      <c r="C2522" s="85" t="s">
        <v>17</v>
      </c>
      <c r="D2522" s="38">
        <v>39675</v>
      </c>
      <c r="E2522" s="88">
        <v>-16075</v>
      </c>
    </row>
    <row r="2523" spans="1:5" ht="20.25">
      <c r="A2523" s="37"/>
      <c r="B2523" s="37" t="s">
        <v>16</v>
      </c>
      <c r="C2523" s="85" t="s">
        <v>17</v>
      </c>
      <c r="D2523" s="38">
        <v>39675</v>
      </c>
      <c r="E2523" s="89">
        <v>9709.4</v>
      </c>
    </row>
    <row r="2524" spans="1:5" ht="20.25">
      <c r="A2524" s="37"/>
      <c r="B2524" s="37" t="s">
        <v>26</v>
      </c>
      <c r="C2524" s="37" t="s">
        <v>19</v>
      </c>
      <c r="D2524" s="38">
        <v>39660</v>
      </c>
      <c r="E2524" s="88">
        <v>-300</v>
      </c>
    </row>
    <row r="2525" spans="1:5" ht="20.25">
      <c r="A2525" s="37"/>
      <c r="B2525" s="37" t="s">
        <v>16</v>
      </c>
      <c r="C2525" s="37" t="s">
        <v>19</v>
      </c>
      <c r="D2525" s="38">
        <v>39721</v>
      </c>
      <c r="E2525" s="89">
        <v>363</v>
      </c>
    </row>
    <row r="2526" spans="1:5" ht="20.25">
      <c r="A2526" s="37"/>
      <c r="B2526" s="37" t="s">
        <v>26</v>
      </c>
      <c r="C2526" s="85" t="s">
        <v>17</v>
      </c>
      <c r="D2526" s="38">
        <v>39736</v>
      </c>
      <c r="E2526" s="88">
        <v>-15797</v>
      </c>
    </row>
    <row r="2527" spans="1:5" ht="20.25">
      <c r="A2527" s="37"/>
      <c r="B2527" s="37" t="s">
        <v>18</v>
      </c>
      <c r="C2527" s="85" t="s">
        <v>17</v>
      </c>
      <c r="D2527" s="38">
        <v>39767</v>
      </c>
      <c r="E2527" s="88">
        <v>-2955</v>
      </c>
    </row>
    <row r="2528" spans="1:5" ht="20.25">
      <c r="A2528" s="37"/>
      <c r="B2528" s="37" t="s">
        <v>18</v>
      </c>
      <c r="C2528" s="37" t="s">
        <v>19</v>
      </c>
      <c r="D2528" s="38">
        <v>39782</v>
      </c>
      <c r="E2528" s="88">
        <v>-4895</v>
      </c>
    </row>
    <row r="2529" spans="1:6" ht="20.25">
      <c r="A2529" s="37"/>
      <c r="B2529" s="37" t="s">
        <v>18</v>
      </c>
      <c r="C2529" s="85" t="s">
        <v>17</v>
      </c>
      <c r="D2529" s="38">
        <v>39797</v>
      </c>
      <c r="E2529" s="89">
        <v>3055.5</v>
      </c>
    </row>
    <row r="2530" spans="1:6" ht="20.25">
      <c r="A2530" s="37"/>
      <c r="B2530" s="37" t="s">
        <v>18</v>
      </c>
      <c r="C2530" s="37" t="s">
        <v>19</v>
      </c>
      <c r="D2530" s="38">
        <v>39813</v>
      </c>
      <c r="E2530" s="89">
        <v>40</v>
      </c>
    </row>
    <row r="2531" spans="1:6" ht="20.25">
      <c r="A2531" s="37"/>
      <c r="B2531" s="37" t="s">
        <v>26</v>
      </c>
      <c r="C2531" s="37" t="s">
        <v>19</v>
      </c>
      <c r="D2531" s="38">
        <v>39844</v>
      </c>
      <c r="E2531" s="88">
        <v>-720</v>
      </c>
    </row>
    <row r="2532" spans="1:6" ht="20.25">
      <c r="A2532" s="37"/>
      <c r="B2532" s="37" t="s">
        <v>16</v>
      </c>
      <c r="C2532" s="37" t="s">
        <v>19</v>
      </c>
      <c r="D2532" s="38">
        <v>39844</v>
      </c>
      <c r="E2532" s="89">
        <v>13309.13</v>
      </c>
    </row>
    <row r="2533" spans="1:6" ht="20.25">
      <c r="A2533" s="37"/>
      <c r="B2533" s="37" t="s">
        <v>26</v>
      </c>
      <c r="C2533" s="85" t="s">
        <v>17</v>
      </c>
      <c r="D2533" s="38">
        <v>39887</v>
      </c>
      <c r="E2533" s="88">
        <v>-100</v>
      </c>
    </row>
    <row r="2534" spans="1:6" ht="20.25">
      <c r="A2534" s="37"/>
      <c r="B2534" s="37" t="s">
        <v>16</v>
      </c>
      <c r="C2534" s="37" t="s">
        <v>19</v>
      </c>
      <c r="D2534" s="38">
        <v>39903</v>
      </c>
      <c r="E2534" s="89">
        <v>28986.799999999999</v>
      </c>
    </row>
    <row r="2535" spans="1:6" ht="20.25">
      <c r="A2535" s="37"/>
      <c r="B2535" s="37" t="s">
        <v>26</v>
      </c>
      <c r="C2535" s="85" t="s">
        <v>17</v>
      </c>
      <c r="D2535" s="38">
        <v>39918</v>
      </c>
      <c r="E2535" s="88">
        <v>-516.5</v>
      </c>
    </row>
    <row r="2536" spans="1:6" ht="20.25">
      <c r="A2536" s="67"/>
      <c r="B2536" s="67" t="s">
        <v>16</v>
      </c>
      <c r="C2536" s="67" t="s">
        <v>19</v>
      </c>
      <c r="D2536" s="68">
        <v>39933</v>
      </c>
      <c r="E2536" s="155">
        <v>2119.6</v>
      </c>
    </row>
    <row r="2537" spans="1:6" ht="20.25">
      <c r="A2537" s="52"/>
      <c r="B2537" s="53"/>
      <c r="C2537" s="1238" t="s">
        <v>165</v>
      </c>
      <c r="D2537" s="1239"/>
      <c r="E2537" s="70">
        <f>SUM(E2513:E2536)</f>
        <v>-108527.06999999999</v>
      </c>
    </row>
    <row r="2538" spans="1:6" s="279" customFormat="1" ht="20.25">
      <c r="A2538" s="52"/>
      <c r="B2538" s="53"/>
      <c r="C2538" s="28"/>
      <c r="D2538" s="28"/>
      <c r="E2538" s="64"/>
      <c r="F2538" s="302"/>
    </row>
    <row r="2539" spans="1:6" s="279" customFormat="1" ht="20.25">
      <c r="A2539" s="52"/>
      <c r="B2539" s="53"/>
      <c r="C2539" s="28"/>
      <c r="D2539" s="28"/>
      <c r="E2539" s="64"/>
      <c r="F2539" s="302"/>
    </row>
    <row r="2540" spans="1:6" s="279" customFormat="1" ht="20.25">
      <c r="A2540" s="52"/>
      <c r="B2540" s="53"/>
      <c r="C2540" s="28"/>
      <c r="D2540" s="28"/>
      <c r="E2540" s="64"/>
      <c r="F2540" s="302"/>
    </row>
    <row r="2541" spans="1:6" s="279" customFormat="1" ht="20.25">
      <c r="A2541" s="52"/>
      <c r="B2541" s="53"/>
      <c r="C2541" s="28"/>
      <c r="D2541" s="28"/>
      <c r="E2541" s="64"/>
      <c r="F2541" s="302"/>
    </row>
    <row r="2542" spans="1:6" ht="20.25">
      <c r="A2542" s="55"/>
      <c r="B2542" s="92"/>
      <c r="C2542" s="92"/>
      <c r="D2542" s="92"/>
      <c r="E2542" s="92"/>
    </row>
    <row r="2543" spans="1:6" ht="20.25">
      <c r="A2543" s="19" t="s">
        <v>0</v>
      </c>
      <c r="B2543" s="92"/>
      <c r="C2543" s="92"/>
      <c r="D2543" s="92"/>
      <c r="E2543" s="92"/>
    </row>
    <row r="2544" spans="1:6" ht="20.25">
      <c r="A2544" s="19" t="s">
        <v>1</v>
      </c>
      <c r="B2544" s="53"/>
      <c r="C2544" s="53"/>
      <c r="D2544" s="53"/>
      <c r="E2544" s="53"/>
    </row>
    <row r="2545" spans="1:6" ht="20.25">
      <c r="A2545" s="19"/>
      <c r="B2545" s="20"/>
      <c r="C2545" s="20"/>
      <c r="D2545" s="21"/>
      <c r="E2545" s="22"/>
    </row>
    <row r="2546" spans="1:6" ht="20.25">
      <c r="A2546" s="19" t="s">
        <v>3</v>
      </c>
      <c r="B2546" s="20"/>
      <c r="C2546" s="19" t="s">
        <v>2</v>
      </c>
      <c r="D2546" s="21"/>
      <c r="E2546" s="21"/>
    </row>
    <row r="2547" spans="1:6" ht="20.25">
      <c r="A2547" s="21"/>
      <c r="B2547" s="23"/>
      <c r="C2547" s="20"/>
      <c r="D2547" s="22"/>
      <c r="E2547" s="22"/>
    </row>
    <row r="2548" spans="1:6" ht="20.25">
      <c r="A2548" s="21"/>
      <c r="B2548" s="23"/>
      <c r="C2548" s="20"/>
      <c r="D2548" s="22"/>
      <c r="E2548" s="22"/>
    </row>
    <row r="2549" spans="1:6" ht="20.25">
      <c r="A2549" s="21" t="s">
        <v>267</v>
      </c>
      <c r="B2549" s="24"/>
      <c r="C2549" s="21"/>
      <c r="D2549" s="22"/>
      <c r="E2549" s="22"/>
    </row>
    <row r="2550" spans="1:6" ht="20.25">
      <c r="A2550" s="21" t="s">
        <v>5</v>
      </c>
      <c r="B2550" s="24"/>
      <c r="C2550" s="21"/>
      <c r="D2550" s="22"/>
      <c r="E2550" s="22"/>
    </row>
    <row r="2551" spans="1:6" ht="20.25">
      <c r="A2551" s="21" t="s">
        <v>6</v>
      </c>
      <c r="B2551" s="24"/>
      <c r="C2551" s="21"/>
      <c r="D2551" s="22"/>
      <c r="E2551" s="22"/>
    </row>
    <row r="2552" spans="1:6" ht="20.25">
      <c r="A2552" s="25" t="s">
        <v>7</v>
      </c>
      <c r="B2552" s="26" t="s">
        <v>8</v>
      </c>
      <c r="C2552" s="1238" t="s">
        <v>9</v>
      </c>
      <c r="D2552" s="1240"/>
      <c r="E2552" s="25" t="s">
        <v>10</v>
      </c>
    </row>
    <row r="2553" spans="1:6" ht="20.25">
      <c r="A2553" s="27"/>
      <c r="B2553" s="28" t="s">
        <v>11</v>
      </c>
      <c r="C2553" s="25"/>
      <c r="D2553" s="29"/>
      <c r="E2553" s="27" t="s">
        <v>12</v>
      </c>
    </row>
    <row r="2554" spans="1:6" ht="20.25">
      <c r="A2554" s="30"/>
      <c r="B2554" s="31"/>
      <c r="C2554" s="32" t="s">
        <v>13</v>
      </c>
      <c r="D2554" s="33" t="s">
        <v>14</v>
      </c>
      <c r="E2554" s="32"/>
    </row>
    <row r="2555" spans="1:6" ht="20.25">
      <c r="A2555" s="34" t="s">
        <v>268</v>
      </c>
      <c r="B2555" s="75" t="s">
        <v>264</v>
      </c>
      <c r="C2555" s="76"/>
      <c r="D2555" s="119"/>
      <c r="E2555" s="156">
        <f>E2537</f>
        <v>-108527.06999999999</v>
      </c>
    </row>
    <row r="2556" spans="1:6" ht="20.25">
      <c r="A2556" s="47"/>
      <c r="B2556" s="657" t="s">
        <v>26</v>
      </c>
      <c r="C2556" s="658" t="s">
        <v>17</v>
      </c>
      <c r="D2556" s="659">
        <v>39948</v>
      </c>
      <c r="E2556" s="656">
        <v>-700</v>
      </c>
      <c r="F2556" s="296"/>
    </row>
    <row r="2557" spans="1:6" ht="20.25">
      <c r="A2557" s="47"/>
      <c r="B2557" s="636" t="s">
        <v>26</v>
      </c>
      <c r="C2557" s="636" t="s">
        <v>19</v>
      </c>
      <c r="D2557" s="637">
        <v>39964</v>
      </c>
      <c r="E2557" s="653">
        <v>-6061</v>
      </c>
      <c r="F2557" s="296"/>
    </row>
    <row r="2558" spans="1:6" ht="20.25">
      <c r="A2558" s="47"/>
      <c r="B2558" s="636" t="s">
        <v>26</v>
      </c>
      <c r="C2558" s="636" t="s">
        <v>17</v>
      </c>
      <c r="D2558" s="637">
        <v>39979</v>
      </c>
      <c r="E2558" s="653">
        <v>-53172.6</v>
      </c>
      <c r="F2558" s="296"/>
    </row>
    <row r="2559" spans="1:6" ht="20.25">
      <c r="A2559" s="47"/>
      <c r="B2559" s="636" t="s">
        <v>26</v>
      </c>
      <c r="C2559" s="636" t="s">
        <v>19</v>
      </c>
      <c r="D2559" s="637">
        <v>39994</v>
      </c>
      <c r="E2559" s="653">
        <v>-2961</v>
      </c>
      <c r="F2559" s="296"/>
    </row>
    <row r="2560" spans="1:6" ht="20.25">
      <c r="A2560" s="47"/>
      <c r="B2560" s="636" t="s">
        <v>34</v>
      </c>
      <c r="C2560" s="660" t="s">
        <v>17</v>
      </c>
      <c r="D2560" s="637">
        <v>40040</v>
      </c>
      <c r="E2560" s="653">
        <v>-4000</v>
      </c>
      <c r="F2560" s="296"/>
    </row>
    <row r="2561" spans="1:6" ht="20.25">
      <c r="A2561" s="47"/>
      <c r="B2561" s="636" t="s">
        <v>28</v>
      </c>
      <c r="C2561" s="660" t="s">
        <v>17</v>
      </c>
      <c r="D2561" s="637">
        <v>40132</v>
      </c>
      <c r="E2561" s="6">
        <v>66762</v>
      </c>
      <c r="F2561" s="296"/>
    </row>
    <row r="2562" spans="1:6" ht="20.25">
      <c r="A2562" s="41"/>
      <c r="B2562" s="37" t="s">
        <v>34</v>
      </c>
      <c r="C2562" s="37" t="s">
        <v>19</v>
      </c>
      <c r="D2562" s="38">
        <v>43039</v>
      </c>
      <c r="E2562" s="89">
        <v>1501475</v>
      </c>
      <c r="F2562" s="296">
        <v>43101</v>
      </c>
    </row>
    <row r="2563" spans="1:6" ht="20.25">
      <c r="A2563" s="47"/>
      <c r="B2563" s="37" t="s">
        <v>34</v>
      </c>
      <c r="C2563" s="37" t="s">
        <v>19</v>
      </c>
      <c r="D2563" s="38">
        <v>43100</v>
      </c>
      <c r="E2563" s="89">
        <v>1850063</v>
      </c>
      <c r="F2563" s="296">
        <v>43101</v>
      </c>
    </row>
    <row r="2564" spans="1:6" ht="20.25">
      <c r="A2564" s="41"/>
      <c r="B2564" s="37" t="s">
        <v>34</v>
      </c>
      <c r="C2564" s="37" t="s">
        <v>19</v>
      </c>
      <c r="D2564" s="38">
        <v>43115</v>
      </c>
      <c r="E2564" s="89">
        <v>1553474</v>
      </c>
      <c r="F2564" s="296">
        <v>43101</v>
      </c>
    </row>
    <row r="2565" spans="1:6" ht="20.25">
      <c r="A2565" s="41"/>
      <c r="B2565" s="37" t="s">
        <v>34</v>
      </c>
      <c r="C2565" s="37" t="s">
        <v>17</v>
      </c>
      <c r="D2565" s="38">
        <v>43131</v>
      </c>
      <c r="E2565" s="89">
        <v>1858326</v>
      </c>
      <c r="F2565" s="296">
        <v>43101</v>
      </c>
    </row>
    <row r="2566" spans="1:6" ht="20.25">
      <c r="A2566" s="41"/>
      <c r="B2566" s="37"/>
      <c r="C2566" s="37"/>
      <c r="D2566" s="38"/>
      <c r="E2566" s="89"/>
      <c r="F2566" s="296"/>
    </row>
    <row r="2567" spans="1:6" ht="20.25">
      <c r="A2567" s="41"/>
      <c r="B2567" s="37"/>
      <c r="C2567" s="37"/>
      <c r="D2567" s="38"/>
      <c r="E2567" s="89"/>
      <c r="F2567" s="296"/>
    </row>
    <row r="2568" spans="1:6" s="279" customFormat="1" ht="20.25">
      <c r="A2568" s="41"/>
      <c r="B2568" s="280"/>
      <c r="C2568" s="280"/>
      <c r="D2568" s="38"/>
      <c r="E2568" s="89"/>
      <c r="F2568" s="296"/>
    </row>
    <row r="2569" spans="1:6" ht="20.25">
      <c r="A2569" s="41"/>
      <c r="B2569" s="37"/>
      <c r="C2569" s="37"/>
      <c r="D2569" s="38"/>
      <c r="E2569" s="88"/>
      <c r="F2569" s="296"/>
    </row>
    <row r="2570" spans="1:6" ht="20.25">
      <c r="A2570" s="41"/>
      <c r="B2570" s="37"/>
      <c r="C2570" s="37"/>
      <c r="D2570" s="38"/>
      <c r="E2570" s="88"/>
      <c r="F2570" s="296"/>
    </row>
    <row r="2571" spans="1:6" ht="20.25">
      <c r="A2571" s="41"/>
      <c r="B2571" s="37"/>
      <c r="C2571" s="37"/>
      <c r="D2571" s="38"/>
      <c r="E2571" s="88"/>
    </row>
    <row r="2572" spans="1:6" ht="20.25">
      <c r="A2572" s="41"/>
      <c r="B2572" s="37"/>
      <c r="C2572" s="37"/>
      <c r="D2572" s="38"/>
      <c r="E2572" s="89"/>
    </row>
    <row r="2573" spans="1:6" s="279" customFormat="1" ht="20.25">
      <c r="A2573" s="41"/>
      <c r="B2573" s="281"/>
      <c r="C2573" s="280"/>
      <c r="D2573" s="42"/>
      <c r="E2573" s="89"/>
      <c r="F2573" s="302"/>
    </row>
    <row r="2574" spans="1:6" s="279" customFormat="1" ht="20.25">
      <c r="A2574" s="41"/>
      <c r="B2574" s="281"/>
      <c r="C2574" s="280"/>
      <c r="D2574" s="42"/>
      <c r="E2574" s="89"/>
      <c r="F2574" s="302"/>
    </row>
    <row r="2575" spans="1:6" s="279" customFormat="1" ht="20.25">
      <c r="A2575" s="41"/>
      <c r="B2575" s="281"/>
      <c r="C2575" s="280"/>
      <c r="D2575" s="42"/>
      <c r="E2575" s="89"/>
      <c r="F2575" s="302"/>
    </row>
    <row r="2576" spans="1:6" s="279" customFormat="1" ht="20.25">
      <c r="A2576" s="41"/>
      <c r="B2576" s="281"/>
      <c r="C2576" s="280"/>
      <c r="D2576" s="42"/>
      <c r="E2576" s="89"/>
      <c r="F2576" s="302"/>
    </row>
    <row r="2577" spans="1:5" ht="20.25">
      <c r="A2577" s="37"/>
      <c r="B2577" s="44"/>
      <c r="C2577" s="37"/>
      <c r="D2577" s="45"/>
      <c r="E2577" s="153"/>
    </row>
    <row r="2578" spans="1:5" ht="20.25">
      <c r="A2578" s="37"/>
      <c r="B2578" s="44"/>
      <c r="C2578" s="37"/>
      <c r="D2578" s="45"/>
      <c r="E2578" s="153"/>
    </row>
    <row r="2579" spans="1:5" ht="20.25">
      <c r="A2579" s="37"/>
      <c r="B2579" s="44"/>
      <c r="C2579" s="37"/>
      <c r="D2579" s="45"/>
      <c r="E2579" s="153"/>
    </row>
    <row r="2580" spans="1:5" ht="20.25">
      <c r="A2580" s="47"/>
      <c r="B2580" s="48"/>
      <c r="C2580" s="47"/>
      <c r="D2580" s="49"/>
      <c r="E2580" s="154"/>
    </row>
    <row r="2581" spans="1:5" ht="20.25">
      <c r="A2581" s="30"/>
      <c r="B2581" s="51"/>
      <c r="C2581" s="30"/>
      <c r="D2581" s="49"/>
      <c r="E2581" s="154"/>
    </row>
    <row r="2582" spans="1:5" ht="20.25">
      <c r="A2582" s="52"/>
      <c r="B2582" s="53"/>
      <c r="C2582" s="1238" t="s">
        <v>744</v>
      </c>
      <c r="D2582" s="1239"/>
      <c r="E2582" s="62">
        <f>SUM(E2555:E2581)</f>
        <v>6654678.3300000001</v>
      </c>
    </row>
    <row r="2583" spans="1:5" ht="20.25">
      <c r="A2583" s="55" t="s">
        <v>23</v>
      </c>
      <c r="B2583" s="92"/>
      <c r="C2583" s="92"/>
      <c r="D2583" s="92"/>
      <c r="E2583" s="92"/>
    </row>
    <row r="2584" spans="1:5" ht="20.25">
      <c r="A2584" s="19" t="s">
        <v>0</v>
      </c>
      <c r="B2584" s="92"/>
      <c r="C2584" s="92"/>
      <c r="D2584" s="92"/>
      <c r="E2584" s="92"/>
    </row>
    <row r="2585" spans="1:5" ht="20.25">
      <c r="A2585" s="19" t="s">
        <v>1</v>
      </c>
      <c r="B2585" s="53"/>
      <c r="C2585" s="53"/>
      <c r="D2585" s="53"/>
      <c r="E2585" s="146"/>
    </row>
    <row r="2586" spans="1:5" ht="20.25">
      <c r="A2586" s="19"/>
      <c r="B2586" s="20"/>
      <c r="C2586" s="20"/>
      <c r="D2586" s="21"/>
      <c r="E2586" s="22"/>
    </row>
    <row r="2587" spans="1:5" ht="20.25">
      <c r="A2587" s="19"/>
      <c r="B2587" s="20"/>
      <c r="C2587" s="19" t="s">
        <v>2</v>
      </c>
      <c r="D2587" s="21"/>
      <c r="E2587" s="21"/>
    </row>
    <row r="2588" spans="1:5" ht="20.25">
      <c r="A2588" s="19" t="s">
        <v>3</v>
      </c>
      <c r="B2588" s="23"/>
      <c r="C2588" s="20"/>
      <c r="D2588" s="22"/>
      <c r="E2588" s="22"/>
    </row>
    <row r="2589" spans="1:5" ht="20.25">
      <c r="A2589" s="21"/>
      <c r="B2589" s="23"/>
      <c r="C2589" s="20"/>
      <c r="D2589" s="22"/>
      <c r="E2589" s="22"/>
    </row>
    <row r="2590" spans="1:5" ht="20.25">
      <c r="A2590" s="21" t="s">
        <v>269</v>
      </c>
      <c r="B2590" s="23"/>
      <c r="C2590" s="20"/>
      <c r="D2590" s="22"/>
      <c r="E2590" s="22"/>
    </row>
    <row r="2591" spans="1:5" ht="20.25">
      <c r="A2591" s="21" t="s">
        <v>5</v>
      </c>
      <c r="B2591" s="24"/>
      <c r="C2591" s="21"/>
      <c r="D2591" s="22"/>
      <c r="E2591" s="22"/>
    </row>
    <row r="2592" spans="1:5" ht="20.25">
      <c r="A2592" s="21" t="s">
        <v>6</v>
      </c>
      <c r="B2592" s="24"/>
      <c r="C2592" s="21"/>
      <c r="D2592" s="22"/>
      <c r="E2592" s="22"/>
    </row>
    <row r="2593" spans="1:5" ht="20.25">
      <c r="A2593" s="25" t="s">
        <v>7</v>
      </c>
      <c r="B2593" s="26" t="s">
        <v>8</v>
      </c>
      <c r="C2593" s="1238" t="s">
        <v>9</v>
      </c>
      <c r="D2593" s="1240"/>
      <c r="E2593" s="25" t="s">
        <v>10</v>
      </c>
    </row>
    <row r="2594" spans="1:5" ht="20.25">
      <c r="A2594" s="27"/>
      <c r="B2594" s="28" t="s">
        <v>11</v>
      </c>
      <c r="C2594" s="25"/>
      <c r="D2594" s="29"/>
      <c r="E2594" s="27" t="s">
        <v>12</v>
      </c>
    </row>
    <row r="2595" spans="1:5" ht="20.25">
      <c r="A2595" s="30"/>
      <c r="B2595" s="31"/>
      <c r="C2595" s="32" t="s">
        <v>13</v>
      </c>
      <c r="D2595" s="33" t="s">
        <v>14</v>
      </c>
      <c r="E2595" s="32"/>
    </row>
    <row r="2596" spans="1:5" ht="20.25">
      <c r="A2596" s="34" t="s">
        <v>270</v>
      </c>
      <c r="B2596" s="34" t="s">
        <v>26</v>
      </c>
      <c r="C2596" s="37" t="s">
        <v>17</v>
      </c>
      <c r="D2596" s="35">
        <v>38398</v>
      </c>
      <c r="E2596" s="158">
        <v>-7044.69</v>
      </c>
    </row>
    <row r="2597" spans="1:5" ht="20.25">
      <c r="A2597" s="37"/>
      <c r="B2597" s="37" t="s">
        <v>26</v>
      </c>
      <c r="C2597" s="37" t="s">
        <v>19</v>
      </c>
      <c r="D2597" s="38">
        <v>38625</v>
      </c>
      <c r="E2597" s="159">
        <v>-6843.1</v>
      </c>
    </row>
    <row r="2598" spans="1:5" ht="20.25">
      <c r="A2598" s="41"/>
      <c r="B2598" s="37" t="s">
        <v>26</v>
      </c>
      <c r="C2598" s="37" t="s">
        <v>19</v>
      </c>
      <c r="D2598" s="38">
        <v>39294</v>
      </c>
      <c r="E2598" s="159">
        <v>-420</v>
      </c>
    </row>
    <row r="2599" spans="1:5" ht="20.25">
      <c r="A2599" s="41"/>
      <c r="B2599" s="37" t="s">
        <v>26</v>
      </c>
      <c r="C2599" s="37" t="s">
        <v>19</v>
      </c>
      <c r="D2599" s="38">
        <v>39355</v>
      </c>
      <c r="E2599" s="159">
        <v>-1000</v>
      </c>
    </row>
    <row r="2600" spans="1:5" ht="20.25">
      <c r="A2600" s="41"/>
      <c r="B2600" s="37" t="s">
        <v>26</v>
      </c>
      <c r="C2600" s="37" t="s">
        <v>19</v>
      </c>
      <c r="D2600" s="38">
        <v>39538</v>
      </c>
      <c r="E2600" s="159">
        <v>-1080</v>
      </c>
    </row>
    <row r="2601" spans="1:5" ht="20.25">
      <c r="A2601" s="41"/>
      <c r="B2601" s="37" t="s">
        <v>26</v>
      </c>
      <c r="C2601" s="37" t="s">
        <v>19</v>
      </c>
      <c r="D2601" s="38">
        <v>39568</v>
      </c>
      <c r="E2601" s="159">
        <v>-494</v>
      </c>
    </row>
    <row r="2602" spans="1:5" ht="20.25">
      <c r="A2602" s="41"/>
      <c r="B2602" s="37" t="s">
        <v>26</v>
      </c>
      <c r="C2602" s="37" t="s">
        <v>17</v>
      </c>
      <c r="D2602" s="38">
        <v>39644</v>
      </c>
      <c r="E2602" s="159">
        <v>-1300</v>
      </c>
    </row>
    <row r="2603" spans="1:5" ht="20.25">
      <c r="A2603" s="41"/>
      <c r="B2603" s="37" t="s">
        <v>16</v>
      </c>
      <c r="C2603" s="37" t="s">
        <v>19</v>
      </c>
      <c r="D2603" s="38">
        <v>39660</v>
      </c>
      <c r="E2603" s="160">
        <v>158.19999999999999</v>
      </c>
    </row>
    <row r="2604" spans="1:5" ht="20.25">
      <c r="A2604" s="41"/>
      <c r="B2604" s="37" t="s">
        <v>26</v>
      </c>
      <c r="C2604" s="37" t="s">
        <v>17</v>
      </c>
      <c r="D2604" s="38">
        <v>39675</v>
      </c>
      <c r="E2604" s="159">
        <v>-1979</v>
      </c>
    </row>
    <row r="2605" spans="1:5" ht="20.25">
      <c r="A2605" s="41"/>
      <c r="B2605" s="37" t="s">
        <v>26</v>
      </c>
      <c r="C2605" s="37" t="s">
        <v>17</v>
      </c>
      <c r="D2605" s="38">
        <v>39736</v>
      </c>
      <c r="E2605" s="159">
        <v>-12436</v>
      </c>
    </row>
    <row r="2606" spans="1:5" ht="20.25">
      <c r="A2606" s="41"/>
      <c r="B2606" s="37" t="s">
        <v>16</v>
      </c>
      <c r="C2606" s="37" t="s">
        <v>17</v>
      </c>
      <c r="D2606" s="38">
        <v>39767</v>
      </c>
      <c r="E2606" s="160">
        <v>100</v>
      </c>
    </row>
    <row r="2607" spans="1:5" ht="20.25">
      <c r="A2607" s="41"/>
      <c r="B2607" s="37" t="s">
        <v>16</v>
      </c>
      <c r="C2607" s="37" t="s">
        <v>19</v>
      </c>
      <c r="D2607" s="38">
        <v>39844</v>
      </c>
      <c r="E2607" s="150">
        <v>180</v>
      </c>
    </row>
    <row r="2608" spans="1:5" ht="20.25">
      <c r="A2608" s="41"/>
      <c r="B2608" s="37" t="s">
        <v>16</v>
      </c>
      <c r="C2608" s="37" t="s">
        <v>17</v>
      </c>
      <c r="D2608" s="38">
        <v>39918</v>
      </c>
      <c r="E2608" s="160">
        <v>80</v>
      </c>
    </row>
    <row r="2609" spans="1:6" ht="20.25">
      <c r="A2609" s="41"/>
      <c r="B2609" s="37" t="s">
        <v>16</v>
      </c>
      <c r="C2609" s="37" t="s">
        <v>19</v>
      </c>
      <c r="D2609" s="38">
        <v>39994</v>
      </c>
      <c r="E2609" s="160">
        <v>5670</v>
      </c>
    </row>
    <row r="2610" spans="1:6" ht="20.25">
      <c r="A2610" s="41"/>
      <c r="B2610" s="37" t="s">
        <v>16</v>
      </c>
      <c r="C2610" s="37" t="s">
        <v>19</v>
      </c>
      <c r="D2610" s="38">
        <v>40086</v>
      </c>
      <c r="E2610" s="160">
        <v>2211</v>
      </c>
    </row>
    <row r="2611" spans="1:6" ht="20.25">
      <c r="A2611" s="41"/>
      <c r="B2611" s="37" t="s">
        <v>200</v>
      </c>
      <c r="C2611" s="37"/>
      <c r="D2611" s="38">
        <v>42735</v>
      </c>
      <c r="E2611" s="161">
        <v>4690.9799999999996</v>
      </c>
    </row>
    <row r="2612" spans="1:6" ht="20.25">
      <c r="A2612" s="37"/>
      <c r="B2612" s="37" t="s">
        <v>271</v>
      </c>
      <c r="C2612" s="37" t="s">
        <v>19</v>
      </c>
      <c r="D2612" s="38">
        <v>42794</v>
      </c>
      <c r="E2612" s="161">
        <v>18000</v>
      </c>
    </row>
    <row r="2613" spans="1:6" ht="20.25">
      <c r="A2613" s="37"/>
      <c r="B2613" s="44"/>
      <c r="C2613" s="37"/>
      <c r="D2613" s="38"/>
      <c r="E2613" s="161"/>
    </row>
    <row r="2614" spans="1:6" ht="20.25">
      <c r="A2614" s="37"/>
      <c r="B2614" s="44"/>
      <c r="C2614" s="37"/>
      <c r="D2614" s="38"/>
      <c r="E2614" s="161"/>
    </row>
    <row r="2615" spans="1:6" s="279" customFormat="1" ht="20.25">
      <c r="A2615" s="280"/>
      <c r="B2615" s="281"/>
      <c r="C2615" s="280"/>
      <c r="D2615" s="38"/>
      <c r="E2615" s="161"/>
      <c r="F2615" s="302"/>
    </row>
    <row r="2616" spans="1:6" s="279" customFormat="1" ht="20.25">
      <c r="A2616" s="280"/>
      <c r="B2616" s="281"/>
      <c r="C2616" s="280"/>
      <c r="D2616" s="38"/>
      <c r="E2616" s="161"/>
      <c r="F2616" s="302"/>
    </row>
    <row r="2617" spans="1:6" s="279" customFormat="1" ht="20.25">
      <c r="A2617" s="280"/>
      <c r="B2617" s="281"/>
      <c r="C2617" s="280"/>
      <c r="D2617" s="38"/>
      <c r="E2617" s="161"/>
      <c r="F2617" s="302"/>
    </row>
    <row r="2618" spans="1:6" ht="20.25">
      <c r="A2618" s="37"/>
      <c r="B2618" s="44"/>
      <c r="C2618" s="47"/>
      <c r="D2618" s="38"/>
      <c r="E2618" s="161"/>
    </row>
    <row r="2619" spans="1:6" ht="20.25">
      <c r="A2619" s="37"/>
      <c r="B2619" s="44"/>
      <c r="C2619" s="37"/>
      <c r="D2619" s="38"/>
      <c r="E2619" s="161"/>
    </row>
    <row r="2620" spans="1:6" ht="20.25">
      <c r="A2620" s="37"/>
      <c r="B2620" s="44"/>
      <c r="C2620" s="37"/>
      <c r="D2620" s="38"/>
      <c r="E2620" s="161"/>
    </row>
    <row r="2621" spans="1:6" ht="20.25">
      <c r="A2621" s="47"/>
      <c r="B2621" s="44"/>
      <c r="C2621" s="47"/>
      <c r="D2621" s="38"/>
      <c r="E2621" s="161"/>
    </row>
    <row r="2622" spans="1:6" ht="20.25">
      <c r="A2622" s="30"/>
      <c r="B2622" s="51"/>
      <c r="C2622" s="30"/>
      <c r="D2622" s="49"/>
      <c r="E2622" s="161"/>
    </row>
    <row r="2623" spans="1:6" ht="20.25">
      <c r="A2623" s="52"/>
      <c r="B2623" s="53"/>
      <c r="C2623" s="1238" t="s">
        <v>744</v>
      </c>
      <c r="D2623" s="1239"/>
      <c r="E2623" s="62">
        <f>SUM(E2596:E2622)</f>
        <v>-1506.6100000000006</v>
      </c>
    </row>
    <row r="2624" spans="1:6" ht="20.25">
      <c r="A2624" s="55" t="s">
        <v>23</v>
      </c>
      <c r="B2624" s="92"/>
      <c r="C2624" s="92"/>
      <c r="D2624" s="92"/>
      <c r="E2624" s="92"/>
    </row>
    <row r="2625" spans="1:6" ht="20.25">
      <c r="A2625" s="19" t="s">
        <v>0</v>
      </c>
      <c r="B2625" s="92"/>
      <c r="C2625" s="92"/>
      <c r="D2625" s="92"/>
      <c r="E2625" s="92"/>
    </row>
    <row r="2626" spans="1:6" ht="20.25">
      <c r="A2626" s="19" t="s">
        <v>1</v>
      </c>
      <c r="B2626" s="53"/>
      <c r="C2626" s="53"/>
      <c r="D2626" s="53"/>
      <c r="E2626" s="53"/>
    </row>
    <row r="2627" spans="1:6" ht="20.25">
      <c r="A2627" s="19"/>
      <c r="B2627" s="20"/>
      <c r="C2627" s="20"/>
      <c r="D2627" s="21"/>
      <c r="E2627" s="22"/>
    </row>
    <row r="2628" spans="1:6" ht="20.25">
      <c r="A2628" s="19"/>
      <c r="B2628" s="20"/>
      <c r="C2628" s="19" t="s">
        <v>2</v>
      </c>
      <c r="D2628" s="21"/>
      <c r="E2628" s="21"/>
    </row>
    <row r="2629" spans="1:6" ht="20.25">
      <c r="A2629" s="19" t="s">
        <v>3</v>
      </c>
      <c r="B2629" s="23"/>
      <c r="C2629" s="20"/>
      <c r="D2629" s="22"/>
      <c r="E2629" s="22"/>
    </row>
    <row r="2630" spans="1:6" ht="20.25">
      <c r="A2630" s="21"/>
      <c r="B2630" s="23"/>
      <c r="C2630" s="20"/>
      <c r="D2630" s="22"/>
      <c r="E2630" s="22"/>
    </row>
    <row r="2631" spans="1:6" ht="20.25">
      <c r="A2631" s="21" t="s">
        <v>272</v>
      </c>
      <c r="B2631" s="23"/>
      <c r="C2631" s="20"/>
      <c r="D2631" s="22"/>
      <c r="E2631" s="22"/>
    </row>
    <row r="2632" spans="1:6" ht="20.25">
      <c r="A2632" s="21" t="s">
        <v>5</v>
      </c>
      <c r="B2632" s="24"/>
      <c r="C2632" s="21"/>
      <c r="D2632" s="22"/>
      <c r="E2632" s="22"/>
    </row>
    <row r="2633" spans="1:6" ht="20.25">
      <c r="A2633" s="21" t="s">
        <v>6</v>
      </c>
      <c r="B2633" s="24"/>
      <c r="C2633" s="21"/>
      <c r="D2633" s="22"/>
      <c r="E2633" s="22"/>
    </row>
    <row r="2634" spans="1:6" ht="20.25">
      <c r="A2634" s="25" t="s">
        <v>7</v>
      </c>
      <c r="B2634" s="26" t="s">
        <v>8</v>
      </c>
      <c r="C2634" s="1238" t="s">
        <v>9</v>
      </c>
      <c r="D2634" s="1240"/>
      <c r="E2634" s="25" t="s">
        <v>10</v>
      </c>
    </row>
    <row r="2635" spans="1:6" ht="20.25">
      <c r="A2635" s="27"/>
      <c r="B2635" s="28" t="s">
        <v>11</v>
      </c>
      <c r="C2635" s="25"/>
      <c r="D2635" s="29"/>
      <c r="E2635" s="27" t="s">
        <v>12</v>
      </c>
    </row>
    <row r="2636" spans="1:6" ht="20.25">
      <c r="A2636" s="30"/>
      <c r="B2636" s="31"/>
      <c r="C2636" s="32" t="s">
        <v>13</v>
      </c>
      <c r="D2636" s="33" t="s">
        <v>14</v>
      </c>
      <c r="E2636" s="32"/>
    </row>
    <row r="2637" spans="1:6" ht="20.25">
      <c r="A2637" s="34" t="s">
        <v>273</v>
      </c>
      <c r="B2637" s="34" t="s">
        <v>26</v>
      </c>
      <c r="C2637" s="37" t="s">
        <v>19</v>
      </c>
      <c r="D2637" s="35">
        <v>38717</v>
      </c>
      <c r="E2637" s="158">
        <v>-1233.4000000000001</v>
      </c>
      <c r="F2637" s="296"/>
    </row>
    <row r="2638" spans="1:6" ht="20.25">
      <c r="A2638" s="37"/>
      <c r="B2638" s="37"/>
      <c r="C2638" s="37" t="s">
        <v>274</v>
      </c>
      <c r="D2638" s="38">
        <v>39078</v>
      </c>
      <c r="E2638" s="159">
        <v>-201658</v>
      </c>
      <c r="F2638" s="296"/>
    </row>
    <row r="2639" spans="1:6" ht="20.25">
      <c r="A2639" s="41"/>
      <c r="B2639" s="37" t="s">
        <v>26</v>
      </c>
      <c r="C2639" s="37" t="s">
        <v>19</v>
      </c>
      <c r="D2639" s="38">
        <v>39478</v>
      </c>
      <c r="E2639" s="159">
        <v>-5322</v>
      </c>
      <c r="F2639" s="296"/>
    </row>
    <row r="2640" spans="1:6" ht="20.25">
      <c r="A2640" s="41"/>
      <c r="B2640" s="37" t="s">
        <v>26</v>
      </c>
      <c r="C2640" s="37" t="s">
        <v>19</v>
      </c>
      <c r="D2640" s="38">
        <v>39629</v>
      </c>
      <c r="E2640" s="159">
        <v>-120</v>
      </c>
      <c r="F2640" s="296"/>
    </row>
    <row r="2641" spans="1:6" ht="20.25">
      <c r="A2641" s="41"/>
      <c r="B2641" s="37" t="s">
        <v>16</v>
      </c>
      <c r="C2641" s="37" t="s">
        <v>19</v>
      </c>
      <c r="D2641" s="38">
        <v>40025</v>
      </c>
      <c r="E2641" s="160">
        <v>3000</v>
      </c>
      <c r="F2641" s="296"/>
    </row>
    <row r="2642" spans="1:6" ht="20.25">
      <c r="A2642" s="41"/>
      <c r="B2642" s="37" t="s">
        <v>26</v>
      </c>
      <c r="C2642" s="37" t="s">
        <v>19</v>
      </c>
      <c r="D2642" s="38">
        <v>40086</v>
      </c>
      <c r="E2642" s="159">
        <v>-1921</v>
      </c>
      <c r="F2642" s="296"/>
    </row>
    <row r="2643" spans="1:6" ht="20.25">
      <c r="A2643" s="41"/>
      <c r="B2643" s="37" t="s">
        <v>26</v>
      </c>
      <c r="C2643" s="37" t="s">
        <v>19</v>
      </c>
      <c r="D2643" s="38">
        <v>40147</v>
      </c>
      <c r="E2643" s="159">
        <v>-572.15</v>
      </c>
      <c r="F2643" s="296"/>
    </row>
    <row r="2644" spans="1:6" ht="20.25">
      <c r="A2644" s="41"/>
      <c r="B2644" s="37" t="s">
        <v>34</v>
      </c>
      <c r="C2644" s="37" t="s">
        <v>19</v>
      </c>
      <c r="D2644" s="38">
        <v>40268</v>
      </c>
      <c r="E2644" s="160">
        <v>15845</v>
      </c>
      <c r="F2644" s="296"/>
    </row>
    <row r="2645" spans="1:6" ht="20.25">
      <c r="A2645" s="37"/>
      <c r="B2645" s="37" t="s">
        <v>177</v>
      </c>
      <c r="C2645" s="37" t="s">
        <v>17</v>
      </c>
      <c r="D2645" s="38">
        <v>40344</v>
      </c>
      <c r="E2645" s="159">
        <v>-359</v>
      </c>
      <c r="F2645" s="296"/>
    </row>
    <row r="2646" spans="1:6" ht="20.25">
      <c r="A2646" s="41"/>
      <c r="B2646" s="37" t="s">
        <v>16</v>
      </c>
      <c r="C2646" s="37" t="s">
        <v>19</v>
      </c>
      <c r="D2646" s="38">
        <v>40421</v>
      </c>
      <c r="E2646" s="160">
        <v>34482</v>
      </c>
      <c r="F2646" s="296"/>
    </row>
    <row r="2647" spans="1:6" ht="20.25">
      <c r="A2647" s="37"/>
      <c r="B2647" s="37" t="s">
        <v>177</v>
      </c>
      <c r="C2647" s="37" t="s">
        <v>107</v>
      </c>
      <c r="D2647" s="38">
        <v>41284</v>
      </c>
      <c r="E2647" s="159">
        <v>-5130</v>
      </c>
      <c r="F2647" s="296"/>
    </row>
    <row r="2648" spans="1:6" ht="20.25">
      <c r="A2648" s="37"/>
      <c r="B2648" s="37" t="s">
        <v>59</v>
      </c>
      <c r="C2648" s="37" t="s">
        <v>17</v>
      </c>
      <c r="D2648" s="38">
        <v>41379</v>
      </c>
      <c r="E2648" s="160">
        <v>1000</v>
      </c>
      <c r="F2648" s="296"/>
    </row>
    <row r="2649" spans="1:6" ht="20.25">
      <c r="A2649" s="37"/>
      <c r="B2649" s="37" t="s">
        <v>34</v>
      </c>
      <c r="C2649" s="37" t="s">
        <v>17</v>
      </c>
      <c r="D2649" s="38">
        <v>43115</v>
      </c>
      <c r="E2649" s="89">
        <v>6814120</v>
      </c>
      <c r="F2649" s="296">
        <v>43101</v>
      </c>
    </row>
    <row r="2650" spans="1:6" ht="20.25">
      <c r="A2650" s="41"/>
      <c r="B2650" s="37" t="s">
        <v>34</v>
      </c>
      <c r="C2650" s="37" t="s">
        <v>19</v>
      </c>
      <c r="D2650" s="38">
        <v>43131</v>
      </c>
      <c r="E2650" s="89">
        <v>7672284</v>
      </c>
      <c r="F2650" s="296">
        <v>43101</v>
      </c>
    </row>
    <row r="2651" spans="1:6" ht="20.25">
      <c r="A2651" s="37"/>
      <c r="B2651" s="37"/>
      <c r="C2651" s="37"/>
      <c r="D2651" s="38"/>
      <c r="E2651" s="89"/>
      <c r="F2651" s="295"/>
    </row>
    <row r="2652" spans="1:6" ht="20.25">
      <c r="A2652" s="37"/>
      <c r="B2652" s="44"/>
      <c r="C2652" s="37"/>
      <c r="D2652" s="45"/>
      <c r="E2652" s="46"/>
    </row>
    <row r="2653" spans="1:6" ht="20.25">
      <c r="A2653" s="37"/>
      <c r="B2653" s="44"/>
      <c r="C2653" s="37"/>
      <c r="D2653" s="45"/>
      <c r="E2653" s="46"/>
    </row>
    <row r="2654" spans="1:6" ht="20.25">
      <c r="A2654" s="37"/>
      <c r="B2654" s="44"/>
      <c r="C2654" s="37"/>
      <c r="D2654" s="45"/>
      <c r="E2654" s="46"/>
    </row>
    <row r="2655" spans="1:6" ht="20.25">
      <c r="A2655" s="37"/>
      <c r="B2655" s="44"/>
      <c r="C2655" s="37"/>
      <c r="D2655" s="45"/>
      <c r="E2655" s="46"/>
    </row>
    <row r="2656" spans="1:6" s="279" customFormat="1" ht="20.25">
      <c r="A2656" s="280"/>
      <c r="B2656" s="281"/>
      <c r="C2656" s="280"/>
      <c r="D2656" s="45"/>
      <c r="E2656" s="46"/>
      <c r="F2656" s="302"/>
    </row>
    <row r="2657" spans="1:6" s="279" customFormat="1" ht="20.25">
      <c r="A2657" s="280"/>
      <c r="B2657" s="281"/>
      <c r="C2657" s="280"/>
      <c r="D2657" s="45"/>
      <c r="E2657" s="46"/>
      <c r="F2657" s="302"/>
    </row>
    <row r="2658" spans="1:6" s="279" customFormat="1" ht="20.25">
      <c r="A2658" s="280"/>
      <c r="B2658" s="281"/>
      <c r="C2658" s="280"/>
      <c r="D2658" s="45"/>
      <c r="E2658" s="46"/>
      <c r="F2658" s="302"/>
    </row>
    <row r="2659" spans="1:6" ht="20.25">
      <c r="A2659" s="37"/>
      <c r="B2659" s="44"/>
      <c r="C2659" s="37"/>
      <c r="D2659" s="45"/>
      <c r="E2659" s="46"/>
    </row>
    <row r="2660" spans="1:6" ht="20.25">
      <c r="A2660" s="37"/>
      <c r="B2660" s="44"/>
      <c r="C2660" s="37"/>
      <c r="D2660" s="45"/>
      <c r="E2660" s="46"/>
    </row>
    <row r="2661" spans="1:6" ht="20.25">
      <c r="A2661" s="37"/>
      <c r="B2661" s="44"/>
      <c r="C2661" s="37"/>
      <c r="D2661" s="45"/>
      <c r="E2661" s="46"/>
    </row>
    <row r="2662" spans="1:6" ht="20.25">
      <c r="A2662" s="47"/>
      <c r="B2662" s="48"/>
      <c r="C2662" s="47"/>
      <c r="D2662" s="49"/>
      <c r="E2662" s="50"/>
    </row>
    <row r="2663" spans="1:6" ht="20.25">
      <c r="A2663" s="30"/>
      <c r="B2663" s="51"/>
      <c r="C2663" s="30"/>
      <c r="D2663" s="49"/>
      <c r="E2663" s="50"/>
    </row>
    <row r="2664" spans="1:6" ht="20.25">
      <c r="A2664" s="52"/>
      <c r="B2664" s="53"/>
      <c r="C2664" s="1238" t="s">
        <v>744</v>
      </c>
      <c r="D2664" s="1239"/>
      <c r="E2664" s="140">
        <f>SUM(E2637:E2663)</f>
        <v>14324415.449999999</v>
      </c>
    </row>
    <row r="2665" spans="1:6" ht="20.25">
      <c r="A2665" s="55" t="s">
        <v>23</v>
      </c>
      <c r="B2665" s="92"/>
      <c r="C2665" s="92"/>
      <c r="D2665" s="92"/>
      <c r="E2665" s="92"/>
    </row>
    <row r="2666" spans="1:6" ht="20.25">
      <c r="A2666" s="19" t="s">
        <v>0</v>
      </c>
      <c r="B2666" s="92"/>
      <c r="C2666" s="92"/>
      <c r="D2666" s="92"/>
      <c r="E2666" s="92"/>
    </row>
    <row r="2667" spans="1:6" ht="20.25">
      <c r="A2667" s="19" t="s">
        <v>1</v>
      </c>
      <c r="B2667" s="22"/>
      <c r="C2667" s="22"/>
      <c r="D2667" s="22"/>
      <c r="E2667" s="22"/>
    </row>
    <row r="2668" spans="1:6" ht="20.25">
      <c r="A2668" s="19"/>
      <c r="B2668" s="20"/>
      <c r="C2668" s="20"/>
      <c r="D2668" s="21"/>
      <c r="E2668" s="22"/>
    </row>
    <row r="2669" spans="1:6" ht="20.25">
      <c r="A2669" s="19"/>
      <c r="B2669" s="20"/>
      <c r="C2669" s="19" t="s">
        <v>2</v>
      </c>
      <c r="D2669" s="21"/>
      <c r="E2669" s="21"/>
    </row>
    <row r="2670" spans="1:6" ht="20.25">
      <c r="A2670" s="19" t="s">
        <v>3</v>
      </c>
      <c r="B2670" s="23"/>
      <c r="C2670" s="20"/>
      <c r="D2670" s="22"/>
      <c r="E2670" s="22"/>
    </row>
    <row r="2671" spans="1:6" ht="20.25">
      <c r="A2671" s="21"/>
      <c r="B2671" s="23"/>
      <c r="C2671" s="20"/>
      <c r="D2671" s="22"/>
      <c r="E2671" s="22"/>
    </row>
    <row r="2672" spans="1:6" ht="20.25">
      <c r="A2672" s="21" t="s">
        <v>275</v>
      </c>
      <c r="B2672" s="23"/>
      <c r="C2672" s="20"/>
      <c r="D2672" s="22"/>
      <c r="E2672" s="22"/>
    </row>
    <row r="2673" spans="1:6" ht="20.25">
      <c r="A2673" s="21" t="s">
        <v>5</v>
      </c>
      <c r="B2673" s="24"/>
      <c r="C2673" s="21"/>
      <c r="D2673" s="22"/>
      <c r="E2673" s="22"/>
    </row>
    <row r="2674" spans="1:6" ht="20.25">
      <c r="A2674" s="21" t="s">
        <v>6</v>
      </c>
      <c r="B2674" s="24"/>
      <c r="C2674" s="21"/>
      <c r="D2674" s="22"/>
      <c r="E2674" s="22"/>
    </row>
    <row r="2675" spans="1:6" ht="20.25">
      <c r="A2675" s="25" t="s">
        <v>7</v>
      </c>
      <c r="B2675" s="26" t="s">
        <v>8</v>
      </c>
      <c r="C2675" s="1238" t="s">
        <v>9</v>
      </c>
      <c r="D2675" s="1240"/>
      <c r="E2675" s="25" t="s">
        <v>10</v>
      </c>
    </row>
    <row r="2676" spans="1:6" ht="20.25">
      <c r="A2676" s="27"/>
      <c r="B2676" s="28" t="s">
        <v>11</v>
      </c>
      <c r="C2676" s="25"/>
      <c r="D2676" s="29"/>
      <c r="E2676" s="27" t="s">
        <v>12</v>
      </c>
    </row>
    <row r="2677" spans="1:6" ht="20.25">
      <c r="A2677" s="30"/>
      <c r="B2677" s="31"/>
      <c r="C2677" s="32" t="s">
        <v>13</v>
      </c>
      <c r="D2677" s="33" t="s">
        <v>14</v>
      </c>
      <c r="E2677" s="32"/>
    </row>
    <row r="2678" spans="1:6" ht="20.25">
      <c r="A2678" s="34" t="s">
        <v>276</v>
      </c>
      <c r="B2678" s="34" t="s">
        <v>26</v>
      </c>
      <c r="C2678" s="37" t="s">
        <v>19</v>
      </c>
      <c r="D2678" s="35">
        <v>39263</v>
      </c>
      <c r="E2678" s="94">
        <v>-2120.9499999999998</v>
      </c>
    </row>
    <row r="2679" spans="1:6" ht="20.25">
      <c r="A2679" s="37"/>
      <c r="B2679" s="37" t="s">
        <v>26</v>
      </c>
      <c r="C2679" s="37" t="s">
        <v>17</v>
      </c>
      <c r="D2679" s="38">
        <v>39553</v>
      </c>
      <c r="E2679" s="88">
        <v>-210</v>
      </c>
    </row>
    <row r="2680" spans="1:6" ht="20.25">
      <c r="A2680" s="41"/>
      <c r="B2680" s="37" t="s">
        <v>26</v>
      </c>
      <c r="C2680" s="37" t="s">
        <v>17</v>
      </c>
      <c r="D2680" s="38">
        <v>39614</v>
      </c>
      <c r="E2680" s="88">
        <v>-3156</v>
      </c>
    </row>
    <row r="2681" spans="1:6" ht="20.25">
      <c r="A2681" s="41"/>
      <c r="B2681" s="37" t="s">
        <v>26</v>
      </c>
      <c r="C2681" s="37" t="s">
        <v>19</v>
      </c>
      <c r="D2681" s="38">
        <v>39660</v>
      </c>
      <c r="E2681" s="88">
        <v>-120</v>
      </c>
    </row>
    <row r="2682" spans="1:6" ht="20.25">
      <c r="A2682" s="41"/>
      <c r="B2682" s="37" t="s">
        <v>26</v>
      </c>
      <c r="C2682" s="37" t="s">
        <v>19</v>
      </c>
      <c r="D2682" s="38">
        <v>39691</v>
      </c>
      <c r="E2682" s="88">
        <v>-240</v>
      </c>
    </row>
    <row r="2683" spans="1:6" ht="20.25">
      <c r="A2683" s="41"/>
      <c r="B2683" s="37" t="s">
        <v>26</v>
      </c>
      <c r="C2683" s="37" t="s">
        <v>17</v>
      </c>
      <c r="D2683" s="38">
        <v>39706</v>
      </c>
      <c r="E2683" s="88">
        <v>-360</v>
      </c>
    </row>
    <row r="2684" spans="1:6" ht="20.25">
      <c r="A2684" s="41"/>
      <c r="B2684" s="37" t="s">
        <v>16</v>
      </c>
      <c r="C2684" s="37" t="s">
        <v>17</v>
      </c>
      <c r="D2684" s="38">
        <v>39736</v>
      </c>
      <c r="E2684" s="89">
        <v>100</v>
      </c>
    </row>
    <row r="2685" spans="1:6" ht="20.25">
      <c r="A2685" s="41"/>
      <c r="B2685" s="37" t="s">
        <v>16</v>
      </c>
      <c r="C2685" s="37" t="s">
        <v>17</v>
      </c>
      <c r="D2685" s="38">
        <v>39797</v>
      </c>
      <c r="E2685" s="88">
        <v>-719.65</v>
      </c>
    </row>
    <row r="2686" spans="1:6" ht="20.25">
      <c r="A2686" s="37"/>
      <c r="B2686" s="37" t="s">
        <v>16</v>
      </c>
      <c r="C2686" s="37" t="s">
        <v>17</v>
      </c>
      <c r="D2686" s="38">
        <v>40162</v>
      </c>
      <c r="E2686" s="89">
        <v>3682</v>
      </c>
    </row>
    <row r="2687" spans="1:6" ht="20.25">
      <c r="A2687" s="41"/>
      <c r="B2687" s="37" t="s">
        <v>28</v>
      </c>
      <c r="C2687" s="37" t="s">
        <v>17</v>
      </c>
      <c r="D2687" s="38">
        <v>40313</v>
      </c>
      <c r="E2687" s="89">
        <v>560</v>
      </c>
    </row>
    <row r="2688" spans="1:6" ht="20.25">
      <c r="A2688" s="41"/>
      <c r="B2688" s="37" t="s">
        <v>28</v>
      </c>
      <c r="C2688" s="37" t="s">
        <v>19</v>
      </c>
      <c r="D2688" s="38">
        <v>40359</v>
      </c>
      <c r="E2688" s="89">
        <v>3580</v>
      </c>
      <c r="F2688" s="296"/>
    </row>
    <row r="2689" spans="1:6" ht="20.25">
      <c r="A2689" s="37"/>
      <c r="B2689" s="37" t="s">
        <v>28</v>
      </c>
      <c r="C2689" s="37" t="s">
        <v>19</v>
      </c>
      <c r="D2689" s="38">
        <v>40908</v>
      </c>
      <c r="E2689" s="89">
        <v>4256</v>
      </c>
      <c r="F2689" s="296"/>
    </row>
    <row r="2690" spans="1:6" ht="20.25">
      <c r="A2690" s="47"/>
      <c r="B2690" s="37" t="s">
        <v>28</v>
      </c>
      <c r="C2690" s="37" t="s">
        <v>17</v>
      </c>
      <c r="D2690" s="38">
        <v>41044</v>
      </c>
      <c r="E2690" s="89">
        <v>1700</v>
      </c>
      <c r="F2690" s="296"/>
    </row>
    <row r="2691" spans="1:6" ht="20.25">
      <c r="A2691" s="37"/>
      <c r="B2691" s="37" t="s">
        <v>36</v>
      </c>
      <c r="C2691" s="37" t="s">
        <v>19</v>
      </c>
      <c r="D2691" s="38">
        <v>42490</v>
      </c>
      <c r="E2691" s="95">
        <v>-81000</v>
      </c>
      <c r="F2691" s="295"/>
    </row>
    <row r="2692" spans="1:6" ht="20.25">
      <c r="A2692" s="41"/>
      <c r="B2692" s="37" t="s">
        <v>124</v>
      </c>
      <c r="C2692" s="37" t="s">
        <v>19</v>
      </c>
      <c r="D2692" s="38">
        <v>43131</v>
      </c>
      <c r="E2692" s="89">
        <v>1764254</v>
      </c>
      <c r="F2692" s="296">
        <v>43101</v>
      </c>
    </row>
    <row r="2693" spans="1:6" ht="20.25">
      <c r="A2693" s="37"/>
      <c r="B2693" s="37"/>
      <c r="C2693" s="37"/>
      <c r="D2693" s="38"/>
      <c r="E2693" s="90"/>
      <c r="F2693" s="296"/>
    </row>
    <row r="2694" spans="1:6" ht="20.25">
      <c r="A2694" s="37"/>
      <c r="B2694" s="37"/>
      <c r="C2694" s="37"/>
      <c r="D2694" s="38"/>
      <c r="E2694" s="95"/>
      <c r="F2694" s="295"/>
    </row>
    <row r="2695" spans="1:6" ht="20.25">
      <c r="A2695" s="41"/>
      <c r="B2695" s="37"/>
      <c r="C2695" s="37"/>
      <c r="D2695" s="38"/>
      <c r="E2695" s="89"/>
      <c r="F2695" s="296"/>
    </row>
    <row r="2696" spans="1:6" ht="20.25">
      <c r="A2696" s="41"/>
      <c r="B2696" s="44"/>
      <c r="C2696" s="37"/>
      <c r="D2696" s="42"/>
      <c r="E2696" s="89"/>
      <c r="F2696" s="296"/>
    </row>
    <row r="2697" spans="1:6" ht="20.25">
      <c r="A2697" s="37"/>
      <c r="B2697" s="44"/>
      <c r="C2697" s="37"/>
      <c r="D2697" s="45"/>
      <c r="E2697" s="46"/>
      <c r="F2697" s="296"/>
    </row>
    <row r="2698" spans="1:6" s="279" customFormat="1" ht="20.25">
      <c r="A2698" s="280"/>
      <c r="B2698" s="281"/>
      <c r="C2698" s="280"/>
      <c r="D2698" s="45"/>
      <c r="E2698" s="46"/>
      <c r="F2698" s="296"/>
    </row>
    <row r="2699" spans="1:6" s="279" customFormat="1" ht="20.25">
      <c r="A2699" s="280"/>
      <c r="B2699" s="281"/>
      <c r="C2699" s="280"/>
      <c r="D2699" s="45"/>
      <c r="E2699" s="46"/>
      <c r="F2699" s="296"/>
    </row>
    <row r="2700" spans="1:6" s="279" customFormat="1" ht="20.25">
      <c r="A2700" s="280"/>
      <c r="B2700" s="281"/>
      <c r="C2700" s="280"/>
      <c r="D2700" s="45"/>
      <c r="E2700" s="46"/>
      <c r="F2700" s="296"/>
    </row>
    <row r="2701" spans="1:6" ht="20.25">
      <c r="A2701" s="37"/>
      <c r="B2701" s="44"/>
      <c r="C2701" s="37"/>
      <c r="D2701" s="45"/>
      <c r="E2701" s="46"/>
      <c r="F2701" s="296"/>
    </row>
    <row r="2702" spans="1:6" ht="20.25">
      <c r="A2702" s="37"/>
      <c r="B2702" s="44"/>
      <c r="C2702" s="37"/>
      <c r="D2702" s="45"/>
      <c r="E2702" s="46"/>
      <c r="F2702" s="296"/>
    </row>
    <row r="2703" spans="1:6" ht="20.25">
      <c r="A2703" s="47"/>
      <c r="B2703" s="48"/>
      <c r="C2703" s="47"/>
      <c r="D2703" s="49"/>
      <c r="E2703" s="50"/>
      <c r="F2703" s="296"/>
    </row>
    <row r="2704" spans="1:6" ht="20.25">
      <c r="A2704" s="30"/>
      <c r="B2704" s="51"/>
      <c r="C2704" s="30"/>
      <c r="D2704" s="49"/>
      <c r="E2704" s="50"/>
      <c r="F2704" s="296"/>
    </row>
    <row r="2705" spans="1:6" ht="20.25">
      <c r="A2705" s="52"/>
      <c r="B2705" s="53"/>
      <c r="C2705" s="1238" t="s">
        <v>744</v>
      </c>
      <c r="D2705" s="1239"/>
      <c r="E2705" s="62">
        <f>SUM(E2678:E2704)</f>
        <v>1690205.4</v>
      </c>
      <c r="F2705" s="296"/>
    </row>
    <row r="2706" spans="1:6" ht="20.25">
      <c r="A2706" s="55" t="s">
        <v>23</v>
      </c>
      <c r="B2706" s="92"/>
      <c r="C2706" s="92"/>
      <c r="D2706" s="92"/>
      <c r="E2706" s="92"/>
      <c r="F2706" s="296"/>
    </row>
    <row r="2707" spans="1:6" ht="20.25">
      <c r="A2707" s="19" t="s">
        <v>0</v>
      </c>
      <c r="B2707" s="92"/>
      <c r="C2707" s="92"/>
      <c r="D2707" s="92"/>
      <c r="E2707" s="92"/>
    </row>
    <row r="2708" spans="1:6" ht="20.25">
      <c r="A2708" s="19" t="s">
        <v>1</v>
      </c>
      <c r="B2708" s="53"/>
      <c r="C2708" s="53"/>
      <c r="D2708" s="53"/>
      <c r="E2708" s="146"/>
    </row>
    <row r="2709" spans="1:6" ht="20.25">
      <c r="A2709" s="19"/>
      <c r="B2709" s="20"/>
      <c r="C2709" s="20"/>
      <c r="D2709" s="21"/>
      <c r="E2709" s="22"/>
    </row>
    <row r="2710" spans="1:6" ht="20.25">
      <c r="A2710" s="19"/>
      <c r="B2710" s="20"/>
      <c r="C2710" s="19" t="s">
        <v>2</v>
      </c>
      <c r="D2710" s="21"/>
      <c r="E2710" s="21"/>
    </row>
    <row r="2711" spans="1:6" ht="20.25">
      <c r="A2711" s="19" t="s">
        <v>3</v>
      </c>
      <c r="B2711" s="23"/>
      <c r="C2711" s="20"/>
      <c r="D2711" s="22"/>
      <c r="E2711" s="22"/>
    </row>
    <row r="2712" spans="1:6" ht="20.25">
      <c r="A2712" s="21"/>
      <c r="B2712" s="23"/>
      <c r="C2712" s="20"/>
      <c r="D2712" s="22"/>
      <c r="E2712" s="22"/>
    </row>
    <row r="2713" spans="1:6" ht="20.25">
      <c r="A2713" s="21" t="s">
        <v>277</v>
      </c>
      <c r="B2713" s="23"/>
      <c r="C2713" s="20"/>
      <c r="D2713" s="22"/>
      <c r="E2713" s="22"/>
    </row>
    <row r="2714" spans="1:6" ht="20.25">
      <c r="A2714" s="21" t="s">
        <v>5</v>
      </c>
      <c r="B2714" s="24"/>
      <c r="C2714" s="21"/>
      <c r="D2714" s="22"/>
      <c r="E2714" s="22"/>
    </row>
    <row r="2715" spans="1:6" ht="20.25">
      <c r="A2715" s="21" t="s">
        <v>6</v>
      </c>
      <c r="B2715" s="24"/>
      <c r="C2715" s="21"/>
      <c r="D2715" s="22"/>
      <c r="E2715" s="22"/>
    </row>
    <row r="2716" spans="1:6" ht="20.25">
      <c r="A2716" s="25" t="s">
        <v>7</v>
      </c>
      <c r="B2716" s="162" t="s">
        <v>8</v>
      </c>
      <c r="C2716" s="1238" t="s">
        <v>9</v>
      </c>
      <c r="D2716" s="1240"/>
      <c r="E2716" s="25" t="s">
        <v>10</v>
      </c>
    </row>
    <row r="2717" spans="1:6" ht="20.25">
      <c r="A2717" s="27"/>
      <c r="B2717" s="28" t="s">
        <v>11</v>
      </c>
      <c r="C2717" s="27"/>
      <c r="D2717" s="29"/>
      <c r="E2717" s="27" t="s">
        <v>12</v>
      </c>
    </row>
    <row r="2718" spans="1:6" ht="20.25">
      <c r="A2718" s="30"/>
      <c r="B2718" s="31"/>
      <c r="C2718" s="32" t="s">
        <v>13</v>
      </c>
      <c r="D2718" s="33" t="s">
        <v>14</v>
      </c>
      <c r="E2718" s="32"/>
    </row>
    <row r="2719" spans="1:6" ht="20.25">
      <c r="A2719" s="34" t="s">
        <v>278</v>
      </c>
      <c r="B2719" s="34" t="s">
        <v>26</v>
      </c>
      <c r="C2719" s="34" t="s">
        <v>169</v>
      </c>
      <c r="D2719" s="35">
        <v>38717</v>
      </c>
      <c r="E2719" s="198">
        <v>-3343.7</v>
      </c>
    </row>
    <row r="2720" spans="1:6" ht="20.25">
      <c r="A2720" s="37"/>
      <c r="B2720" s="37" t="s">
        <v>26</v>
      </c>
      <c r="C2720" s="37" t="s">
        <v>169</v>
      </c>
      <c r="D2720" s="38">
        <v>38960</v>
      </c>
      <c r="E2720" s="200">
        <v>-4250.8999999999996</v>
      </c>
    </row>
    <row r="2721" spans="1:5" ht="20.25">
      <c r="A2721" s="37"/>
      <c r="B2721" s="37" t="s">
        <v>26</v>
      </c>
      <c r="C2721" s="37" t="s">
        <v>169</v>
      </c>
      <c r="D2721" s="38">
        <v>39021</v>
      </c>
      <c r="E2721" s="200">
        <v>-2160</v>
      </c>
    </row>
    <row r="2722" spans="1:5" ht="20.25">
      <c r="A2722" s="37"/>
      <c r="B2722" s="37" t="s">
        <v>26</v>
      </c>
      <c r="C2722" s="37" t="s">
        <v>170</v>
      </c>
      <c r="D2722" s="38">
        <v>39066</v>
      </c>
      <c r="E2722" s="200">
        <v>-799.64</v>
      </c>
    </row>
    <row r="2723" spans="1:5" ht="20.25">
      <c r="A2723" s="37"/>
      <c r="B2723" s="37" t="s">
        <v>26</v>
      </c>
      <c r="C2723" s="37" t="s">
        <v>169</v>
      </c>
      <c r="D2723" s="38">
        <v>39082</v>
      </c>
      <c r="E2723" s="200">
        <v>-243.5</v>
      </c>
    </row>
    <row r="2724" spans="1:5" ht="20.25">
      <c r="A2724" s="37"/>
      <c r="B2724" s="37" t="s">
        <v>26</v>
      </c>
      <c r="C2724" s="37" t="s">
        <v>170</v>
      </c>
      <c r="D2724" s="38">
        <v>39309</v>
      </c>
      <c r="E2724" s="200">
        <v>-400</v>
      </c>
    </row>
    <row r="2725" spans="1:5" ht="20.25">
      <c r="A2725" s="37"/>
      <c r="B2725" s="37" t="s">
        <v>26</v>
      </c>
      <c r="C2725" s="37" t="s">
        <v>169</v>
      </c>
      <c r="D2725" s="38">
        <v>39386</v>
      </c>
      <c r="E2725" s="200">
        <v>-1434</v>
      </c>
    </row>
    <row r="2726" spans="1:5" ht="20.25">
      <c r="A2726" s="37"/>
      <c r="B2726" s="37" t="s">
        <v>16</v>
      </c>
      <c r="C2726" s="37" t="s">
        <v>169</v>
      </c>
      <c r="D2726" s="38">
        <v>39416</v>
      </c>
      <c r="E2726" s="284">
        <v>8000</v>
      </c>
    </row>
    <row r="2727" spans="1:5" ht="20.25">
      <c r="A2727" s="37"/>
      <c r="B2727" s="37" t="s">
        <v>16</v>
      </c>
      <c r="C2727" s="37" t="s">
        <v>169</v>
      </c>
      <c r="D2727" s="38">
        <v>39538</v>
      </c>
      <c r="E2727" s="284">
        <v>270</v>
      </c>
    </row>
    <row r="2728" spans="1:5" ht="20.25">
      <c r="A2728" s="37"/>
      <c r="B2728" s="37" t="s">
        <v>16</v>
      </c>
      <c r="C2728" s="37" t="s">
        <v>169</v>
      </c>
      <c r="D2728" s="38">
        <v>39599</v>
      </c>
      <c r="E2728" s="284">
        <v>197.08</v>
      </c>
    </row>
    <row r="2729" spans="1:5" ht="20.25">
      <c r="A2729" s="37"/>
      <c r="B2729" s="37" t="s">
        <v>279</v>
      </c>
      <c r="C2729" s="103"/>
      <c r="D2729" s="38">
        <v>39823</v>
      </c>
      <c r="E2729" s="200">
        <v>-54101</v>
      </c>
    </row>
    <row r="2730" spans="1:5" ht="20.25">
      <c r="A2730" s="37"/>
      <c r="B2730" s="37" t="s">
        <v>16</v>
      </c>
      <c r="C2730" s="37" t="s">
        <v>170</v>
      </c>
      <c r="D2730" s="38">
        <v>39859</v>
      </c>
      <c r="E2730" s="284">
        <v>3566</v>
      </c>
    </row>
    <row r="2731" spans="1:5" ht="20.25">
      <c r="A2731" s="37"/>
      <c r="B2731" s="37" t="s">
        <v>34</v>
      </c>
      <c r="C2731" s="37" t="s">
        <v>170</v>
      </c>
      <c r="D2731" s="38">
        <v>39918</v>
      </c>
      <c r="E2731" s="201">
        <v>528</v>
      </c>
    </row>
    <row r="2732" spans="1:5" ht="20.25">
      <c r="A2732" s="37"/>
      <c r="B2732" s="37" t="s">
        <v>16</v>
      </c>
      <c r="C2732" s="37" t="s">
        <v>170</v>
      </c>
      <c r="D2732" s="38">
        <v>39948</v>
      </c>
      <c r="E2732" s="284">
        <v>13900</v>
      </c>
    </row>
    <row r="2733" spans="1:5" ht="20.25">
      <c r="A2733" s="37"/>
      <c r="B2733" s="37" t="s">
        <v>26</v>
      </c>
      <c r="C2733" s="37" t="s">
        <v>170</v>
      </c>
      <c r="D2733" s="38">
        <v>39948</v>
      </c>
      <c r="E2733" s="200">
        <v>-1446.2</v>
      </c>
    </row>
    <row r="2734" spans="1:5" ht="20.25">
      <c r="A2734" s="41"/>
      <c r="B2734" s="37" t="s">
        <v>280</v>
      </c>
      <c r="C2734" s="37" t="s">
        <v>169</v>
      </c>
      <c r="D2734" s="38">
        <v>39963</v>
      </c>
      <c r="E2734" s="200">
        <v>267.2</v>
      </c>
    </row>
    <row r="2735" spans="1:5" ht="20.25">
      <c r="A2735" s="41"/>
      <c r="B2735" s="37" t="s">
        <v>26</v>
      </c>
      <c r="C2735" s="37" t="s">
        <v>17</v>
      </c>
      <c r="D2735" s="38">
        <v>39979</v>
      </c>
      <c r="E2735" s="200">
        <v>-3640.1</v>
      </c>
    </row>
    <row r="2736" spans="1:5" ht="20.25">
      <c r="A2736" s="41"/>
      <c r="B2736" s="37" t="s">
        <v>281</v>
      </c>
      <c r="C2736" s="85" t="s">
        <v>17</v>
      </c>
      <c r="D2736" s="86">
        <v>40040</v>
      </c>
      <c r="E2736" s="200">
        <v>-946</v>
      </c>
    </row>
    <row r="2737" spans="1:6" ht="20.25">
      <c r="A2737" s="41"/>
      <c r="B2737" s="37" t="s">
        <v>16</v>
      </c>
      <c r="C2737" s="37" t="s">
        <v>19</v>
      </c>
      <c r="D2737" s="38">
        <v>40056</v>
      </c>
      <c r="E2737" s="284">
        <v>2939.7</v>
      </c>
    </row>
    <row r="2738" spans="1:6" ht="20.25">
      <c r="A2738" s="41"/>
      <c r="B2738" s="37" t="s">
        <v>16</v>
      </c>
      <c r="C2738" s="37" t="s">
        <v>17</v>
      </c>
      <c r="D2738" s="38">
        <v>40071</v>
      </c>
      <c r="E2738" s="284">
        <v>100</v>
      </c>
    </row>
    <row r="2739" spans="1:6" ht="20.25">
      <c r="A2739" s="41"/>
      <c r="B2739" s="37" t="s">
        <v>16</v>
      </c>
      <c r="C2739" s="37" t="s">
        <v>19</v>
      </c>
      <c r="D2739" s="38">
        <v>40237</v>
      </c>
      <c r="E2739" s="284">
        <v>236</v>
      </c>
      <c r="F2739" s="296"/>
    </row>
    <row r="2740" spans="1:6" ht="20.25">
      <c r="A2740" s="37"/>
      <c r="B2740" s="37" t="s">
        <v>26</v>
      </c>
      <c r="C2740" s="37" t="s">
        <v>19</v>
      </c>
      <c r="D2740" s="38">
        <v>40663</v>
      </c>
      <c r="E2740" s="707">
        <v>-199</v>
      </c>
      <c r="F2740" s="296"/>
    </row>
    <row r="2741" spans="1:6" ht="20.25">
      <c r="A2741" s="37"/>
      <c r="B2741" s="37" t="s">
        <v>28</v>
      </c>
      <c r="C2741" s="37" t="s">
        <v>282</v>
      </c>
      <c r="D2741" s="38">
        <v>41105</v>
      </c>
      <c r="E2741" s="708">
        <v>200</v>
      </c>
      <c r="F2741" s="296"/>
    </row>
    <row r="2742" spans="1:6" ht="20.25">
      <c r="A2742" s="37"/>
      <c r="B2742" s="37" t="s">
        <v>28</v>
      </c>
      <c r="C2742" s="37" t="s">
        <v>19</v>
      </c>
      <c r="D2742" s="38">
        <v>41455</v>
      </c>
      <c r="E2742" s="708">
        <v>2000</v>
      </c>
      <c r="F2742" s="303"/>
    </row>
    <row r="2743" spans="1:6" ht="20.25">
      <c r="A2743" s="67"/>
      <c r="B2743" s="67" t="s">
        <v>200</v>
      </c>
      <c r="C2743" s="614"/>
      <c r="D2743" s="68">
        <v>42735</v>
      </c>
      <c r="E2743" s="709">
        <v>1973.76</v>
      </c>
      <c r="F2743" s="303"/>
    </row>
    <row r="2744" spans="1:6" ht="20.25">
      <c r="A2744" s="52"/>
      <c r="B2744" s="49"/>
      <c r="C2744" s="1238" t="s">
        <v>165</v>
      </c>
      <c r="D2744" s="1239"/>
      <c r="E2744" s="191">
        <f>SUM(E2719:E2743)</f>
        <v>-38786.299999999996</v>
      </c>
      <c r="F2744" s="296"/>
    </row>
    <row r="2745" spans="1:6" s="279" customFormat="1" ht="20.25">
      <c r="A2745" s="52"/>
      <c r="B2745" s="53"/>
      <c r="C2745" s="28"/>
      <c r="D2745" s="28"/>
      <c r="E2745" s="618"/>
      <c r="F2745" s="296"/>
    </row>
    <row r="2746" spans="1:6" s="279" customFormat="1" ht="20.25">
      <c r="A2746" s="52"/>
      <c r="B2746" s="53"/>
      <c r="C2746" s="28"/>
      <c r="D2746" s="28"/>
      <c r="E2746" s="618"/>
      <c r="F2746" s="296"/>
    </row>
    <row r="2747" spans="1:6" s="279" customFormat="1" ht="20.25">
      <c r="A2747" s="52"/>
      <c r="B2747" s="53"/>
      <c r="C2747" s="28"/>
      <c r="D2747" s="28"/>
      <c r="E2747" s="618"/>
      <c r="F2747" s="296"/>
    </row>
    <row r="2748" spans="1:6" s="279" customFormat="1" ht="20.25">
      <c r="A2748" s="19" t="s">
        <v>0</v>
      </c>
      <c r="B2748" s="92"/>
      <c r="C2748" s="92"/>
      <c r="D2748" s="92"/>
      <c r="E2748" s="92"/>
      <c r="F2748" s="302"/>
    </row>
    <row r="2749" spans="1:6" s="279" customFormat="1" ht="20.25">
      <c r="A2749" s="19" t="s">
        <v>1</v>
      </c>
      <c r="B2749" s="53"/>
      <c r="C2749" s="53"/>
      <c r="D2749" s="53"/>
      <c r="E2749" s="146"/>
      <c r="F2749" s="302"/>
    </row>
    <row r="2750" spans="1:6" s="279" customFormat="1" ht="20.25">
      <c r="A2750" s="19"/>
      <c r="B2750" s="20"/>
      <c r="C2750" s="20"/>
      <c r="D2750" s="21"/>
      <c r="E2750" s="22"/>
      <c r="F2750" s="302"/>
    </row>
    <row r="2751" spans="1:6" s="279" customFormat="1" ht="20.25">
      <c r="A2751" s="19"/>
      <c r="B2751" s="20"/>
      <c r="C2751" s="19" t="s">
        <v>2</v>
      </c>
      <c r="D2751" s="21"/>
      <c r="E2751" s="21"/>
      <c r="F2751" s="302"/>
    </row>
    <row r="2752" spans="1:6" s="279" customFormat="1" ht="20.25">
      <c r="A2752" s="19" t="s">
        <v>3</v>
      </c>
      <c r="B2752" s="23"/>
      <c r="C2752" s="20"/>
      <c r="D2752" s="22"/>
      <c r="E2752" s="22"/>
      <c r="F2752" s="302"/>
    </row>
    <row r="2753" spans="1:6" s="279" customFormat="1" ht="20.25">
      <c r="A2753" s="21"/>
      <c r="B2753" s="23"/>
      <c r="C2753" s="20"/>
      <c r="D2753" s="22"/>
      <c r="E2753" s="22"/>
      <c r="F2753" s="302"/>
    </row>
    <row r="2754" spans="1:6" s="279" customFormat="1" ht="20.25">
      <c r="A2754" s="21" t="s">
        <v>277</v>
      </c>
      <c r="B2754" s="23"/>
      <c r="C2754" s="20"/>
      <c r="D2754" s="22"/>
      <c r="E2754" s="22"/>
      <c r="F2754" s="302"/>
    </row>
    <row r="2755" spans="1:6" s="279" customFormat="1" ht="20.25">
      <c r="A2755" s="21" t="s">
        <v>5</v>
      </c>
      <c r="B2755" s="24"/>
      <c r="C2755" s="21"/>
      <c r="D2755" s="22"/>
      <c r="E2755" s="22"/>
      <c r="F2755" s="302"/>
    </row>
    <row r="2756" spans="1:6" s="279" customFormat="1" ht="20.25">
      <c r="A2756" s="21" t="s">
        <v>6</v>
      </c>
      <c r="B2756" s="24"/>
      <c r="C2756" s="21"/>
      <c r="D2756" s="22"/>
      <c r="E2756" s="22"/>
      <c r="F2756" s="302"/>
    </row>
    <row r="2757" spans="1:6" s="279" customFormat="1" ht="20.25">
      <c r="A2757" s="594" t="s">
        <v>7</v>
      </c>
      <c r="B2757" s="590" t="s">
        <v>8</v>
      </c>
      <c r="C2757" s="1238" t="s">
        <v>9</v>
      </c>
      <c r="D2757" s="1240"/>
      <c r="E2757" s="594" t="s">
        <v>10</v>
      </c>
      <c r="F2757" s="302"/>
    </row>
    <row r="2758" spans="1:6" s="279" customFormat="1" ht="20.25">
      <c r="A2758" s="27"/>
      <c r="B2758" s="28" t="s">
        <v>11</v>
      </c>
      <c r="C2758" s="27"/>
      <c r="D2758" s="29"/>
      <c r="E2758" s="27" t="s">
        <v>12</v>
      </c>
      <c r="F2758" s="302"/>
    </row>
    <row r="2759" spans="1:6" s="279" customFormat="1" ht="20.25">
      <c r="A2759" s="30"/>
      <c r="B2759" s="31"/>
      <c r="C2759" s="595" t="s">
        <v>13</v>
      </c>
      <c r="D2759" s="593" t="s">
        <v>14</v>
      </c>
      <c r="E2759" s="595"/>
      <c r="F2759" s="302"/>
    </row>
    <row r="2760" spans="1:6" s="279" customFormat="1" ht="20.25">
      <c r="A2760" s="34" t="s">
        <v>278</v>
      </c>
      <c r="B2760" s="1258" t="s">
        <v>734</v>
      </c>
      <c r="C2760" s="1259"/>
      <c r="D2760" s="1260"/>
      <c r="E2760" s="617">
        <f>+E2744</f>
        <v>-38786.299999999996</v>
      </c>
      <c r="F2760" s="295">
        <v>43101</v>
      </c>
    </row>
    <row r="2761" spans="1:6" s="279" customFormat="1" ht="20.25">
      <c r="A2761" s="280"/>
      <c r="B2761" s="280" t="s">
        <v>34</v>
      </c>
      <c r="C2761" s="282" t="s">
        <v>19</v>
      </c>
      <c r="D2761" s="38">
        <v>43069</v>
      </c>
      <c r="E2761" s="616">
        <v>746778</v>
      </c>
      <c r="F2761" s="295" t="s">
        <v>539</v>
      </c>
    </row>
    <row r="2762" spans="1:6" s="279" customFormat="1" ht="20.25">
      <c r="A2762" s="280"/>
      <c r="B2762" s="280" t="s">
        <v>34</v>
      </c>
      <c r="C2762" s="282" t="s">
        <v>19</v>
      </c>
      <c r="D2762" s="38">
        <v>43100</v>
      </c>
      <c r="E2762" s="616">
        <v>533961</v>
      </c>
      <c r="F2762" s="302"/>
    </row>
    <row r="2763" spans="1:6" s="279" customFormat="1" ht="20.25">
      <c r="A2763" s="280"/>
      <c r="B2763" s="280" t="s">
        <v>73</v>
      </c>
      <c r="C2763" s="282" t="s">
        <v>757</v>
      </c>
      <c r="D2763" s="38">
        <v>43131</v>
      </c>
      <c r="E2763" s="615">
        <v>-21927</v>
      </c>
      <c r="F2763" s="295" t="s">
        <v>539</v>
      </c>
    </row>
    <row r="2764" spans="1:6" s="279" customFormat="1" ht="20.25">
      <c r="A2764" s="280"/>
      <c r="B2764" s="280" t="s">
        <v>34</v>
      </c>
      <c r="C2764" s="282" t="s">
        <v>19</v>
      </c>
      <c r="D2764" s="38">
        <v>43131</v>
      </c>
      <c r="E2764" s="615">
        <v>488638</v>
      </c>
      <c r="F2764" s="296"/>
    </row>
    <row r="2765" spans="1:6" s="279" customFormat="1" ht="20.25">
      <c r="A2765" s="280"/>
      <c r="B2765" s="280"/>
      <c r="C2765" s="280"/>
      <c r="D2765" s="38"/>
      <c r="E2765" s="88"/>
      <c r="F2765" s="302"/>
    </row>
    <row r="2766" spans="1:6" s="279" customFormat="1" ht="20.25">
      <c r="A2766" s="280"/>
      <c r="B2766" s="280"/>
      <c r="C2766" s="280"/>
      <c r="D2766" s="38"/>
      <c r="E2766" s="88"/>
      <c r="F2766" s="302"/>
    </row>
    <row r="2767" spans="1:6" s="279" customFormat="1" ht="20.25">
      <c r="A2767" s="280"/>
      <c r="B2767" s="280"/>
      <c r="C2767" s="280"/>
      <c r="D2767" s="38"/>
      <c r="E2767" s="89"/>
      <c r="F2767" s="302"/>
    </row>
    <row r="2768" spans="1:6" s="279" customFormat="1" ht="20.25">
      <c r="A2768" s="41"/>
      <c r="B2768" s="280"/>
      <c r="C2768" s="282"/>
      <c r="D2768" s="86"/>
      <c r="E2768" s="88"/>
      <c r="F2768" s="302"/>
    </row>
    <row r="2769" spans="1:6" s="279" customFormat="1" ht="20.25">
      <c r="A2769" s="41"/>
      <c r="B2769" s="280"/>
      <c r="C2769" s="280"/>
      <c r="D2769" s="38"/>
      <c r="E2769" s="89"/>
      <c r="F2769" s="302"/>
    </row>
    <row r="2770" spans="1:6" s="279" customFormat="1" ht="20.25">
      <c r="A2770" s="41"/>
      <c r="B2770" s="280"/>
      <c r="C2770" s="280"/>
      <c r="D2770" s="38"/>
      <c r="E2770" s="89"/>
      <c r="F2770" s="302"/>
    </row>
    <row r="2771" spans="1:6" s="279" customFormat="1" ht="20.25">
      <c r="A2771" s="41"/>
      <c r="B2771" s="280"/>
      <c r="C2771" s="280"/>
      <c r="D2771" s="38"/>
      <c r="E2771" s="89"/>
      <c r="F2771" s="296"/>
    </row>
    <row r="2772" spans="1:6" s="279" customFormat="1" ht="20.25">
      <c r="A2772" s="280"/>
      <c r="B2772" s="280"/>
      <c r="C2772" s="280"/>
      <c r="D2772" s="38"/>
      <c r="E2772" s="110"/>
      <c r="F2772" s="296"/>
    </row>
    <row r="2773" spans="1:6" s="279" customFormat="1" ht="20.25">
      <c r="A2773" s="280"/>
      <c r="B2773" s="280"/>
      <c r="C2773" s="280"/>
      <c r="D2773" s="38"/>
      <c r="E2773" s="50"/>
      <c r="F2773" s="296"/>
    </row>
    <row r="2774" spans="1:6" s="279" customFormat="1" ht="20.25">
      <c r="A2774" s="280"/>
      <c r="B2774" s="280"/>
      <c r="C2774" s="280"/>
      <c r="D2774" s="38"/>
      <c r="E2774" s="50"/>
      <c r="F2774" s="303"/>
    </row>
    <row r="2775" spans="1:6" s="279" customFormat="1" ht="20.25">
      <c r="A2775" s="280"/>
      <c r="B2775" s="280"/>
      <c r="C2775" s="282"/>
      <c r="D2775" s="38"/>
      <c r="E2775" s="126"/>
      <c r="F2775" s="303"/>
    </row>
    <row r="2776" spans="1:6" s="279" customFormat="1" ht="20.25">
      <c r="A2776" s="280"/>
      <c r="B2776" s="280"/>
      <c r="C2776" s="282"/>
      <c r="D2776" s="38"/>
      <c r="E2776" s="126"/>
      <c r="F2776" s="295"/>
    </row>
    <row r="2777" spans="1:6" s="279" customFormat="1" ht="20.25">
      <c r="A2777" s="280"/>
      <c r="B2777" s="280"/>
      <c r="C2777" s="282"/>
      <c r="D2777" s="38"/>
      <c r="E2777" s="126"/>
      <c r="F2777" s="295"/>
    </row>
    <row r="2778" spans="1:6" s="279" customFormat="1" ht="20.25">
      <c r="A2778" s="280"/>
      <c r="B2778" s="280"/>
      <c r="C2778" s="282"/>
      <c r="D2778" s="38"/>
      <c r="E2778" s="126"/>
      <c r="F2778" s="295"/>
    </row>
    <row r="2779" spans="1:6" s="279" customFormat="1" ht="20.25">
      <c r="A2779" s="280"/>
      <c r="B2779" s="280"/>
      <c r="C2779" s="282"/>
      <c r="D2779" s="38"/>
      <c r="E2779" s="126"/>
      <c r="F2779" s="295"/>
    </row>
    <row r="2780" spans="1:6" s="279" customFormat="1" ht="20.25">
      <c r="A2780" s="280"/>
      <c r="B2780" s="280"/>
      <c r="C2780" s="282"/>
      <c r="D2780" s="38"/>
      <c r="E2780" s="126"/>
      <c r="F2780" s="295"/>
    </row>
    <row r="2781" spans="1:6" s="279" customFormat="1" ht="20.25">
      <c r="A2781" s="280"/>
      <c r="B2781" s="280"/>
      <c r="C2781" s="282"/>
      <c r="D2781" s="38"/>
      <c r="E2781" s="126"/>
      <c r="F2781" s="295"/>
    </row>
    <row r="2782" spans="1:6" s="279" customFormat="1" ht="20.25">
      <c r="A2782" s="280"/>
      <c r="B2782" s="280"/>
      <c r="C2782" s="282"/>
      <c r="D2782" s="38"/>
      <c r="E2782" s="126"/>
      <c r="F2782" s="295"/>
    </row>
    <row r="2783" spans="1:6" s="279" customFormat="1" ht="20.25">
      <c r="A2783" s="280"/>
      <c r="B2783" s="280"/>
      <c r="C2783" s="282"/>
      <c r="D2783" s="38"/>
      <c r="E2783" s="194"/>
      <c r="F2783" s="295"/>
    </row>
    <row r="2784" spans="1:6" s="279" customFormat="1" ht="20.25">
      <c r="A2784" s="280"/>
      <c r="B2784" s="280"/>
      <c r="C2784" s="282"/>
      <c r="D2784" s="38"/>
      <c r="E2784" s="126"/>
      <c r="F2784" s="295"/>
    </row>
    <row r="2785" spans="1:6" s="279" customFormat="1" ht="20.25">
      <c r="A2785" s="67"/>
      <c r="B2785" s="280"/>
      <c r="C2785" s="282"/>
      <c r="D2785" s="38"/>
      <c r="E2785" s="163"/>
      <c r="F2785" s="296"/>
    </row>
    <row r="2786" spans="1:6" s="279" customFormat="1" ht="20.25">
      <c r="A2786" s="52"/>
      <c r="B2786" s="164"/>
      <c r="C2786" s="1238" t="s">
        <v>744</v>
      </c>
      <c r="D2786" s="1239"/>
      <c r="E2786" s="70">
        <f>SUM(E2760:E2785)</f>
        <v>1708663.7</v>
      </c>
      <c r="F2786" s="296"/>
    </row>
    <row r="2787" spans="1:6" ht="20.25">
      <c r="A2787" s="55" t="s">
        <v>23</v>
      </c>
      <c r="B2787" s="40"/>
      <c r="C2787" s="40"/>
      <c r="D2787" s="40"/>
      <c r="E2787" s="40"/>
      <c r="F2787" s="296"/>
    </row>
    <row r="2788" spans="1:6" ht="20.25">
      <c r="A2788" s="55"/>
      <c r="B2788" s="40"/>
      <c r="C2788" s="40"/>
      <c r="D2788" s="40"/>
      <c r="E2788" s="40"/>
      <c r="F2788" s="296"/>
    </row>
    <row r="2789" spans="1:6" ht="20.25">
      <c r="A2789" s="19" t="s">
        <v>0</v>
      </c>
      <c r="B2789" s="22"/>
      <c r="C2789" s="22"/>
      <c r="D2789" s="22"/>
      <c r="E2789" s="22"/>
      <c r="F2789" s="296"/>
    </row>
    <row r="2790" spans="1:6" ht="20.25">
      <c r="A2790" s="19" t="s">
        <v>1</v>
      </c>
      <c r="B2790" s="22"/>
      <c r="C2790" s="22"/>
      <c r="D2790" s="22"/>
      <c r="E2790" s="22"/>
      <c r="F2790" s="296"/>
    </row>
    <row r="2791" spans="1:6" ht="20.25">
      <c r="A2791" s="19"/>
      <c r="B2791" s="20"/>
      <c r="C2791" s="20"/>
      <c r="D2791" s="21"/>
      <c r="E2791" s="22"/>
      <c r="F2791" s="296"/>
    </row>
    <row r="2792" spans="1:6" ht="20.25">
      <c r="A2792" s="19"/>
      <c r="B2792" s="20"/>
      <c r="C2792" s="19" t="s">
        <v>2</v>
      </c>
      <c r="D2792" s="21"/>
      <c r="E2792" s="21"/>
      <c r="F2792" s="296"/>
    </row>
    <row r="2793" spans="1:6" ht="20.25">
      <c r="A2793" s="19" t="s">
        <v>3</v>
      </c>
      <c r="B2793" s="23"/>
      <c r="C2793" s="20"/>
      <c r="D2793" s="22"/>
      <c r="E2793" s="22"/>
      <c r="F2793" s="296"/>
    </row>
    <row r="2794" spans="1:6" ht="20.25">
      <c r="A2794" s="21"/>
      <c r="B2794" s="23"/>
      <c r="C2794" s="20"/>
      <c r="D2794" s="22"/>
      <c r="E2794" s="22"/>
      <c r="F2794" s="296"/>
    </row>
    <row r="2795" spans="1:6" ht="20.25">
      <c r="A2795" s="21" t="s">
        <v>283</v>
      </c>
      <c r="B2795" s="23"/>
      <c r="C2795" s="20"/>
      <c r="D2795" s="22"/>
      <c r="E2795" s="22"/>
      <c r="F2795" s="296"/>
    </row>
    <row r="2796" spans="1:6" ht="20.25">
      <c r="A2796" s="21" t="s">
        <v>5</v>
      </c>
      <c r="B2796" s="24"/>
      <c r="C2796" s="21"/>
      <c r="D2796" s="22"/>
      <c r="E2796" s="22"/>
      <c r="F2796" s="296"/>
    </row>
    <row r="2797" spans="1:6" ht="20.25">
      <c r="A2797" s="21" t="s">
        <v>6</v>
      </c>
      <c r="B2797" s="24"/>
      <c r="C2797" s="21"/>
      <c r="D2797" s="22"/>
      <c r="E2797" s="22"/>
      <c r="F2797" s="296"/>
    </row>
    <row r="2798" spans="1:6" ht="20.25">
      <c r="A2798" s="25" t="s">
        <v>7</v>
      </c>
      <c r="B2798" s="26" t="s">
        <v>8</v>
      </c>
      <c r="C2798" s="1238" t="s">
        <v>9</v>
      </c>
      <c r="D2798" s="1240"/>
      <c r="E2798" s="25" t="s">
        <v>10</v>
      </c>
      <c r="F2798" s="296"/>
    </row>
    <row r="2799" spans="1:6" ht="20.25">
      <c r="A2799" s="27"/>
      <c r="B2799" s="28" t="s">
        <v>11</v>
      </c>
      <c r="C2799" s="25"/>
      <c r="D2799" s="29"/>
      <c r="E2799" s="27" t="s">
        <v>12</v>
      </c>
      <c r="F2799" s="296"/>
    </row>
    <row r="2800" spans="1:6" ht="20.25">
      <c r="A2800" s="30"/>
      <c r="B2800" s="31"/>
      <c r="C2800" s="32" t="s">
        <v>13</v>
      </c>
      <c r="D2800" s="33" t="s">
        <v>14</v>
      </c>
      <c r="E2800" s="32"/>
      <c r="F2800" s="296"/>
    </row>
    <row r="2801" spans="1:10" ht="20.25">
      <c r="A2801" s="34" t="s">
        <v>284</v>
      </c>
      <c r="B2801" s="34" t="s">
        <v>26</v>
      </c>
      <c r="C2801" s="37" t="s">
        <v>19</v>
      </c>
      <c r="D2801" s="35">
        <v>39263</v>
      </c>
      <c r="E2801" s="94">
        <v>-2768</v>
      </c>
      <c r="F2801" s="296"/>
    </row>
    <row r="2802" spans="1:10" ht="20.25">
      <c r="A2802" s="37"/>
      <c r="B2802" s="37" t="s">
        <v>26</v>
      </c>
      <c r="C2802" s="37" t="s">
        <v>19</v>
      </c>
      <c r="D2802" s="38">
        <v>39325</v>
      </c>
      <c r="E2802" s="88">
        <v>-2833</v>
      </c>
      <c r="F2802" s="296"/>
    </row>
    <row r="2803" spans="1:10" ht="20.25">
      <c r="A2803" s="41"/>
      <c r="B2803" s="37" t="s">
        <v>26</v>
      </c>
      <c r="C2803" s="37" t="s">
        <v>17</v>
      </c>
      <c r="D2803" s="38">
        <v>39797</v>
      </c>
      <c r="E2803" s="88">
        <v>-2833</v>
      </c>
      <c r="F2803" s="296"/>
    </row>
    <row r="2804" spans="1:10" ht="20.25">
      <c r="A2804" s="41"/>
      <c r="B2804" s="37" t="s">
        <v>16</v>
      </c>
      <c r="C2804" s="37" t="s">
        <v>19</v>
      </c>
      <c r="D2804" s="38">
        <v>39813</v>
      </c>
      <c r="E2804" s="89">
        <v>47840</v>
      </c>
      <c r="F2804" s="296"/>
    </row>
    <row r="2805" spans="1:10" ht="20.25">
      <c r="A2805" s="41"/>
      <c r="B2805" s="37" t="s">
        <v>26</v>
      </c>
      <c r="C2805" s="37" t="s">
        <v>19</v>
      </c>
      <c r="D2805" s="38">
        <v>39660</v>
      </c>
      <c r="E2805" s="88">
        <v>-3000</v>
      </c>
      <c r="F2805" s="296"/>
    </row>
    <row r="2806" spans="1:10" ht="20.25">
      <c r="A2806" s="47"/>
      <c r="B2806" s="37" t="s">
        <v>27</v>
      </c>
      <c r="C2806" s="37" t="s">
        <v>17</v>
      </c>
      <c r="D2806" s="38">
        <v>42962</v>
      </c>
      <c r="E2806" s="89">
        <v>37842</v>
      </c>
      <c r="F2806" s="296"/>
    </row>
    <row r="2807" spans="1:10" ht="20.25">
      <c r="A2807" s="47"/>
      <c r="B2807" s="37"/>
      <c r="C2807" s="37" t="s">
        <v>285</v>
      </c>
      <c r="D2807" s="38">
        <v>43039</v>
      </c>
      <c r="E2807" s="90">
        <v>-137380.20000000001</v>
      </c>
      <c r="F2807" s="296"/>
    </row>
    <row r="2808" spans="1:10" ht="20.25">
      <c r="A2808" s="47"/>
      <c r="B2808" s="37" t="s">
        <v>16</v>
      </c>
      <c r="C2808" s="37" t="s">
        <v>19</v>
      </c>
      <c r="D2808" s="38">
        <v>43008</v>
      </c>
      <c r="E2808" s="89">
        <v>25870</v>
      </c>
      <c r="F2808" s="296"/>
    </row>
    <row r="2809" spans="1:10" ht="20.25">
      <c r="A2809" s="41"/>
      <c r="B2809" s="280" t="s">
        <v>34</v>
      </c>
      <c r="C2809" s="280" t="s">
        <v>17</v>
      </c>
      <c r="D2809" s="38">
        <v>43084</v>
      </c>
      <c r="E2809" s="89">
        <v>7055155</v>
      </c>
      <c r="F2809" s="296"/>
    </row>
    <row r="2810" spans="1:10" ht="20.25">
      <c r="A2810" s="41"/>
      <c r="B2810" s="280" t="s">
        <v>27</v>
      </c>
      <c r="C2810" s="280" t="s">
        <v>17</v>
      </c>
      <c r="D2810" s="38">
        <v>43100</v>
      </c>
      <c r="E2810" s="90">
        <v>-41120</v>
      </c>
      <c r="F2810" s="296"/>
      <c r="G2810" s="279"/>
      <c r="H2810" s="279"/>
      <c r="I2810" s="279"/>
      <c r="J2810" s="279"/>
    </row>
    <row r="2811" spans="1:10" ht="20.25">
      <c r="A2811" s="47"/>
      <c r="B2811" s="280" t="s">
        <v>34</v>
      </c>
      <c r="C2811" s="280" t="s">
        <v>19</v>
      </c>
      <c r="D2811" s="147">
        <v>43131</v>
      </c>
      <c r="E2811" s="126">
        <v>8509082</v>
      </c>
      <c r="F2811" s="296"/>
    </row>
    <row r="2812" spans="1:10" ht="20.25">
      <c r="A2812" s="47"/>
      <c r="B2812" s="280"/>
      <c r="C2812" s="280"/>
      <c r="D2812" s="147"/>
      <c r="E2812" s="126"/>
    </row>
    <row r="2813" spans="1:10" ht="20.25">
      <c r="A2813" s="41"/>
      <c r="B2813" s="37"/>
      <c r="C2813" s="37"/>
      <c r="D2813" s="38"/>
      <c r="E2813" s="89"/>
      <c r="F2813" s="302">
        <v>43101</v>
      </c>
    </row>
    <row r="2814" spans="1:10" ht="20.25">
      <c r="A2814" s="41"/>
      <c r="B2814" s="37"/>
      <c r="C2814" s="37"/>
      <c r="D2814" s="42"/>
      <c r="E2814" s="89"/>
    </row>
    <row r="2815" spans="1:10" ht="20.25">
      <c r="A2815" s="37"/>
      <c r="B2815" s="37"/>
      <c r="C2815" s="37"/>
      <c r="D2815" s="38"/>
      <c r="E2815" s="89"/>
    </row>
    <row r="2816" spans="1:10" ht="20.25">
      <c r="A2816" s="41"/>
      <c r="B2816" s="44"/>
      <c r="C2816" s="37"/>
      <c r="D2816" s="42"/>
      <c r="E2816" s="89"/>
    </row>
    <row r="2817" spans="1:6" ht="20.25">
      <c r="A2817" s="41"/>
      <c r="B2817" s="44"/>
      <c r="C2817" s="37"/>
      <c r="D2817" s="42"/>
      <c r="E2817" s="89"/>
    </row>
    <row r="2818" spans="1:6" ht="20.25">
      <c r="A2818" s="41"/>
      <c r="B2818" s="44"/>
      <c r="C2818" s="37"/>
      <c r="D2818" s="42"/>
      <c r="E2818" s="89"/>
    </row>
    <row r="2819" spans="1:6" ht="20.25">
      <c r="A2819" s="37"/>
      <c r="B2819" s="44"/>
      <c r="C2819" s="37"/>
      <c r="D2819" s="45"/>
      <c r="E2819" s="46"/>
    </row>
    <row r="2820" spans="1:6" s="279" customFormat="1" ht="20.25">
      <c r="A2820" s="37"/>
      <c r="B2820" s="44"/>
      <c r="C2820" s="37"/>
      <c r="D2820" s="45"/>
      <c r="E2820" s="46"/>
      <c r="F2820" s="302"/>
    </row>
    <row r="2821" spans="1:6" s="279" customFormat="1" ht="20.25">
      <c r="A2821" s="280"/>
      <c r="B2821" s="281"/>
      <c r="C2821" s="280"/>
      <c r="D2821" s="45"/>
      <c r="E2821" s="46"/>
      <c r="F2821" s="302"/>
    </row>
    <row r="2822" spans="1:6" s="279" customFormat="1" ht="20.25">
      <c r="A2822" s="280"/>
      <c r="B2822" s="281"/>
      <c r="C2822" s="280"/>
      <c r="D2822" s="45"/>
      <c r="E2822" s="46"/>
      <c r="F2822" s="302"/>
    </row>
    <row r="2823" spans="1:6" s="279" customFormat="1" ht="20.25">
      <c r="A2823" s="280"/>
      <c r="B2823" s="281"/>
      <c r="C2823" s="280"/>
      <c r="D2823" s="45"/>
      <c r="E2823" s="46"/>
      <c r="F2823" s="302"/>
    </row>
    <row r="2824" spans="1:6" s="279" customFormat="1" ht="20.25">
      <c r="A2824" s="280"/>
      <c r="B2824" s="281"/>
      <c r="C2824" s="280"/>
      <c r="D2824" s="45"/>
      <c r="E2824" s="46"/>
      <c r="F2824" s="302"/>
    </row>
    <row r="2825" spans="1:6" ht="20.25">
      <c r="A2825" s="280"/>
      <c r="B2825" s="281"/>
      <c r="C2825" s="280"/>
      <c r="D2825" s="45"/>
      <c r="E2825" s="46"/>
    </row>
    <row r="2826" spans="1:6" ht="20.25">
      <c r="A2826" s="37"/>
      <c r="B2826" s="44"/>
      <c r="C2826" s="37"/>
      <c r="D2826" s="45"/>
      <c r="E2826" s="46"/>
    </row>
    <row r="2827" spans="1:6" ht="20.25">
      <c r="A2827" s="37"/>
      <c r="B2827" s="44"/>
      <c r="C2827" s="37"/>
      <c r="D2827" s="45"/>
      <c r="E2827" s="46"/>
    </row>
    <row r="2828" spans="1:6" ht="20.25">
      <c r="A2828" s="47"/>
      <c r="B2828" s="48"/>
      <c r="C2828" s="47"/>
      <c r="D2828" s="49"/>
      <c r="E2828" s="50"/>
    </row>
    <row r="2829" spans="1:6" ht="20.25">
      <c r="A2829" s="30"/>
      <c r="B2829" s="51"/>
      <c r="C2829" s="30"/>
      <c r="D2829" s="49"/>
      <c r="E2829" s="50"/>
    </row>
    <row r="2830" spans="1:6" ht="20.25">
      <c r="A2830" s="52"/>
      <c r="B2830" s="53"/>
      <c r="C2830" s="1238" t="s">
        <v>744</v>
      </c>
      <c r="D2830" s="1239"/>
      <c r="E2830" s="140">
        <f>SUM(E2801:E2829)</f>
        <v>15485854.800000001</v>
      </c>
    </row>
    <row r="2831" spans="1:6" ht="20.25">
      <c r="A2831" s="55" t="s">
        <v>23</v>
      </c>
      <c r="B2831" s="40"/>
      <c r="C2831" s="40"/>
      <c r="D2831" s="40"/>
      <c r="E2831" s="40"/>
    </row>
    <row r="2832" spans="1:6" ht="20.25">
      <c r="A2832" s="19" t="s">
        <v>0</v>
      </c>
      <c r="B2832" s="40"/>
      <c r="C2832" s="40"/>
      <c r="D2832" s="40"/>
      <c r="E2832" s="40"/>
    </row>
    <row r="2833" spans="1:6" ht="20.25">
      <c r="A2833" s="19" t="s">
        <v>1</v>
      </c>
      <c r="B2833" s="22"/>
      <c r="C2833" s="22"/>
      <c r="D2833" s="22"/>
      <c r="E2833" s="22"/>
    </row>
    <row r="2834" spans="1:6" ht="20.25">
      <c r="A2834" s="19"/>
      <c r="B2834" s="20"/>
      <c r="C2834" s="20"/>
      <c r="D2834" s="21"/>
      <c r="E2834" s="22"/>
    </row>
    <row r="2835" spans="1:6" ht="20.25">
      <c r="A2835" s="19"/>
      <c r="B2835" s="20"/>
      <c r="C2835" s="19" t="s">
        <v>2</v>
      </c>
      <c r="D2835" s="21"/>
      <c r="E2835" s="21"/>
    </row>
    <row r="2836" spans="1:6" ht="20.25">
      <c r="A2836" s="19" t="s">
        <v>3</v>
      </c>
      <c r="B2836" s="23"/>
      <c r="C2836" s="20"/>
      <c r="D2836" s="22"/>
      <c r="E2836" s="22"/>
    </row>
    <row r="2837" spans="1:6" ht="20.25">
      <c r="A2837" s="21"/>
      <c r="B2837" s="23"/>
      <c r="C2837" s="20"/>
      <c r="D2837" s="22"/>
      <c r="E2837" s="22"/>
    </row>
    <row r="2838" spans="1:6" ht="20.25">
      <c r="A2838" s="21" t="s">
        <v>286</v>
      </c>
      <c r="B2838" s="23"/>
      <c r="C2838" s="20"/>
      <c r="D2838" s="22"/>
      <c r="E2838" s="22"/>
    </row>
    <row r="2839" spans="1:6" ht="20.25">
      <c r="A2839" s="21" t="s">
        <v>5</v>
      </c>
      <c r="B2839" s="24"/>
      <c r="C2839" s="21"/>
      <c r="D2839" s="22"/>
      <c r="E2839" s="22"/>
    </row>
    <row r="2840" spans="1:6" ht="20.25">
      <c r="A2840" s="21" t="s">
        <v>6</v>
      </c>
      <c r="B2840" s="24"/>
      <c r="C2840" s="21"/>
      <c r="D2840" s="22"/>
      <c r="E2840" s="22"/>
    </row>
    <row r="2841" spans="1:6" ht="20.25">
      <c r="A2841" s="25" t="s">
        <v>7</v>
      </c>
      <c r="B2841" s="26" t="s">
        <v>8</v>
      </c>
      <c r="C2841" s="1238" t="s">
        <v>9</v>
      </c>
      <c r="D2841" s="1240"/>
      <c r="E2841" s="25" t="s">
        <v>10</v>
      </c>
    </row>
    <row r="2842" spans="1:6" ht="20.25">
      <c r="A2842" s="27"/>
      <c r="B2842" s="28" t="s">
        <v>11</v>
      </c>
      <c r="C2842" s="25"/>
      <c r="D2842" s="29"/>
      <c r="E2842" s="27" t="s">
        <v>12</v>
      </c>
    </row>
    <row r="2843" spans="1:6" ht="20.25">
      <c r="A2843" s="30"/>
      <c r="B2843" s="31"/>
      <c r="C2843" s="32" t="s">
        <v>13</v>
      </c>
      <c r="D2843" s="33" t="s">
        <v>14</v>
      </c>
      <c r="E2843" s="32"/>
    </row>
    <row r="2844" spans="1:6" ht="20.25">
      <c r="A2844" s="34" t="s">
        <v>287</v>
      </c>
      <c r="B2844" s="34" t="s">
        <v>16</v>
      </c>
      <c r="C2844" s="37" t="s">
        <v>17</v>
      </c>
      <c r="D2844" s="35">
        <v>39217</v>
      </c>
      <c r="E2844" s="87">
        <v>19084</v>
      </c>
    </row>
    <row r="2845" spans="1:6" ht="20.25">
      <c r="A2845" s="37"/>
      <c r="B2845" s="37" t="s">
        <v>16</v>
      </c>
      <c r="C2845" s="85" t="s">
        <v>19</v>
      </c>
      <c r="D2845" s="38">
        <v>39355</v>
      </c>
      <c r="E2845" s="663">
        <v>100</v>
      </c>
    </row>
    <row r="2846" spans="1:6" ht="20.25">
      <c r="A2846" s="37"/>
      <c r="B2846" s="37" t="s">
        <v>26</v>
      </c>
      <c r="C2846" s="85" t="s">
        <v>19</v>
      </c>
      <c r="D2846" s="38">
        <v>39386</v>
      </c>
      <c r="E2846" s="88">
        <v>-4421.5</v>
      </c>
    </row>
    <row r="2847" spans="1:6" ht="20.25">
      <c r="A2847" s="37"/>
      <c r="B2847" s="37" t="s">
        <v>26</v>
      </c>
      <c r="C2847" s="85" t="s">
        <v>19</v>
      </c>
      <c r="D2847" s="38">
        <v>39447</v>
      </c>
      <c r="E2847" s="88">
        <v>-57092</v>
      </c>
    </row>
    <row r="2848" spans="1:6" ht="20.25">
      <c r="A2848" s="37"/>
      <c r="B2848" s="37" t="s">
        <v>16</v>
      </c>
      <c r="C2848" s="37" t="s">
        <v>17</v>
      </c>
      <c r="D2848" s="38">
        <v>39583</v>
      </c>
      <c r="E2848" s="663">
        <v>500</v>
      </c>
      <c r="F2848" s="296"/>
    </row>
    <row r="2849" spans="1:10" ht="20.25">
      <c r="A2849" s="37"/>
      <c r="B2849" s="37" t="s">
        <v>16</v>
      </c>
      <c r="C2849" s="37" t="s">
        <v>17</v>
      </c>
      <c r="D2849" s="38">
        <v>39614</v>
      </c>
      <c r="E2849" s="663">
        <v>500</v>
      </c>
      <c r="F2849" s="296"/>
    </row>
    <row r="2850" spans="1:10" ht="20.25">
      <c r="A2850" s="37"/>
      <c r="B2850" s="37" t="s">
        <v>26</v>
      </c>
      <c r="C2850" s="37" t="s">
        <v>17</v>
      </c>
      <c r="D2850" s="38">
        <v>39706</v>
      </c>
      <c r="E2850" s="88">
        <v>-100</v>
      </c>
      <c r="F2850" s="296"/>
    </row>
    <row r="2851" spans="1:10" ht="20.25">
      <c r="A2851" s="37"/>
      <c r="B2851" s="37" t="s">
        <v>18</v>
      </c>
      <c r="C2851" s="85" t="s">
        <v>19</v>
      </c>
      <c r="D2851" s="86">
        <v>40056</v>
      </c>
      <c r="E2851" s="664">
        <v>-9028.5499999999993</v>
      </c>
      <c r="F2851" s="296"/>
    </row>
    <row r="2852" spans="1:10" ht="20.25">
      <c r="A2852" s="37"/>
      <c r="B2852" s="37" t="s">
        <v>16</v>
      </c>
      <c r="C2852" s="37" t="s">
        <v>19</v>
      </c>
      <c r="D2852" s="38">
        <v>40086</v>
      </c>
      <c r="E2852" s="663">
        <v>46040</v>
      </c>
      <c r="F2852" s="296"/>
    </row>
    <row r="2853" spans="1:10" ht="20.25">
      <c r="A2853" s="37"/>
      <c r="B2853" s="37" t="s">
        <v>16</v>
      </c>
      <c r="C2853" s="37" t="s">
        <v>19</v>
      </c>
      <c r="D2853" s="38">
        <v>40117</v>
      </c>
      <c r="E2853" s="663">
        <v>137.6</v>
      </c>
      <c r="F2853" s="296"/>
    </row>
    <row r="2854" spans="1:10" ht="20.25">
      <c r="A2854" s="37"/>
      <c r="B2854" s="37" t="s">
        <v>16</v>
      </c>
      <c r="C2854" s="37" t="s">
        <v>17</v>
      </c>
      <c r="D2854" s="38">
        <v>40162</v>
      </c>
      <c r="E2854" s="663">
        <v>62755</v>
      </c>
      <c r="F2854" s="296"/>
    </row>
    <row r="2855" spans="1:10" ht="20.25">
      <c r="A2855" s="37"/>
      <c r="B2855" s="37" t="s">
        <v>20</v>
      </c>
      <c r="C2855" s="37" t="s">
        <v>17</v>
      </c>
      <c r="D2855" s="38">
        <v>40344</v>
      </c>
      <c r="E2855" s="88">
        <v>-909.45</v>
      </c>
      <c r="F2855" s="296"/>
    </row>
    <row r="2856" spans="1:10" ht="20.25">
      <c r="A2856" s="37"/>
      <c r="B2856" s="37" t="s">
        <v>28</v>
      </c>
      <c r="C2856" s="37" t="s">
        <v>17</v>
      </c>
      <c r="D2856" s="42">
        <v>40709</v>
      </c>
      <c r="E2856" s="663">
        <v>200</v>
      </c>
      <c r="F2856" s="296"/>
    </row>
    <row r="2857" spans="1:10" ht="20.25">
      <c r="A2857" s="37"/>
      <c r="B2857" s="37" t="s">
        <v>20</v>
      </c>
      <c r="C2857" s="37" t="s">
        <v>19</v>
      </c>
      <c r="D2857" s="38">
        <v>40786</v>
      </c>
      <c r="E2857" s="88">
        <v>-100</v>
      </c>
      <c r="F2857" s="296"/>
    </row>
    <row r="2858" spans="1:10" ht="20.25">
      <c r="A2858" s="37"/>
      <c r="B2858" s="37" t="s">
        <v>20</v>
      </c>
      <c r="C2858" s="37" t="s">
        <v>17</v>
      </c>
      <c r="D2858" s="38">
        <v>40862</v>
      </c>
      <c r="E2858" s="664">
        <v>-101446</v>
      </c>
      <c r="F2858" s="296"/>
    </row>
    <row r="2859" spans="1:10" ht="20.25">
      <c r="A2859" s="41"/>
      <c r="B2859" s="37" t="s">
        <v>20</v>
      </c>
      <c r="C2859" s="85" t="s">
        <v>17</v>
      </c>
      <c r="D2859" s="38">
        <v>40954</v>
      </c>
      <c r="E2859" s="663">
        <v>120</v>
      </c>
      <c r="F2859" s="296"/>
    </row>
    <row r="2860" spans="1:10" ht="20.25">
      <c r="A2860" s="41"/>
      <c r="B2860" s="37" t="s">
        <v>27</v>
      </c>
      <c r="C2860" s="37" t="s">
        <v>19</v>
      </c>
      <c r="D2860" s="38">
        <v>40967</v>
      </c>
      <c r="E2860" s="88">
        <v>-4536</v>
      </c>
      <c r="F2860" s="296"/>
    </row>
    <row r="2861" spans="1:10" ht="20.25">
      <c r="A2861" s="41"/>
      <c r="B2861" s="165" t="s">
        <v>60</v>
      </c>
      <c r="C2861" s="85" t="s">
        <v>107</v>
      </c>
      <c r="D2861" s="38">
        <v>41009</v>
      </c>
      <c r="E2861" s="88">
        <v>-90834</v>
      </c>
      <c r="F2861" s="296">
        <v>43101</v>
      </c>
    </row>
    <row r="2862" spans="1:10" ht="20.25">
      <c r="A2862" s="280"/>
      <c r="B2862" s="124" t="s">
        <v>18</v>
      </c>
      <c r="C2862" s="280" t="s">
        <v>19</v>
      </c>
      <c r="D2862" s="125">
        <v>43131</v>
      </c>
      <c r="E2862" s="285">
        <v>1428500</v>
      </c>
      <c r="F2862" s="296">
        <v>43101</v>
      </c>
      <c r="G2862" s="279"/>
      <c r="H2862" s="279"/>
      <c r="I2862" s="279"/>
      <c r="J2862" s="279"/>
    </row>
    <row r="2863" spans="1:10" s="279" customFormat="1" ht="20.25">
      <c r="A2863" s="280"/>
      <c r="B2863" s="124"/>
      <c r="C2863" s="280"/>
      <c r="D2863" s="125"/>
      <c r="E2863" s="285"/>
      <c r="F2863" s="296"/>
    </row>
    <row r="2864" spans="1:10" s="279" customFormat="1" ht="20.25">
      <c r="A2864" s="280"/>
      <c r="B2864" s="124"/>
      <c r="C2864" s="280"/>
      <c r="D2864" s="125"/>
      <c r="E2864" s="285"/>
      <c r="F2864" s="296"/>
    </row>
    <row r="2865" spans="1:6" s="279" customFormat="1" ht="20.25">
      <c r="A2865" s="37"/>
      <c r="B2865" s="37"/>
      <c r="C2865" s="37"/>
      <c r="D2865" s="38"/>
      <c r="E2865" s="46"/>
      <c r="F2865" s="308"/>
    </row>
    <row r="2866" spans="1:6" s="279" customFormat="1" ht="20.25">
      <c r="A2866" s="280"/>
      <c r="B2866" s="280"/>
      <c r="C2866" s="280"/>
      <c r="D2866" s="38"/>
      <c r="E2866" s="46"/>
      <c r="F2866" s="308"/>
    </row>
    <row r="2867" spans="1:6" s="279" customFormat="1" ht="20.25">
      <c r="A2867" s="280"/>
      <c r="B2867" s="280"/>
      <c r="C2867" s="280"/>
      <c r="D2867" s="38"/>
      <c r="E2867" s="46"/>
      <c r="F2867" s="308"/>
    </row>
    <row r="2868" spans="1:6" ht="20.25">
      <c r="A2868" s="280"/>
      <c r="B2868" s="280"/>
      <c r="C2868" s="280"/>
      <c r="D2868" s="38"/>
      <c r="E2868" s="46"/>
      <c r="F2868" s="308"/>
    </row>
    <row r="2869" spans="1:6" ht="20.25">
      <c r="A2869" s="37"/>
      <c r="B2869" s="37"/>
      <c r="C2869" s="37"/>
      <c r="D2869" s="38"/>
      <c r="E2869" s="46"/>
      <c r="F2869" s="296"/>
    </row>
    <row r="2870" spans="1:6" ht="20.25">
      <c r="A2870" s="47"/>
      <c r="B2870" s="37"/>
      <c r="C2870" s="37"/>
      <c r="D2870" s="38"/>
      <c r="E2870" s="46"/>
      <c r="F2870" s="296"/>
    </row>
    <row r="2871" spans="1:6" ht="20.25">
      <c r="A2871" s="30"/>
      <c r="B2871" s="51"/>
      <c r="C2871" s="30"/>
      <c r="D2871" s="49"/>
      <c r="E2871" s="50"/>
      <c r="F2871" s="296"/>
    </row>
    <row r="2872" spans="1:6" ht="20.25">
      <c r="A2872" s="52"/>
      <c r="B2872" s="53"/>
      <c r="C2872" s="1238" t="s">
        <v>744</v>
      </c>
      <c r="D2872" s="1239"/>
      <c r="E2872" s="62">
        <f>SUM(E2844:E2871)</f>
        <v>1289469.1000000001</v>
      </c>
      <c r="F2872" s="296"/>
    </row>
    <row r="2873" spans="1:6" ht="20.25">
      <c r="A2873" s="55" t="s">
        <v>23</v>
      </c>
      <c r="B2873" s="40"/>
      <c r="C2873" s="40"/>
      <c r="D2873" s="40"/>
      <c r="E2873" s="40"/>
      <c r="F2873" s="296"/>
    </row>
    <row r="2874" spans="1:6" ht="20.25">
      <c r="A2874" s="19" t="s">
        <v>0</v>
      </c>
      <c r="B2874" s="40"/>
      <c r="C2874" s="40"/>
      <c r="D2874" s="40"/>
      <c r="E2874" s="40"/>
      <c r="F2874" s="296"/>
    </row>
    <row r="2875" spans="1:6" ht="20.25">
      <c r="A2875" s="19" t="s">
        <v>1</v>
      </c>
      <c r="B2875" s="53"/>
      <c r="C2875" s="53"/>
      <c r="D2875" s="53"/>
      <c r="E2875" s="146"/>
      <c r="F2875" s="296"/>
    </row>
    <row r="2876" spans="1:6" ht="20.25">
      <c r="A2876" s="19"/>
      <c r="B2876" s="20"/>
      <c r="C2876" s="19" t="s">
        <v>2</v>
      </c>
      <c r="D2876" s="21"/>
      <c r="E2876" s="21"/>
      <c r="F2876" s="296"/>
    </row>
    <row r="2877" spans="1:6" ht="20.25">
      <c r="A2877" s="19" t="s">
        <v>3</v>
      </c>
      <c r="B2877" s="23"/>
      <c r="C2877" s="20"/>
      <c r="D2877" s="22"/>
      <c r="E2877" s="22"/>
      <c r="F2877" s="296"/>
    </row>
    <row r="2878" spans="1:6" ht="20.25">
      <c r="A2878" s="21" t="s">
        <v>288</v>
      </c>
      <c r="B2878" s="23"/>
      <c r="C2878" s="20"/>
      <c r="D2878" s="22"/>
      <c r="E2878" s="22"/>
      <c r="F2878" s="296"/>
    </row>
    <row r="2879" spans="1:6" ht="20.25">
      <c r="A2879" s="21" t="s">
        <v>5</v>
      </c>
      <c r="B2879" s="24"/>
      <c r="C2879" s="21"/>
      <c r="D2879" s="22"/>
      <c r="E2879" s="22"/>
      <c r="F2879" s="296"/>
    </row>
    <row r="2880" spans="1:6" ht="20.25">
      <c r="A2880" s="21" t="s">
        <v>6</v>
      </c>
      <c r="B2880" s="24"/>
      <c r="C2880" s="21"/>
      <c r="D2880" s="22"/>
      <c r="E2880" s="22"/>
      <c r="F2880" s="296"/>
    </row>
    <row r="2881" spans="1:6" ht="20.25">
      <c r="A2881" s="25" t="s">
        <v>7</v>
      </c>
      <c r="B2881" s="26" t="s">
        <v>8</v>
      </c>
      <c r="C2881" s="1238" t="s">
        <v>9</v>
      </c>
      <c r="D2881" s="1240"/>
      <c r="E2881" s="25" t="s">
        <v>10</v>
      </c>
      <c r="F2881" s="296"/>
    </row>
    <row r="2882" spans="1:6" ht="20.25">
      <c r="A2882" s="27"/>
      <c r="B2882" s="28" t="s">
        <v>11</v>
      </c>
      <c r="C2882" s="25"/>
      <c r="D2882" s="29"/>
      <c r="E2882" s="27" t="s">
        <v>12</v>
      </c>
    </row>
    <row r="2883" spans="1:6" ht="20.25">
      <c r="A2883" s="30"/>
      <c r="B2883" s="31"/>
      <c r="C2883" s="32" t="s">
        <v>13</v>
      </c>
      <c r="D2883" s="33" t="s">
        <v>14</v>
      </c>
      <c r="E2883" s="32"/>
    </row>
    <row r="2884" spans="1:6" ht="20.25">
      <c r="A2884" s="34" t="s">
        <v>289</v>
      </c>
      <c r="B2884" s="34" t="s">
        <v>26</v>
      </c>
      <c r="C2884" s="37" t="s">
        <v>19</v>
      </c>
      <c r="D2884" s="35">
        <v>39294</v>
      </c>
      <c r="E2884" s="94">
        <v>-4073.26</v>
      </c>
    </row>
    <row r="2885" spans="1:6" ht="20.25">
      <c r="A2885" s="37"/>
      <c r="B2885" s="37" t="s">
        <v>26</v>
      </c>
      <c r="C2885" s="37" t="s">
        <v>19</v>
      </c>
      <c r="D2885" s="38">
        <v>39325</v>
      </c>
      <c r="E2885" s="88">
        <v>-3688</v>
      </c>
    </row>
    <row r="2886" spans="1:6" ht="20.25">
      <c r="A2886" s="37"/>
      <c r="B2886" s="37" t="s">
        <v>26</v>
      </c>
      <c r="C2886" s="37" t="s">
        <v>17</v>
      </c>
      <c r="D2886" s="38">
        <v>39340</v>
      </c>
      <c r="E2886" s="89">
        <v>1966.5</v>
      </c>
    </row>
    <row r="2887" spans="1:6" ht="20.25">
      <c r="A2887" s="37"/>
      <c r="B2887" s="37" t="s">
        <v>26</v>
      </c>
      <c r="C2887" s="37" t="s">
        <v>19</v>
      </c>
      <c r="D2887" s="38">
        <v>39416</v>
      </c>
      <c r="E2887" s="88">
        <v>-1083.5</v>
      </c>
    </row>
    <row r="2888" spans="1:6" ht="20.25">
      <c r="A2888" s="37"/>
      <c r="B2888" s="37" t="s">
        <v>26</v>
      </c>
      <c r="C2888" s="37" t="s">
        <v>17</v>
      </c>
      <c r="D2888" s="38">
        <v>39431</v>
      </c>
      <c r="E2888" s="88">
        <v>-8018.2</v>
      </c>
    </row>
    <row r="2889" spans="1:6" ht="20.25">
      <c r="A2889" s="37"/>
      <c r="B2889" s="37" t="s">
        <v>16</v>
      </c>
      <c r="C2889" s="37" t="s">
        <v>17</v>
      </c>
      <c r="D2889" s="38">
        <v>39462</v>
      </c>
      <c r="E2889" s="89">
        <v>3000</v>
      </c>
    </row>
    <row r="2890" spans="1:6" ht="20.25">
      <c r="A2890" s="37"/>
      <c r="B2890" s="37" t="s">
        <v>16</v>
      </c>
      <c r="C2890" s="37" t="s">
        <v>19</v>
      </c>
      <c r="D2890" s="38">
        <v>39538</v>
      </c>
      <c r="E2890" s="89">
        <v>60</v>
      </c>
    </row>
    <row r="2891" spans="1:6" ht="20.25">
      <c r="A2891" s="37"/>
      <c r="B2891" s="37" t="s">
        <v>16</v>
      </c>
      <c r="C2891" s="37" t="s">
        <v>19</v>
      </c>
      <c r="D2891" s="38">
        <v>39568</v>
      </c>
      <c r="E2891" s="89">
        <v>45</v>
      </c>
    </row>
    <row r="2892" spans="1:6" ht="20.25">
      <c r="A2892" s="37"/>
      <c r="B2892" s="37" t="s">
        <v>16</v>
      </c>
      <c r="C2892" s="37" t="s">
        <v>17</v>
      </c>
      <c r="D2892" s="38">
        <v>39583</v>
      </c>
      <c r="E2892" s="89">
        <v>1060</v>
      </c>
    </row>
    <row r="2893" spans="1:6" ht="20.25">
      <c r="A2893" s="37"/>
      <c r="B2893" s="37" t="s">
        <v>26</v>
      </c>
      <c r="C2893" s="37" t="s">
        <v>19</v>
      </c>
      <c r="D2893" s="38">
        <v>39629</v>
      </c>
      <c r="E2893" s="88">
        <v>-312</v>
      </c>
    </row>
    <row r="2894" spans="1:6" ht="20.25">
      <c r="A2894" s="37"/>
      <c r="B2894" s="37" t="s">
        <v>26</v>
      </c>
      <c r="C2894" s="37" t="s">
        <v>19</v>
      </c>
      <c r="D2894" s="38">
        <v>39660</v>
      </c>
      <c r="E2894" s="88">
        <v>-13339</v>
      </c>
    </row>
    <row r="2895" spans="1:6" ht="20.25">
      <c r="A2895" s="37"/>
      <c r="B2895" s="37" t="s">
        <v>26</v>
      </c>
      <c r="C2895" s="37" t="s">
        <v>17</v>
      </c>
      <c r="D2895" s="38">
        <v>39675</v>
      </c>
      <c r="E2895" s="88">
        <v>-400</v>
      </c>
    </row>
    <row r="2896" spans="1:6" ht="20.25">
      <c r="A2896" s="37"/>
      <c r="B2896" s="37" t="s">
        <v>16</v>
      </c>
      <c r="C2896" s="37" t="s">
        <v>19</v>
      </c>
      <c r="D2896" s="38">
        <v>39691</v>
      </c>
      <c r="E2896" s="89">
        <v>7492</v>
      </c>
    </row>
    <row r="2897" spans="1:6" ht="20.25">
      <c r="A2897" s="37"/>
      <c r="B2897" s="37" t="s">
        <v>26</v>
      </c>
      <c r="C2897" s="37" t="s">
        <v>17</v>
      </c>
      <c r="D2897" s="38">
        <v>39706</v>
      </c>
      <c r="E2897" s="88">
        <v>-100</v>
      </c>
    </row>
    <row r="2898" spans="1:6" ht="20.25">
      <c r="A2898" s="37"/>
      <c r="B2898" s="37" t="s">
        <v>16</v>
      </c>
      <c r="C2898" s="37" t="s">
        <v>17</v>
      </c>
      <c r="D2898" s="38">
        <v>39736</v>
      </c>
      <c r="E2898" s="89">
        <v>156.5</v>
      </c>
    </row>
    <row r="2899" spans="1:6" ht="20.25">
      <c r="A2899" s="37"/>
      <c r="B2899" s="37" t="s">
        <v>26</v>
      </c>
      <c r="C2899" s="37" t="s">
        <v>19</v>
      </c>
      <c r="D2899" s="38">
        <v>39752</v>
      </c>
      <c r="E2899" s="88">
        <v>-2565.5</v>
      </c>
    </row>
    <row r="2900" spans="1:6" ht="20.25">
      <c r="A2900" s="37"/>
      <c r="B2900" s="37" t="s">
        <v>16</v>
      </c>
      <c r="C2900" s="37" t="s">
        <v>17</v>
      </c>
      <c r="D2900" s="38">
        <v>39767</v>
      </c>
      <c r="E2900" s="89">
        <v>6773.4</v>
      </c>
    </row>
    <row r="2901" spans="1:6" ht="20.25">
      <c r="A2901" s="37"/>
      <c r="B2901" s="37" t="s">
        <v>34</v>
      </c>
      <c r="C2901" s="37" t="s">
        <v>19</v>
      </c>
      <c r="D2901" s="38">
        <v>39782</v>
      </c>
      <c r="E2901" s="89">
        <v>10402.200000000001</v>
      </c>
    </row>
    <row r="2902" spans="1:6" ht="20.25">
      <c r="A2902" s="37"/>
      <c r="B2902" s="37" t="s">
        <v>18</v>
      </c>
      <c r="C2902" s="37" t="s">
        <v>17</v>
      </c>
      <c r="D2902" s="38">
        <v>39828</v>
      </c>
      <c r="E2902" s="88">
        <v>-300</v>
      </c>
    </row>
    <row r="2903" spans="1:6" ht="20.25">
      <c r="A2903" s="37"/>
      <c r="B2903" s="37" t="s">
        <v>18</v>
      </c>
      <c r="C2903" s="37" t="s">
        <v>19</v>
      </c>
      <c r="D2903" s="38">
        <v>39844</v>
      </c>
      <c r="E2903" s="114">
        <v>3571.7</v>
      </c>
    </row>
    <row r="2904" spans="1:6" ht="20.25">
      <c r="A2904" s="37"/>
      <c r="B2904" s="37" t="s">
        <v>16</v>
      </c>
      <c r="C2904" s="37" t="s">
        <v>17</v>
      </c>
      <c r="D2904" s="38">
        <v>39887</v>
      </c>
      <c r="E2904" s="114">
        <v>5281.4</v>
      </c>
    </row>
    <row r="2905" spans="1:6" ht="20.25">
      <c r="A2905" s="37"/>
      <c r="B2905" s="37" t="s">
        <v>16</v>
      </c>
      <c r="C2905" s="37" t="s">
        <v>17</v>
      </c>
      <c r="D2905" s="38">
        <v>39918</v>
      </c>
      <c r="E2905" s="114">
        <v>18988</v>
      </c>
    </row>
    <row r="2906" spans="1:6" ht="20.25">
      <c r="A2906" s="37"/>
      <c r="B2906" s="37" t="s">
        <v>26</v>
      </c>
      <c r="C2906" s="37" t="s">
        <v>19</v>
      </c>
      <c r="D2906" s="38">
        <v>39933</v>
      </c>
      <c r="E2906" s="88">
        <v>-858</v>
      </c>
    </row>
    <row r="2907" spans="1:6" ht="20.25">
      <c r="A2907" s="67"/>
      <c r="B2907" s="67" t="s">
        <v>34</v>
      </c>
      <c r="C2907" s="67" t="s">
        <v>17</v>
      </c>
      <c r="D2907" s="68">
        <v>39948</v>
      </c>
      <c r="E2907" s="128">
        <v>-226.1</v>
      </c>
    </row>
    <row r="2908" spans="1:6" ht="20.25">
      <c r="A2908" s="52"/>
      <c r="B2908" s="53"/>
      <c r="C2908" s="1238" t="s">
        <v>165</v>
      </c>
      <c r="D2908" s="1239"/>
      <c r="E2908" s="70">
        <f>SUM(E2884:E2907)</f>
        <v>23833.140000000003</v>
      </c>
    </row>
    <row r="2909" spans="1:6" s="279" customFormat="1" ht="20.25">
      <c r="A2909" s="52"/>
      <c r="B2909" s="53"/>
      <c r="C2909" s="28"/>
      <c r="D2909" s="28"/>
      <c r="E2909" s="64"/>
      <c r="F2909" s="302"/>
    </row>
    <row r="2910" spans="1:6" s="279" customFormat="1" ht="20.25">
      <c r="A2910" s="52"/>
      <c r="B2910" s="53"/>
      <c r="C2910" s="28"/>
      <c r="D2910" s="28"/>
      <c r="E2910" s="64"/>
      <c r="F2910" s="302"/>
    </row>
    <row r="2911" spans="1:6" s="279" customFormat="1" ht="20.25">
      <c r="A2911" s="52"/>
      <c r="B2911" s="53"/>
      <c r="C2911" s="28"/>
      <c r="D2911" s="28"/>
      <c r="E2911" s="64"/>
      <c r="F2911" s="302"/>
    </row>
    <row r="2912" spans="1:6" s="279" customFormat="1" ht="20.25">
      <c r="A2912" s="52"/>
      <c r="B2912" s="53"/>
      <c r="C2912" s="28"/>
      <c r="D2912" s="28"/>
      <c r="E2912" s="64"/>
      <c r="F2912" s="302"/>
    </row>
    <row r="2913" spans="1:6" s="279" customFormat="1" ht="20.25">
      <c r="A2913" s="52"/>
      <c r="B2913" s="53"/>
      <c r="C2913" s="28"/>
      <c r="D2913" s="28"/>
      <c r="E2913" s="64"/>
      <c r="F2913" s="302"/>
    </row>
    <row r="2914" spans="1:6" ht="20.25">
      <c r="A2914" s="52"/>
      <c r="B2914" s="53"/>
      <c r="C2914" s="28"/>
      <c r="D2914" s="28"/>
      <c r="E2914" s="64"/>
    </row>
    <row r="2915" spans="1:6" ht="20.25">
      <c r="A2915" s="19" t="s">
        <v>0</v>
      </c>
      <c r="B2915" s="40"/>
      <c r="C2915" s="40"/>
      <c r="D2915" s="40"/>
      <c r="E2915" s="40"/>
    </row>
    <row r="2916" spans="1:6" ht="20.25">
      <c r="A2916" s="19" t="s">
        <v>1</v>
      </c>
      <c r="B2916" s="40"/>
      <c r="C2916" s="40"/>
      <c r="D2916" s="40"/>
      <c r="E2916" s="40"/>
    </row>
    <row r="2917" spans="1:6" ht="20.25">
      <c r="A2917" s="19"/>
      <c r="B2917" s="20"/>
      <c r="C2917" s="20"/>
      <c r="D2917" s="21"/>
      <c r="E2917" s="22"/>
    </row>
    <row r="2918" spans="1:6" ht="20.25">
      <c r="A2918" s="19" t="s">
        <v>3</v>
      </c>
      <c r="B2918" s="20"/>
      <c r="C2918" s="19" t="s">
        <v>2</v>
      </c>
      <c r="D2918" s="21"/>
      <c r="E2918" s="21"/>
    </row>
    <row r="2919" spans="1:6" ht="20.25">
      <c r="A2919" s="21"/>
      <c r="B2919" s="23"/>
      <c r="C2919" s="20"/>
      <c r="D2919" s="22"/>
      <c r="E2919" s="22"/>
    </row>
    <row r="2920" spans="1:6" ht="20.25">
      <c r="A2920" s="21" t="s">
        <v>288</v>
      </c>
      <c r="B2920" s="23"/>
      <c r="C2920" s="20"/>
      <c r="D2920" s="22"/>
      <c r="E2920" s="22"/>
    </row>
    <row r="2921" spans="1:6" ht="20.25">
      <c r="A2921" s="21" t="s">
        <v>5</v>
      </c>
      <c r="B2921" s="24"/>
      <c r="C2921" s="21"/>
      <c r="D2921" s="22"/>
      <c r="E2921" s="22"/>
    </row>
    <row r="2922" spans="1:6" ht="20.25">
      <c r="A2922" s="21" t="s">
        <v>6</v>
      </c>
      <c r="B2922" s="24"/>
      <c r="C2922" s="21"/>
      <c r="D2922" s="22"/>
      <c r="E2922" s="22"/>
    </row>
    <row r="2923" spans="1:6" ht="20.25">
      <c r="A2923" s="25" t="s">
        <v>7</v>
      </c>
      <c r="B2923" s="26" t="s">
        <v>8</v>
      </c>
      <c r="C2923" s="1238" t="s">
        <v>9</v>
      </c>
      <c r="D2923" s="1239"/>
      <c r="E2923" s="25" t="s">
        <v>10</v>
      </c>
    </row>
    <row r="2924" spans="1:6" ht="20.25">
      <c r="A2924" s="27"/>
      <c r="B2924" s="28" t="s">
        <v>11</v>
      </c>
      <c r="C2924" s="25"/>
      <c r="D2924" s="29"/>
      <c r="E2924" s="27" t="s">
        <v>12</v>
      </c>
    </row>
    <row r="2925" spans="1:6" ht="20.25">
      <c r="A2925" s="30"/>
      <c r="B2925" s="31"/>
      <c r="C2925" s="32" t="s">
        <v>13</v>
      </c>
      <c r="D2925" s="33" t="s">
        <v>14</v>
      </c>
      <c r="E2925" s="32"/>
    </row>
    <row r="2926" spans="1:6" ht="20.25">
      <c r="A2926" s="34" t="s">
        <v>289</v>
      </c>
      <c r="B2926" s="1238" t="s">
        <v>264</v>
      </c>
      <c r="C2926" s="1257"/>
      <c r="D2926" s="1240"/>
      <c r="E2926" s="156">
        <f>E2908</f>
        <v>23833.140000000003</v>
      </c>
    </row>
    <row r="2927" spans="1:6" ht="20.25">
      <c r="A2927" s="47"/>
      <c r="B2927" s="34" t="s">
        <v>34</v>
      </c>
      <c r="C2927" s="34" t="s">
        <v>19</v>
      </c>
      <c r="D2927" s="35">
        <v>39964</v>
      </c>
      <c r="E2927" s="167">
        <v>8031.1</v>
      </c>
    </row>
    <row r="2928" spans="1:6" ht="20.25">
      <c r="A2928" s="47"/>
      <c r="B2928" s="37" t="s">
        <v>16</v>
      </c>
      <c r="C2928" s="37" t="s">
        <v>19</v>
      </c>
      <c r="D2928" s="38">
        <v>39994</v>
      </c>
      <c r="E2928" s="114">
        <v>42115.3</v>
      </c>
    </row>
    <row r="2929" spans="1:10" ht="20.25">
      <c r="A2929" s="47"/>
      <c r="B2929" s="37" t="s">
        <v>27</v>
      </c>
      <c r="C2929" s="37" t="s">
        <v>17</v>
      </c>
      <c r="D2929" s="86">
        <v>40132</v>
      </c>
      <c r="E2929" s="88">
        <v>-96521</v>
      </c>
    </row>
    <row r="2930" spans="1:10" ht="20.25">
      <c r="A2930" s="47"/>
      <c r="B2930" s="37" t="s">
        <v>20</v>
      </c>
      <c r="C2930" s="37" t="s">
        <v>19</v>
      </c>
      <c r="D2930" s="38">
        <v>40147</v>
      </c>
      <c r="E2930" s="88">
        <v>-43060</v>
      </c>
    </row>
    <row r="2931" spans="1:10" ht="20.25">
      <c r="A2931" s="47"/>
      <c r="B2931" s="37" t="s">
        <v>28</v>
      </c>
      <c r="C2931" s="37" t="s">
        <v>17</v>
      </c>
      <c r="D2931" s="86">
        <v>40224</v>
      </c>
      <c r="E2931" s="89">
        <v>1800</v>
      </c>
    </row>
    <row r="2932" spans="1:10" ht="20.25">
      <c r="A2932" s="47"/>
      <c r="B2932" s="280" t="s">
        <v>73</v>
      </c>
      <c r="C2932" s="280" t="s">
        <v>758</v>
      </c>
      <c r="D2932" s="147">
        <v>43131</v>
      </c>
      <c r="E2932" s="89">
        <v>-7055155</v>
      </c>
      <c r="G2932" s="279"/>
      <c r="H2932" s="279"/>
      <c r="I2932" s="279"/>
      <c r="J2932" s="279"/>
    </row>
    <row r="2933" spans="1:10" ht="20.25">
      <c r="A2933" s="47"/>
      <c r="B2933" s="280"/>
      <c r="C2933" s="280"/>
      <c r="D2933" s="147"/>
      <c r="E2933" s="89"/>
    </row>
    <row r="2934" spans="1:10" ht="20.25">
      <c r="A2934" s="47"/>
      <c r="B2934" s="28"/>
      <c r="C2934" s="27"/>
      <c r="D2934" s="148"/>
      <c r="E2934" s="27"/>
    </row>
    <row r="2935" spans="1:10" ht="20.25">
      <c r="A2935" s="47"/>
      <c r="B2935" s="28"/>
      <c r="C2935" s="27"/>
      <c r="D2935" s="148"/>
      <c r="E2935" s="27"/>
    </row>
    <row r="2936" spans="1:10" ht="20.25">
      <c r="A2936" s="47"/>
      <c r="B2936" s="28"/>
      <c r="C2936" s="27"/>
      <c r="D2936" s="148"/>
      <c r="E2936" s="27"/>
    </row>
    <row r="2937" spans="1:10" ht="20.25">
      <c r="A2937" s="47"/>
      <c r="B2937" s="28"/>
      <c r="C2937" s="27"/>
      <c r="D2937" s="148"/>
      <c r="E2937" s="27"/>
    </row>
    <row r="2938" spans="1:10" ht="20.25">
      <c r="A2938" s="37"/>
      <c r="B2938" s="37"/>
      <c r="C2938" s="37"/>
      <c r="D2938" s="38"/>
      <c r="E2938" s="88"/>
    </row>
    <row r="2939" spans="1:10" ht="20.25">
      <c r="A2939" s="41"/>
      <c r="B2939" s="37"/>
      <c r="C2939" s="37"/>
      <c r="D2939" s="38"/>
      <c r="E2939" s="88"/>
    </row>
    <row r="2940" spans="1:10" s="279" customFormat="1" ht="20.25">
      <c r="A2940" s="41"/>
      <c r="B2940" s="37"/>
      <c r="C2940" s="37"/>
      <c r="D2940" s="38"/>
      <c r="E2940" s="89"/>
      <c r="F2940" s="302"/>
    </row>
    <row r="2941" spans="1:10" s="279" customFormat="1" ht="20.25">
      <c r="A2941" s="41"/>
      <c r="B2941" s="281"/>
      <c r="C2941" s="280"/>
      <c r="D2941" s="42"/>
      <c r="E2941" s="89"/>
      <c r="F2941" s="302"/>
    </row>
    <row r="2942" spans="1:10" s="279" customFormat="1" ht="20.25">
      <c r="A2942" s="41"/>
      <c r="B2942" s="281"/>
      <c r="C2942" s="280"/>
      <c r="D2942" s="42"/>
      <c r="E2942" s="89"/>
      <c r="F2942" s="302"/>
    </row>
    <row r="2943" spans="1:10" s="279" customFormat="1" ht="20.25">
      <c r="A2943" s="41"/>
      <c r="B2943" s="281"/>
      <c r="C2943" s="280"/>
      <c r="D2943" s="42"/>
      <c r="E2943" s="89"/>
      <c r="F2943" s="302"/>
    </row>
    <row r="2944" spans="1:10" s="279" customFormat="1" ht="20.25">
      <c r="A2944" s="41"/>
      <c r="B2944" s="281"/>
      <c r="C2944" s="280"/>
      <c r="D2944" s="42"/>
      <c r="E2944" s="89"/>
      <c r="F2944" s="302"/>
    </row>
    <row r="2945" spans="1:6" s="279" customFormat="1" ht="20.25">
      <c r="A2945" s="41"/>
      <c r="B2945" s="281"/>
      <c r="C2945" s="280"/>
      <c r="D2945" s="42"/>
      <c r="E2945" s="89"/>
      <c r="F2945" s="302"/>
    </row>
    <row r="2946" spans="1:6" s="279" customFormat="1" ht="20.25">
      <c r="A2946" s="41"/>
      <c r="B2946" s="281"/>
      <c r="C2946" s="280"/>
      <c r="D2946" s="42"/>
      <c r="E2946" s="89"/>
      <c r="F2946" s="302"/>
    </row>
    <row r="2947" spans="1:6" s="279" customFormat="1" ht="20.25">
      <c r="A2947" s="41"/>
      <c r="B2947" s="281"/>
      <c r="C2947" s="280"/>
      <c r="D2947" s="42"/>
      <c r="E2947" s="89"/>
      <c r="F2947" s="302"/>
    </row>
    <row r="2948" spans="1:6" ht="20.25">
      <c r="A2948" s="41"/>
      <c r="B2948" s="281"/>
      <c r="C2948" s="280"/>
      <c r="D2948" s="42"/>
      <c r="E2948" s="89"/>
    </row>
    <row r="2949" spans="1:6" s="279" customFormat="1" ht="20.25">
      <c r="A2949" s="37"/>
      <c r="B2949" s="44"/>
      <c r="C2949" s="37"/>
      <c r="D2949" s="45"/>
      <c r="E2949" s="46"/>
      <c r="F2949" s="302"/>
    </row>
    <row r="2950" spans="1:6" ht="20.25">
      <c r="A2950" s="280"/>
      <c r="B2950" s="281"/>
      <c r="C2950" s="280"/>
      <c r="D2950" s="45"/>
      <c r="E2950" s="46"/>
    </row>
    <row r="2951" spans="1:6" ht="20.25">
      <c r="A2951" s="37"/>
      <c r="B2951" s="44"/>
      <c r="C2951" s="37"/>
      <c r="D2951" s="45"/>
      <c r="E2951" s="46"/>
    </row>
    <row r="2952" spans="1:6" ht="20.25">
      <c r="A2952" s="37"/>
      <c r="B2952" s="44"/>
      <c r="C2952" s="37"/>
      <c r="D2952" s="45"/>
      <c r="E2952" s="46"/>
    </row>
    <row r="2953" spans="1:6" ht="20.25">
      <c r="A2953" s="47"/>
      <c r="B2953" s="48"/>
      <c r="C2953" s="47"/>
      <c r="D2953" s="49"/>
      <c r="E2953" s="50"/>
    </row>
    <row r="2954" spans="1:6" ht="20.25">
      <c r="A2954" s="30"/>
      <c r="B2954" s="51"/>
      <c r="C2954" s="30"/>
      <c r="D2954" s="49"/>
      <c r="E2954" s="50"/>
    </row>
    <row r="2955" spans="1:6" ht="20.25">
      <c r="A2955" s="52"/>
      <c r="B2955" s="53"/>
      <c r="C2955" s="1238" t="s">
        <v>748</v>
      </c>
      <c r="D2955" s="1239"/>
      <c r="E2955" s="74">
        <f>SUM(E2926:E2954)</f>
        <v>-7118956.46</v>
      </c>
    </row>
    <row r="2956" spans="1:6" ht="20.25">
      <c r="A2956" s="55" t="s">
        <v>23</v>
      </c>
      <c r="B2956" s="40"/>
      <c r="C2956" s="40"/>
      <c r="D2956" s="40"/>
      <c r="E2956" s="40"/>
    </row>
    <row r="2957" spans="1:6" ht="20.25">
      <c r="A2957" s="19" t="s">
        <v>0</v>
      </c>
      <c r="B2957" s="40"/>
      <c r="C2957" s="40"/>
      <c r="D2957" s="40"/>
      <c r="E2957" s="40"/>
    </row>
    <row r="2958" spans="1:6" ht="20.25">
      <c r="A2958" s="19" t="s">
        <v>1</v>
      </c>
      <c r="B2958" s="22"/>
      <c r="C2958" s="22"/>
      <c r="D2958" s="22"/>
      <c r="E2958" s="22"/>
    </row>
    <row r="2959" spans="1:6" ht="20.25">
      <c r="A2959" s="19"/>
      <c r="B2959" s="20"/>
      <c r="C2959" s="20"/>
      <c r="D2959" s="21"/>
      <c r="E2959" s="22"/>
    </row>
    <row r="2960" spans="1:6" ht="20.25">
      <c r="A2960" s="19"/>
      <c r="B2960" s="20"/>
      <c r="C2960" s="19" t="s">
        <v>2</v>
      </c>
      <c r="D2960" s="21"/>
      <c r="E2960" s="21"/>
    </row>
    <row r="2961" spans="1:5" ht="20.25">
      <c r="A2961" s="19" t="s">
        <v>3</v>
      </c>
      <c r="B2961" s="23"/>
      <c r="C2961" s="20"/>
      <c r="D2961" s="22"/>
      <c r="E2961" s="22"/>
    </row>
    <row r="2962" spans="1:5" ht="20.25">
      <c r="A2962" s="21"/>
      <c r="B2962" s="23"/>
      <c r="C2962" s="20"/>
      <c r="D2962" s="22"/>
      <c r="E2962" s="22"/>
    </row>
    <row r="2963" spans="1:5" ht="20.25">
      <c r="A2963" s="21" t="s">
        <v>290</v>
      </c>
      <c r="B2963" s="23"/>
      <c r="C2963" s="20"/>
      <c r="D2963" s="22"/>
      <c r="E2963" s="22"/>
    </row>
    <row r="2964" spans="1:5" ht="20.25">
      <c r="A2964" s="21" t="s">
        <v>5</v>
      </c>
      <c r="B2964" s="24"/>
      <c r="C2964" s="21"/>
      <c r="D2964" s="22"/>
      <c r="E2964" s="22"/>
    </row>
    <row r="2965" spans="1:5" ht="20.25">
      <c r="A2965" s="21" t="s">
        <v>6</v>
      </c>
      <c r="B2965" s="24"/>
      <c r="C2965" s="21"/>
      <c r="D2965" s="22"/>
      <c r="E2965" s="22"/>
    </row>
    <row r="2966" spans="1:5" ht="20.25">
      <c r="A2966" s="25" t="s">
        <v>7</v>
      </c>
      <c r="B2966" s="26" t="s">
        <v>8</v>
      </c>
      <c r="C2966" s="1238" t="s">
        <v>9</v>
      </c>
      <c r="D2966" s="1239"/>
      <c r="E2966" s="25" t="s">
        <v>10</v>
      </c>
    </row>
    <row r="2967" spans="1:5" ht="20.25">
      <c r="A2967" s="27"/>
      <c r="B2967" s="28" t="s">
        <v>11</v>
      </c>
      <c r="C2967" s="25"/>
      <c r="D2967" s="29"/>
      <c r="E2967" s="27" t="s">
        <v>12</v>
      </c>
    </row>
    <row r="2968" spans="1:5" ht="20.25">
      <c r="A2968" s="30"/>
      <c r="B2968" s="31"/>
      <c r="C2968" s="32" t="s">
        <v>13</v>
      </c>
      <c r="D2968" s="33" t="s">
        <v>14</v>
      </c>
      <c r="E2968" s="32"/>
    </row>
    <row r="2969" spans="1:5" ht="20.25">
      <c r="A2969" s="34" t="s">
        <v>291</v>
      </c>
      <c r="B2969" s="34" t="s">
        <v>26</v>
      </c>
      <c r="C2969" s="37" t="s">
        <v>19</v>
      </c>
      <c r="D2969" s="35">
        <v>38929</v>
      </c>
      <c r="E2969" s="198">
        <v>-950.9</v>
      </c>
    </row>
    <row r="2970" spans="1:5" ht="20.25">
      <c r="A2970" s="37"/>
      <c r="B2970" s="37" t="s">
        <v>26</v>
      </c>
      <c r="C2970" s="37" t="s">
        <v>19</v>
      </c>
      <c r="D2970" s="38">
        <v>39538</v>
      </c>
      <c r="E2970" s="200">
        <v>-218.9</v>
      </c>
    </row>
    <row r="2971" spans="1:5" ht="20.25">
      <c r="A2971" s="37"/>
      <c r="B2971" s="37" t="s">
        <v>26</v>
      </c>
      <c r="C2971" s="37" t="s">
        <v>17</v>
      </c>
      <c r="D2971" s="38">
        <v>39553</v>
      </c>
      <c r="E2971" s="200">
        <v>-132</v>
      </c>
    </row>
    <row r="2972" spans="1:5" ht="20.25">
      <c r="A2972" s="37"/>
      <c r="B2972" s="37" t="s">
        <v>26</v>
      </c>
      <c r="C2972" s="37" t="s">
        <v>17</v>
      </c>
      <c r="D2972" s="38">
        <v>39614</v>
      </c>
      <c r="E2972" s="200">
        <v>-930</v>
      </c>
    </row>
    <row r="2973" spans="1:5" ht="20.25">
      <c r="A2973" s="37"/>
      <c r="B2973" s="37" t="s">
        <v>26</v>
      </c>
      <c r="C2973" s="37" t="s">
        <v>19</v>
      </c>
      <c r="D2973" s="38">
        <v>39629</v>
      </c>
      <c r="E2973" s="200">
        <v>-18756</v>
      </c>
    </row>
    <row r="2974" spans="1:5" ht="20.25">
      <c r="A2974" s="37"/>
      <c r="B2974" s="37" t="s">
        <v>34</v>
      </c>
      <c r="C2974" s="37" t="s">
        <v>19</v>
      </c>
      <c r="D2974" s="38">
        <v>39813</v>
      </c>
      <c r="E2974" s="200">
        <v>-1302</v>
      </c>
    </row>
    <row r="2975" spans="1:5" ht="20.25">
      <c r="A2975" s="37"/>
      <c r="B2975" s="37" t="s">
        <v>16</v>
      </c>
      <c r="C2975" s="37" t="s">
        <v>19</v>
      </c>
      <c r="D2975" s="38">
        <v>39903</v>
      </c>
      <c r="E2975" s="199">
        <v>31220</v>
      </c>
    </row>
    <row r="2976" spans="1:5" ht="20.25">
      <c r="A2976" s="37"/>
      <c r="B2976" s="37" t="s">
        <v>106</v>
      </c>
      <c r="C2976" s="37" t="s">
        <v>292</v>
      </c>
      <c r="D2976" s="38">
        <v>40004</v>
      </c>
      <c r="E2976" s="200">
        <v>-39240</v>
      </c>
    </row>
    <row r="2977" spans="1:10" ht="20.25">
      <c r="A2977" s="37"/>
      <c r="B2977" s="37" t="s">
        <v>34</v>
      </c>
      <c r="C2977" s="37" t="s">
        <v>19</v>
      </c>
      <c r="D2977" s="38">
        <v>40025</v>
      </c>
      <c r="E2977" s="199">
        <v>2429</v>
      </c>
    </row>
    <row r="2978" spans="1:10" ht="20.25">
      <c r="A2978" s="37"/>
      <c r="B2978" s="37" t="s">
        <v>16</v>
      </c>
      <c r="C2978" s="37" t="s">
        <v>19</v>
      </c>
      <c r="D2978" s="38">
        <v>40086</v>
      </c>
      <c r="E2978" s="199">
        <v>1263</v>
      </c>
    </row>
    <row r="2979" spans="1:10" ht="20.25">
      <c r="A2979" s="37"/>
      <c r="B2979" s="37" t="s">
        <v>293</v>
      </c>
      <c r="C2979" s="37" t="s">
        <v>17</v>
      </c>
      <c r="D2979" s="38">
        <v>40132</v>
      </c>
      <c r="E2979" s="199">
        <v>240</v>
      </c>
    </row>
    <row r="2980" spans="1:10" ht="20.25">
      <c r="A2980" s="37"/>
      <c r="B2980" s="37" t="s">
        <v>20</v>
      </c>
      <c r="C2980" s="37" t="s">
        <v>19</v>
      </c>
      <c r="D2980" s="38">
        <v>40178</v>
      </c>
      <c r="E2980" s="200">
        <v>-17900</v>
      </c>
    </row>
    <row r="2981" spans="1:10" ht="20.25">
      <c r="A2981" s="37"/>
      <c r="B2981" s="37" t="s">
        <v>20</v>
      </c>
      <c r="C2981" s="37" t="s">
        <v>17</v>
      </c>
      <c r="D2981" s="38">
        <v>40436</v>
      </c>
      <c r="E2981" s="200">
        <v>-100.2</v>
      </c>
    </row>
    <row r="2982" spans="1:10" ht="20.25">
      <c r="A2982" s="41"/>
      <c r="B2982" s="37" t="s">
        <v>20</v>
      </c>
      <c r="C2982" s="37" t="s">
        <v>17</v>
      </c>
      <c r="D2982" s="42">
        <v>41274</v>
      </c>
      <c r="E2982" s="200">
        <v>-147</v>
      </c>
      <c r="F2982" s="306"/>
    </row>
    <row r="2983" spans="1:10" ht="20.25">
      <c r="A2983" s="41"/>
      <c r="B2983" s="37" t="s">
        <v>16</v>
      </c>
      <c r="C2983" s="37" t="s">
        <v>17</v>
      </c>
      <c r="D2983" s="38">
        <v>42901</v>
      </c>
      <c r="E2983" s="203">
        <v>7200</v>
      </c>
      <c r="F2983" s="302">
        <v>43101</v>
      </c>
    </row>
    <row r="2984" spans="1:10" ht="20.25">
      <c r="A2984" s="41"/>
      <c r="B2984" s="280" t="s">
        <v>34</v>
      </c>
      <c r="C2984" s="280" t="s">
        <v>19</v>
      </c>
      <c r="D2984" s="42">
        <v>43131</v>
      </c>
      <c r="E2984" s="202">
        <v>5150924</v>
      </c>
      <c r="F2984" s="302">
        <v>43101</v>
      </c>
      <c r="G2984" s="279"/>
      <c r="H2984" s="279"/>
      <c r="I2984" s="279"/>
      <c r="J2984" s="279"/>
    </row>
    <row r="2985" spans="1:10" s="279" customFormat="1" ht="20.25">
      <c r="A2985" s="41"/>
      <c r="B2985" s="280"/>
      <c r="C2985" s="280"/>
      <c r="D2985" s="42"/>
      <c r="E2985" s="202"/>
      <c r="F2985" s="302"/>
    </row>
    <row r="2986" spans="1:10" ht="20.25">
      <c r="A2986" s="41"/>
      <c r="B2986" s="37"/>
      <c r="C2986" s="37"/>
      <c r="D2986" s="38"/>
      <c r="E2986" s="199"/>
    </row>
    <row r="2987" spans="1:10" ht="20.25">
      <c r="A2987" s="37"/>
      <c r="B2987" s="37"/>
      <c r="C2987" s="37"/>
      <c r="D2987" s="42"/>
      <c r="E2987" s="202"/>
    </row>
    <row r="2988" spans="1:10" ht="20.25">
      <c r="A2988" s="37"/>
      <c r="B2988" s="44"/>
      <c r="C2988" s="37"/>
      <c r="D2988" s="42"/>
      <c r="E2988" s="202"/>
    </row>
    <row r="2989" spans="1:10" s="279" customFormat="1" ht="20.25">
      <c r="A2989" s="37"/>
      <c r="B2989" s="44"/>
      <c r="C2989" s="37"/>
      <c r="D2989" s="45"/>
      <c r="E2989" s="46"/>
      <c r="F2989" s="302"/>
    </row>
    <row r="2990" spans="1:10" s="279" customFormat="1" ht="20.25">
      <c r="A2990" s="280"/>
      <c r="B2990" s="281"/>
      <c r="C2990" s="280"/>
      <c r="D2990" s="45"/>
      <c r="E2990" s="46"/>
      <c r="F2990" s="302"/>
    </row>
    <row r="2991" spans="1:10" s="279" customFormat="1" ht="20.25">
      <c r="A2991" s="280"/>
      <c r="B2991" s="281"/>
      <c r="C2991" s="280"/>
      <c r="D2991" s="45"/>
      <c r="E2991" s="46"/>
      <c r="F2991" s="302"/>
    </row>
    <row r="2992" spans="1:10" s="279" customFormat="1" ht="20.25">
      <c r="A2992" s="280"/>
      <c r="B2992" s="281"/>
      <c r="C2992" s="280"/>
      <c r="D2992" s="45"/>
      <c r="E2992" s="46"/>
      <c r="F2992" s="302"/>
    </row>
    <row r="2993" spans="1:5" ht="20.25">
      <c r="A2993" s="280"/>
      <c r="B2993" s="281"/>
      <c r="C2993" s="280"/>
      <c r="D2993" s="45"/>
      <c r="E2993" s="46"/>
    </row>
    <row r="2994" spans="1:5" ht="20.25">
      <c r="A2994" s="37"/>
      <c r="B2994" s="44"/>
      <c r="C2994" s="37"/>
      <c r="D2994" s="45"/>
      <c r="E2994" s="46"/>
    </row>
    <row r="2995" spans="1:5" ht="20.25">
      <c r="A2995" s="47"/>
      <c r="B2995" s="48"/>
      <c r="C2995" s="47"/>
      <c r="D2995" s="49"/>
      <c r="E2995" s="50"/>
    </row>
    <row r="2996" spans="1:5" ht="20.25">
      <c r="A2996" s="30"/>
      <c r="B2996" s="51"/>
      <c r="C2996" s="30"/>
      <c r="D2996" s="49"/>
      <c r="E2996" s="50"/>
    </row>
    <row r="2997" spans="1:5" ht="20.25">
      <c r="A2997" s="52"/>
      <c r="B2997" s="53"/>
      <c r="C2997" s="1238" t="s">
        <v>744</v>
      </c>
      <c r="D2997" s="1239"/>
      <c r="E2997" s="62">
        <f>SUM(E2969:E2996)</f>
        <v>5113599</v>
      </c>
    </row>
    <row r="2998" spans="1:5" ht="20.25">
      <c r="A2998" s="55" t="s">
        <v>23</v>
      </c>
      <c r="B2998" s="40"/>
      <c r="C2998" s="40"/>
      <c r="D2998" s="40"/>
      <c r="E2998" s="40"/>
    </row>
    <row r="2999" spans="1:5" ht="20.25">
      <c r="A2999" s="19" t="s">
        <v>0</v>
      </c>
      <c r="B2999" s="40"/>
      <c r="C2999" s="40"/>
      <c r="D2999" s="40"/>
      <c r="E2999" s="40"/>
    </row>
    <row r="3000" spans="1:5" ht="20.25">
      <c r="A3000" s="19" t="s">
        <v>1</v>
      </c>
      <c r="B3000" s="53"/>
      <c r="C3000" s="53"/>
      <c r="D3000" s="53"/>
      <c r="E3000" s="53"/>
    </row>
    <row r="3001" spans="1:5" ht="20.25">
      <c r="A3001" s="19"/>
      <c r="B3001" s="20"/>
      <c r="C3001" s="20"/>
      <c r="D3001" s="21"/>
      <c r="E3001" s="22"/>
    </row>
    <row r="3002" spans="1:5" ht="20.25">
      <c r="A3002" s="19"/>
      <c r="B3002" s="20"/>
      <c r="C3002" s="19" t="s">
        <v>2</v>
      </c>
      <c r="D3002" s="21"/>
      <c r="E3002" s="21"/>
    </row>
    <row r="3003" spans="1:5" ht="20.25">
      <c r="A3003" s="19" t="s">
        <v>3</v>
      </c>
      <c r="B3003" s="23"/>
      <c r="C3003" s="20"/>
      <c r="D3003" s="22"/>
      <c r="E3003" s="22"/>
    </row>
    <row r="3004" spans="1:5" ht="20.25">
      <c r="A3004" s="21"/>
      <c r="B3004" s="23"/>
      <c r="C3004" s="20"/>
      <c r="D3004" s="22"/>
      <c r="E3004" s="22"/>
    </row>
    <row r="3005" spans="1:5" ht="20.25">
      <c r="A3005" s="21" t="s">
        <v>294</v>
      </c>
      <c r="B3005" s="23"/>
      <c r="C3005" s="20"/>
      <c r="D3005" s="22"/>
      <c r="E3005" s="22"/>
    </row>
    <row r="3006" spans="1:5" ht="20.25">
      <c r="A3006" s="21" t="s">
        <v>5</v>
      </c>
      <c r="B3006" s="24"/>
      <c r="C3006" s="21"/>
      <c r="D3006" s="22"/>
      <c r="E3006" s="22"/>
    </row>
    <row r="3007" spans="1:5" ht="20.25">
      <c r="A3007" s="21" t="s">
        <v>6</v>
      </c>
      <c r="B3007" s="24"/>
      <c r="C3007" s="21"/>
      <c r="D3007" s="22"/>
      <c r="E3007" s="22"/>
    </row>
    <row r="3008" spans="1:5" ht="20.25">
      <c r="A3008" s="25" t="s">
        <v>7</v>
      </c>
      <c r="B3008" s="26" t="s">
        <v>8</v>
      </c>
      <c r="C3008" s="1238" t="s">
        <v>9</v>
      </c>
      <c r="D3008" s="1239"/>
      <c r="E3008" s="25" t="s">
        <v>10</v>
      </c>
    </row>
    <row r="3009" spans="1:6" ht="20.25">
      <c r="A3009" s="27"/>
      <c r="B3009" s="28" t="s">
        <v>11</v>
      </c>
      <c r="C3009" s="25"/>
      <c r="D3009" s="29"/>
      <c r="E3009" s="27" t="s">
        <v>12</v>
      </c>
    </row>
    <row r="3010" spans="1:6" ht="20.25">
      <c r="A3010" s="30"/>
      <c r="B3010" s="31"/>
      <c r="C3010" s="32" t="s">
        <v>13</v>
      </c>
      <c r="D3010" s="33" t="s">
        <v>14</v>
      </c>
      <c r="E3010" s="32"/>
    </row>
    <row r="3011" spans="1:6" ht="20.25">
      <c r="A3011" s="34" t="s">
        <v>295</v>
      </c>
      <c r="B3011" s="34" t="s">
        <v>26</v>
      </c>
      <c r="C3011" s="37" t="s">
        <v>19</v>
      </c>
      <c r="D3011" s="35">
        <v>38807</v>
      </c>
      <c r="E3011" s="94">
        <v>-1410.8</v>
      </c>
    </row>
    <row r="3012" spans="1:6" ht="20.25">
      <c r="A3012" s="37"/>
      <c r="B3012" s="37" t="s">
        <v>26</v>
      </c>
      <c r="C3012" s="37" t="s">
        <v>17</v>
      </c>
      <c r="D3012" s="38">
        <v>38822</v>
      </c>
      <c r="E3012" s="88">
        <v>-1422</v>
      </c>
    </row>
    <row r="3013" spans="1:6" ht="20.25">
      <c r="A3013" s="41"/>
      <c r="B3013" s="37" t="s">
        <v>26</v>
      </c>
      <c r="C3013" s="37" t="s">
        <v>19</v>
      </c>
      <c r="D3013" s="38">
        <v>38898</v>
      </c>
      <c r="E3013" s="88">
        <v>-1948</v>
      </c>
    </row>
    <row r="3014" spans="1:6" ht="20.25">
      <c r="A3014" s="41"/>
      <c r="B3014" s="37" t="s">
        <v>26</v>
      </c>
      <c r="C3014" s="37" t="s">
        <v>19</v>
      </c>
      <c r="D3014" s="38">
        <v>38913</v>
      </c>
      <c r="E3014" s="88">
        <v>-2216.6</v>
      </c>
    </row>
    <row r="3015" spans="1:6" ht="20.25">
      <c r="A3015" s="41"/>
      <c r="B3015" s="37" t="s">
        <v>26</v>
      </c>
      <c r="C3015" s="37" t="s">
        <v>17</v>
      </c>
      <c r="D3015" s="38">
        <v>38975</v>
      </c>
      <c r="E3015" s="88">
        <v>-199.95</v>
      </c>
    </row>
    <row r="3016" spans="1:6" ht="20.25">
      <c r="A3016" s="41"/>
      <c r="B3016" s="37" t="s">
        <v>26</v>
      </c>
      <c r="C3016" s="37" t="s">
        <v>17</v>
      </c>
      <c r="D3016" s="38">
        <v>39036</v>
      </c>
      <c r="E3016" s="88">
        <v>-100</v>
      </c>
    </row>
    <row r="3017" spans="1:6" ht="20.25">
      <c r="A3017" s="41"/>
      <c r="B3017" s="37" t="s">
        <v>26</v>
      </c>
      <c r="C3017" s="37" t="s">
        <v>19</v>
      </c>
      <c r="D3017" s="38">
        <v>39141</v>
      </c>
      <c r="E3017" s="88">
        <v>-28822</v>
      </c>
    </row>
    <row r="3018" spans="1:6" ht="20.25">
      <c r="A3018" s="41"/>
      <c r="B3018" s="37" t="s">
        <v>26</v>
      </c>
      <c r="C3018" s="37" t="s">
        <v>19</v>
      </c>
      <c r="D3018" s="38">
        <v>39141</v>
      </c>
      <c r="E3018" s="88">
        <v>-14444.4</v>
      </c>
    </row>
    <row r="3019" spans="1:6" ht="20.25">
      <c r="A3019" s="37"/>
      <c r="B3019" s="37" t="s">
        <v>26</v>
      </c>
      <c r="C3019" s="37" t="s">
        <v>19</v>
      </c>
      <c r="D3019" s="38">
        <v>39141</v>
      </c>
      <c r="E3019" s="88">
        <v>-100</v>
      </c>
    </row>
    <row r="3020" spans="1:6" ht="20.25">
      <c r="A3020" s="41"/>
      <c r="B3020" s="37" t="s">
        <v>26</v>
      </c>
      <c r="C3020" s="37" t="s">
        <v>19</v>
      </c>
      <c r="D3020" s="38">
        <v>39660</v>
      </c>
      <c r="E3020" s="88">
        <v>-200</v>
      </c>
      <c r="F3020" s="302">
        <v>43101</v>
      </c>
    </row>
    <row r="3021" spans="1:6" ht="20.25">
      <c r="A3021" s="47"/>
      <c r="B3021" s="37" t="s">
        <v>40</v>
      </c>
      <c r="C3021" s="37" t="s">
        <v>19</v>
      </c>
      <c r="D3021" s="38">
        <v>43100</v>
      </c>
      <c r="E3021" s="89">
        <v>1953580</v>
      </c>
    </row>
    <row r="3022" spans="1:6" s="279" customFormat="1" ht="20.25">
      <c r="A3022" s="41"/>
      <c r="B3022" s="280" t="s">
        <v>40</v>
      </c>
      <c r="C3022" s="280" t="s">
        <v>19</v>
      </c>
      <c r="D3022" s="38">
        <v>43131</v>
      </c>
      <c r="E3022" s="89">
        <v>1175371</v>
      </c>
      <c r="F3022" s="302"/>
    </row>
    <row r="3023" spans="1:6" ht="20.25">
      <c r="A3023" s="41"/>
      <c r="B3023" s="280" t="s">
        <v>73</v>
      </c>
      <c r="C3023" s="280" t="s">
        <v>752</v>
      </c>
      <c r="D3023" s="38">
        <v>43131</v>
      </c>
      <c r="E3023" s="89">
        <v>-3658</v>
      </c>
    </row>
    <row r="3024" spans="1:6" ht="20.25">
      <c r="A3024" s="41"/>
      <c r="B3024" s="37"/>
      <c r="C3024" s="37"/>
      <c r="D3024" s="38"/>
      <c r="E3024" s="126"/>
    </row>
    <row r="3025" spans="1:6" ht="20.25">
      <c r="A3025" s="41"/>
      <c r="B3025" s="37"/>
      <c r="C3025" s="37"/>
      <c r="D3025" s="38"/>
      <c r="E3025" s="126"/>
    </row>
    <row r="3026" spans="1:6" ht="20.25">
      <c r="A3026" s="41"/>
      <c r="B3026" s="37"/>
      <c r="C3026" s="37"/>
      <c r="D3026" s="38"/>
      <c r="E3026" s="89"/>
    </row>
    <row r="3027" spans="1:6" s="279" customFormat="1" ht="20.25">
      <c r="A3027" s="37"/>
      <c r="B3027" s="44"/>
      <c r="C3027" s="37"/>
      <c r="D3027" s="45"/>
      <c r="E3027" s="46"/>
      <c r="F3027" s="302"/>
    </row>
    <row r="3028" spans="1:6" s="279" customFormat="1" ht="20.25">
      <c r="A3028" s="280"/>
      <c r="B3028" s="281"/>
      <c r="C3028" s="280"/>
      <c r="D3028" s="45"/>
      <c r="E3028" s="46"/>
      <c r="F3028" s="302"/>
    </row>
    <row r="3029" spans="1:6" s="279" customFormat="1" ht="20.25">
      <c r="A3029" s="280"/>
      <c r="B3029" s="281"/>
      <c r="C3029" s="280"/>
      <c r="D3029" s="45"/>
      <c r="E3029" s="46"/>
      <c r="F3029" s="302"/>
    </row>
    <row r="3030" spans="1:6" s="279" customFormat="1" ht="20.25">
      <c r="A3030" s="280"/>
      <c r="B3030" s="281"/>
      <c r="C3030" s="280"/>
      <c r="D3030" s="45"/>
      <c r="E3030" s="46"/>
      <c r="F3030" s="302"/>
    </row>
    <row r="3031" spans="1:6" s="279" customFormat="1" ht="20.25">
      <c r="A3031" s="280"/>
      <c r="B3031" s="281"/>
      <c r="C3031" s="280"/>
      <c r="D3031" s="45"/>
      <c r="E3031" s="46"/>
      <c r="F3031" s="302"/>
    </row>
    <row r="3032" spans="1:6" s="279" customFormat="1" ht="20.25">
      <c r="A3032" s="280"/>
      <c r="B3032" s="281"/>
      <c r="C3032" s="280"/>
      <c r="D3032" s="45"/>
      <c r="E3032" s="46"/>
      <c r="F3032" s="302"/>
    </row>
    <row r="3033" spans="1:6" ht="20.25">
      <c r="A3033" s="280"/>
      <c r="B3033" s="281"/>
      <c r="C3033" s="280"/>
      <c r="D3033" s="45"/>
      <c r="E3033" s="46"/>
    </row>
    <row r="3034" spans="1:6" ht="20.25">
      <c r="A3034" s="37"/>
      <c r="B3034" s="44"/>
      <c r="C3034" s="37"/>
      <c r="D3034" s="45"/>
      <c r="E3034" s="46"/>
    </row>
    <row r="3035" spans="1:6" ht="20.25">
      <c r="A3035" s="37"/>
      <c r="B3035" s="44"/>
      <c r="C3035" s="37"/>
      <c r="D3035" s="45"/>
      <c r="E3035" s="46"/>
    </row>
    <row r="3036" spans="1:6" ht="20.25">
      <c r="A3036" s="47"/>
      <c r="B3036" s="48"/>
      <c r="C3036" s="47"/>
      <c r="D3036" s="49"/>
      <c r="E3036" s="50"/>
    </row>
    <row r="3037" spans="1:6" ht="20.25">
      <c r="A3037" s="30"/>
      <c r="B3037" s="51"/>
      <c r="C3037" s="30"/>
      <c r="D3037" s="49"/>
      <c r="E3037" s="50"/>
    </row>
    <row r="3038" spans="1:6" ht="20.25">
      <c r="A3038" s="52"/>
      <c r="B3038" s="53"/>
      <c r="C3038" s="1238" t="s">
        <v>744</v>
      </c>
      <c r="D3038" s="1239"/>
      <c r="E3038" s="62">
        <f>SUM(E3011:E3037)</f>
        <v>3074429.25</v>
      </c>
    </row>
    <row r="3039" spans="1:6" ht="20.25">
      <c r="A3039" s="55" t="s">
        <v>23</v>
      </c>
      <c r="B3039" s="40"/>
      <c r="C3039" s="40"/>
      <c r="D3039" s="40"/>
      <c r="E3039" s="40"/>
    </row>
    <row r="3040" spans="1:6" ht="20.25">
      <c r="A3040" s="19" t="s">
        <v>0</v>
      </c>
      <c r="B3040" s="40"/>
      <c r="C3040" s="40"/>
      <c r="D3040" s="40"/>
      <c r="E3040" s="40"/>
    </row>
    <row r="3041" spans="1:5" ht="20.25">
      <c r="A3041" s="19" t="s">
        <v>1</v>
      </c>
      <c r="B3041" s="53"/>
      <c r="C3041" s="53"/>
      <c r="D3041" s="53"/>
      <c r="E3041" s="53"/>
    </row>
    <row r="3042" spans="1:5" ht="20.25">
      <c r="A3042" s="19"/>
      <c r="B3042" s="20"/>
      <c r="C3042" s="20"/>
      <c r="D3042" s="21"/>
      <c r="E3042" s="22"/>
    </row>
    <row r="3043" spans="1:5" ht="20.25">
      <c r="A3043" s="19"/>
      <c r="B3043" s="20"/>
      <c r="C3043" s="19" t="s">
        <v>2</v>
      </c>
      <c r="D3043" s="21"/>
      <c r="E3043" s="21"/>
    </row>
    <row r="3044" spans="1:5" ht="20.25">
      <c r="A3044" s="19" t="s">
        <v>3</v>
      </c>
      <c r="B3044" s="23"/>
      <c r="C3044" s="20"/>
      <c r="D3044" s="22"/>
      <c r="E3044" s="22"/>
    </row>
    <row r="3045" spans="1:5" ht="20.25">
      <c r="A3045" s="21"/>
      <c r="B3045" s="23"/>
      <c r="C3045" s="20"/>
      <c r="D3045" s="22"/>
      <c r="E3045" s="22"/>
    </row>
    <row r="3046" spans="1:5" ht="20.25">
      <c r="A3046" s="21" t="s">
        <v>296</v>
      </c>
      <c r="B3046" s="23"/>
      <c r="C3046" s="20"/>
      <c r="D3046" s="22"/>
      <c r="E3046" s="22"/>
    </row>
    <row r="3047" spans="1:5" ht="20.25">
      <c r="A3047" s="21" t="s">
        <v>5</v>
      </c>
      <c r="B3047" s="24"/>
      <c r="C3047" s="21"/>
      <c r="D3047" s="22" t="s">
        <v>204</v>
      </c>
      <c r="E3047" s="22"/>
    </row>
    <row r="3048" spans="1:5" ht="20.25">
      <c r="A3048" s="21" t="s">
        <v>6</v>
      </c>
      <c r="B3048" s="24"/>
      <c r="C3048" s="21"/>
      <c r="D3048" s="22"/>
      <c r="E3048" s="22"/>
    </row>
    <row r="3049" spans="1:5" ht="20.25">
      <c r="A3049" s="25" t="s">
        <v>7</v>
      </c>
      <c r="B3049" s="26" t="s">
        <v>8</v>
      </c>
      <c r="C3049" s="1238" t="s">
        <v>9</v>
      </c>
      <c r="D3049" s="1240"/>
      <c r="E3049" s="25" t="s">
        <v>10</v>
      </c>
    </row>
    <row r="3050" spans="1:5" ht="20.25">
      <c r="A3050" s="27"/>
      <c r="B3050" s="28" t="s">
        <v>11</v>
      </c>
      <c r="C3050" s="25"/>
      <c r="D3050" s="29"/>
      <c r="E3050" s="27" t="s">
        <v>12</v>
      </c>
    </row>
    <row r="3051" spans="1:5" ht="20.25">
      <c r="A3051" s="30"/>
      <c r="B3051" s="31"/>
      <c r="C3051" s="32" t="s">
        <v>13</v>
      </c>
      <c r="D3051" s="33" t="s">
        <v>14</v>
      </c>
      <c r="E3051" s="32"/>
    </row>
    <row r="3052" spans="1:5" ht="20.25">
      <c r="A3052" s="34" t="s">
        <v>297</v>
      </c>
      <c r="B3052" s="34" t="s">
        <v>18</v>
      </c>
      <c r="C3052" s="85" t="s">
        <v>17</v>
      </c>
      <c r="D3052" s="35">
        <v>39493</v>
      </c>
      <c r="E3052" s="87">
        <v>25641</v>
      </c>
    </row>
    <row r="3053" spans="1:5" ht="20.25">
      <c r="A3053" s="37"/>
      <c r="B3053" s="37" t="s">
        <v>18</v>
      </c>
      <c r="C3053" s="37" t="s">
        <v>19</v>
      </c>
      <c r="D3053" s="38">
        <v>39506</v>
      </c>
      <c r="E3053" s="663">
        <v>4746</v>
      </c>
    </row>
    <row r="3054" spans="1:5" ht="20.25">
      <c r="A3054" s="41"/>
      <c r="B3054" s="37" t="s">
        <v>26</v>
      </c>
      <c r="C3054" s="37" t="s">
        <v>19</v>
      </c>
      <c r="D3054" s="38">
        <v>39629</v>
      </c>
      <c r="E3054" s="88">
        <v>-29180.400000000001</v>
      </c>
    </row>
    <row r="3055" spans="1:5" ht="20.25">
      <c r="A3055" s="41"/>
      <c r="B3055" s="37" t="s">
        <v>26</v>
      </c>
      <c r="C3055" s="85" t="s">
        <v>17</v>
      </c>
      <c r="D3055" s="38">
        <v>39644</v>
      </c>
      <c r="E3055" s="664">
        <v>-900</v>
      </c>
    </row>
    <row r="3056" spans="1:5" ht="20.25">
      <c r="A3056" s="41"/>
      <c r="B3056" s="37" t="s">
        <v>18</v>
      </c>
      <c r="C3056" s="37" t="s">
        <v>298</v>
      </c>
      <c r="D3056" s="38">
        <v>39813</v>
      </c>
      <c r="E3056" s="664">
        <v>-3083</v>
      </c>
    </row>
    <row r="3057" spans="1:6" ht="20.25">
      <c r="A3057" s="41"/>
      <c r="B3057" s="37" t="s">
        <v>26</v>
      </c>
      <c r="C3057" s="85" t="s">
        <v>17</v>
      </c>
      <c r="D3057" s="38">
        <v>39828</v>
      </c>
      <c r="E3057" s="664">
        <v>-200</v>
      </c>
    </row>
    <row r="3058" spans="1:6" ht="20.25">
      <c r="A3058" s="41"/>
      <c r="B3058" s="37" t="s">
        <v>26</v>
      </c>
      <c r="C3058" s="85" t="s">
        <v>17</v>
      </c>
      <c r="D3058" s="86">
        <v>40009</v>
      </c>
      <c r="E3058" s="664">
        <v>-478.4</v>
      </c>
    </row>
    <row r="3059" spans="1:6" ht="20.25">
      <c r="A3059" s="41"/>
      <c r="B3059" s="37" t="s">
        <v>18</v>
      </c>
      <c r="C3059" s="37" t="s">
        <v>17</v>
      </c>
      <c r="D3059" s="38">
        <v>40101</v>
      </c>
      <c r="E3059" s="89">
        <v>845.2</v>
      </c>
    </row>
    <row r="3060" spans="1:6" ht="20.25">
      <c r="A3060" s="37"/>
      <c r="B3060" s="37" t="s">
        <v>26</v>
      </c>
      <c r="C3060" s="37" t="s">
        <v>19</v>
      </c>
      <c r="D3060" s="38">
        <v>40209</v>
      </c>
      <c r="E3060" s="88">
        <v>-12.2</v>
      </c>
      <c r="F3060" s="296"/>
    </row>
    <row r="3061" spans="1:6" ht="20.25">
      <c r="A3061" s="41"/>
      <c r="B3061" s="37" t="s">
        <v>20</v>
      </c>
      <c r="C3061" s="37" t="s">
        <v>17</v>
      </c>
      <c r="D3061" s="38">
        <v>40224</v>
      </c>
      <c r="E3061" s="88">
        <v>-853</v>
      </c>
      <c r="F3061" s="295"/>
    </row>
    <row r="3062" spans="1:6" ht="20.25">
      <c r="A3062" s="41"/>
      <c r="B3062" s="37" t="s">
        <v>299</v>
      </c>
      <c r="C3062" s="37" t="s">
        <v>19</v>
      </c>
      <c r="D3062" s="42">
        <v>42338</v>
      </c>
      <c r="E3062" s="95">
        <v>-900</v>
      </c>
      <c r="F3062" s="296">
        <v>43101</v>
      </c>
    </row>
    <row r="3063" spans="1:6" ht="20.25">
      <c r="A3063" s="47"/>
      <c r="B3063" s="37" t="s">
        <v>18</v>
      </c>
      <c r="C3063" s="280" t="s">
        <v>19</v>
      </c>
      <c r="D3063" s="38">
        <v>43131</v>
      </c>
      <c r="E3063" s="89">
        <v>531208</v>
      </c>
      <c r="F3063" s="296">
        <v>43101</v>
      </c>
    </row>
    <row r="3064" spans="1:6" ht="20.25">
      <c r="A3064" s="37"/>
      <c r="B3064" s="37"/>
      <c r="C3064" s="37"/>
      <c r="D3064" s="38"/>
      <c r="E3064" s="89"/>
      <c r="F3064" s="296"/>
    </row>
    <row r="3065" spans="1:6" ht="20.25">
      <c r="A3065" s="37"/>
      <c r="B3065" s="37"/>
      <c r="C3065" s="37"/>
      <c r="D3065" s="38"/>
      <c r="E3065" s="89"/>
      <c r="F3065" s="296"/>
    </row>
    <row r="3066" spans="1:6" ht="20.25">
      <c r="A3066" s="37"/>
      <c r="B3066" s="37"/>
      <c r="C3066" s="37"/>
      <c r="D3066" s="38"/>
      <c r="E3066" s="89"/>
      <c r="F3066" s="296"/>
    </row>
    <row r="3067" spans="1:6" ht="20.25">
      <c r="A3067" s="41"/>
      <c r="B3067" s="37"/>
      <c r="C3067" s="37"/>
      <c r="D3067" s="38"/>
      <c r="E3067" s="88"/>
      <c r="F3067" s="296"/>
    </row>
    <row r="3068" spans="1:6" ht="20.25">
      <c r="A3068" s="41"/>
      <c r="B3068" s="37"/>
      <c r="C3068" s="37"/>
      <c r="D3068" s="38"/>
      <c r="E3068" s="88"/>
      <c r="F3068" s="296"/>
    </row>
    <row r="3069" spans="1:6" ht="20.25">
      <c r="A3069" s="41"/>
      <c r="B3069" s="37"/>
      <c r="C3069" s="37"/>
      <c r="D3069" s="38"/>
      <c r="E3069" s="89"/>
      <c r="F3069" s="296"/>
    </row>
    <row r="3070" spans="1:6" s="279" customFormat="1" ht="20.25">
      <c r="A3070" s="37"/>
      <c r="B3070" s="44"/>
      <c r="C3070" s="37"/>
      <c r="D3070" s="45"/>
      <c r="E3070" s="46"/>
      <c r="F3070" s="296"/>
    </row>
    <row r="3071" spans="1:6" s="279" customFormat="1" ht="20.25">
      <c r="A3071" s="280"/>
      <c r="B3071" s="281"/>
      <c r="C3071" s="280"/>
      <c r="D3071" s="45"/>
      <c r="E3071" s="46"/>
      <c r="F3071" s="296"/>
    </row>
    <row r="3072" spans="1:6" s="279" customFormat="1" ht="20.25">
      <c r="A3072" s="280"/>
      <c r="B3072" s="281"/>
      <c r="C3072" s="280"/>
      <c r="D3072" s="45"/>
      <c r="E3072" s="46"/>
      <c r="F3072" s="296"/>
    </row>
    <row r="3073" spans="1:6" ht="20.25">
      <c r="A3073" s="280"/>
      <c r="B3073" s="281"/>
      <c r="C3073" s="280"/>
      <c r="D3073" s="45"/>
      <c r="E3073" s="46"/>
      <c r="F3073" s="296"/>
    </row>
    <row r="3074" spans="1:6" ht="20.25">
      <c r="A3074" s="37"/>
      <c r="B3074" s="44"/>
      <c r="C3074" s="37"/>
      <c r="D3074" s="45"/>
      <c r="E3074" s="46"/>
      <c r="F3074" s="296"/>
    </row>
    <row r="3075" spans="1:6" ht="20.25">
      <c r="A3075" s="37"/>
      <c r="B3075" s="44"/>
      <c r="C3075" s="37"/>
      <c r="D3075" s="45"/>
      <c r="E3075" s="46"/>
      <c r="F3075" s="296"/>
    </row>
    <row r="3076" spans="1:6" ht="20.25">
      <c r="A3076" s="37"/>
      <c r="B3076" s="44"/>
      <c r="C3076" s="37"/>
      <c r="D3076" s="45"/>
      <c r="E3076" s="46"/>
      <c r="F3076" s="296"/>
    </row>
    <row r="3077" spans="1:6" ht="20.25">
      <c r="A3077" s="47"/>
      <c r="B3077" s="48"/>
      <c r="C3077" s="47"/>
      <c r="D3077" s="49"/>
      <c r="E3077" s="50"/>
      <c r="F3077" s="296"/>
    </row>
    <row r="3078" spans="1:6" ht="20.25">
      <c r="A3078" s="30"/>
      <c r="B3078" s="51"/>
      <c r="C3078" s="30"/>
      <c r="D3078" s="49"/>
      <c r="E3078" s="50"/>
      <c r="F3078" s="296"/>
    </row>
    <row r="3079" spans="1:6" ht="20.25">
      <c r="A3079" s="52"/>
      <c r="B3079" s="53"/>
      <c r="C3079" s="1238" t="s">
        <v>744</v>
      </c>
      <c r="D3079" s="1239"/>
      <c r="E3079" s="140">
        <f>SUM(E3052:E3078)</f>
        <v>526833.19999999995</v>
      </c>
    </row>
    <row r="3080" spans="1:6" ht="20.25">
      <c r="A3080" s="55" t="s">
        <v>23</v>
      </c>
      <c r="B3080" s="40"/>
      <c r="C3080" s="40"/>
      <c r="D3080" s="40"/>
      <c r="E3080" s="40"/>
    </row>
    <row r="3081" spans="1:6" ht="20.25">
      <c r="A3081" s="19" t="s">
        <v>0</v>
      </c>
      <c r="B3081" s="40"/>
      <c r="C3081" s="40"/>
      <c r="D3081" s="40"/>
      <c r="E3081" s="40"/>
    </row>
    <row r="3082" spans="1:6" ht="20.25">
      <c r="A3082" s="19" t="s">
        <v>1</v>
      </c>
      <c r="B3082" s="22"/>
      <c r="C3082" s="22"/>
      <c r="D3082" s="22"/>
      <c r="E3082" s="22"/>
    </row>
    <row r="3083" spans="1:6" ht="20.25">
      <c r="A3083" s="19"/>
      <c r="B3083" s="20"/>
      <c r="C3083" s="20"/>
      <c r="D3083" s="21"/>
      <c r="E3083" s="22"/>
    </row>
    <row r="3084" spans="1:6" ht="20.25">
      <c r="A3084" s="19"/>
      <c r="B3084" s="20"/>
      <c r="C3084" s="19" t="s">
        <v>2</v>
      </c>
      <c r="D3084" s="21"/>
      <c r="E3084" s="21"/>
    </row>
    <row r="3085" spans="1:6" ht="20.25">
      <c r="A3085" s="19" t="s">
        <v>3</v>
      </c>
      <c r="B3085" s="23"/>
      <c r="C3085" s="20"/>
      <c r="D3085" s="22"/>
      <c r="E3085" s="22"/>
    </row>
    <row r="3086" spans="1:6" ht="20.25">
      <c r="A3086" s="21"/>
      <c r="B3086" s="23"/>
      <c r="C3086" s="20"/>
      <c r="D3086" s="22"/>
      <c r="E3086" s="22"/>
    </row>
    <row r="3087" spans="1:6" ht="20.25">
      <c r="A3087" s="21" t="s">
        <v>300</v>
      </c>
      <c r="B3087" s="23"/>
      <c r="C3087" s="20"/>
      <c r="D3087" s="22"/>
      <c r="E3087" s="22"/>
    </row>
    <row r="3088" spans="1:6" ht="20.25">
      <c r="A3088" s="21" t="s">
        <v>5</v>
      </c>
      <c r="B3088" s="24"/>
      <c r="C3088" s="21"/>
      <c r="D3088" s="22"/>
      <c r="E3088" s="22"/>
    </row>
    <row r="3089" spans="1:5" ht="20.25">
      <c r="A3089" s="21" t="s">
        <v>6</v>
      </c>
      <c r="B3089" s="24"/>
      <c r="C3089" s="21"/>
      <c r="D3089" s="22"/>
      <c r="E3089" s="22"/>
    </row>
    <row r="3090" spans="1:5" ht="20.25">
      <c r="A3090" s="25" t="s">
        <v>7</v>
      </c>
      <c r="B3090" s="26" t="s">
        <v>8</v>
      </c>
      <c r="C3090" s="1238" t="s">
        <v>9</v>
      </c>
      <c r="D3090" s="1240"/>
      <c r="E3090" s="25" t="s">
        <v>10</v>
      </c>
    </row>
    <row r="3091" spans="1:5" ht="20.25">
      <c r="A3091" s="27"/>
      <c r="B3091" s="28" t="s">
        <v>11</v>
      </c>
      <c r="C3091" s="25"/>
      <c r="D3091" s="29"/>
      <c r="E3091" s="27" t="s">
        <v>12</v>
      </c>
    </row>
    <row r="3092" spans="1:5" ht="20.25">
      <c r="A3092" s="30"/>
      <c r="B3092" s="31"/>
      <c r="C3092" s="32" t="s">
        <v>13</v>
      </c>
      <c r="D3092" s="33" t="s">
        <v>14</v>
      </c>
      <c r="E3092" s="32"/>
    </row>
    <row r="3093" spans="1:5" ht="20.25">
      <c r="A3093" s="34" t="s">
        <v>301</v>
      </c>
      <c r="B3093" s="34" t="s">
        <v>16</v>
      </c>
      <c r="C3093" s="85" t="s">
        <v>17</v>
      </c>
      <c r="D3093" s="35">
        <v>39797</v>
      </c>
      <c r="E3093" s="87">
        <v>364.52</v>
      </c>
    </row>
    <row r="3094" spans="1:5" ht="20.25">
      <c r="A3094" s="37"/>
      <c r="B3094" s="37" t="s">
        <v>26</v>
      </c>
      <c r="C3094" s="85" t="s">
        <v>19</v>
      </c>
      <c r="D3094" s="38">
        <v>39813</v>
      </c>
      <c r="E3094" s="88">
        <v>-20250</v>
      </c>
    </row>
    <row r="3095" spans="1:5" ht="20.25">
      <c r="A3095" s="41"/>
      <c r="B3095" s="37" t="s">
        <v>16</v>
      </c>
      <c r="C3095" s="85" t="s">
        <v>19</v>
      </c>
      <c r="D3095" s="38">
        <v>39903</v>
      </c>
      <c r="E3095" s="89">
        <v>140</v>
      </c>
    </row>
    <row r="3096" spans="1:5" ht="20.25">
      <c r="A3096" s="41"/>
      <c r="B3096" s="37" t="s">
        <v>302</v>
      </c>
      <c r="C3096" s="85" t="s">
        <v>19</v>
      </c>
      <c r="D3096" s="86">
        <v>40056</v>
      </c>
      <c r="E3096" s="89">
        <v>614</v>
      </c>
    </row>
    <row r="3097" spans="1:5" ht="20.25">
      <c r="A3097" s="41"/>
      <c r="B3097" s="37" t="s">
        <v>302</v>
      </c>
      <c r="C3097" s="85">
        <v>204</v>
      </c>
      <c r="D3097" s="86">
        <v>40147</v>
      </c>
      <c r="E3097" s="88">
        <v>-1716</v>
      </c>
    </row>
    <row r="3098" spans="1:5" ht="20.25">
      <c r="A3098" s="41"/>
      <c r="B3098" s="37" t="s">
        <v>302</v>
      </c>
      <c r="C3098" s="85" t="s">
        <v>17</v>
      </c>
      <c r="D3098" s="38">
        <v>40313</v>
      </c>
      <c r="E3098" s="89">
        <v>229</v>
      </c>
    </row>
    <row r="3099" spans="1:5" ht="20.25">
      <c r="A3099" s="37"/>
      <c r="B3099" s="37"/>
      <c r="C3099" s="37"/>
      <c r="D3099" s="42"/>
      <c r="E3099" s="89"/>
    </row>
    <row r="3100" spans="1:5" ht="20.25">
      <c r="A3100" s="41"/>
      <c r="B3100" s="37"/>
      <c r="C3100" s="85"/>
      <c r="D3100" s="42"/>
      <c r="E3100" s="89"/>
    </row>
    <row r="3101" spans="1:5" ht="20.25">
      <c r="A3101" s="41"/>
      <c r="B3101" s="37"/>
      <c r="C3101" s="37"/>
      <c r="D3101" s="168"/>
      <c r="E3101" s="89"/>
    </row>
    <row r="3102" spans="1:5" ht="20.25">
      <c r="A3102" s="47"/>
      <c r="B3102" s="28"/>
      <c r="C3102" s="27"/>
      <c r="D3102" s="148"/>
      <c r="E3102" s="27"/>
    </row>
    <row r="3103" spans="1:5" ht="20.25">
      <c r="A3103" s="47"/>
      <c r="B3103" s="28"/>
      <c r="C3103" s="27"/>
      <c r="D3103" s="148"/>
      <c r="E3103" s="27"/>
    </row>
    <row r="3104" spans="1:5" ht="20.25">
      <c r="A3104" s="47"/>
      <c r="B3104" s="28"/>
      <c r="C3104" s="27"/>
      <c r="D3104" s="148"/>
      <c r="E3104" s="27"/>
    </row>
    <row r="3105" spans="1:6" ht="20.25">
      <c r="A3105" s="47"/>
      <c r="B3105" s="27"/>
      <c r="C3105" s="27"/>
      <c r="D3105" s="27"/>
      <c r="E3105" s="27"/>
    </row>
    <row r="3106" spans="1:6" ht="20.25">
      <c r="A3106" s="37"/>
      <c r="B3106" s="37"/>
      <c r="C3106" s="37"/>
      <c r="D3106" s="38"/>
      <c r="E3106" s="88"/>
    </row>
    <row r="3107" spans="1:6" ht="20.25">
      <c r="A3107" s="37"/>
      <c r="B3107" s="37"/>
      <c r="C3107" s="37"/>
      <c r="D3107" s="38"/>
      <c r="E3107" s="88"/>
    </row>
    <row r="3108" spans="1:6" ht="20.25">
      <c r="A3108" s="41"/>
      <c r="B3108" s="37"/>
      <c r="C3108" s="37"/>
      <c r="D3108" s="38"/>
      <c r="E3108" s="88"/>
    </row>
    <row r="3109" spans="1:6" ht="20.25">
      <c r="A3109" s="41"/>
      <c r="B3109" s="37"/>
      <c r="C3109" s="37"/>
      <c r="D3109" s="38"/>
      <c r="E3109" s="88"/>
    </row>
    <row r="3110" spans="1:6" ht="20.25">
      <c r="A3110" s="41"/>
      <c r="B3110" s="37"/>
      <c r="C3110" s="37"/>
      <c r="D3110" s="38"/>
      <c r="E3110" s="89"/>
    </row>
    <row r="3111" spans="1:6" s="279" customFormat="1" ht="20.25">
      <c r="A3111" s="37"/>
      <c r="B3111" s="44"/>
      <c r="C3111" s="37"/>
      <c r="D3111" s="45"/>
      <c r="E3111" s="46"/>
      <c r="F3111" s="302"/>
    </row>
    <row r="3112" spans="1:6" s="279" customFormat="1" ht="20.25">
      <c r="A3112" s="280"/>
      <c r="B3112" s="281"/>
      <c r="C3112" s="280"/>
      <c r="D3112" s="45"/>
      <c r="E3112" s="46"/>
      <c r="F3112" s="302"/>
    </row>
    <row r="3113" spans="1:6" s="279" customFormat="1" ht="20.25">
      <c r="A3113" s="280"/>
      <c r="B3113" s="281"/>
      <c r="C3113" s="280"/>
      <c r="D3113" s="45"/>
      <c r="E3113" s="46"/>
      <c r="F3113" s="302"/>
    </row>
    <row r="3114" spans="1:6" ht="20.25">
      <c r="A3114" s="280"/>
      <c r="B3114" s="281"/>
      <c r="C3114" s="280"/>
      <c r="D3114" s="45"/>
      <c r="E3114" s="46"/>
    </row>
    <row r="3115" spans="1:6" ht="20.25">
      <c r="A3115" s="37"/>
      <c r="B3115" s="44"/>
      <c r="C3115" s="37"/>
      <c r="D3115" s="45"/>
      <c r="E3115" s="46"/>
    </row>
    <row r="3116" spans="1:6" ht="20.25">
      <c r="A3116" s="37"/>
      <c r="B3116" s="44"/>
      <c r="C3116" s="37"/>
      <c r="D3116" s="45"/>
      <c r="E3116" s="46"/>
    </row>
    <row r="3117" spans="1:6" ht="20.25">
      <c r="A3117" s="37"/>
      <c r="B3117" s="44"/>
      <c r="C3117" s="37"/>
      <c r="D3117" s="45"/>
      <c r="E3117" s="46"/>
    </row>
    <row r="3118" spans="1:6" ht="20.25">
      <c r="A3118" s="47"/>
      <c r="B3118" s="48"/>
      <c r="C3118" s="47"/>
      <c r="D3118" s="49"/>
      <c r="E3118" s="50"/>
    </row>
    <row r="3119" spans="1:6" ht="20.25">
      <c r="A3119" s="30"/>
      <c r="B3119" s="51"/>
      <c r="C3119" s="30"/>
      <c r="D3119" s="49"/>
      <c r="E3119" s="50"/>
    </row>
    <row r="3120" spans="1:6" ht="20.25">
      <c r="A3120" s="52"/>
      <c r="B3120" s="53"/>
      <c r="C3120" s="1238" t="s">
        <v>748</v>
      </c>
      <c r="D3120" s="1239"/>
      <c r="E3120" s="169">
        <v>-20618.48</v>
      </c>
    </row>
    <row r="3121" spans="1:6" ht="20.25">
      <c r="A3121" s="55" t="s">
        <v>23</v>
      </c>
      <c r="B3121" s="40"/>
      <c r="C3121" s="40"/>
      <c r="D3121" s="40"/>
      <c r="E3121" s="40"/>
      <c r="F3121" s="309"/>
    </row>
    <row r="3122" spans="1:6" ht="20.25">
      <c r="A3122" s="19" t="s">
        <v>0</v>
      </c>
      <c r="B3122" s="40"/>
      <c r="C3122" s="40"/>
      <c r="D3122" s="40"/>
      <c r="E3122" s="40"/>
      <c r="F3122" s="309"/>
    </row>
    <row r="3123" spans="1:6" ht="20.25">
      <c r="A3123" s="19" t="s">
        <v>1</v>
      </c>
      <c r="B3123" s="22"/>
      <c r="C3123" s="22"/>
      <c r="D3123" s="22"/>
      <c r="E3123" s="22"/>
      <c r="F3123" s="309"/>
    </row>
    <row r="3124" spans="1:6" ht="20.25">
      <c r="A3124" s="19"/>
      <c r="B3124" s="20"/>
      <c r="C3124" s="20"/>
      <c r="D3124" s="21"/>
      <c r="E3124" s="22"/>
      <c r="F3124" s="309"/>
    </row>
    <row r="3125" spans="1:6" ht="20.25">
      <c r="A3125" s="19"/>
      <c r="B3125" s="20"/>
      <c r="C3125" s="19" t="s">
        <v>2</v>
      </c>
      <c r="D3125" s="21"/>
      <c r="E3125" s="21"/>
      <c r="F3125" s="309"/>
    </row>
    <row r="3126" spans="1:6" ht="20.25">
      <c r="A3126" s="19" t="s">
        <v>3</v>
      </c>
      <c r="B3126" s="23"/>
      <c r="C3126" s="20"/>
      <c r="D3126" s="22"/>
      <c r="E3126" s="22"/>
      <c r="F3126" s="309"/>
    </row>
    <row r="3127" spans="1:6" ht="20.25">
      <c r="A3127" s="21"/>
      <c r="B3127" s="23"/>
      <c r="C3127" s="20"/>
      <c r="D3127" s="22"/>
      <c r="E3127" s="22"/>
      <c r="F3127" s="309"/>
    </row>
    <row r="3128" spans="1:6" ht="20.25">
      <c r="A3128" s="21" t="s">
        <v>304</v>
      </c>
      <c r="B3128" s="23"/>
      <c r="C3128" s="20"/>
      <c r="D3128" s="22"/>
      <c r="E3128" s="22"/>
      <c r="F3128" s="309"/>
    </row>
    <row r="3129" spans="1:6" ht="20.25">
      <c r="A3129" s="21" t="s">
        <v>5</v>
      </c>
      <c r="B3129" s="24"/>
      <c r="C3129" s="21"/>
      <c r="D3129" s="22"/>
      <c r="E3129" s="22"/>
      <c r="F3129" s="309"/>
    </row>
    <row r="3130" spans="1:6" ht="20.25">
      <c r="A3130" s="21" t="s">
        <v>6</v>
      </c>
      <c r="B3130" s="24"/>
      <c r="C3130" s="21"/>
      <c r="D3130" s="22"/>
      <c r="E3130" s="22"/>
      <c r="F3130" s="309"/>
    </row>
    <row r="3131" spans="1:6" ht="20.25">
      <c r="A3131" s="25" t="s">
        <v>7</v>
      </c>
      <c r="B3131" s="26" t="s">
        <v>8</v>
      </c>
      <c r="C3131" s="1238" t="s">
        <v>9</v>
      </c>
      <c r="D3131" s="1240"/>
      <c r="E3131" s="25" t="s">
        <v>10</v>
      </c>
      <c r="F3131" s="309"/>
    </row>
    <row r="3132" spans="1:6" ht="20.25">
      <c r="A3132" s="27"/>
      <c r="B3132" s="28" t="s">
        <v>11</v>
      </c>
      <c r="C3132" s="25"/>
      <c r="D3132" s="29"/>
      <c r="E3132" s="27" t="s">
        <v>12</v>
      </c>
      <c r="F3132" s="309"/>
    </row>
    <row r="3133" spans="1:6" ht="20.25">
      <c r="A3133" s="30"/>
      <c r="B3133" s="31"/>
      <c r="C3133" s="32" t="s">
        <v>13</v>
      </c>
      <c r="D3133" s="33" t="s">
        <v>14</v>
      </c>
      <c r="E3133" s="32"/>
      <c r="F3133" s="309"/>
    </row>
    <row r="3134" spans="1:6" ht="20.25">
      <c r="A3134" s="34" t="s">
        <v>305</v>
      </c>
      <c r="B3134" s="34" t="s">
        <v>26</v>
      </c>
      <c r="C3134" s="85" t="s">
        <v>19</v>
      </c>
      <c r="D3134" s="35">
        <v>39478</v>
      </c>
      <c r="E3134" s="94">
        <v>-651</v>
      </c>
      <c r="F3134" s="309"/>
    </row>
    <row r="3135" spans="1:6" ht="20.25">
      <c r="A3135" s="37"/>
      <c r="B3135" s="37" t="s">
        <v>26</v>
      </c>
      <c r="C3135" s="85" t="s">
        <v>17</v>
      </c>
      <c r="D3135" s="38">
        <v>39522</v>
      </c>
      <c r="E3135" s="88">
        <v>-8920</v>
      </c>
      <c r="F3135" s="309"/>
    </row>
    <row r="3136" spans="1:6" ht="20.25">
      <c r="A3136" s="41"/>
      <c r="B3136" s="37" t="s">
        <v>16</v>
      </c>
      <c r="C3136" s="85" t="s">
        <v>19</v>
      </c>
      <c r="D3136" s="38">
        <v>39844</v>
      </c>
      <c r="E3136" s="89">
        <v>100</v>
      </c>
      <c r="F3136" s="309"/>
    </row>
    <row r="3137" spans="1:6" ht="20.25">
      <c r="A3137" s="41"/>
      <c r="B3137" s="37" t="s">
        <v>16</v>
      </c>
      <c r="C3137" s="85" t="s">
        <v>17</v>
      </c>
      <c r="D3137" s="38">
        <v>39887</v>
      </c>
      <c r="E3137" s="89">
        <v>504.4</v>
      </c>
      <c r="F3137" s="309"/>
    </row>
    <row r="3138" spans="1:6" ht="20.25">
      <c r="A3138" s="41"/>
      <c r="B3138" s="37" t="s">
        <v>26</v>
      </c>
      <c r="C3138" s="85" t="s">
        <v>17</v>
      </c>
      <c r="D3138" s="38">
        <v>39918</v>
      </c>
      <c r="E3138" s="88">
        <v>-4024</v>
      </c>
      <c r="F3138" s="309"/>
    </row>
    <row r="3139" spans="1:6" ht="20.25">
      <c r="A3139" s="41"/>
      <c r="B3139" s="37" t="s">
        <v>16</v>
      </c>
      <c r="C3139" s="85" t="s">
        <v>17</v>
      </c>
      <c r="D3139" s="38">
        <v>40040</v>
      </c>
      <c r="E3139" s="114">
        <v>3718</v>
      </c>
      <c r="F3139" s="309"/>
    </row>
    <row r="3140" spans="1:6" ht="20.25">
      <c r="A3140" s="41"/>
      <c r="B3140" s="37" t="s">
        <v>231</v>
      </c>
      <c r="C3140" s="85" t="s">
        <v>19</v>
      </c>
      <c r="D3140" s="38">
        <v>40390</v>
      </c>
      <c r="E3140" s="114">
        <v>4301</v>
      </c>
      <c r="F3140" s="309"/>
    </row>
    <row r="3141" spans="1:6" ht="20.25">
      <c r="A3141" s="41"/>
      <c r="B3141" s="37" t="s">
        <v>161</v>
      </c>
      <c r="C3141" s="37" t="s">
        <v>61</v>
      </c>
      <c r="D3141" s="38">
        <v>41685</v>
      </c>
      <c r="E3141" s="170">
        <v>-39181</v>
      </c>
      <c r="F3141" s="309"/>
    </row>
    <row r="3142" spans="1:6" ht="20.25">
      <c r="A3142" s="41"/>
      <c r="B3142" s="172" t="s">
        <v>306</v>
      </c>
      <c r="C3142" s="37" t="s">
        <v>19</v>
      </c>
      <c r="D3142" s="38">
        <v>41790</v>
      </c>
      <c r="E3142" s="88">
        <v>-620</v>
      </c>
      <c r="F3142" s="309"/>
    </row>
    <row r="3143" spans="1:6" ht="20.25">
      <c r="A3143" s="41"/>
      <c r="B3143" s="116" t="s">
        <v>36</v>
      </c>
      <c r="C3143" s="37" t="s">
        <v>17</v>
      </c>
      <c r="D3143" s="38">
        <v>42536</v>
      </c>
      <c r="E3143" s="89">
        <v>-300</v>
      </c>
      <c r="F3143" s="309"/>
    </row>
    <row r="3144" spans="1:6" ht="20.25">
      <c r="A3144" s="41"/>
      <c r="B3144" s="124" t="s">
        <v>307</v>
      </c>
      <c r="C3144" s="124"/>
      <c r="D3144" s="38">
        <v>42735</v>
      </c>
      <c r="E3144" s="132">
        <v>1233.5999999999999</v>
      </c>
      <c r="F3144" s="309"/>
    </row>
    <row r="3145" spans="1:6" ht="20.25">
      <c r="A3145" s="47"/>
      <c r="B3145" s="124" t="s">
        <v>308</v>
      </c>
      <c r="C3145" s="37"/>
      <c r="D3145" s="38">
        <v>42735</v>
      </c>
      <c r="E3145" s="126">
        <v>1234.57</v>
      </c>
      <c r="F3145" s="309"/>
    </row>
    <row r="3146" spans="1:6" ht="20.25">
      <c r="A3146" s="37"/>
      <c r="B3146" s="44" t="s">
        <v>309</v>
      </c>
      <c r="C3146" s="37"/>
      <c r="D3146" s="38">
        <v>42735</v>
      </c>
      <c r="E3146" s="126">
        <v>3686.45</v>
      </c>
      <c r="F3146" s="309" t="s">
        <v>542</v>
      </c>
    </row>
    <row r="3147" spans="1:6" ht="20.25">
      <c r="A3147" s="41"/>
      <c r="B3147" s="280" t="s">
        <v>34</v>
      </c>
      <c r="C3147" s="280" t="s">
        <v>17</v>
      </c>
      <c r="D3147" s="38">
        <v>43054</v>
      </c>
      <c r="E3147" s="89">
        <v>533641</v>
      </c>
      <c r="F3147" s="309">
        <v>43101</v>
      </c>
    </row>
    <row r="3148" spans="1:6" ht="20.25">
      <c r="A3148" s="41"/>
      <c r="B3148" s="280" t="s">
        <v>34</v>
      </c>
      <c r="C3148" s="280" t="s">
        <v>19</v>
      </c>
      <c r="D3148" s="38">
        <v>43131</v>
      </c>
      <c r="E3148" s="89">
        <v>504700</v>
      </c>
      <c r="F3148" s="309"/>
    </row>
    <row r="3149" spans="1:6" ht="20.25">
      <c r="A3149" s="41"/>
      <c r="B3149" s="280" t="s">
        <v>759</v>
      </c>
      <c r="C3149" s="37"/>
      <c r="D3149" s="38">
        <v>43131</v>
      </c>
      <c r="E3149" s="88">
        <v>-70343</v>
      </c>
      <c r="F3149" s="309"/>
    </row>
    <row r="3150" spans="1:6" ht="20.25">
      <c r="A3150" s="41"/>
      <c r="B3150" s="37"/>
      <c r="C3150" s="37"/>
      <c r="D3150" s="38"/>
      <c r="E3150" s="88"/>
      <c r="F3150" s="309"/>
    </row>
    <row r="3151" spans="1:6" ht="20.25">
      <c r="A3151" s="41"/>
      <c r="B3151" s="37"/>
      <c r="C3151" s="37"/>
      <c r="D3151" s="38"/>
      <c r="E3151" s="89"/>
      <c r="F3151" s="309"/>
    </row>
    <row r="3152" spans="1:6" s="279" customFormat="1" ht="20.25">
      <c r="A3152" s="37"/>
      <c r="B3152" s="44"/>
      <c r="C3152" s="37"/>
      <c r="D3152" s="38"/>
      <c r="E3152" s="46"/>
      <c r="F3152" s="309"/>
    </row>
    <row r="3153" spans="1:6" s="279" customFormat="1" ht="20.25">
      <c r="A3153" s="280"/>
      <c r="B3153" s="281"/>
      <c r="C3153" s="280"/>
      <c r="D3153" s="38"/>
      <c r="E3153" s="46"/>
      <c r="F3153" s="309"/>
    </row>
    <row r="3154" spans="1:6" s="279" customFormat="1" ht="20.25">
      <c r="A3154" s="280"/>
      <c r="B3154" s="281"/>
      <c r="C3154" s="280"/>
      <c r="D3154" s="38"/>
      <c r="E3154" s="46"/>
      <c r="F3154" s="309"/>
    </row>
    <row r="3155" spans="1:6" ht="20.25">
      <c r="A3155" s="280"/>
      <c r="B3155" s="281"/>
      <c r="C3155" s="280"/>
      <c r="D3155" s="38"/>
      <c r="E3155" s="46"/>
      <c r="F3155" s="309"/>
    </row>
    <row r="3156" spans="1:6" ht="20.25">
      <c r="A3156" s="37"/>
      <c r="B3156" s="44"/>
      <c r="C3156" s="37"/>
      <c r="D3156" s="38"/>
      <c r="E3156" s="46"/>
      <c r="F3156" s="309"/>
    </row>
    <row r="3157" spans="1:6" ht="20.25">
      <c r="A3157" s="37"/>
      <c r="B3157" s="44"/>
      <c r="C3157" s="37"/>
      <c r="D3157" s="38"/>
      <c r="E3157" s="46"/>
      <c r="F3157" s="309"/>
    </row>
    <row r="3158" spans="1:6" ht="20.25">
      <c r="A3158" s="37"/>
      <c r="B3158" s="44"/>
      <c r="C3158" s="37"/>
      <c r="D3158" s="38"/>
      <c r="E3158" s="46"/>
      <c r="F3158" s="309"/>
    </row>
    <row r="3159" spans="1:6" ht="20.25">
      <c r="A3159" s="47"/>
      <c r="B3159" s="48"/>
      <c r="C3159" s="47"/>
      <c r="D3159" s="38"/>
      <c r="E3159" s="50"/>
      <c r="F3159" s="309"/>
    </row>
    <row r="3160" spans="1:6" ht="20.25">
      <c r="A3160" s="30"/>
      <c r="B3160" s="51"/>
      <c r="C3160" s="30"/>
      <c r="D3160" s="38"/>
      <c r="E3160" s="50"/>
      <c r="F3160" s="309"/>
    </row>
    <row r="3161" spans="1:6" ht="20.25">
      <c r="A3161" s="52"/>
      <c r="B3161" s="53"/>
      <c r="C3161" s="1238" t="s">
        <v>744</v>
      </c>
      <c r="D3161" s="1239"/>
      <c r="E3161" s="140">
        <f>SUM(E3134:E3160)</f>
        <v>929080.02</v>
      </c>
      <c r="F3161" s="309"/>
    </row>
    <row r="3162" spans="1:6" ht="20.25">
      <c r="A3162" s="55" t="s">
        <v>23</v>
      </c>
      <c r="B3162" s="40"/>
      <c r="C3162" s="40"/>
      <c r="D3162" s="40"/>
      <c r="E3162" s="40"/>
      <c r="F3162" s="296"/>
    </row>
    <row r="3163" spans="1:6" ht="20.25">
      <c r="A3163" s="19" t="s">
        <v>0</v>
      </c>
      <c r="B3163" s="40"/>
      <c r="C3163" s="40"/>
      <c r="D3163" s="40"/>
      <c r="E3163" s="40"/>
      <c r="F3163" s="296"/>
    </row>
    <row r="3164" spans="1:6" ht="20.25">
      <c r="A3164" s="19" t="s">
        <v>1</v>
      </c>
      <c r="B3164" s="22"/>
      <c r="C3164" s="22"/>
      <c r="D3164" s="22"/>
      <c r="E3164" s="22"/>
      <c r="F3164" s="296"/>
    </row>
    <row r="3165" spans="1:6" ht="20.25">
      <c r="A3165" s="19"/>
      <c r="B3165" s="20"/>
      <c r="C3165" s="20"/>
      <c r="D3165" s="21"/>
      <c r="E3165" s="22"/>
      <c r="F3165" s="296"/>
    </row>
    <row r="3166" spans="1:6" ht="20.25">
      <c r="A3166" s="19"/>
      <c r="B3166" s="20"/>
      <c r="C3166" s="19" t="s">
        <v>2</v>
      </c>
      <c r="D3166" s="21"/>
      <c r="E3166" s="21"/>
      <c r="F3166" s="296"/>
    </row>
    <row r="3167" spans="1:6" ht="20.25">
      <c r="A3167" s="19" t="s">
        <v>3</v>
      </c>
      <c r="B3167" s="23"/>
      <c r="C3167" s="20"/>
      <c r="D3167" s="22"/>
      <c r="E3167" s="22"/>
      <c r="F3167" s="296"/>
    </row>
    <row r="3168" spans="1:6" ht="20.25">
      <c r="A3168" s="21"/>
      <c r="B3168" s="23"/>
      <c r="C3168" s="20"/>
      <c r="D3168" s="22"/>
      <c r="E3168" s="22"/>
      <c r="F3168" s="296"/>
    </row>
    <row r="3169" spans="1:6" ht="20.25">
      <c r="A3169" s="21" t="s">
        <v>310</v>
      </c>
      <c r="B3169" s="23"/>
      <c r="C3169" s="20"/>
      <c r="D3169" s="22"/>
      <c r="E3169" s="22"/>
      <c r="F3169" s="296"/>
    </row>
    <row r="3170" spans="1:6" ht="20.25">
      <c r="A3170" s="21" t="s">
        <v>5</v>
      </c>
      <c r="B3170" s="24"/>
      <c r="C3170" s="21"/>
      <c r="D3170" s="22"/>
      <c r="E3170" s="22"/>
      <c r="F3170" s="296"/>
    </row>
    <row r="3171" spans="1:6" ht="20.25">
      <c r="A3171" s="21" t="s">
        <v>6</v>
      </c>
      <c r="B3171" s="24"/>
      <c r="C3171" s="21"/>
      <c r="D3171" s="22"/>
      <c r="E3171" s="22"/>
      <c r="F3171" s="296"/>
    </row>
    <row r="3172" spans="1:6" ht="20.25">
      <c r="A3172" s="25" t="s">
        <v>7</v>
      </c>
      <c r="B3172" s="26" t="s">
        <v>8</v>
      </c>
      <c r="C3172" s="1238" t="s">
        <v>9</v>
      </c>
      <c r="D3172" s="1240"/>
      <c r="E3172" s="25" t="s">
        <v>10</v>
      </c>
      <c r="F3172" s="296"/>
    </row>
    <row r="3173" spans="1:6" ht="20.25">
      <c r="A3173" s="27"/>
      <c r="B3173" s="28" t="s">
        <v>11</v>
      </c>
      <c r="C3173" s="25"/>
      <c r="D3173" s="29"/>
      <c r="E3173" s="27" t="s">
        <v>12</v>
      </c>
      <c r="F3173" s="296"/>
    </row>
    <row r="3174" spans="1:6" ht="20.25">
      <c r="A3174" s="30"/>
      <c r="B3174" s="31"/>
      <c r="C3174" s="32" t="s">
        <v>13</v>
      </c>
      <c r="D3174" s="33" t="s">
        <v>14</v>
      </c>
      <c r="E3174" s="32"/>
      <c r="F3174" s="296"/>
    </row>
    <row r="3175" spans="1:6" ht="20.25">
      <c r="A3175" s="34" t="s">
        <v>311</v>
      </c>
      <c r="B3175" s="34" t="s">
        <v>26</v>
      </c>
      <c r="C3175" s="34" t="s">
        <v>17</v>
      </c>
      <c r="D3175" s="35">
        <v>39217</v>
      </c>
      <c r="E3175" s="94">
        <v>-3110</v>
      </c>
      <c r="F3175" s="296"/>
    </row>
    <row r="3176" spans="1:6" ht="20.25">
      <c r="A3176" s="37"/>
      <c r="B3176" s="37" t="s">
        <v>16</v>
      </c>
      <c r="C3176" s="37" t="s">
        <v>19</v>
      </c>
      <c r="D3176" s="38">
        <v>39386</v>
      </c>
      <c r="E3176" s="89">
        <v>124</v>
      </c>
      <c r="F3176" s="296"/>
    </row>
    <row r="3177" spans="1:6" ht="20.25">
      <c r="A3177" s="41"/>
      <c r="B3177" s="37" t="s">
        <v>26</v>
      </c>
      <c r="C3177" s="37" t="s">
        <v>19</v>
      </c>
      <c r="D3177" s="38">
        <v>39447</v>
      </c>
      <c r="E3177" s="88">
        <v>-618.6</v>
      </c>
      <c r="F3177" s="296"/>
    </row>
    <row r="3178" spans="1:6" ht="20.25">
      <c r="A3178" s="41"/>
      <c r="B3178" s="37" t="s">
        <v>16</v>
      </c>
      <c r="C3178" s="37" t="s">
        <v>17</v>
      </c>
      <c r="D3178" s="38">
        <v>39859</v>
      </c>
      <c r="E3178" s="89">
        <v>163.80000000000001</v>
      </c>
      <c r="F3178" s="296"/>
    </row>
    <row r="3179" spans="1:6" ht="20.25">
      <c r="A3179" s="41"/>
      <c r="B3179" s="37" t="s">
        <v>16</v>
      </c>
      <c r="C3179" s="37" t="s">
        <v>19</v>
      </c>
      <c r="D3179" s="38">
        <v>39872</v>
      </c>
      <c r="E3179" s="89">
        <v>165</v>
      </c>
      <c r="F3179" s="296"/>
    </row>
    <row r="3180" spans="1:6" ht="20.25">
      <c r="A3180" s="41"/>
      <c r="B3180" s="37" t="s">
        <v>16</v>
      </c>
      <c r="C3180" s="37" t="s">
        <v>17</v>
      </c>
      <c r="D3180" s="38">
        <v>40071</v>
      </c>
      <c r="E3180" s="89">
        <v>280</v>
      </c>
      <c r="F3180" s="296"/>
    </row>
    <row r="3181" spans="1:6" ht="20.25">
      <c r="A3181" s="41"/>
      <c r="B3181" s="37" t="s">
        <v>16</v>
      </c>
      <c r="C3181" s="37" t="s">
        <v>19</v>
      </c>
      <c r="D3181" s="38">
        <v>40298</v>
      </c>
      <c r="E3181" s="89">
        <v>6071</v>
      </c>
      <c r="F3181" s="296"/>
    </row>
    <row r="3182" spans="1:6" ht="20.25">
      <c r="A3182" s="37"/>
      <c r="B3182" s="37" t="s">
        <v>27</v>
      </c>
      <c r="C3182" s="37" t="s">
        <v>17</v>
      </c>
      <c r="D3182" s="38">
        <v>40558</v>
      </c>
      <c r="E3182" s="88">
        <v>-23996</v>
      </c>
      <c r="F3182" s="296"/>
    </row>
    <row r="3183" spans="1:6" ht="20.25">
      <c r="A3183" s="37"/>
      <c r="B3183" s="37" t="s">
        <v>34</v>
      </c>
      <c r="C3183" s="37" t="s">
        <v>19</v>
      </c>
      <c r="D3183" s="38">
        <v>40574</v>
      </c>
      <c r="E3183" s="89">
        <v>18839</v>
      </c>
      <c r="F3183" s="296"/>
    </row>
    <row r="3184" spans="1:6" ht="20.25">
      <c r="A3184" s="41"/>
      <c r="B3184" s="37" t="s">
        <v>106</v>
      </c>
      <c r="C3184" s="37" t="s">
        <v>312</v>
      </c>
      <c r="D3184" s="38">
        <v>40574</v>
      </c>
      <c r="E3184" s="88">
        <v>-74040</v>
      </c>
      <c r="F3184" s="296"/>
    </row>
    <row r="3185" spans="1:6" ht="20.25">
      <c r="A3185" s="41"/>
      <c r="B3185" s="37" t="s">
        <v>34</v>
      </c>
      <c r="C3185" s="37" t="s">
        <v>19</v>
      </c>
      <c r="D3185" s="168">
        <v>41882</v>
      </c>
      <c r="E3185" s="143">
        <v>4490</v>
      </c>
      <c r="F3185" s="295" t="s">
        <v>541</v>
      </c>
    </row>
    <row r="3186" spans="1:6" ht="20.25">
      <c r="A3186" s="41"/>
      <c r="B3186" s="37" t="s">
        <v>34</v>
      </c>
      <c r="C3186" s="37" t="s">
        <v>17</v>
      </c>
      <c r="D3186" s="38">
        <v>42931</v>
      </c>
      <c r="E3186" s="89">
        <v>69736</v>
      </c>
      <c r="F3186" s="296">
        <v>43101</v>
      </c>
    </row>
    <row r="3187" spans="1:6" ht="20.25">
      <c r="A3187" s="37"/>
      <c r="B3187" s="37" t="s">
        <v>34</v>
      </c>
      <c r="C3187" s="37" t="s">
        <v>19</v>
      </c>
      <c r="D3187" s="38">
        <v>43131</v>
      </c>
      <c r="E3187" s="89">
        <v>409951</v>
      </c>
      <c r="F3187" s="296"/>
    </row>
    <row r="3188" spans="1:6" ht="20.25">
      <c r="A3188" s="37"/>
      <c r="B3188" s="37"/>
      <c r="C3188" s="37"/>
      <c r="D3188" s="38"/>
      <c r="E3188" s="89"/>
      <c r="F3188" s="296"/>
    </row>
    <row r="3189" spans="1:6" ht="20.25">
      <c r="A3189" s="41"/>
      <c r="B3189" s="37"/>
      <c r="C3189" s="37"/>
      <c r="D3189" s="38"/>
      <c r="E3189" s="89"/>
      <c r="F3189" s="296"/>
    </row>
    <row r="3190" spans="1:6" ht="20.25">
      <c r="A3190" s="41"/>
      <c r="B3190" s="37"/>
      <c r="C3190" s="37"/>
      <c r="D3190" s="38"/>
      <c r="E3190" s="88"/>
    </row>
    <row r="3191" spans="1:6" ht="20.25">
      <c r="A3191" s="41"/>
      <c r="B3191" s="37"/>
      <c r="C3191" s="37"/>
      <c r="D3191" s="38"/>
      <c r="E3191" s="89"/>
    </row>
    <row r="3192" spans="1:6" s="279" customFormat="1" ht="20.25">
      <c r="A3192" s="37"/>
      <c r="B3192" s="44"/>
      <c r="C3192" s="37"/>
      <c r="D3192" s="45"/>
      <c r="E3192" s="46"/>
      <c r="F3192" s="302"/>
    </row>
    <row r="3193" spans="1:6" s="279" customFormat="1" ht="20.25">
      <c r="A3193" s="280"/>
      <c r="B3193" s="281"/>
      <c r="C3193" s="280"/>
      <c r="D3193" s="45"/>
      <c r="E3193" s="46"/>
      <c r="F3193" s="302"/>
    </row>
    <row r="3194" spans="1:6" s="279" customFormat="1" ht="20.25">
      <c r="A3194" s="280"/>
      <c r="B3194" s="281"/>
      <c r="C3194" s="280"/>
      <c r="D3194" s="45"/>
      <c r="E3194" s="46"/>
      <c r="F3194" s="302"/>
    </row>
    <row r="3195" spans="1:6" s="279" customFormat="1" ht="20.25">
      <c r="A3195" s="280"/>
      <c r="B3195" s="281"/>
      <c r="C3195" s="280"/>
      <c r="D3195" s="45"/>
      <c r="E3195" s="46"/>
      <c r="F3195" s="302"/>
    </row>
    <row r="3196" spans="1:6" ht="20.25">
      <c r="A3196" s="280"/>
      <c r="B3196" s="281"/>
      <c r="C3196" s="280"/>
      <c r="D3196" s="45"/>
      <c r="E3196" s="46"/>
    </row>
    <row r="3197" spans="1:6" ht="20.25">
      <c r="A3197" s="37"/>
      <c r="B3197" s="44"/>
      <c r="C3197" s="37"/>
      <c r="D3197" s="45"/>
      <c r="E3197" s="46"/>
    </row>
    <row r="3198" spans="1:6" ht="20.25">
      <c r="A3198" s="37"/>
      <c r="B3198" s="44"/>
      <c r="C3198" s="37"/>
      <c r="D3198" s="45"/>
      <c r="E3198" s="46"/>
    </row>
    <row r="3199" spans="1:6" ht="20.25">
      <c r="A3199" s="37"/>
      <c r="B3199" s="44"/>
      <c r="C3199" s="37"/>
      <c r="D3199" s="45"/>
      <c r="E3199" s="46"/>
    </row>
    <row r="3200" spans="1:6" ht="20.25">
      <c r="A3200" s="47"/>
      <c r="B3200" s="48"/>
      <c r="C3200" s="47"/>
      <c r="D3200" s="49"/>
      <c r="E3200" s="50"/>
    </row>
    <row r="3201" spans="1:6" ht="20.25">
      <c r="A3201" s="30"/>
      <c r="B3201" s="51"/>
      <c r="C3201" s="30"/>
      <c r="D3201" s="49"/>
      <c r="E3201" s="50"/>
    </row>
    <row r="3202" spans="1:6" ht="20.25">
      <c r="A3202" s="52"/>
      <c r="B3202" s="53"/>
      <c r="C3202" s="1238" t="s">
        <v>744</v>
      </c>
      <c r="D3202" s="1239"/>
      <c r="E3202" s="62">
        <f>SUM(E3175:E3201)</f>
        <v>408055.2</v>
      </c>
    </row>
    <row r="3203" spans="1:6" ht="20.25">
      <c r="A3203" s="55" t="s">
        <v>23</v>
      </c>
      <c r="B3203" s="40"/>
      <c r="C3203" s="40"/>
      <c r="D3203" s="40"/>
      <c r="E3203" s="40"/>
    </row>
    <row r="3204" spans="1:6" ht="20.25">
      <c r="A3204" s="19" t="s">
        <v>0</v>
      </c>
      <c r="B3204" s="40"/>
      <c r="C3204" s="40"/>
      <c r="D3204" s="40"/>
      <c r="E3204" s="40"/>
    </row>
    <row r="3205" spans="1:6" ht="20.25">
      <c r="A3205" s="19" t="s">
        <v>1</v>
      </c>
      <c r="B3205" s="53"/>
      <c r="C3205" s="53"/>
      <c r="D3205" s="53"/>
      <c r="E3205" s="53"/>
    </row>
    <row r="3206" spans="1:6" ht="20.25">
      <c r="A3206" s="19"/>
      <c r="B3206" s="20"/>
      <c r="C3206" s="20"/>
      <c r="D3206" s="21"/>
      <c r="E3206" s="22"/>
    </row>
    <row r="3207" spans="1:6" ht="20.25">
      <c r="A3207" s="19"/>
      <c r="B3207" s="20"/>
      <c r="C3207" s="19" t="s">
        <v>2</v>
      </c>
      <c r="D3207" s="21"/>
      <c r="E3207" s="21"/>
    </row>
    <row r="3208" spans="1:6" ht="20.25">
      <c r="A3208" s="19" t="s">
        <v>3</v>
      </c>
      <c r="B3208" s="23"/>
      <c r="C3208" s="20"/>
      <c r="D3208" s="22"/>
      <c r="E3208" s="22"/>
    </row>
    <row r="3209" spans="1:6" ht="20.25">
      <c r="A3209" s="21"/>
      <c r="B3209" s="23"/>
      <c r="C3209" s="20"/>
      <c r="D3209" s="22"/>
      <c r="E3209" s="22"/>
    </row>
    <row r="3210" spans="1:6" ht="20.25">
      <c r="A3210" s="21" t="s">
        <v>313</v>
      </c>
      <c r="B3210" s="23"/>
      <c r="C3210" s="20"/>
      <c r="D3210" s="22"/>
      <c r="E3210" s="22"/>
      <c r="F3210" s="296"/>
    </row>
    <row r="3211" spans="1:6" ht="20.25">
      <c r="A3211" s="21" t="s">
        <v>5</v>
      </c>
      <c r="B3211" s="24"/>
      <c r="C3211" s="21"/>
      <c r="D3211" s="22"/>
      <c r="E3211" s="22"/>
      <c r="F3211" s="296"/>
    </row>
    <row r="3212" spans="1:6" ht="20.25">
      <c r="A3212" s="21" t="s">
        <v>6</v>
      </c>
      <c r="B3212" s="24"/>
      <c r="C3212" s="21"/>
      <c r="D3212" s="22"/>
      <c r="E3212" s="22"/>
      <c r="F3212" s="296"/>
    </row>
    <row r="3213" spans="1:6" ht="20.25">
      <c r="A3213" s="25" t="s">
        <v>7</v>
      </c>
      <c r="B3213" s="26" t="s">
        <v>8</v>
      </c>
      <c r="C3213" s="1238" t="s">
        <v>9</v>
      </c>
      <c r="D3213" s="1240"/>
      <c r="E3213" s="25" t="s">
        <v>10</v>
      </c>
      <c r="F3213" s="296"/>
    </row>
    <row r="3214" spans="1:6" ht="20.25">
      <c r="A3214" s="27"/>
      <c r="B3214" s="28" t="s">
        <v>11</v>
      </c>
      <c r="C3214" s="25"/>
      <c r="D3214" s="29"/>
      <c r="E3214" s="27" t="s">
        <v>12</v>
      </c>
      <c r="F3214" s="296"/>
    </row>
    <row r="3215" spans="1:6" ht="20.25">
      <c r="A3215" s="30"/>
      <c r="B3215" s="31"/>
      <c r="C3215" s="32" t="s">
        <v>13</v>
      </c>
      <c r="D3215" s="33" t="s">
        <v>14</v>
      </c>
      <c r="E3215" s="32"/>
      <c r="F3215" s="296"/>
    </row>
    <row r="3216" spans="1:6" ht="20.25">
      <c r="A3216" s="34" t="s">
        <v>314</v>
      </c>
      <c r="B3216" s="34" t="s">
        <v>26</v>
      </c>
      <c r="C3216" s="157" t="s">
        <v>19</v>
      </c>
      <c r="D3216" s="173">
        <v>40025</v>
      </c>
      <c r="E3216" s="198">
        <v>-18799</v>
      </c>
      <c r="F3216" s="296"/>
    </row>
    <row r="3217" spans="1:6" ht="20.25">
      <c r="A3217" s="37"/>
      <c r="B3217" s="37" t="s">
        <v>16</v>
      </c>
      <c r="C3217" s="85" t="s">
        <v>17</v>
      </c>
      <c r="D3217" s="38">
        <v>40040</v>
      </c>
      <c r="E3217" s="284">
        <v>400.2</v>
      </c>
      <c r="F3217" s="296"/>
    </row>
    <row r="3218" spans="1:6" ht="20.25">
      <c r="A3218" s="41"/>
      <c r="B3218" s="37" t="s">
        <v>26</v>
      </c>
      <c r="C3218" s="85" t="s">
        <v>19</v>
      </c>
      <c r="D3218" s="38">
        <v>40056</v>
      </c>
      <c r="E3218" s="200">
        <v>-13501.2</v>
      </c>
      <c r="F3218" s="296"/>
    </row>
    <row r="3219" spans="1:6" ht="20.25">
      <c r="A3219" s="41"/>
      <c r="B3219" s="37" t="s">
        <v>26</v>
      </c>
      <c r="C3219" s="37" t="s">
        <v>19</v>
      </c>
      <c r="D3219" s="38">
        <v>40117</v>
      </c>
      <c r="E3219" s="200">
        <v>-18100</v>
      </c>
      <c r="F3219" s="296"/>
    </row>
    <row r="3220" spans="1:6" ht="20.25">
      <c r="A3220" s="41"/>
      <c r="B3220" s="37" t="s">
        <v>26</v>
      </c>
      <c r="C3220" s="37" t="s">
        <v>19</v>
      </c>
      <c r="D3220" s="38">
        <v>40147</v>
      </c>
      <c r="E3220" s="200">
        <v>-4401.5</v>
      </c>
      <c r="F3220" s="296"/>
    </row>
    <row r="3221" spans="1:6" ht="20.25">
      <c r="A3221" s="41"/>
      <c r="B3221" s="37" t="s">
        <v>16</v>
      </c>
      <c r="C3221" s="37" t="s">
        <v>19</v>
      </c>
      <c r="D3221" s="38">
        <v>40178</v>
      </c>
      <c r="E3221" s="284">
        <v>3563</v>
      </c>
      <c r="F3221" s="296"/>
    </row>
    <row r="3222" spans="1:6" ht="20.25">
      <c r="A3222" s="41"/>
      <c r="B3222" s="37" t="s">
        <v>26</v>
      </c>
      <c r="C3222" s="37" t="s">
        <v>19</v>
      </c>
      <c r="D3222" s="86">
        <v>40421</v>
      </c>
      <c r="E3222" s="200">
        <v>-540</v>
      </c>
      <c r="F3222" s="296"/>
    </row>
    <row r="3223" spans="1:6" ht="20.25">
      <c r="A3223" s="41"/>
      <c r="B3223" s="37" t="s">
        <v>16</v>
      </c>
      <c r="C3223" s="37" t="s">
        <v>17</v>
      </c>
      <c r="D3223" s="38">
        <v>40405</v>
      </c>
      <c r="E3223" s="284">
        <v>300</v>
      </c>
      <c r="F3223" s="296">
        <v>43101</v>
      </c>
    </row>
    <row r="3224" spans="1:6" ht="20.25">
      <c r="A3224" s="41"/>
      <c r="B3224" s="37" t="s">
        <v>34</v>
      </c>
      <c r="C3224" s="280" t="s">
        <v>19</v>
      </c>
      <c r="D3224" s="38">
        <v>43131</v>
      </c>
      <c r="E3224" s="284">
        <v>3018221</v>
      </c>
      <c r="F3224" s="296">
        <v>43101</v>
      </c>
    </row>
    <row r="3225" spans="1:6" ht="20.25">
      <c r="A3225" s="41"/>
      <c r="B3225" s="37"/>
      <c r="C3225" s="37"/>
      <c r="D3225" s="38"/>
      <c r="E3225" s="202"/>
      <c r="F3225" s="309"/>
    </row>
    <row r="3226" spans="1:6" ht="20.25">
      <c r="A3226" s="41"/>
      <c r="B3226" s="37"/>
      <c r="C3226" s="37"/>
      <c r="D3226" s="38"/>
      <c r="E3226" s="89"/>
    </row>
    <row r="3227" spans="1:6" ht="20.25">
      <c r="A3227" s="47"/>
      <c r="B3227" s="27"/>
      <c r="C3227" s="27"/>
      <c r="D3227" s="27"/>
      <c r="E3227" s="27"/>
    </row>
    <row r="3228" spans="1:6" ht="20.25">
      <c r="A3228" s="37"/>
      <c r="B3228" s="37"/>
      <c r="C3228" s="37"/>
      <c r="D3228" s="38"/>
      <c r="E3228" s="88"/>
    </row>
    <row r="3229" spans="1:6" ht="20.25">
      <c r="A3229" s="37"/>
      <c r="B3229" s="37"/>
      <c r="C3229" s="37"/>
      <c r="D3229" s="38"/>
      <c r="E3229" s="88"/>
    </row>
    <row r="3230" spans="1:6" ht="20.25">
      <c r="A3230" s="41"/>
      <c r="B3230" s="37"/>
      <c r="C3230" s="37"/>
      <c r="D3230" s="38"/>
      <c r="E3230" s="88"/>
    </row>
    <row r="3231" spans="1:6" ht="20.25">
      <c r="A3231" s="41"/>
      <c r="B3231" s="37"/>
      <c r="C3231" s="37"/>
      <c r="D3231" s="38"/>
      <c r="E3231" s="88"/>
    </row>
    <row r="3232" spans="1:6" s="279" customFormat="1" ht="20.25">
      <c r="A3232" s="41"/>
      <c r="B3232" s="37"/>
      <c r="C3232" s="37"/>
      <c r="D3232" s="38"/>
      <c r="E3232" s="88"/>
      <c r="F3232" s="302"/>
    </row>
    <row r="3233" spans="1:6" s="279" customFormat="1" ht="20.25">
      <c r="A3233" s="41"/>
      <c r="B3233" s="281"/>
      <c r="C3233" s="280"/>
      <c r="D3233" s="42"/>
      <c r="E3233" s="88"/>
      <c r="F3233" s="302"/>
    </row>
    <row r="3234" spans="1:6" s="279" customFormat="1" ht="20.25">
      <c r="A3234" s="41"/>
      <c r="B3234" s="281"/>
      <c r="C3234" s="280"/>
      <c r="D3234" s="42"/>
      <c r="E3234" s="88"/>
      <c r="F3234" s="302"/>
    </row>
    <row r="3235" spans="1:6" s="279" customFormat="1" ht="20.25">
      <c r="A3235" s="41"/>
      <c r="B3235" s="281"/>
      <c r="C3235" s="280"/>
      <c r="D3235" s="42"/>
      <c r="E3235" s="88"/>
      <c r="F3235" s="302"/>
    </row>
    <row r="3236" spans="1:6" ht="20.25">
      <c r="A3236" s="41"/>
      <c r="B3236" s="281"/>
      <c r="C3236" s="280"/>
      <c r="D3236" s="42"/>
      <c r="E3236" s="88"/>
    </row>
    <row r="3237" spans="1:6" ht="20.25">
      <c r="A3237" s="37"/>
      <c r="B3237" s="44"/>
      <c r="C3237" s="37"/>
      <c r="D3237" s="45"/>
      <c r="E3237" s="46"/>
    </row>
    <row r="3238" spans="1:6" ht="20.25">
      <c r="A3238" s="37"/>
      <c r="B3238" s="44"/>
      <c r="C3238" s="37"/>
      <c r="D3238" s="45"/>
      <c r="E3238" s="46"/>
    </row>
    <row r="3239" spans="1:6" ht="20.25">
      <c r="A3239" s="37"/>
      <c r="B3239" s="44"/>
      <c r="C3239" s="37"/>
      <c r="D3239" s="45"/>
      <c r="E3239" s="46"/>
    </row>
    <row r="3240" spans="1:6" ht="20.25">
      <c r="A3240" s="37"/>
      <c r="B3240" s="44"/>
      <c r="C3240" s="37"/>
      <c r="D3240" s="45"/>
      <c r="E3240" s="46"/>
    </row>
    <row r="3241" spans="1:6" ht="20.25">
      <c r="A3241" s="47"/>
      <c r="B3241" s="48"/>
      <c r="C3241" s="47"/>
      <c r="D3241" s="49"/>
      <c r="E3241" s="50"/>
    </row>
    <row r="3242" spans="1:6" ht="20.25">
      <c r="A3242" s="30"/>
      <c r="B3242" s="51"/>
      <c r="C3242" s="30"/>
      <c r="D3242" s="49"/>
      <c r="E3242" s="50"/>
    </row>
    <row r="3243" spans="1:6" ht="20.25">
      <c r="A3243" s="52"/>
      <c r="B3243" s="53"/>
      <c r="C3243" s="1238" t="s">
        <v>744</v>
      </c>
      <c r="D3243" s="1239"/>
      <c r="E3243" s="140">
        <f>SUM(E3216:E3242)</f>
        <v>2967142.5</v>
      </c>
    </row>
    <row r="3244" spans="1:6" ht="20.25">
      <c r="A3244" s="55" t="s">
        <v>23</v>
      </c>
      <c r="B3244" s="40"/>
      <c r="C3244" s="40"/>
      <c r="D3244" s="40"/>
      <c r="E3244" s="40"/>
    </row>
    <row r="3245" spans="1:6" ht="20.25">
      <c r="A3245" s="19" t="s">
        <v>0</v>
      </c>
      <c r="B3245" s="40"/>
      <c r="C3245" s="40"/>
      <c r="D3245" s="40"/>
      <c r="E3245" s="40"/>
    </row>
    <row r="3246" spans="1:6" ht="20.25">
      <c r="A3246" s="19" t="s">
        <v>1</v>
      </c>
      <c r="B3246" s="22"/>
      <c r="C3246" s="22"/>
      <c r="D3246" s="22"/>
      <c r="E3246" s="22"/>
    </row>
    <row r="3247" spans="1:6" ht="20.25">
      <c r="A3247" s="19"/>
      <c r="B3247" s="20"/>
      <c r="C3247" s="20"/>
      <c r="D3247" s="21"/>
      <c r="E3247" s="22"/>
    </row>
    <row r="3248" spans="1:6" ht="20.25">
      <c r="A3248" s="19"/>
      <c r="B3248" s="20"/>
      <c r="C3248" s="19" t="s">
        <v>2</v>
      </c>
      <c r="D3248" s="21"/>
      <c r="E3248" s="21"/>
    </row>
    <row r="3249" spans="1:5" ht="20.25">
      <c r="A3249" s="19" t="s">
        <v>3</v>
      </c>
      <c r="B3249" s="23"/>
      <c r="C3249" s="20"/>
      <c r="D3249" s="22"/>
      <c r="E3249" s="22"/>
    </row>
    <row r="3250" spans="1:5" ht="20.25">
      <c r="A3250" s="21"/>
      <c r="B3250" s="23"/>
      <c r="C3250" s="20"/>
      <c r="D3250" s="22"/>
      <c r="E3250" s="22"/>
    </row>
    <row r="3251" spans="1:5" ht="20.25">
      <c r="A3251" s="21" t="s">
        <v>315</v>
      </c>
      <c r="B3251" s="23"/>
      <c r="C3251" s="20"/>
      <c r="D3251" s="22"/>
      <c r="E3251" s="22"/>
    </row>
    <row r="3252" spans="1:5" ht="20.25">
      <c r="A3252" s="21" t="s">
        <v>5</v>
      </c>
      <c r="B3252" s="24"/>
      <c r="C3252" s="21"/>
      <c r="D3252" s="22"/>
      <c r="E3252" s="22"/>
    </row>
    <row r="3253" spans="1:5" ht="20.25">
      <c r="A3253" s="21" t="s">
        <v>6</v>
      </c>
      <c r="B3253" s="24"/>
      <c r="C3253" s="21"/>
      <c r="D3253" s="22"/>
      <c r="E3253" s="22"/>
    </row>
    <row r="3254" spans="1:5" ht="20.25">
      <c r="A3254" s="25" t="s">
        <v>7</v>
      </c>
      <c r="B3254" s="26" t="s">
        <v>8</v>
      </c>
      <c r="C3254" s="75" t="s">
        <v>9</v>
      </c>
      <c r="D3254" s="119"/>
      <c r="E3254" s="25" t="s">
        <v>10</v>
      </c>
    </row>
    <row r="3255" spans="1:5" ht="20.25">
      <c r="A3255" s="27"/>
      <c r="B3255" s="28" t="s">
        <v>11</v>
      </c>
      <c r="C3255" s="25"/>
      <c r="D3255" s="29"/>
      <c r="E3255" s="27" t="s">
        <v>12</v>
      </c>
    </row>
    <row r="3256" spans="1:5" ht="20.25">
      <c r="A3256" s="30"/>
      <c r="B3256" s="31"/>
      <c r="C3256" s="32" t="s">
        <v>13</v>
      </c>
      <c r="D3256" s="33" t="s">
        <v>14</v>
      </c>
      <c r="E3256" s="32"/>
    </row>
    <row r="3257" spans="1:5" ht="20.25">
      <c r="A3257" s="34" t="s">
        <v>316</v>
      </c>
      <c r="B3257" s="34" t="s">
        <v>26</v>
      </c>
      <c r="C3257" s="37" t="s">
        <v>19</v>
      </c>
      <c r="D3257" s="35">
        <v>39113</v>
      </c>
      <c r="E3257" s="94">
        <v>-7119.6</v>
      </c>
    </row>
    <row r="3258" spans="1:5" ht="20.25">
      <c r="A3258" s="37"/>
      <c r="B3258" s="37" t="s">
        <v>26</v>
      </c>
      <c r="C3258" s="37" t="s">
        <v>19</v>
      </c>
      <c r="D3258" s="38">
        <v>39416</v>
      </c>
      <c r="E3258" s="88">
        <v>-199.9</v>
      </c>
    </row>
    <row r="3259" spans="1:5" ht="20.25">
      <c r="A3259" s="37"/>
      <c r="B3259" s="37" t="s">
        <v>26</v>
      </c>
      <c r="C3259" s="37" t="s">
        <v>17</v>
      </c>
      <c r="D3259" s="38">
        <v>39553</v>
      </c>
      <c r="E3259" s="88">
        <v>-800</v>
      </c>
    </row>
    <row r="3260" spans="1:5" ht="20.25">
      <c r="A3260" s="37"/>
      <c r="B3260" s="37" t="s">
        <v>16</v>
      </c>
      <c r="C3260" s="37" t="s">
        <v>19</v>
      </c>
      <c r="D3260" s="38">
        <v>39599</v>
      </c>
      <c r="E3260" s="89">
        <v>850</v>
      </c>
    </row>
    <row r="3261" spans="1:5" ht="20.25">
      <c r="A3261" s="37"/>
      <c r="B3261" s="37" t="s">
        <v>16</v>
      </c>
      <c r="C3261" s="37" t="s">
        <v>19</v>
      </c>
      <c r="D3261" s="38">
        <v>39629</v>
      </c>
      <c r="E3261" s="89">
        <v>12531.27</v>
      </c>
    </row>
    <row r="3262" spans="1:5" ht="20.25">
      <c r="A3262" s="37"/>
      <c r="B3262" s="37" t="s">
        <v>16</v>
      </c>
      <c r="C3262" s="37" t="s">
        <v>17</v>
      </c>
      <c r="D3262" s="38">
        <v>39675</v>
      </c>
      <c r="E3262" s="89">
        <v>9294</v>
      </c>
    </row>
    <row r="3263" spans="1:5" ht="20.25">
      <c r="A3263" s="37"/>
      <c r="B3263" s="37" t="s">
        <v>16</v>
      </c>
      <c r="C3263" s="37" t="s">
        <v>19</v>
      </c>
      <c r="D3263" s="38">
        <v>39721</v>
      </c>
      <c r="E3263" s="89">
        <v>69.430000000000007</v>
      </c>
    </row>
    <row r="3264" spans="1:5" ht="20.25">
      <c r="A3264" s="37"/>
      <c r="B3264" s="37" t="s">
        <v>16</v>
      </c>
      <c r="C3264" s="37" t="s">
        <v>19</v>
      </c>
      <c r="D3264" s="38">
        <v>39752</v>
      </c>
      <c r="E3264" s="89">
        <v>140</v>
      </c>
    </row>
    <row r="3265" spans="1:6" ht="20.25">
      <c r="A3265" s="37"/>
      <c r="B3265" s="37" t="s">
        <v>16</v>
      </c>
      <c r="C3265" s="37" t="s">
        <v>17</v>
      </c>
      <c r="D3265" s="38">
        <v>39797</v>
      </c>
      <c r="E3265" s="89">
        <v>1123.92</v>
      </c>
    </row>
    <row r="3266" spans="1:6" ht="20.25">
      <c r="A3266" s="37"/>
      <c r="B3266" s="37" t="s">
        <v>26</v>
      </c>
      <c r="C3266" s="37" t="s">
        <v>19</v>
      </c>
      <c r="D3266" s="38">
        <v>39813</v>
      </c>
      <c r="E3266" s="88">
        <v>-2027.7</v>
      </c>
    </row>
    <row r="3267" spans="1:6" ht="20.25">
      <c r="A3267" s="37"/>
      <c r="B3267" s="37" t="s">
        <v>16</v>
      </c>
      <c r="C3267" s="37" t="s">
        <v>19</v>
      </c>
      <c r="D3267" s="38">
        <v>39903</v>
      </c>
      <c r="E3267" s="89">
        <v>36.5</v>
      </c>
    </row>
    <row r="3268" spans="1:6" ht="20.25">
      <c r="A3268" s="37"/>
      <c r="B3268" s="37" t="s">
        <v>34</v>
      </c>
      <c r="C3268" s="37" t="s">
        <v>19</v>
      </c>
      <c r="D3268" s="38">
        <v>39964</v>
      </c>
      <c r="E3268" s="88">
        <v>-999.4</v>
      </c>
    </row>
    <row r="3269" spans="1:6" ht="20.25">
      <c r="A3269" s="37"/>
      <c r="B3269" s="37" t="s">
        <v>34</v>
      </c>
      <c r="C3269" s="37" t="s">
        <v>17</v>
      </c>
      <c r="D3269" s="38">
        <v>39979</v>
      </c>
      <c r="E3269" s="89">
        <v>3008</v>
      </c>
    </row>
    <row r="3270" spans="1:6" ht="20.25">
      <c r="A3270" s="37"/>
      <c r="B3270" s="37" t="s">
        <v>16</v>
      </c>
      <c r="C3270" s="37" t="s">
        <v>19</v>
      </c>
      <c r="D3270" s="38">
        <v>40025</v>
      </c>
      <c r="E3270" s="89">
        <v>4030</v>
      </c>
    </row>
    <row r="3271" spans="1:6" ht="20.25">
      <c r="A3271" s="41"/>
      <c r="B3271" s="37" t="s">
        <v>106</v>
      </c>
      <c r="C3271" s="37" t="s">
        <v>317</v>
      </c>
      <c r="D3271" s="38">
        <v>40004</v>
      </c>
      <c r="E3271" s="88">
        <v>-83440</v>
      </c>
    </row>
    <row r="3272" spans="1:6" ht="20.25">
      <c r="A3272" s="41"/>
      <c r="B3272" s="37" t="s">
        <v>118</v>
      </c>
      <c r="C3272" s="37" t="s">
        <v>318</v>
      </c>
      <c r="D3272" s="38">
        <v>40004</v>
      </c>
      <c r="E3272" s="88">
        <v>-29260</v>
      </c>
    </row>
    <row r="3273" spans="1:6" ht="20.25">
      <c r="A3273" s="41"/>
      <c r="B3273" s="37" t="s">
        <v>26</v>
      </c>
      <c r="C3273" s="37" t="s">
        <v>17</v>
      </c>
      <c r="D3273" s="38">
        <v>40071</v>
      </c>
      <c r="E3273" s="88">
        <v>-812</v>
      </c>
    </row>
    <row r="3274" spans="1:6" ht="20.25">
      <c r="A3274" s="41"/>
      <c r="B3274" s="37" t="s">
        <v>26</v>
      </c>
      <c r="C3274" s="37" t="s">
        <v>19</v>
      </c>
      <c r="D3274" s="38">
        <v>40117</v>
      </c>
      <c r="E3274" s="88">
        <v>-9000</v>
      </c>
    </row>
    <row r="3275" spans="1:6" ht="20.25">
      <c r="A3275" s="41"/>
      <c r="B3275" s="37" t="s">
        <v>16</v>
      </c>
      <c r="C3275" s="37" t="s">
        <v>19</v>
      </c>
      <c r="D3275" s="38">
        <v>40268</v>
      </c>
      <c r="E3275" s="88">
        <v>-763.7</v>
      </c>
    </row>
    <row r="3276" spans="1:6" s="279" customFormat="1" ht="20.25">
      <c r="A3276" s="37"/>
      <c r="B3276" s="37" t="s">
        <v>28</v>
      </c>
      <c r="C3276" s="37" t="s">
        <v>19</v>
      </c>
      <c r="D3276" s="38">
        <v>40908</v>
      </c>
      <c r="E3276" s="137">
        <v>2280</v>
      </c>
      <c r="F3276" s="302">
        <v>43101</v>
      </c>
    </row>
    <row r="3277" spans="1:6" s="279" customFormat="1" ht="20.25">
      <c r="A3277" s="280"/>
      <c r="B3277" s="280" t="s">
        <v>34</v>
      </c>
      <c r="C3277" s="280" t="s">
        <v>19</v>
      </c>
      <c r="D3277" s="38">
        <v>43115</v>
      </c>
      <c r="E3277" s="50">
        <v>2256733</v>
      </c>
      <c r="F3277" s="302">
        <v>43101</v>
      </c>
    </row>
    <row r="3278" spans="1:6" s="279" customFormat="1" ht="20.25">
      <c r="A3278" s="280"/>
      <c r="B3278" s="280" t="s">
        <v>34</v>
      </c>
      <c r="C3278" s="280" t="s">
        <v>17</v>
      </c>
      <c r="D3278" s="38">
        <v>43131</v>
      </c>
      <c r="E3278" s="50">
        <v>3242555</v>
      </c>
      <c r="F3278" s="302" t="s">
        <v>541</v>
      </c>
    </row>
    <row r="3279" spans="1:6" s="279" customFormat="1" ht="20.25">
      <c r="A3279" s="280"/>
      <c r="B3279" s="280"/>
      <c r="C3279" s="280"/>
      <c r="D3279" s="38"/>
      <c r="E3279" s="50"/>
      <c r="F3279" s="302"/>
    </row>
    <row r="3280" spans="1:6" ht="20.25">
      <c r="A3280" s="280"/>
      <c r="B3280" s="280"/>
      <c r="C3280" s="280"/>
      <c r="D3280" s="38"/>
      <c r="E3280" s="50"/>
    </row>
    <row r="3281" spans="1:5" ht="20.25">
      <c r="A3281" s="47"/>
      <c r="B3281" s="37"/>
      <c r="C3281" s="37"/>
      <c r="D3281" s="38"/>
      <c r="E3281" s="50"/>
    </row>
    <row r="3282" spans="1:5" ht="20.25">
      <c r="A3282" s="37"/>
      <c r="B3282" s="37"/>
      <c r="C3282" s="37"/>
      <c r="D3282" s="38"/>
      <c r="E3282" s="50"/>
    </row>
    <row r="3283" spans="1:5" ht="20.25">
      <c r="A3283" s="30"/>
      <c r="B3283" s="67"/>
      <c r="C3283" s="37"/>
      <c r="D3283" s="38"/>
      <c r="E3283" s="50"/>
    </row>
    <row r="3284" spans="1:5" ht="20.25">
      <c r="A3284" s="52"/>
      <c r="B3284" s="53"/>
      <c r="C3284" s="1238" t="s">
        <v>744</v>
      </c>
      <c r="D3284" s="1239"/>
      <c r="E3284" s="140">
        <f>SUM(E3257:E3283)</f>
        <v>5398228.8200000003</v>
      </c>
    </row>
    <row r="3285" spans="1:5" ht="20.25">
      <c r="A3285" s="55" t="s">
        <v>23</v>
      </c>
      <c r="B3285" s="40"/>
      <c r="C3285" s="40"/>
      <c r="D3285" s="40"/>
      <c r="E3285" s="40"/>
    </row>
    <row r="3286" spans="1:5" ht="20.25">
      <c r="A3286" s="19" t="s">
        <v>0</v>
      </c>
      <c r="B3286" s="40"/>
      <c r="C3286" s="40"/>
      <c r="D3286" s="40"/>
      <c r="E3286" s="40"/>
    </row>
    <row r="3287" spans="1:5" ht="20.25">
      <c r="A3287" s="19" t="s">
        <v>1</v>
      </c>
      <c r="B3287" s="22"/>
      <c r="C3287" s="22"/>
      <c r="D3287" s="22"/>
      <c r="E3287" s="22"/>
    </row>
    <row r="3288" spans="1:5" ht="20.25">
      <c r="A3288" s="19"/>
      <c r="B3288" s="20"/>
      <c r="C3288" s="20"/>
      <c r="D3288" s="21"/>
      <c r="E3288" s="22"/>
    </row>
    <row r="3289" spans="1:5" ht="20.25">
      <c r="A3289" s="19"/>
      <c r="B3289" s="20"/>
      <c r="C3289" s="19" t="s">
        <v>2</v>
      </c>
      <c r="D3289" s="21"/>
      <c r="E3289" s="21"/>
    </row>
    <row r="3290" spans="1:5" ht="20.25">
      <c r="A3290" s="19" t="s">
        <v>3</v>
      </c>
      <c r="B3290" s="23"/>
      <c r="C3290" s="20"/>
      <c r="D3290" s="22"/>
      <c r="E3290" s="22"/>
    </row>
    <row r="3291" spans="1:5" ht="20.25">
      <c r="A3291" s="21"/>
      <c r="B3291" s="23"/>
      <c r="C3291" s="20"/>
      <c r="D3291" s="22"/>
      <c r="E3291" s="22"/>
    </row>
    <row r="3292" spans="1:5" ht="20.25">
      <c r="A3292" s="21" t="s">
        <v>319</v>
      </c>
      <c r="B3292" s="23"/>
      <c r="C3292" s="20"/>
      <c r="D3292" s="22"/>
      <c r="E3292" s="22"/>
    </row>
    <row r="3293" spans="1:5" ht="20.25">
      <c r="A3293" s="21" t="s">
        <v>5</v>
      </c>
      <c r="B3293" s="24"/>
      <c r="C3293" s="21"/>
      <c r="D3293" s="22"/>
      <c r="E3293" s="22"/>
    </row>
    <row r="3294" spans="1:5" ht="20.25">
      <c r="A3294" s="21" t="s">
        <v>6</v>
      </c>
      <c r="B3294" s="24"/>
      <c r="C3294" s="21"/>
      <c r="D3294" s="22"/>
      <c r="E3294" s="22"/>
    </row>
    <row r="3295" spans="1:5" ht="20.25">
      <c r="A3295" s="25" t="s">
        <v>7</v>
      </c>
      <c r="B3295" s="26" t="s">
        <v>8</v>
      </c>
      <c r="C3295" s="75" t="s">
        <v>9</v>
      </c>
      <c r="D3295" s="119"/>
      <c r="E3295" s="25" t="s">
        <v>10</v>
      </c>
    </row>
    <row r="3296" spans="1:5" ht="20.25">
      <c r="A3296" s="27"/>
      <c r="B3296" s="28" t="s">
        <v>11</v>
      </c>
      <c r="C3296" s="25"/>
      <c r="D3296" s="29"/>
      <c r="E3296" s="27" t="s">
        <v>12</v>
      </c>
    </row>
    <row r="3297" spans="1:5" ht="20.25">
      <c r="A3297" s="30"/>
      <c r="B3297" s="31"/>
      <c r="C3297" s="32" t="s">
        <v>13</v>
      </c>
      <c r="D3297" s="33" t="s">
        <v>14</v>
      </c>
      <c r="E3297" s="32"/>
    </row>
    <row r="3298" spans="1:5" ht="20.25">
      <c r="A3298" s="34" t="s">
        <v>320</v>
      </c>
      <c r="B3298" s="34" t="s">
        <v>26</v>
      </c>
      <c r="C3298" s="85" t="s">
        <v>17</v>
      </c>
      <c r="D3298" s="35">
        <v>39128</v>
      </c>
      <c r="E3298" s="198">
        <v>-386.1</v>
      </c>
    </row>
    <row r="3299" spans="1:5" ht="20.25">
      <c r="A3299" s="37"/>
      <c r="B3299" s="37" t="s">
        <v>26</v>
      </c>
      <c r="C3299" s="85" t="s">
        <v>17</v>
      </c>
      <c r="D3299" s="38">
        <v>39325</v>
      </c>
      <c r="E3299" s="200">
        <v>-2154.64</v>
      </c>
    </row>
    <row r="3300" spans="1:5" ht="20.25">
      <c r="A3300" s="37"/>
      <c r="B3300" s="37" t="s">
        <v>16</v>
      </c>
      <c r="C3300" s="37" t="s">
        <v>19</v>
      </c>
      <c r="D3300" s="38">
        <v>39506</v>
      </c>
      <c r="E3300" s="199">
        <v>60</v>
      </c>
    </row>
    <row r="3301" spans="1:5" ht="20.25">
      <c r="A3301" s="37"/>
      <c r="B3301" s="37" t="s">
        <v>26</v>
      </c>
      <c r="C3301" s="85" t="s">
        <v>17</v>
      </c>
      <c r="D3301" s="38">
        <v>39675</v>
      </c>
      <c r="E3301" s="200">
        <v>-27507</v>
      </c>
    </row>
    <row r="3302" spans="1:5" ht="20.25">
      <c r="A3302" s="37"/>
      <c r="B3302" s="37" t="s">
        <v>26</v>
      </c>
      <c r="C3302" s="37" t="s">
        <v>19</v>
      </c>
      <c r="D3302" s="38">
        <v>39691</v>
      </c>
      <c r="E3302" s="200">
        <v>-2398</v>
      </c>
    </row>
    <row r="3303" spans="1:5" ht="20.25">
      <c r="A3303" s="37"/>
      <c r="B3303" s="37" t="s">
        <v>16</v>
      </c>
      <c r="C3303" s="37" t="s">
        <v>19</v>
      </c>
      <c r="D3303" s="38">
        <v>39752</v>
      </c>
      <c r="E3303" s="201">
        <v>341</v>
      </c>
    </row>
    <row r="3304" spans="1:5" ht="20.25">
      <c r="A3304" s="37"/>
      <c r="B3304" s="37" t="s">
        <v>26</v>
      </c>
      <c r="C3304" s="37" t="s">
        <v>19</v>
      </c>
      <c r="D3304" s="38">
        <v>39752</v>
      </c>
      <c r="E3304" s="200">
        <v>-634.85</v>
      </c>
    </row>
    <row r="3305" spans="1:5" ht="20.25">
      <c r="A3305" s="37"/>
      <c r="B3305" s="37" t="s">
        <v>26</v>
      </c>
      <c r="C3305" s="85" t="s">
        <v>17</v>
      </c>
      <c r="D3305" s="38">
        <v>39767</v>
      </c>
      <c r="E3305" s="200">
        <v>-7236.2</v>
      </c>
    </row>
    <row r="3306" spans="1:5" ht="20.25">
      <c r="A3306" s="37"/>
      <c r="B3306" s="37" t="s">
        <v>26</v>
      </c>
      <c r="C3306" s="37" t="s">
        <v>19</v>
      </c>
      <c r="D3306" s="38">
        <v>39782</v>
      </c>
      <c r="E3306" s="200">
        <v>-300</v>
      </c>
    </row>
    <row r="3307" spans="1:5" ht="20.25">
      <c r="A3307" s="37"/>
      <c r="B3307" s="37" t="s">
        <v>16</v>
      </c>
      <c r="C3307" s="85" t="s">
        <v>17</v>
      </c>
      <c r="D3307" s="38">
        <v>39797</v>
      </c>
      <c r="E3307" s="199">
        <v>5096</v>
      </c>
    </row>
    <row r="3308" spans="1:5" ht="20.25">
      <c r="A3308" s="37"/>
      <c r="B3308" s="37" t="s">
        <v>16</v>
      </c>
      <c r="C3308" s="85" t="s">
        <v>17</v>
      </c>
      <c r="D3308" s="38">
        <v>39887</v>
      </c>
      <c r="E3308" s="199">
        <v>20600</v>
      </c>
    </row>
    <row r="3309" spans="1:5" ht="20.25">
      <c r="A3309" s="41"/>
      <c r="B3309" s="37" t="s">
        <v>16</v>
      </c>
      <c r="C3309" s="37" t="s">
        <v>19</v>
      </c>
      <c r="D3309" s="38">
        <v>39903</v>
      </c>
      <c r="E3309" s="199">
        <v>540.54999999999995</v>
      </c>
    </row>
    <row r="3310" spans="1:5" ht="20.25">
      <c r="A3310" s="41"/>
      <c r="B3310" s="37" t="s">
        <v>16</v>
      </c>
      <c r="C3310" s="85" t="s">
        <v>17</v>
      </c>
      <c r="D3310" s="38">
        <v>39948</v>
      </c>
      <c r="E3310" s="199">
        <v>6498</v>
      </c>
    </row>
    <row r="3311" spans="1:5" ht="20.25">
      <c r="A3311" s="41"/>
      <c r="B3311" s="37" t="s">
        <v>16</v>
      </c>
      <c r="C3311" s="37" t="s">
        <v>19</v>
      </c>
      <c r="D3311" s="38">
        <v>39964</v>
      </c>
      <c r="E3311" s="199">
        <v>859.12</v>
      </c>
    </row>
    <row r="3312" spans="1:5" ht="20.25">
      <c r="A3312" s="41"/>
      <c r="B3312" s="37" t="s">
        <v>16</v>
      </c>
      <c r="C3312" s="37" t="s">
        <v>19</v>
      </c>
      <c r="D3312" s="38">
        <v>39994</v>
      </c>
      <c r="E3312" s="201">
        <v>4964</v>
      </c>
    </row>
    <row r="3313" spans="1:6" ht="20.25">
      <c r="A3313" s="41"/>
      <c r="B3313" s="37" t="s">
        <v>16</v>
      </c>
      <c r="C3313" s="85" t="s">
        <v>17</v>
      </c>
      <c r="D3313" s="86">
        <v>40009</v>
      </c>
      <c r="E3313" s="199">
        <v>601</v>
      </c>
    </row>
    <row r="3314" spans="1:6" ht="20.25">
      <c r="A3314" s="41"/>
      <c r="B3314" s="37" t="s">
        <v>16</v>
      </c>
      <c r="C3314" s="37" t="s">
        <v>19</v>
      </c>
      <c r="D3314" s="38">
        <v>40025</v>
      </c>
      <c r="E3314" s="199">
        <v>128.5</v>
      </c>
    </row>
    <row r="3315" spans="1:6" ht="20.25">
      <c r="A3315" s="37"/>
      <c r="B3315" s="37" t="s">
        <v>16</v>
      </c>
      <c r="C3315" s="85" t="s">
        <v>17</v>
      </c>
      <c r="D3315" s="38">
        <v>40040</v>
      </c>
      <c r="E3315" s="199">
        <v>9403</v>
      </c>
    </row>
    <row r="3316" spans="1:6" ht="20.25">
      <c r="A3316" s="41"/>
      <c r="B3316" s="37" t="s">
        <v>16</v>
      </c>
      <c r="C3316" s="37" t="s">
        <v>17</v>
      </c>
      <c r="D3316" s="38">
        <v>40071</v>
      </c>
      <c r="E3316" s="199">
        <v>1100</v>
      </c>
    </row>
    <row r="3317" spans="1:6" ht="20.25">
      <c r="A3317" s="41"/>
      <c r="B3317" s="37" t="s">
        <v>16</v>
      </c>
      <c r="C3317" s="37" t="s">
        <v>19</v>
      </c>
      <c r="D3317" s="38">
        <v>40178</v>
      </c>
      <c r="E3317" s="199">
        <v>410</v>
      </c>
      <c r="F3317" s="302">
        <v>43101</v>
      </c>
    </row>
    <row r="3318" spans="1:6" s="279" customFormat="1" ht="20.25">
      <c r="A3318" s="47"/>
      <c r="B3318" s="280" t="s">
        <v>73</v>
      </c>
      <c r="C3318" s="280" t="s">
        <v>749</v>
      </c>
      <c r="D3318" s="42">
        <v>43131</v>
      </c>
      <c r="E3318" s="213">
        <v>-1501475</v>
      </c>
      <c r="F3318" s="302"/>
    </row>
    <row r="3319" spans="1:6" s="279" customFormat="1" ht="20.25">
      <c r="A3319" s="47"/>
      <c r="B3319" s="280" t="s">
        <v>34</v>
      </c>
      <c r="C3319" s="280" t="s">
        <v>19</v>
      </c>
      <c r="D3319" s="42">
        <v>43131</v>
      </c>
      <c r="E3319" s="213">
        <v>2260406</v>
      </c>
      <c r="F3319" s="302"/>
    </row>
    <row r="3320" spans="1:6" ht="20.25">
      <c r="A3320" s="47"/>
      <c r="B3320" s="280"/>
      <c r="C3320" s="280"/>
      <c r="D3320" s="42"/>
      <c r="E3320" s="213"/>
    </row>
    <row r="3321" spans="1:6" ht="20.25">
      <c r="A3321" s="47"/>
      <c r="B3321" s="37"/>
      <c r="C3321" s="37"/>
      <c r="D3321" s="42"/>
      <c r="E3321" s="213"/>
    </row>
    <row r="3322" spans="1:6" ht="20.25">
      <c r="A3322" s="47"/>
      <c r="B3322" s="37"/>
      <c r="C3322" s="37"/>
      <c r="D3322" s="42"/>
      <c r="E3322" s="213"/>
      <c r="F3322" s="1261"/>
    </row>
    <row r="3323" spans="1:6" ht="20.25">
      <c r="A3323" s="47"/>
      <c r="B3323" s="37"/>
      <c r="C3323" s="37"/>
      <c r="D3323" s="38"/>
      <c r="E3323" s="133"/>
      <c r="F3323" s="1261"/>
    </row>
    <row r="3324" spans="1:6" ht="20.25">
      <c r="A3324" s="30"/>
      <c r="B3324" s="67"/>
      <c r="C3324" s="37"/>
      <c r="D3324" s="38"/>
      <c r="E3324" s="133"/>
    </row>
    <row r="3325" spans="1:6" ht="20.25">
      <c r="A3325" s="52"/>
      <c r="B3325" s="53"/>
      <c r="C3325" s="1238" t="s">
        <v>744</v>
      </c>
      <c r="D3325" s="1239"/>
      <c r="E3325" s="174">
        <f>SUM(E3298:E3324)</f>
        <v>768915.37999999989</v>
      </c>
    </row>
    <row r="3326" spans="1:6" ht="20.25">
      <c r="A3326" s="55" t="s">
        <v>23</v>
      </c>
      <c r="B3326" s="40"/>
      <c r="C3326" s="40"/>
      <c r="D3326" s="40"/>
      <c r="E3326" s="40"/>
    </row>
    <row r="3327" spans="1:6" ht="20.25">
      <c r="A3327" s="19" t="s">
        <v>0</v>
      </c>
      <c r="B3327" s="40"/>
      <c r="C3327" s="40"/>
      <c r="D3327" s="40"/>
      <c r="E3327" s="40"/>
    </row>
    <row r="3328" spans="1:6" ht="20.25">
      <c r="A3328" s="19" t="s">
        <v>1</v>
      </c>
      <c r="B3328" s="53"/>
      <c r="C3328" s="53"/>
      <c r="D3328" s="53"/>
      <c r="E3328" s="53"/>
    </row>
    <row r="3329" spans="1:6" ht="20.25">
      <c r="A3329" s="19"/>
      <c r="B3329" s="20"/>
      <c r="C3329" s="20"/>
      <c r="D3329" s="21"/>
      <c r="E3329" s="22"/>
    </row>
    <row r="3330" spans="1:6" ht="20.25">
      <c r="A3330" s="19"/>
      <c r="B3330" s="20"/>
      <c r="C3330" s="19" t="s">
        <v>2</v>
      </c>
      <c r="D3330" s="21"/>
      <c r="E3330" s="21"/>
    </row>
    <row r="3331" spans="1:6" ht="20.25">
      <c r="A3331" s="19" t="s">
        <v>3</v>
      </c>
      <c r="B3331" s="23"/>
      <c r="C3331" s="20"/>
      <c r="D3331" s="22"/>
      <c r="E3331" s="22"/>
    </row>
    <row r="3332" spans="1:6" ht="20.25">
      <c r="A3332" s="21"/>
      <c r="B3332" s="23"/>
      <c r="C3332" s="20"/>
      <c r="D3332" s="22"/>
      <c r="E3332" s="22"/>
    </row>
    <row r="3333" spans="1:6" ht="20.25">
      <c r="A3333" s="21" t="s">
        <v>321</v>
      </c>
      <c r="B3333" s="23"/>
      <c r="C3333" s="20"/>
      <c r="D3333" s="22"/>
      <c r="E3333" s="22"/>
    </row>
    <row r="3334" spans="1:6" ht="20.25">
      <c r="A3334" s="21" t="s">
        <v>5</v>
      </c>
      <c r="B3334" s="24"/>
      <c r="C3334" s="21"/>
      <c r="D3334" s="22"/>
      <c r="E3334" s="22"/>
    </row>
    <row r="3335" spans="1:6" ht="20.25">
      <c r="A3335" s="21" t="s">
        <v>6</v>
      </c>
      <c r="B3335" s="24"/>
      <c r="C3335" s="21"/>
      <c r="D3335" s="22"/>
      <c r="E3335" s="22"/>
    </row>
    <row r="3336" spans="1:6" ht="20.25">
      <c r="A3336" s="25" t="s">
        <v>7</v>
      </c>
      <c r="B3336" s="26" t="s">
        <v>8</v>
      </c>
      <c r="C3336" s="75" t="s">
        <v>9</v>
      </c>
      <c r="D3336" s="119"/>
      <c r="E3336" s="25" t="s">
        <v>10</v>
      </c>
    </row>
    <row r="3337" spans="1:6" ht="20.25">
      <c r="A3337" s="27"/>
      <c r="B3337" s="28" t="s">
        <v>11</v>
      </c>
      <c r="C3337" s="25"/>
      <c r="D3337" s="29"/>
      <c r="E3337" s="27" t="s">
        <v>12</v>
      </c>
    </row>
    <row r="3338" spans="1:6" ht="20.25">
      <c r="A3338" s="30"/>
      <c r="B3338" s="31"/>
      <c r="C3338" s="32" t="s">
        <v>13</v>
      </c>
      <c r="D3338" s="33" t="s">
        <v>14</v>
      </c>
      <c r="E3338" s="32"/>
    </row>
    <row r="3339" spans="1:6" ht="20.25">
      <c r="A3339" s="34" t="s">
        <v>322</v>
      </c>
      <c r="B3339" s="34" t="s">
        <v>16</v>
      </c>
      <c r="C3339" s="34" t="s">
        <v>169</v>
      </c>
      <c r="D3339" s="35">
        <v>39113</v>
      </c>
      <c r="E3339" s="87">
        <v>394.58</v>
      </c>
    </row>
    <row r="3340" spans="1:6" ht="20.25">
      <c r="A3340" s="37"/>
      <c r="B3340" s="37" t="s">
        <v>26</v>
      </c>
      <c r="C3340" s="37" t="s">
        <v>170</v>
      </c>
      <c r="D3340" s="38">
        <v>40101</v>
      </c>
      <c r="E3340" s="88">
        <v>-43663</v>
      </c>
    </row>
    <row r="3341" spans="1:6" ht="20.25">
      <c r="A3341" s="41"/>
      <c r="B3341" s="37" t="s">
        <v>16</v>
      </c>
      <c r="C3341" s="37" t="s">
        <v>19</v>
      </c>
      <c r="D3341" s="38">
        <v>40147</v>
      </c>
      <c r="E3341" s="89">
        <v>279.5</v>
      </c>
      <c r="F3341" s="296"/>
    </row>
    <row r="3342" spans="1:6" ht="20.25">
      <c r="A3342" s="41"/>
      <c r="B3342" s="37" t="s">
        <v>16</v>
      </c>
      <c r="C3342" s="37" t="s">
        <v>19</v>
      </c>
      <c r="D3342" s="38">
        <v>40209</v>
      </c>
      <c r="E3342" s="89">
        <v>1200</v>
      </c>
      <c r="F3342" s="296"/>
    </row>
    <row r="3343" spans="1:6" ht="20.25">
      <c r="A3343" s="41"/>
      <c r="B3343" s="37" t="s">
        <v>303</v>
      </c>
      <c r="C3343" s="40"/>
      <c r="D3343" s="38">
        <v>40268</v>
      </c>
      <c r="E3343" s="88">
        <v>-30.9</v>
      </c>
      <c r="F3343" s="296"/>
    </row>
    <row r="3344" spans="1:6" ht="20.25">
      <c r="A3344" s="41"/>
      <c r="B3344" s="37" t="s">
        <v>18</v>
      </c>
      <c r="C3344" s="37" t="s">
        <v>17</v>
      </c>
      <c r="D3344" s="38">
        <v>40313</v>
      </c>
      <c r="E3344" s="88">
        <v>-582.70000000000005</v>
      </c>
      <c r="F3344" s="296"/>
    </row>
    <row r="3345" spans="1:6" ht="20.25">
      <c r="A3345" s="41"/>
      <c r="B3345" s="37" t="s">
        <v>303</v>
      </c>
      <c r="C3345" s="37" t="s">
        <v>17</v>
      </c>
      <c r="D3345" s="38">
        <v>40344</v>
      </c>
      <c r="E3345" s="88">
        <v>-266.89999999999998</v>
      </c>
      <c r="F3345" s="296"/>
    </row>
    <row r="3346" spans="1:6" ht="20.25">
      <c r="A3346" s="41"/>
      <c r="B3346" s="37" t="s">
        <v>106</v>
      </c>
      <c r="C3346" s="37" t="s">
        <v>323</v>
      </c>
      <c r="D3346" s="38">
        <v>40405</v>
      </c>
      <c r="E3346" s="88">
        <v>-8022</v>
      </c>
      <c r="F3346" s="296"/>
    </row>
    <row r="3347" spans="1:6" ht="20.25">
      <c r="A3347" s="37"/>
      <c r="B3347" s="37" t="s">
        <v>106</v>
      </c>
      <c r="C3347" s="37" t="s">
        <v>324</v>
      </c>
      <c r="D3347" s="38">
        <v>40633</v>
      </c>
      <c r="E3347" s="88">
        <v>-38734</v>
      </c>
      <c r="F3347" s="296">
        <v>43101</v>
      </c>
    </row>
    <row r="3348" spans="1:6" ht="20.25">
      <c r="A3348" s="47"/>
      <c r="B3348" s="37"/>
      <c r="C3348" s="37"/>
      <c r="D3348" s="38"/>
      <c r="E3348" s="89"/>
      <c r="F3348" s="296">
        <v>43101</v>
      </c>
    </row>
    <row r="3349" spans="1:6" ht="20.25">
      <c r="A3349" s="41"/>
      <c r="B3349" s="37"/>
      <c r="C3349" s="37"/>
      <c r="D3349" s="42"/>
      <c r="E3349" s="46"/>
      <c r="F3349" s="296"/>
    </row>
    <row r="3350" spans="1:6" ht="20.25">
      <c r="A3350" s="47"/>
      <c r="B3350" s="280"/>
      <c r="C3350" s="37"/>
      <c r="D3350" s="42"/>
      <c r="E3350" s="90"/>
      <c r="F3350" s="296"/>
    </row>
    <row r="3351" spans="1:6" ht="20.25">
      <c r="A3351" s="41"/>
      <c r="B3351" s="44"/>
      <c r="C3351" s="37"/>
      <c r="D3351" s="42"/>
      <c r="E3351" s="46"/>
      <c r="F3351" s="296"/>
    </row>
    <row r="3352" spans="1:6" ht="20.25">
      <c r="A3352" s="41"/>
      <c r="B3352" s="44"/>
      <c r="C3352" s="37"/>
      <c r="D3352" s="42"/>
      <c r="E3352" s="46"/>
      <c r="F3352" s="296"/>
    </row>
    <row r="3353" spans="1:6" ht="20.25">
      <c r="A3353" s="47"/>
      <c r="B3353" s="44"/>
      <c r="C3353" s="37"/>
      <c r="D3353" s="42"/>
      <c r="E3353" s="89"/>
      <c r="F3353" s="296"/>
    </row>
    <row r="3354" spans="1:6" ht="20.25">
      <c r="A3354" s="41"/>
      <c r="B3354" s="44"/>
      <c r="C3354" s="37"/>
      <c r="D3354" s="42"/>
      <c r="E3354" s="46"/>
      <c r="F3354" s="296"/>
    </row>
    <row r="3355" spans="1:6" ht="20.25">
      <c r="A3355" s="37"/>
      <c r="B3355" s="44"/>
      <c r="C3355" s="37"/>
      <c r="D3355" s="45"/>
      <c r="E3355" s="46"/>
      <c r="F3355" s="296"/>
    </row>
    <row r="3356" spans="1:6" s="279" customFormat="1" ht="20.25">
      <c r="A3356" s="37"/>
      <c r="B3356" s="44"/>
      <c r="C3356" s="37"/>
      <c r="D3356" s="45"/>
      <c r="E3356" s="46"/>
      <c r="F3356" s="296"/>
    </row>
    <row r="3357" spans="1:6" s="279" customFormat="1" ht="20.25">
      <c r="A3357" s="280"/>
      <c r="B3357" s="281"/>
      <c r="C3357" s="280"/>
      <c r="D3357" s="45"/>
      <c r="E3357" s="46"/>
      <c r="F3357" s="296"/>
    </row>
    <row r="3358" spans="1:6" s="279" customFormat="1" ht="20.25">
      <c r="A3358" s="280"/>
      <c r="B3358" s="281"/>
      <c r="C3358" s="280"/>
      <c r="D3358" s="45"/>
      <c r="E3358" s="46"/>
      <c r="F3358" s="296"/>
    </row>
    <row r="3359" spans="1:6" s="279" customFormat="1" ht="20.25">
      <c r="A3359" s="280"/>
      <c r="B3359" s="281"/>
      <c r="C3359" s="280"/>
      <c r="D3359" s="45"/>
      <c r="E3359" s="46"/>
      <c r="F3359" s="296"/>
    </row>
    <row r="3360" spans="1:6" s="279" customFormat="1" ht="20.25">
      <c r="A3360" s="280"/>
      <c r="B3360" s="281"/>
      <c r="C3360" s="280"/>
      <c r="D3360" s="45"/>
      <c r="E3360" s="46"/>
      <c r="F3360" s="296"/>
    </row>
    <row r="3361" spans="1:5" ht="20.25">
      <c r="A3361" s="280"/>
      <c r="B3361" s="281"/>
      <c r="C3361" s="280"/>
      <c r="D3361" s="45"/>
      <c r="E3361" s="46"/>
    </row>
    <row r="3362" spans="1:5" ht="20.25">
      <c r="A3362" s="37"/>
      <c r="B3362" s="44"/>
      <c r="C3362" s="37"/>
      <c r="D3362" s="45"/>
      <c r="E3362" s="46"/>
    </row>
    <row r="3363" spans="1:5" ht="20.25">
      <c r="A3363" s="37"/>
      <c r="B3363" s="44"/>
      <c r="C3363" s="37"/>
      <c r="D3363" s="45"/>
      <c r="E3363" s="46"/>
    </row>
    <row r="3364" spans="1:5" ht="20.25">
      <c r="A3364" s="47"/>
      <c r="B3364" s="48"/>
      <c r="C3364" s="47"/>
      <c r="D3364" s="49"/>
      <c r="E3364" s="50"/>
    </row>
    <row r="3365" spans="1:5" ht="20.25">
      <c r="A3365" s="30"/>
      <c r="B3365" s="51"/>
      <c r="C3365" s="30"/>
      <c r="D3365" s="49"/>
      <c r="E3365" s="50"/>
    </row>
    <row r="3366" spans="1:5" ht="20.25">
      <c r="A3366" s="52"/>
      <c r="B3366" s="53"/>
      <c r="C3366" s="1238" t="s">
        <v>744</v>
      </c>
      <c r="D3366" s="1239"/>
      <c r="E3366" s="62">
        <f>SUM(E3339:E3365)</f>
        <v>-89425.42</v>
      </c>
    </row>
    <row r="3367" spans="1:5" ht="20.25">
      <c r="A3367" s="55" t="s">
        <v>23</v>
      </c>
      <c r="B3367" s="40"/>
      <c r="C3367" s="40"/>
      <c r="D3367" s="40"/>
      <c r="E3367" s="40"/>
    </row>
    <row r="3368" spans="1:5" ht="20.25">
      <c r="A3368" s="19" t="s">
        <v>0</v>
      </c>
      <c r="B3368" s="40"/>
      <c r="C3368" s="40"/>
      <c r="D3368" s="40"/>
      <c r="E3368" s="40"/>
    </row>
    <row r="3369" spans="1:5" ht="20.25">
      <c r="A3369" s="19" t="s">
        <v>1</v>
      </c>
      <c r="B3369" s="22"/>
      <c r="C3369" s="22"/>
      <c r="D3369" s="22"/>
      <c r="E3369" s="22"/>
    </row>
    <row r="3370" spans="1:5" ht="20.25">
      <c r="A3370" s="19"/>
      <c r="B3370" s="20"/>
      <c r="C3370" s="20"/>
      <c r="D3370" s="21"/>
      <c r="E3370" s="22"/>
    </row>
    <row r="3371" spans="1:5" ht="20.25">
      <c r="A3371" s="19"/>
      <c r="B3371" s="20"/>
      <c r="C3371" s="19" t="s">
        <v>2</v>
      </c>
      <c r="D3371" s="21"/>
      <c r="E3371" s="21"/>
    </row>
    <row r="3372" spans="1:5" ht="20.25">
      <c r="A3372" s="19" t="s">
        <v>3</v>
      </c>
      <c r="B3372" s="23"/>
      <c r="C3372" s="20"/>
      <c r="D3372" s="22"/>
      <c r="E3372" s="22"/>
    </row>
    <row r="3373" spans="1:5" ht="20.25">
      <c r="A3373" s="21" t="s">
        <v>325</v>
      </c>
      <c r="B3373" s="23"/>
      <c r="C3373" s="20"/>
      <c r="D3373" s="22"/>
      <c r="E3373" s="22"/>
    </row>
    <row r="3374" spans="1:5" ht="20.25">
      <c r="A3374" s="21" t="s">
        <v>6</v>
      </c>
      <c r="B3374" s="23"/>
      <c r="C3374" s="20"/>
      <c r="D3374" s="22"/>
      <c r="E3374" s="22"/>
    </row>
    <row r="3375" spans="1:5" ht="20.25">
      <c r="A3375" s="25" t="s">
        <v>7</v>
      </c>
      <c r="B3375" s="26" t="s">
        <v>8</v>
      </c>
      <c r="C3375" s="75" t="s">
        <v>9</v>
      </c>
      <c r="D3375" s="119"/>
      <c r="E3375" s="25" t="s">
        <v>10</v>
      </c>
    </row>
    <row r="3376" spans="1:5" ht="20.25">
      <c r="A3376" s="27"/>
      <c r="B3376" s="28" t="s">
        <v>11</v>
      </c>
      <c r="C3376" s="25"/>
      <c r="D3376" s="29"/>
      <c r="E3376" s="27" t="s">
        <v>12</v>
      </c>
    </row>
    <row r="3377" spans="1:5" ht="20.25">
      <c r="A3377" s="30"/>
      <c r="B3377" s="31"/>
      <c r="C3377" s="32" t="s">
        <v>13</v>
      </c>
      <c r="D3377" s="33" t="s">
        <v>14</v>
      </c>
      <c r="E3377" s="32"/>
    </row>
    <row r="3378" spans="1:5" ht="20.25">
      <c r="A3378" s="34" t="s">
        <v>326</v>
      </c>
      <c r="B3378" s="34" t="s">
        <v>26</v>
      </c>
      <c r="C3378" s="34" t="s">
        <v>19</v>
      </c>
      <c r="D3378" s="35">
        <v>39294</v>
      </c>
      <c r="E3378" s="94">
        <v>-1150</v>
      </c>
    </row>
    <row r="3379" spans="1:5" ht="20.25">
      <c r="A3379" s="280"/>
      <c r="B3379" s="280" t="s">
        <v>16</v>
      </c>
      <c r="C3379" s="280" t="s">
        <v>19</v>
      </c>
      <c r="D3379" s="38">
        <v>39386</v>
      </c>
      <c r="E3379" s="89">
        <v>2000</v>
      </c>
    </row>
    <row r="3380" spans="1:5" ht="20.25">
      <c r="A3380" s="41"/>
      <c r="B3380" s="280" t="s">
        <v>26</v>
      </c>
      <c r="C3380" s="280" t="s">
        <v>19</v>
      </c>
      <c r="D3380" s="38">
        <v>39416</v>
      </c>
      <c r="E3380" s="88">
        <v>-11151.1</v>
      </c>
    </row>
    <row r="3381" spans="1:5" ht="20.25">
      <c r="A3381" s="41"/>
      <c r="B3381" s="280" t="s">
        <v>26</v>
      </c>
      <c r="C3381" s="280" t="s">
        <v>19</v>
      </c>
      <c r="D3381" s="38">
        <v>39478</v>
      </c>
      <c r="E3381" s="88">
        <v>-1850</v>
      </c>
    </row>
    <row r="3382" spans="1:5" ht="20.25">
      <c r="A3382" s="41"/>
      <c r="B3382" s="280" t="s">
        <v>26</v>
      </c>
      <c r="C3382" s="280" t="s">
        <v>19</v>
      </c>
      <c r="D3382" s="38">
        <v>39506</v>
      </c>
      <c r="E3382" s="88">
        <v>-3700</v>
      </c>
    </row>
    <row r="3383" spans="1:5" ht="20.25">
      <c r="A3383" s="41"/>
      <c r="B3383" s="280" t="s">
        <v>26</v>
      </c>
      <c r="C3383" s="280" t="s">
        <v>19</v>
      </c>
      <c r="D3383" s="38">
        <v>39538</v>
      </c>
      <c r="E3383" s="88">
        <v>-16827.099999999999</v>
      </c>
    </row>
    <row r="3384" spans="1:5" ht="20.25">
      <c r="A3384" s="41"/>
      <c r="B3384" s="280" t="s">
        <v>26</v>
      </c>
      <c r="C3384" s="280" t="s">
        <v>17</v>
      </c>
      <c r="D3384" s="38">
        <v>39583</v>
      </c>
      <c r="E3384" s="88">
        <v>-122</v>
      </c>
    </row>
    <row r="3385" spans="1:5" ht="20.25">
      <c r="A3385" s="41"/>
      <c r="B3385" s="280" t="s">
        <v>26</v>
      </c>
      <c r="C3385" s="280" t="s">
        <v>19</v>
      </c>
      <c r="D3385" s="38">
        <v>39629</v>
      </c>
      <c r="E3385" s="88">
        <v>-234</v>
      </c>
    </row>
    <row r="3386" spans="1:5" ht="20.25">
      <c r="A3386" s="41"/>
      <c r="B3386" s="280" t="s">
        <v>26</v>
      </c>
      <c r="C3386" s="280" t="s">
        <v>17</v>
      </c>
      <c r="D3386" s="38">
        <v>39644</v>
      </c>
      <c r="E3386" s="88">
        <v>-90</v>
      </c>
    </row>
    <row r="3387" spans="1:5" ht="20.25">
      <c r="A3387" s="41"/>
      <c r="B3387" s="280" t="s">
        <v>26</v>
      </c>
      <c r="C3387" s="280" t="s">
        <v>19</v>
      </c>
      <c r="D3387" s="38">
        <v>39660</v>
      </c>
      <c r="E3387" s="88">
        <v>-88</v>
      </c>
    </row>
    <row r="3388" spans="1:5" ht="20.25">
      <c r="A3388" s="41"/>
      <c r="B3388" s="280" t="s">
        <v>16</v>
      </c>
      <c r="C3388" s="280" t="s">
        <v>17</v>
      </c>
      <c r="D3388" s="38">
        <v>39675</v>
      </c>
      <c r="E3388" s="89">
        <v>13199</v>
      </c>
    </row>
    <row r="3389" spans="1:5" ht="20.25">
      <c r="A3389" s="41"/>
      <c r="B3389" s="280" t="s">
        <v>26</v>
      </c>
      <c r="C3389" s="280" t="s">
        <v>19</v>
      </c>
      <c r="D3389" s="38">
        <v>39691</v>
      </c>
      <c r="E3389" s="88">
        <v>-47748</v>
      </c>
    </row>
    <row r="3390" spans="1:5" ht="20.25">
      <c r="A3390" s="41"/>
      <c r="B3390" s="280" t="s">
        <v>16</v>
      </c>
      <c r="C3390" s="280" t="s">
        <v>19</v>
      </c>
      <c r="D3390" s="38">
        <v>39721</v>
      </c>
      <c r="E3390" s="89">
        <v>6621.1</v>
      </c>
    </row>
    <row r="3391" spans="1:5" ht="20.25">
      <c r="A3391" s="41"/>
      <c r="B3391" s="280" t="s">
        <v>26</v>
      </c>
      <c r="C3391" s="280" t="s">
        <v>19</v>
      </c>
      <c r="D3391" s="38">
        <v>39751</v>
      </c>
      <c r="E3391" s="88">
        <v>-3720</v>
      </c>
    </row>
    <row r="3392" spans="1:5" ht="20.25">
      <c r="A3392" s="41"/>
      <c r="B3392" s="280" t="s">
        <v>26</v>
      </c>
      <c r="C3392" s="280" t="s">
        <v>17</v>
      </c>
      <c r="D3392" s="38">
        <v>39767</v>
      </c>
      <c r="E3392" s="88">
        <v>-1850</v>
      </c>
    </row>
    <row r="3393" spans="1:6" ht="20.25">
      <c r="A3393" s="41"/>
      <c r="B3393" s="280" t="s">
        <v>34</v>
      </c>
      <c r="C3393" s="280" t="s">
        <v>17</v>
      </c>
      <c r="D3393" s="38">
        <v>39828</v>
      </c>
      <c r="E3393" s="88">
        <v>-200</v>
      </c>
      <c r="F3393" s="296"/>
    </row>
    <row r="3394" spans="1:6" ht="20.25">
      <c r="A3394" s="41"/>
      <c r="B3394" s="280" t="s">
        <v>16</v>
      </c>
      <c r="C3394" s="280" t="s">
        <v>17</v>
      </c>
      <c r="D3394" s="38">
        <v>39887</v>
      </c>
      <c r="E3394" s="89">
        <v>27423</v>
      </c>
      <c r="F3394" s="296"/>
    </row>
    <row r="3395" spans="1:6" ht="20.25">
      <c r="A3395" s="41"/>
      <c r="B3395" s="280" t="s">
        <v>26</v>
      </c>
      <c r="C3395" s="280" t="s">
        <v>17</v>
      </c>
      <c r="D3395" s="38">
        <v>39918</v>
      </c>
      <c r="E3395" s="88">
        <v>-899</v>
      </c>
      <c r="F3395" s="296"/>
    </row>
    <row r="3396" spans="1:6" ht="20.25">
      <c r="A3396" s="41"/>
      <c r="B3396" s="280" t="s">
        <v>26</v>
      </c>
      <c r="C3396" s="280" t="s">
        <v>17</v>
      </c>
      <c r="D3396" s="38">
        <v>39948</v>
      </c>
      <c r="E3396" s="88">
        <v>-9717</v>
      </c>
      <c r="F3396" s="296"/>
    </row>
    <row r="3397" spans="1:6" ht="20.25">
      <c r="A3397" s="41"/>
      <c r="B3397" s="280" t="s">
        <v>26</v>
      </c>
      <c r="C3397" s="280" t="s">
        <v>17</v>
      </c>
      <c r="D3397" s="38">
        <v>40101</v>
      </c>
      <c r="E3397" s="88">
        <v>-72439.8</v>
      </c>
      <c r="F3397" s="296"/>
    </row>
    <row r="3398" spans="1:6" ht="20.25">
      <c r="A3398" s="41"/>
      <c r="B3398" s="280" t="s">
        <v>26</v>
      </c>
      <c r="C3398" s="280" t="s">
        <v>19</v>
      </c>
      <c r="D3398" s="38">
        <v>40117</v>
      </c>
      <c r="E3398" s="88">
        <v>-85160</v>
      </c>
      <c r="F3398" s="296"/>
    </row>
    <row r="3399" spans="1:6" ht="20.25">
      <c r="A3399" s="41"/>
      <c r="B3399" s="280" t="s">
        <v>26</v>
      </c>
      <c r="C3399" s="280" t="s">
        <v>17</v>
      </c>
      <c r="D3399" s="38">
        <v>40132</v>
      </c>
      <c r="E3399" s="88">
        <v>-65976</v>
      </c>
      <c r="F3399" s="296"/>
    </row>
    <row r="3400" spans="1:6" ht="20.25">
      <c r="A3400" s="41"/>
      <c r="B3400" s="280" t="s">
        <v>28</v>
      </c>
      <c r="C3400" s="280" t="s">
        <v>19</v>
      </c>
      <c r="D3400" s="38">
        <v>40147</v>
      </c>
      <c r="E3400" s="89">
        <v>100</v>
      </c>
      <c r="F3400" s="296"/>
    </row>
    <row r="3401" spans="1:6" ht="20.25">
      <c r="A3401" s="41"/>
      <c r="B3401" s="280" t="s">
        <v>16</v>
      </c>
      <c r="C3401" s="280" t="s">
        <v>19</v>
      </c>
      <c r="D3401" s="38">
        <v>40178</v>
      </c>
      <c r="E3401" s="89">
        <v>1546.6</v>
      </c>
      <c r="F3401" s="296"/>
    </row>
    <row r="3402" spans="1:6" ht="20.25">
      <c r="A3402" s="41"/>
      <c r="B3402" s="280" t="s">
        <v>18</v>
      </c>
      <c r="C3402" s="280" t="s">
        <v>17</v>
      </c>
      <c r="D3402" s="168">
        <v>40862</v>
      </c>
      <c r="E3402" s="88">
        <v>-210</v>
      </c>
      <c r="F3402" s="296"/>
    </row>
    <row r="3403" spans="1:6" ht="20.25">
      <c r="A3403" s="41"/>
      <c r="B3403" s="280" t="s">
        <v>26</v>
      </c>
      <c r="C3403" s="280" t="s">
        <v>17</v>
      </c>
      <c r="D3403" s="38">
        <v>40892</v>
      </c>
      <c r="E3403" s="88">
        <v>-3239</v>
      </c>
      <c r="F3403" s="296"/>
    </row>
    <row r="3404" spans="1:6" ht="20.25">
      <c r="A3404" s="93"/>
      <c r="B3404" s="67" t="s">
        <v>58</v>
      </c>
      <c r="C3404" s="67" t="s">
        <v>17</v>
      </c>
      <c r="D3404" s="68">
        <v>41379</v>
      </c>
      <c r="E3404" s="128">
        <v>-3739</v>
      </c>
      <c r="F3404" s="310"/>
    </row>
    <row r="3405" spans="1:6" s="279" customFormat="1" ht="20.25">
      <c r="A3405" s="52"/>
      <c r="B3405" s="53"/>
      <c r="C3405" s="1253" t="s">
        <v>735</v>
      </c>
      <c r="D3405" s="1254"/>
      <c r="E3405" s="620">
        <f>SUM(E3378:E3404)</f>
        <v>-279220.30000000005</v>
      </c>
      <c r="F3405" s="310"/>
    </row>
    <row r="3406" spans="1:6" s="279" customFormat="1" ht="20.25">
      <c r="A3406" s="52"/>
      <c r="B3406" s="53"/>
      <c r="C3406" s="28"/>
      <c r="D3406" s="28"/>
      <c r="E3406" s="619"/>
      <c r="F3406" s="310"/>
    </row>
    <row r="3407" spans="1:6" s="279" customFormat="1" ht="20.25">
      <c r="A3407" s="52"/>
      <c r="B3407" s="53"/>
      <c r="C3407" s="28"/>
      <c r="D3407" s="28"/>
      <c r="E3407" s="619"/>
      <c r="F3407" s="310"/>
    </row>
    <row r="3408" spans="1:6" s="279" customFormat="1" ht="20.25">
      <c r="A3408" s="52"/>
      <c r="B3408" s="53"/>
      <c r="C3408" s="28"/>
      <c r="D3408" s="28"/>
      <c r="E3408" s="619"/>
      <c r="F3408" s="302"/>
    </row>
    <row r="3409" spans="1:6" s="279" customFormat="1" ht="20.25">
      <c r="A3409" s="19" t="s">
        <v>0</v>
      </c>
      <c r="B3409" s="40"/>
      <c r="C3409" s="40"/>
      <c r="D3409" s="40"/>
      <c r="E3409" s="40"/>
      <c r="F3409" s="302"/>
    </row>
    <row r="3410" spans="1:6" s="279" customFormat="1" ht="20.25">
      <c r="A3410" s="19" t="s">
        <v>1</v>
      </c>
      <c r="B3410" s="22"/>
      <c r="C3410" s="22"/>
      <c r="D3410" s="22"/>
      <c r="E3410" s="22"/>
      <c r="F3410" s="302"/>
    </row>
    <row r="3411" spans="1:6" s="279" customFormat="1" ht="20.25">
      <c r="A3411" s="19"/>
      <c r="B3411" s="20"/>
      <c r="C3411" s="20"/>
      <c r="D3411" s="21"/>
      <c r="E3411" s="22"/>
      <c r="F3411" s="302"/>
    </row>
    <row r="3412" spans="1:6" s="279" customFormat="1" ht="20.25">
      <c r="A3412" s="19"/>
      <c r="B3412" s="20"/>
      <c r="C3412" s="19" t="s">
        <v>2</v>
      </c>
      <c r="D3412" s="21"/>
      <c r="E3412" s="21"/>
      <c r="F3412" s="302"/>
    </row>
    <row r="3413" spans="1:6" s="279" customFormat="1" ht="20.25">
      <c r="A3413" s="19" t="s">
        <v>3</v>
      </c>
      <c r="B3413" s="23"/>
      <c r="C3413" s="20"/>
      <c r="D3413" s="22"/>
      <c r="E3413" s="22"/>
      <c r="F3413" s="302"/>
    </row>
    <row r="3414" spans="1:6" s="279" customFormat="1" ht="20.25">
      <c r="A3414" s="21" t="s">
        <v>325</v>
      </c>
      <c r="B3414" s="23"/>
      <c r="C3414" s="20"/>
      <c r="D3414" s="22"/>
      <c r="E3414" s="22"/>
      <c r="F3414" s="302"/>
    </row>
    <row r="3415" spans="1:6" s="279" customFormat="1" ht="20.25">
      <c r="A3415" s="21" t="s">
        <v>6</v>
      </c>
      <c r="B3415" s="23"/>
      <c r="C3415" s="20"/>
      <c r="D3415" s="22"/>
      <c r="E3415" s="22"/>
      <c r="F3415" s="302"/>
    </row>
    <row r="3416" spans="1:6" s="279" customFormat="1" ht="20.25">
      <c r="A3416" s="594" t="s">
        <v>7</v>
      </c>
      <c r="B3416" s="26" t="s">
        <v>8</v>
      </c>
      <c r="C3416" s="591" t="s">
        <v>9</v>
      </c>
      <c r="D3416" s="592"/>
      <c r="E3416" s="594" t="s">
        <v>10</v>
      </c>
      <c r="F3416" s="302"/>
    </row>
    <row r="3417" spans="1:6" s="279" customFormat="1" ht="20.25">
      <c r="A3417" s="27"/>
      <c r="B3417" s="28" t="s">
        <v>11</v>
      </c>
      <c r="C3417" s="594"/>
      <c r="D3417" s="29"/>
      <c r="E3417" s="27" t="s">
        <v>12</v>
      </c>
      <c r="F3417" s="302"/>
    </row>
    <row r="3418" spans="1:6" s="279" customFormat="1" ht="20.25">
      <c r="A3418" s="30"/>
      <c r="B3418" s="31"/>
      <c r="C3418" s="595" t="s">
        <v>13</v>
      </c>
      <c r="D3418" s="593" t="s">
        <v>14</v>
      </c>
      <c r="E3418" s="595"/>
      <c r="F3418" s="302"/>
    </row>
    <row r="3419" spans="1:6" ht="20.25">
      <c r="A3419" s="34" t="s">
        <v>326</v>
      </c>
      <c r="B3419" s="1238" t="s">
        <v>734</v>
      </c>
      <c r="C3419" s="1262"/>
      <c r="D3419" s="1263"/>
      <c r="E3419" s="621">
        <f>+E3405</f>
        <v>-279220.30000000005</v>
      </c>
      <c r="F3419" s="295"/>
    </row>
    <row r="3420" spans="1:6" s="279" customFormat="1" ht="20.25">
      <c r="A3420" s="41"/>
      <c r="B3420" s="280" t="s">
        <v>16</v>
      </c>
      <c r="C3420" s="280" t="s">
        <v>17</v>
      </c>
      <c r="D3420" s="38">
        <v>42962</v>
      </c>
      <c r="E3420" s="89">
        <v>6120</v>
      </c>
      <c r="F3420" s="302"/>
    </row>
    <row r="3421" spans="1:6" s="279" customFormat="1" ht="20.25">
      <c r="A3421" s="41"/>
      <c r="B3421" s="280" t="s">
        <v>34</v>
      </c>
      <c r="C3421" s="280" t="s">
        <v>17</v>
      </c>
      <c r="D3421" s="38">
        <v>43115</v>
      </c>
      <c r="E3421" s="89">
        <v>2959688</v>
      </c>
      <c r="F3421" s="302"/>
    </row>
    <row r="3422" spans="1:6" s="279" customFormat="1" ht="20.25">
      <c r="A3422" s="41"/>
      <c r="B3422" s="280" t="s">
        <v>34</v>
      </c>
      <c r="C3422" s="280" t="s">
        <v>19</v>
      </c>
      <c r="D3422" s="38">
        <v>43131</v>
      </c>
      <c r="E3422" s="89">
        <v>2969920</v>
      </c>
      <c r="F3422" s="302"/>
    </row>
    <row r="3423" spans="1:6" s="279" customFormat="1" ht="20.25">
      <c r="A3423" s="41"/>
      <c r="B3423" s="280"/>
      <c r="C3423" s="280"/>
      <c r="D3423" s="38"/>
      <c r="E3423" s="89"/>
      <c r="F3423" s="302"/>
    </row>
    <row r="3424" spans="1:6" s="279" customFormat="1" ht="20.25">
      <c r="A3424" s="41"/>
      <c r="B3424" s="280"/>
      <c r="C3424" s="280"/>
      <c r="D3424" s="38"/>
      <c r="E3424" s="88"/>
      <c r="F3424" s="302"/>
    </row>
    <row r="3425" spans="1:6" s="279" customFormat="1" ht="20.25">
      <c r="A3425" s="41"/>
      <c r="B3425" s="280"/>
      <c r="C3425" s="280"/>
      <c r="D3425" s="38"/>
      <c r="E3425" s="88"/>
      <c r="F3425" s="302"/>
    </row>
    <row r="3426" spans="1:6" s="279" customFormat="1" ht="20.25">
      <c r="A3426" s="41"/>
      <c r="B3426" s="280"/>
      <c r="C3426" s="280"/>
      <c r="D3426" s="38"/>
      <c r="E3426" s="88"/>
      <c r="F3426" s="302"/>
    </row>
    <row r="3427" spans="1:6" s="279" customFormat="1" ht="20.25">
      <c r="A3427" s="41"/>
      <c r="B3427" s="280"/>
      <c r="C3427" s="280"/>
      <c r="D3427" s="38"/>
      <c r="E3427" s="88"/>
      <c r="F3427" s="302"/>
    </row>
    <row r="3428" spans="1:6" s="279" customFormat="1" ht="20.25">
      <c r="A3428" s="41"/>
      <c r="B3428" s="280"/>
      <c r="C3428" s="280"/>
      <c r="D3428" s="38"/>
      <c r="E3428" s="88"/>
      <c r="F3428" s="302"/>
    </row>
    <row r="3429" spans="1:6" s="279" customFormat="1" ht="20.25">
      <c r="A3429" s="41"/>
      <c r="B3429" s="280"/>
      <c r="C3429" s="280"/>
      <c r="D3429" s="38"/>
      <c r="E3429" s="88"/>
      <c r="F3429" s="302"/>
    </row>
    <row r="3430" spans="1:6" s="279" customFormat="1" ht="20.25">
      <c r="A3430" s="41"/>
      <c r="B3430" s="280"/>
      <c r="C3430" s="280"/>
      <c r="D3430" s="38"/>
      <c r="E3430" s="89"/>
      <c r="F3430" s="302"/>
    </row>
    <row r="3431" spans="1:6" s="279" customFormat="1" ht="20.25">
      <c r="A3431" s="41"/>
      <c r="B3431" s="280"/>
      <c r="C3431" s="280"/>
      <c r="D3431" s="38"/>
      <c r="E3431" s="88"/>
      <c r="F3431" s="302"/>
    </row>
    <row r="3432" spans="1:6" s="279" customFormat="1" ht="20.25">
      <c r="A3432" s="41"/>
      <c r="B3432" s="280"/>
      <c r="C3432" s="280"/>
      <c r="D3432" s="38"/>
      <c r="E3432" s="89"/>
      <c r="F3432" s="302"/>
    </row>
    <row r="3433" spans="1:6" s="279" customFormat="1" ht="20.25">
      <c r="A3433" s="41"/>
      <c r="B3433" s="280"/>
      <c r="C3433" s="280"/>
      <c r="D3433" s="38"/>
      <c r="E3433" s="88"/>
      <c r="F3433" s="302"/>
    </row>
    <row r="3434" spans="1:6" s="279" customFormat="1" ht="20.25">
      <c r="A3434" s="41"/>
      <c r="B3434" s="280"/>
      <c r="C3434" s="280"/>
      <c r="D3434" s="38"/>
      <c r="E3434" s="88"/>
      <c r="F3434" s="302"/>
    </row>
    <row r="3435" spans="1:6" s="279" customFormat="1" ht="20.25">
      <c r="A3435" s="41"/>
      <c r="B3435" s="280"/>
      <c r="C3435" s="280"/>
      <c r="D3435" s="38"/>
      <c r="E3435" s="88"/>
      <c r="F3435" s="296"/>
    </row>
    <row r="3436" spans="1:6" s="279" customFormat="1" ht="20.25">
      <c r="A3436" s="41"/>
      <c r="B3436" s="280"/>
      <c r="C3436" s="280"/>
      <c r="D3436" s="38"/>
      <c r="E3436" s="89"/>
      <c r="F3436" s="296"/>
    </row>
    <row r="3437" spans="1:6" s="279" customFormat="1" ht="20.25">
      <c r="A3437" s="41"/>
      <c r="B3437" s="280"/>
      <c r="C3437" s="280"/>
      <c r="D3437" s="38"/>
      <c r="E3437" s="88"/>
      <c r="F3437" s="296"/>
    </row>
    <row r="3438" spans="1:6" s="279" customFormat="1" ht="20.25">
      <c r="A3438" s="41"/>
      <c r="B3438" s="280"/>
      <c r="C3438" s="280"/>
      <c r="D3438" s="38"/>
      <c r="E3438" s="88"/>
      <c r="F3438" s="296"/>
    </row>
    <row r="3439" spans="1:6" s="279" customFormat="1" ht="20.25">
      <c r="A3439" s="41"/>
      <c r="B3439" s="280"/>
      <c r="C3439" s="280"/>
      <c r="D3439" s="38"/>
      <c r="E3439" s="88"/>
      <c r="F3439" s="296"/>
    </row>
    <row r="3440" spans="1:6" s="279" customFormat="1" ht="20.25">
      <c r="A3440" s="41"/>
      <c r="B3440" s="280"/>
      <c r="C3440" s="280"/>
      <c r="D3440" s="38"/>
      <c r="E3440" s="88"/>
      <c r="F3440" s="296"/>
    </row>
    <row r="3441" spans="1:6" s="279" customFormat="1" ht="20.25">
      <c r="A3441" s="41"/>
      <c r="B3441" s="280"/>
      <c r="C3441" s="280"/>
      <c r="D3441" s="168"/>
      <c r="E3441" s="88"/>
      <c r="F3441" s="296"/>
    </row>
    <row r="3442" spans="1:6" s="279" customFormat="1" ht="20.25">
      <c r="A3442" s="41"/>
      <c r="B3442" s="280"/>
      <c r="C3442" s="280"/>
      <c r="D3442" s="168"/>
      <c r="E3442" s="88"/>
      <c r="F3442" s="296"/>
    </row>
    <row r="3443" spans="1:6" s="279" customFormat="1" ht="20.25">
      <c r="A3443" s="41"/>
      <c r="B3443" s="280"/>
      <c r="C3443" s="280"/>
      <c r="D3443" s="168"/>
      <c r="E3443" s="88"/>
      <c r="F3443" s="296"/>
    </row>
    <row r="3444" spans="1:6" s="279" customFormat="1" ht="20.25">
      <c r="A3444" s="41"/>
      <c r="B3444" s="280"/>
      <c r="C3444" s="280"/>
      <c r="D3444" s="38"/>
      <c r="E3444" s="88"/>
      <c r="F3444" s="296"/>
    </row>
    <row r="3445" spans="1:6" s="279" customFormat="1" ht="20.25">
      <c r="A3445" s="41"/>
      <c r="B3445" s="280"/>
      <c r="C3445" s="280"/>
      <c r="D3445" s="38"/>
      <c r="E3445" s="88"/>
      <c r="F3445" s="295"/>
    </row>
    <row r="3446" spans="1:6" s="279" customFormat="1" ht="20.25">
      <c r="A3446" s="93"/>
      <c r="B3446" s="67"/>
      <c r="C3446" s="67"/>
      <c r="D3446" s="68"/>
      <c r="E3446" s="98"/>
      <c r="F3446" s="310"/>
    </row>
    <row r="3447" spans="1:6" ht="20.25">
      <c r="A3447" s="52"/>
      <c r="B3447" s="53"/>
      <c r="C3447" s="1238" t="s">
        <v>744</v>
      </c>
      <c r="D3447" s="1239"/>
      <c r="E3447" s="204">
        <f>SUM(E3419:E3446)</f>
        <v>5656507.7000000002</v>
      </c>
      <c r="F3447" s="310"/>
    </row>
    <row r="3448" spans="1:6" ht="20.25">
      <c r="A3448" s="52"/>
      <c r="B3448" s="53"/>
      <c r="C3448" s="53"/>
      <c r="D3448" s="28"/>
      <c r="E3448" s="175"/>
    </row>
    <row r="3449" spans="1:6" ht="20.25">
      <c r="A3449" s="55" t="s">
        <v>23</v>
      </c>
      <c r="B3449" s="40"/>
      <c r="C3449" s="40"/>
      <c r="D3449" s="40"/>
      <c r="E3449" s="40"/>
    </row>
    <row r="3450" spans="1:6" ht="20.25">
      <c r="A3450" s="19" t="s">
        <v>0</v>
      </c>
      <c r="B3450" s="40"/>
      <c r="C3450" s="40"/>
      <c r="D3450" s="40"/>
      <c r="E3450" s="40"/>
    </row>
    <row r="3451" spans="1:6" ht="20.25">
      <c r="A3451" s="19" t="s">
        <v>1</v>
      </c>
      <c r="B3451" s="53"/>
      <c r="C3451" s="53"/>
      <c r="D3451" s="53"/>
      <c r="E3451" s="53"/>
    </row>
    <row r="3452" spans="1:6" ht="20.25">
      <c r="A3452" s="19"/>
      <c r="B3452" s="20"/>
      <c r="C3452" s="20"/>
      <c r="D3452" s="21"/>
      <c r="E3452" s="22"/>
    </row>
    <row r="3453" spans="1:6" ht="20.25">
      <c r="A3453" s="19"/>
      <c r="B3453" s="20"/>
      <c r="C3453" s="19" t="s">
        <v>2</v>
      </c>
      <c r="D3453" s="21"/>
      <c r="E3453" s="21"/>
    </row>
    <row r="3454" spans="1:6" ht="20.25">
      <c r="A3454" s="19" t="s">
        <v>3</v>
      </c>
      <c r="B3454" s="23"/>
      <c r="C3454" s="20"/>
      <c r="D3454" s="22"/>
      <c r="E3454" s="22"/>
    </row>
    <row r="3455" spans="1:6" ht="20.25">
      <c r="A3455" s="21"/>
      <c r="B3455" s="23"/>
      <c r="C3455" s="20"/>
      <c r="D3455" s="22"/>
      <c r="E3455" s="22"/>
    </row>
    <row r="3456" spans="1:6" ht="20.25">
      <c r="A3456" s="21" t="s">
        <v>327</v>
      </c>
      <c r="B3456" s="23"/>
      <c r="C3456" s="20"/>
      <c r="D3456" s="22"/>
      <c r="E3456" s="22"/>
    </row>
    <row r="3457" spans="1:6" ht="20.25">
      <c r="A3457" s="21" t="s">
        <v>5</v>
      </c>
      <c r="B3457" s="24"/>
      <c r="C3457" s="21"/>
      <c r="D3457" s="22"/>
      <c r="E3457" s="22"/>
    </row>
    <row r="3458" spans="1:6" ht="20.25">
      <c r="A3458" s="21" t="s">
        <v>6</v>
      </c>
      <c r="B3458" s="24"/>
      <c r="C3458" s="21"/>
      <c r="D3458" s="22"/>
      <c r="E3458" s="22"/>
    </row>
    <row r="3459" spans="1:6" ht="20.25">
      <c r="A3459" s="25" t="s">
        <v>7</v>
      </c>
      <c r="B3459" s="26" t="s">
        <v>8</v>
      </c>
      <c r="C3459" s="75" t="s">
        <v>9</v>
      </c>
      <c r="D3459" s="119"/>
      <c r="E3459" s="25" t="s">
        <v>10</v>
      </c>
    </row>
    <row r="3460" spans="1:6" ht="20.25">
      <c r="A3460" s="27"/>
      <c r="B3460" s="28" t="s">
        <v>11</v>
      </c>
      <c r="C3460" s="25"/>
      <c r="D3460" s="29"/>
      <c r="E3460" s="27" t="s">
        <v>12</v>
      </c>
      <c r="F3460" s="296"/>
    </row>
    <row r="3461" spans="1:6" ht="20.25">
      <c r="A3461" s="30"/>
      <c r="B3461" s="31"/>
      <c r="C3461" s="32" t="s">
        <v>13</v>
      </c>
      <c r="D3461" s="33" t="s">
        <v>14</v>
      </c>
      <c r="E3461" s="32"/>
      <c r="F3461" s="296">
        <v>43101</v>
      </c>
    </row>
    <row r="3462" spans="1:6" ht="20.25">
      <c r="A3462" s="34" t="s">
        <v>328</v>
      </c>
      <c r="B3462" s="37" t="s">
        <v>40</v>
      </c>
      <c r="C3462" s="280" t="s">
        <v>19</v>
      </c>
      <c r="D3462" s="38">
        <v>43131</v>
      </c>
      <c r="E3462" s="89">
        <v>1097972</v>
      </c>
      <c r="F3462" s="296">
        <v>43101</v>
      </c>
    </row>
    <row r="3463" spans="1:6" ht="20.25">
      <c r="A3463" s="37"/>
      <c r="B3463" s="37"/>
      <c r="C3463" s="37"/>
      <c r="D3463" s="38"/>
      <c r="E3463" s="114"/>
      <c r="F3463" s="295"/>
    </row>
    <row r="3464" spans="1:6" ht="20.25">
      <c r="A3464" s="41"/>
      <c r="B3464" s="37"/>
      <c r="C3464" s="37"/>
      <c r="D3464" s="38"/>
      <c r="E3464" s="89"/>
      <c r="F3464" s="296"/>
    </row>
    <row r="3465" spans="1:6" ht="20.25">
      <c r="A3465" s="41"/>
      <c r="B3465" s="37"/>
      <c r="C3465" s="37"/>
      <c r="D3465" s="38"/>
      <c r="E3465" s="114"/>
      <c r="F3465" s="296"/>
    </row>
    <row r="3466" spans="1:6" ht="20.25">
      <c r="A3466" s="41"/>
      <c r="B3466" s="37"/>
      <c r="C3466" s="37"/>
      <c r="D3466" s="38"/>
      <c r="E3466" s="89"/>
      <c r="F3466" s="296"/>
    </row>
    <row r="3467" spans="1:6" ht="20.25">
      <c r="A3467" s="41"/>
      <c r="B3467" s="37"/>
      <c r="C3467" s="37"/>
      <c r="D3467" s="38"/>
      <c r="E3467" s="89"/>
      <c r="F3467" s="296"/>
    </row>
    <row r="3468" spans="1:6" ht="20.25">
      <c r="A3468" s="41"/>
      <c r="B3468" s="37"/>
      <c r="C3468" s="37"/>
      <c r="D3468" s="38"/>
      <c r="E3468" s="89"/>
      <c r="F3468" s="296"/>
    </row>
    <row r="3469" spans="1:6" ht="20.25">
      <c r="A3469" s="41"/>
      <c r="B3469" s="37"/>
      <c r="C3469" s="37"/>
      <c r="D3469" s="38"/>
      <c r="E3469" s="89"/>
      <c r="F3469" s="296"/>
    </row>
    <row r="3470" spans="1:6" ht="20.25">
      <c r="A3470" s="37"/>
      <c r="B3470" s="37"/>
      <c r="C3470" s="37"/>
      <c r="D3470" s="38"/>
      <c r="E3470" s="88"/>
      <c r="F3470" s="296"/>
    </row>
    <row r="3471" spans="1:6" ht="20.25">
      <c r="A3471" s="41"/>
      <c r="B3471" s="37"/>
      <c r="C3471" s="37"/>
      <c r="D3471" s="38"/>
      <c r="E3471" s="88"/>
      <c r="F3471" s="296"/>
    </row>
    <row r="3472" spans="1:6" ht="20.25">
      <c r="A3472" s="47"/>
      <c r="B3472" s="28"/>
      <c r="C3472" s="27"/>
      <c r="D3472" s="148"/>
      <c r="E3472" s="27"/>
      <c r="F3472" s="296"/>
    </row>
    <row r="3473" spans="1:6" ht="20.25">
      <c r="A3473" s="47"/>
      <c r="B3473" s="27"/>
      <c r="C3473" s="27"/>
      <c r="D3473" s="27"/>
      <c r="E3473" s="27"/>
      <c r="F3473" s="296"/>
    </row>
    <row r="3474" spans="1:6" ht="20.25">
      <c r="A3474" s="37"/>
      <c r="B3474" s="37"/>
      <c r="C3474" s="37"/>
      <c r="D3474" s="38"/>
      <c r="E3474" s="88"/>
      <c r="F3474" s="296"/>
    </row>
    <row r="3475" spans="1:6" ht="20.25">
      <c r="A3475" s="37"/>
      <c r="B3475" s="37"/>
      <c r="C3475" s="37"/>
      <c r="D3475" s="38"/>
      <c r="E3475" s="88"/>
      <c r="F3475" s="296"/>
    </row>
    <row r="3476" spans="1:6" ht="20.25">
      <c r="A3476" s="41"/>
      <c r="B3476" s="37"/>
      <c r="C3476" s="37"/>
      <c r="D3476" s="38"/>
      <c r="E3476" s="88"/>
      <c r="F3476" s="296"/>
    </row>
    <row r="3477" spans="1:6" ht="20.25">
      <c r="A3477" s="41"/>
      <c r="B3477" s="37"/>
      <c r="C3477" s="37"/>
      <c r="D3477" s="38"/>
      <c r="E3477" s="88"/>
      <c r="F3477" s="296"/>
    </row>
    <row r="3478" spans="1:6" ht="20.25">
      <c r="A3478" s="41"/>
      <c r="B3478" s="37"/>
      <c r="C3478" s="37"/>
      <c r="D3478" s="38"/>
      <c r="E3478" s="88"/>
      <c r="F3478" s="296"/>
    </row>
    <row r="3479" spans="1:6" ht="20.25">
      <c r="A3479" s="41"/>
      <c r="B3479" s="37"/>
      <c r="C3479" s="37"/>
      <c r="D3479" s="38"/>
      <c r="E3479" s="89"/>
      <c r="F3479" s="296"/>
    </row>
    <row r="3480" spans="1:6" ht="20.25">
      <c r="A3480" s="37"/>
      <c r="B3480" s="44"/>
      <c r="C3480" s="37"/>
      <c r="D3480" s="45"/>
      <c r="E3480" s="46"/>
      <c r="F3480" s="296"/>
    </row>
    <row r="3481" spans="1:6" ht="20.25">
      <c r="A3481" s="37"/>
      <c r="B3481" s="44"/>
      <c r="C3481" s="37"/>
      <c r="D3481" s="45"/>
      <c r="E3481" s="46"/>
      <c r="F3481" s="295"/>
    </row>
    <row r="3482" spans="1:6" s="279" customFormat="1" ht="20.25">
      <c r="A3482" s="37"/>
      <c r="B3482" s="44"/>
      <c r="C3482" s="37"/>
      <c r="D3482" s="45"/>
      <c r="E3482" s="46"/>
      <c r="F3482" s="295"/>
    </row>
    <row r="3483" spans="1:6" s="279" customFormat="1" ht="20.25">
      <c r="A3483" s="280"/>
      <c r="B3483" s="281"/>
      <c r="C3483" s="280"/>
      <c r="D3483" s="45"/>
      <c r="E3483" s="46"/>
      <c r="F3483" s="295"/>
    </row>
    <row r="3484" spans="1:6" s="279" customFormat="1" ht="20.25">
      <c r="A3484" s="280"/>
      <c r="B3484" s="281"/>
      <c r="C3484" s="280"/>
      <c r="D3484" s="45"/>
      <c r="E3484" s="46"/>
      <c r="F3484" s="295"/>
    </row>
    <row r="3485" spans="1:6" ht="20.25">
      <c r="A3485" s="280"/>
      <c r="B3485" s="281"/>
      <c r="C3485" s="280"/>
      <c r="D3485" s="45"/>
      <c r="E3485" s="46"/>
      <c r="F3485" s="296"/>
    </row>
    <row r="3486" spans="1:6" ht="20.25">
      <c r="A3486" s="37"/>
      <c r="B3486" s="44"/>
      <c r="C3486" s="37"/>
      <c r="D3486" s="45"/>
      <c r="E3486" s="46"/>
      <c r="F3486" s="296"/>
    </row>
    <row r="3487" spans="1:6" ht="20.25">
      <c r="A3487" s="47"/>
      <c r="B3487" s="48"/>
      <c r="C3487" s="47"/>
      <c r="D3487" s="49"/>
      <c r="E3487" s="50"/>
      <c r="F3487" s="296"/>
    </row>
    <row r="3488" spans="1:6" ht="20.25">
      <c r="A3488" s="30"/>
      <c r="B3488" s="176"/>
      <c r="C3488" s="177"/>
      <c r="D3488" s="40"/>
      <c r="E3488" s="50"/>
      <c r="F3488" s="296"/>
    </row>
    <row r="3489" spans="1:6" ht="20.25">
      <c r="A3489" s="52"/>
      <c r="B3489" s="53"/>
      <c r="C3489" s="1238" t="s">
        <v>744</v>
      </c>
      <c r="D3489" s="1239"/>
      <c r="E3489" s="62">
        <f>SUM(E3462:E3488)</f>
        <v>1097972</v>
      </c>
      <c r="F3489" s="296"/>
    </row>
    <row r="3490" spans="1:6" ht="20.25">
      <c r="A3490" s="55" t="s">
        <v>23</v>
      </c>
      <c r="B3490" s="40"/>
      <c r="C3490" s="40"/>
      <c r="D3490" s="40"/>
      <c r="E3490" s="40"/>
      <c r="F3490" s="296"/>
    </row>
    <row r="3491" spans="1:6" ht="20.25">
      <c r="A3491" s="19" t="s">
        <v>0</v>
      </c>
      <c r="B3491" s="40"/>
      <c r="C3491" s="40"/>
      <c r="D3491" s="40"/>
      <c r="E3491" s="40"/>
      <c r="F3491" s="296"/>
    </row>
    <row r="3492" spans="1:6" ht="20.25">
      <c r="A3492" s="19" t="s">
        <v>1</v>
      </c>
      <c r="B3492" s="22"/>
      <c r="C3492" s="22"/>
      <c r="D3492" s="22"/>
      <c r="E3492" s="22"/>
      <c r="F3492" s="296"/>
    </row>
    <row r="3493" spans="1:6" ht="20.25">
      <c r="A3493" s="19"/>
      <c r="B3493" s="20"/>
      <c r="C3493" s="20"/>
      <c r="D3493" s="21"/>
      <c r="E3493" s="22"/>
      <c r="F3493" s="296"/>
    </row>
    <row r="3494" spans="1:6" ht="20.25">
      <c r="A3494" s="19"/>
      <c r="B3494" s="20"/>
      <c r="C3494" s="19" t="s">
        <v>2</v>
      </c>
      <c r="D3494" s="21"/>
      <c r="E3494" s="21"/>
      <c r="F3494" s="296"/>
    </row>
    <row r="3495" spans="1:6" ht="20.25">
      <c r="A3495" s="19" t="s">
        <v>3</v>
      </c>
      <c r="B3495" s="23"/>
      <c r="C3495" s="20"/>
      <c r="D3495" s="22"/>
      <c r="E3495" s="22"/>
    </row>
    <row r="3496" spans="1:6" ht="20.25">
      <c r="A3496" s="21"/>
      <c r="B3496" s="23"/>
      <c r="C3496" s="20"/>
      <c r="D3496" s="22"/>
      <c r="E3496" s="22"/>
    </row>
    <row r="3497" spans="1:6" ht="20.25">
      <c r="A3497" s="21" t="s">
        <v>329</v>
      </c>
      <c r="B3497" s="23"/>
      <c r="C3497" s="20"/>
      <c r="D3497" s="22"/>
      <c r="E3497" s="22"/>
    </row>
    <row r="3498" spans="1:6" ht="20.25">
      <c r="A3498" s="21" t="s">
        <v>5</v>
      </c>
      <c r="B3498" s="24"/>
      <c r="C3498" s="21"/>
      <c r="D3498" s="22"/>
      <c r="E3498" s="22"/>
    </row>
    <row r="3499" spans="1:6" ht="20.25">
      <c r="A3499" s="21" t="s">
        <v>6</v>
      </c>
      <c r="B3499" s="24"/>
      <c r="C3499" s="21"/>
      <c r="D3499" s="22"/>
      <c r="E3499" s="22"/>
    </row>
    <row r="3500" spans="1:6" ht="20.25">
      <c r="A3500" s="25" t="s">
        <v>7</v>
      </c>
      <c r="B3500" s="26" t="s">
        <v>8</v>
      </c>
      <c r="C3500" s="75" t="s">
        <v>9</v>
      </c>
      <c r="D3500" s="119"/>
      <c r="E3500" s="25" t="s">
        <v>10</v>
      </c>
    </row>
    <row r="3501" spans="1:6" ht="20.25">
      <c r="A3501" s="27"/>
      <c r="B3501" s="28" t="s">
        <v>11</v>
      </c>
      <c r="C3501" s="25"/>
      <c r="D3501" s="29"/>
      <c r="E3501" s="27" t="s">
        <v>12</v>
      </c>
    </row>
    <row r="3502" spans="1:6" ht="20.25">
      <c r="A3502" s="30"/>
      <c r="B3502" s="31"/>
      <c r="C3502" s="32" t="s">
        <v>13</v>
      </c>
      <c r="D3502" s="33" t="s">
        <v>14</v>
      </c>
      <c r="E3502" s="32"/>
    </row>
    <row r="3503" spans="1:6" ht="20.25">
      <c r="A3503" s="34" t="s">
        <v>330</v>
      </c>
      <c r="B3503" s="34" t="s">
        <v>16</v>
      </c>
      <c r="C3503" s="37" t="s">
        <v>17</v>
      </c>
      <c r="D3503" s="35">
        <v>39948</v>
      </c>
      <c r="E3503" s="665">
        <v>1097.9000000000001</v>
      </c>
    </row>
    <row r="3504" spans="1:6" ht="20.25">
      <c r="A3504" s="37"/>
      <c r="B3504" s="37" t="s">
        <v>16</v>
      </c>
      <c r="C3504" s="37" t="s">
        <v>19</v>
      </c>
      <c r="D3504" s="38">
        <v>39964</v>
      </c>
      <c r="E3504" s="666">
        <v>363.8</v>
      </c>
    </row>
    <row r="3505" spans="1:6" ht="20.25">
      <c r="A3505" s="41"/>
      <c r="B3505" s="37" t="s">
        <v>16</v>
      </c>
      <c r="C3505" s="37" t="s">
        <v>17</v>
      </c>
      <c r="D3505" s="38">
        <v>39979</v>
      </c>
      <c r="E3505" s="666">
        <v>5742.65</v>
      </c>
    </row>
    <row r="3506" spans="1:6" ht="20.25">
      <c r="A3506" s="41"/>
      <c r="B3506" s="37" t="s">
        <v>16</v>
      </c>
      <c r="C3506" s="37" t="s">
        <v>19</v>
      </c>
      <c r="D3506" s="38">
        <v>39994</v>
      </c>
      <c r="E3506" s="663">
        <v>3481.1</v>
      </c>
    </row>
    <row r="3507" spans="1:6" ht="20.25">
      <c r="A3507" s="41"/>
      <c r="B3507" s="37" t="s">
        <v>16</v>
      </c>
      <c r="C3507" s="37" t="s">
        <v>17</v>
      </c>
      <c r="D3507" s="38">
        <v>40009</v>
      </c>
      <c r="E3507" s="666">
        <v>7171.35</v>
      </c>
    </row>
    <row r="3508" spans="1:6" ht="20.25">
      <c r="A3508" s="41"/>
      <c r="B3508" s="37" t="s">
        <v>16</v>
      </c>
      <c r="C3508" s="37" t="s">
        <v>19</v>
      </c>
      <c r="D3508" s="38">
        <v>40025</v>
      </c>
      <c r="E3508" s="663">
        <v>3022.1</v>
      </c>
    </row>
    <row r="3509" spans="1:6" ht="20.25">
      <c r="A3509" s="41"/>
      <c r="B3509" s="37" t="s">
        <v>26</v>
      </c>
      <c r="C3509" s="37" t="s">
        <v>17</v>
      </c>
      <c r="D3509" s="38">
        <v>40040</v>
      </c>
      <c r="E3509" s="664">
        <v>-21332.7</v>
      </c>
    </row>
    <row r="3510" spans="1:6" ht="20.25">
      <c r="A3510" s="41"/>
      <c r="B3510" s="37" t="s">
        <v>16</v>
      </c>
      <c r="C3510" s="37" t="s">
        <v>19</v>
      </c>
      <c r="D3510" s="38">
        <v>40056</v>
      </c>
      <c r="E3510" s="114">
        <v>939.3</v>
      </c>
    </row>
    <row r="3511" spans="1:6" ht="20.25">
      <c r="A3511" s="41"/>
      <c r="B3511" s="37" t="s">
        <v>331</v>
      </c>
      <c r="C3511" s="37" t="s">
        <v>17</v>
      </c>
      <c r="D3511" s="38">
        <v>40071</v>
      </c>
      <c r="E3511" s="664">
        <v>-100</v>
      </c>
      <c r="F3511" s="296"/>
    </row>
    <row r="3512" spans="1:6" ht="20.25">
      <c r="A3512" s="41"/>
      <c r="B3512" s="37" t="s">
        <v>34</v>
      </c>
      <c r="C3512" s="37" t="s">
        <v>17</v>
      </c>
      <c r="D3512" s="38">
        <v>40101</v>
      </c>
      <c r="E3512" s="114">
        <v>101.4</v>
      </c>
      <c r="F3512" s="296"/>
    </row>
    <row r="3513" spans="1:6" ht="20.25">
      <c r="A3513" s="41"/>
      <c r="B3513" s="37" t="s">
        <v>34</v>
      </c>
      <c r="C3513" s="37" t="s">
        <v>19</v>
      </c>
      <c r="D3513" s="38">
        <v>40117</v>
      </c>
      <c r="E3513" s="666">
        <v>600</v>
      </c>
      <c r="F3513" s="296"/>
    </row>
    <row r="3514" spans="1:6" ht="20.25">
      <c r="A3514" s="41"/>
      <c r="B3514" s="37" t="s">
        <v>331</v>
      </c>
      <c r="C3514" s="37"/>
      <c r="D3514" s="38">
        <v>40147</v>
      </c>
      <c r="E3514" s="88">
        <v>-40008</v>
      </c>
      <c r="F3514" s="296"/>
    </row>
    <row r="3515" spans="1:6" ht="20.25">
      <c r="A3515" s="41"/>
      <c r="B3515" s="37" t="s">
        <v>16</v>
      </c>
      <c r="C3515" s="37" t="s">
        <v>17</v>
      </c>
      <c r="D3515" s="38">
        <v>40132</v>
      </c>
      <c r="E3515" s="89">
        <v>789</v>
      </c>
      <c r="F3515" s="296"/>
    </row>
    <row r="3516" spans="1:6" ht="20.25">
      <c r="A3516" s="41"/>
      <c r="B3516" s="37" t="s">
        <v>16</v>
      </c>
      <c r="C3516" s="37" t="s">
        <v>17</v>
      </c>
      <c r="D3516" s="38">
        <v>40193</v>
      </c>
      <c r="E3516" s="89">
        <v>676.15</v>
      </c>
      <c r="F3516" s="296"/>
    </row>
    <row r="3517" spans="1:6" ht="20.25">
      <c r="A3517" s="41"/>
      <c r="B3517" s="37" t="s">
        <v>34</v>
      </c>
      <c r="C3517" s="37" t="s">
        <v>19</v>
      </c>
      <c r="D3517" s="38">
        <v>40237</v>
      </c>
      <c r="E3517" s="88">
        <v>-35876.199999999997</v>
      </c>
      <c r="F3517" s="296"/>
    </row>
    <row r="3518" spans="1:6" ht="20.25">
      <c r="A3518" s="41"/>
      <c r="B3518" s="37" t="s">
        <v>331</v>
      </c>
      <c r="C3518" s="37" t="s">
        <v>61</v>
      </c>
      <c r="D3518" s="168">
        <v>40923</v>
      </c>
      <c r="E3518" s="88">
        <v>-6540</v>
      </c>
      <c r="F3518" s="296">
        <v>43101</v>
      </c>
    </row>
    <row r="3519" spans="1:6" s="279" customFormat="1" ht="20.25">
      <c r="A3519" s="37"/>
      <c r="B3519" s="44" t="s">
        <v>34</v>
      </c>
      <c r="C3519" s="37" t="s">
        <v>19</v>
      </c>
      <c r="D3519" s="38">
        <v>43131</v>
      </c>
      <c r="E3519" s="46">
        <v>9213521</v>
      </c>
      <c r="F3519" s="296"/>
    </row>
    <row r="3520" spans="1:6" ht="20.25">
      <c r="A3520" s="280"/>
      <c r="B3520" s="281"/>
      <c r="C3520" s="280"/>
      <c r="D3520" s="38"/>
      <c r="E3520" s="46"/>
      <c r="F3520" s="296"/>
    </row>
    <row r="3521" spans="1:6" ht="20.25">
      <c r="A3521" s="37"/>
      <c r="B3521" s="44"/>
      <c r="C3521" s="37"/>
      <c r="D3521" s="38"/>
      <c r="E3521" s="46"/>
      <c r="F3521" s="296"/>
    </row>
    <row r="3522" spans="1:6" s="279" customFormat="1" ht="20.25">
      <c r="A3522" s="37"/>
      <c r="B3522" s="44"/>
      <c r="C3522" s="37"/>
      <c r="D3522" s="38"/>
      <c r="E3522" s="46"/>
      <c r="F3522" s="296"/>
    </row>
    <row r="3523" spans="1:6" s="279" customFormat="1" ht="20.25">
      <c r="A3523" s="280"/>
      <c r="B3523" s="281"/>
      <c r="C3523" s="280"/>
      <c r="D3523" s="38"/>
      <c r="E3523" s="46"/>
      <c r="F3523" s="296"/>
    </row>
    <row r="3524" spans="1:6" s="279" customFormat="1" ht="20.25">
      <c r="A3524" s="280"/>
      <c r="B3524" s="281"/>
      <c r="C3524" s="280"/>
      <c r="D3524" s="38"/>
      <c r="E3524" s="46"/>
      <c r="F3524" s="296"/>
    </row>
    <row r="3525" spans="1:6" ht="20.25">
      <c r="A3525" s="280"/>
      <c r="B3525" s="281"/>
      <c r="C3525" s="280"/>
      <c r="D3525" s="38"/>
      <c r="E3525" s="46"/>
      <c r="F3525" s="296"/>
    </row>
    <row r="3526" spans="1:6" ht="20.25">
      <c r="A3526" s="37"/>
      <c r="B3526" s="37"/>
      <c r="C3526" s="37"/>
      <c r="D3526" s="38"/>
      <c r="E3526" s="46"/>
      <c r="F3526" s="296"/>
    </row>
    <row r="3527" spans="1:6" ht="20.25">
      <c r="A3527" s="37"/>
      <c r="B3527" s="37"/>
      <c r="C3527" s="37"/>
      <c r="D3527" s="38"/>
      <c r="E3527" s="46"/>
      <c r="F3527" s="296"/>
    </row>
    <row r="3528" spans="1:6" ht="20.25">
      <c r="A3528" s="47"/>
      <c r="B3528" s="48"/>
      <c r="C3528" s="47"/>
      <c r="D3528" s="49"/>
      <c r="E3528" s="50"/>
      <c r="F3528" s="296"/>
    </row>
    <row r="3529" spans="1:6" ht="20.25">
      <c r="A3529" s="30"/>
      <c r="B3529" s="51"/>
      <c r="C3529" s="30"/>
      <c r="D3529" s="49"/>
      <c r="E3529" s="50"/>
      <c r="F3529" s="296"/>
    </row>
    <row r="3530" spans="1:6" ht="20.25">
      <c r="A3530" s="52"/>
      <c r="B3530" s="53"/>
      <c r="C3530" s="1238" t="s">
        <v>744</v>
      </c>
      <c r="D3530" s="1239"/>
      <c r="E3530" s="62">
        <f>SUM(E3503:E3529)</f>
        <v>9133648.8499999996</v>
      </c>
    </row>
    <row r="3531" spans="1:6" ht="20.25">
      <c r="A3531" s="55" t="s">
        <v>23</v>
      </c>
      <c r="B3531" s="40"/>
      <c r="C3531" s="40"/>
      <c r="D3531" s="40"/>
      <c r="E3531" s="40"/>
    </row>
    <row r="3532" spans="1:6" ht="20.25">
      <c r="A3532" s="19" t="s">
        <v>0</v>
      </c>
      <c r="B3532" s="40"/>
      <c r="C3532" s="40"/>
      <c r="D3532" s="40"/>
      <c r="E3532" s="40"/>
    </row>
    <row r="3533" spans="1:6" ht="20.25">
      <c r="A3533" s="19" t="s">
        <v>1</v>
      </c>
      <c r="B3533" s="53"/>
      <c r="C3533" s="53"/>
      <c r="D3533" s="53"/>
      <c r="E3533" s="53"/>
    </row>
    <row r="3534" spans="1:6" ht="20.25">
      <c r="A3534" s="19"/>
      <c r="B3534" s="20"/>
      <c r="C3534" s="20"/>
      <c r="D3534" s="21"/>
      <c r="E3534" s="22"/>
    </row>
    <row r="3535" spans="1:6" ht="20.25">
      <c r="A3535" s="19"/>
      <c r="B3535" s="20"/>
      <c r="C3535" s="19" t="s">
        <v>2</v>
      </c>
      <c r="D3535" s="21"/>
      <c r="E3535" s="21"/>
    </row>
    <row r="3536" spans="1:6" ht="20.25">
      <c r="A3536" s="19" t="s">
        <v>3</v>
      </c>
      <c r="B3536" s="23"/>
      <c r="C3536" s="20"/>
      <c r="D3536" s="22"/>
      <c r="E3536" s="22"/>
    </row>
    <row r="3537" spans="1:6" ht="20.25">
      <c r="A3537" s="21"/>
      <c r="B3537" s="23"/>
      <c r="C3537" s="20"/>
      <c r="D3537" s="22"/>
      <c r="E3537" s="22"/>
    </row>
    <row r="3538" spans="1:6" ht="20.25">
      <c r="A3538" s="21" t="s">
        <v>332</v>
      </c>
      <c r="B3538" s="23"/>
      <c r="C3538" s="20"/>
      <c r="D3538" s="22"/>
      <c r="E3538" s="22"/>
    </row>
    <row r="3539" spans="1:6" ht="20.25">
      <c r="A3539" s="21" t="s">
        <v>5</v>
      </c>
      <c r="B3539" s="24"/>
      <c r="C3539" s="21"/>
      <c r="D3539" s="22"/>
      <c r="E3539" s="22"/>
    </row>
    <row r="3540" spans="1:6" ht="20.25">
      <c r="A3540" s="21" t="s">
        <v>6</v>
      </c>
      <c r="B3540" s="24"/>
      <c r="C3540" s="21"/>
      <c r="D3540" s="22"/>
      <c r="E3540" s="22"/>
    </row>
    <row r="3541" spans="1:6" ht="20.25">
      <c r="A3541" s="25" t="s">
        <v>7</v>
      </c>
      <c r="B3541" s="26" t="s">
        <v>8</v>
      </c>
      <c r="C3541" s="75" t="s">
        <v>9</v>
      </c>
      <c r="D3541" s="119"/>
      <c r="E3541" s="25" t="s">
        <v>10</v>
      </c>
    </row>
    <row r="3542" spans="1:6" ht="20.25">
      <c r="A3542" s="27"/>
      <c r="B3542" s="28" t="s">
        <v>11</v>
      </c>
      <c r="C3542" s="25"/>
      <c r="D3542" s="29"/>
      <c r="E3542" s="27" t="s">
        <v>12</v>
      </c>
    </row>
    <row r="3543" spans="1:6" ht="20.25">
      <c r="A3543" s="30"/>
      <c r="B3543" s="31"/>
      <c r="C3543" s="32" t="s">
        <v>13</v>
      </c>
      <c r="D3543" s="33" t="s">
        <v>14</v>
      </c>
      <c r="E3543" s="32"/>
    </row>
    <row r="3544" spans="1:6" ht="20.25">
      <c r="A3544" s="34" t="s">
        <v>333</v>
      </c>
      <c r="B3544" s="34" t="s">
        <v>334</v>
      </c>
      <c r="C3544" s="34" t="s">
        <v>19</v>
      </c>
      <c r="D3544" s="35">
        <v>40025</v>
      </c>
      <c r="E3544" s="94">
        <v>-4871</v>
      </c>
    </row>
    <row r="3545" spans="1:6" ht="20.25">
      <c r="A3545" s="37"/>
      <c r="B3545" s="37" t="s">
        <v>335</v>
      </c>
      <c r="C3545" s="37" t="s">
        <v>336</v>
      </c>
      <c r="D3545" s="38">
        <v>40086</v>
      </c>
      <c r="E3545" s="88">
        <v>-9051</v>
      </c>
    </row>
    <row r="3546" spans="1:6" ht="20.25">
      <c r="A3546" s="41"/>
      <c r="B3546" s="37" t="s">
        <v>337</v>
      </c>
      <c r="C3546" s="37" t="s">
        <v>17</v>
      </c>
      <c r="D3546" s="38">
        <v>40497</v>
      </c>
      <c r="E3546" s="114">
        <v>35717</v>
      </c>
      <c r="F3546" s="296">
        <v>43101</v>
      </c>
    </row>
    <row r="3547" spans="1:6" ht="20.25">
      <c r="A3547" s="41"/>
      <c r="B3547" s="37" t="s">
        <v>40</v>
      </c>
      <c r="C3547" s="37" t="s">
        <v>19</v>
      </c>
      <c r="D3547" s="38">
        <v>43100</v>
      </c>
      <c r="E3547" s="91">
        <v>571049</v>
      </c>
      <c r="F3547" s="296"/>
    </row>
    <row r="3548" spans="1:6" ht="20.25">
      <c r="A3548" s="41"/>
      <c r="B3548" s="280" t="s">
        <v>73</v>
      </c>
      <c r="C3548" s="282" t="s">
        <v>758</v>
      </c>
      <c r="D3548" s="38">
        <v>43131</v>
      </c>
      <c r="E3548" s="89">
        <v>-14362</v>
      </c>
      <c r="F3548" s="295"/>
    </row>
    <row r="3549" spans="1:6" ht="20.25">
      <c r="A3549" s="41"/>
      <c r="B3549" s="280" t="s">
        <v>40</v>
      </c>
      <c r="C3549" s="280" t="s">
        <v>19</v>
      </c>
      <c r="D3549" s="38">
        <v>43131</v>
      </c>
      <c r="E3549" s="126">
        <v>545520</v>
      </c>
      <c r="F3549" s="296"/>
    </row>
    <row r="3550" spans="1:6" ht="20.25">
      <c r="A3550" s="41"/>
      <c r="B3550" s="37"/>
      <c r="C3550" s="85"/>
      <c r="D3550" s="86"/>
      <c r="E3550" s="88"/>
      <c r="F3550" s="296"/>
    </row>
    <row r="3551" spans="1:6" ht="20.25">
      <c r="A3551" s="41"/>
      <c r="B3551" s="37"/>
      <c r="C3551" s="37"/>
      <c r="D3551" s="38"/>
      <c r="E3551" s="89"/>
      <c r="F3551" s="296"/>
    </row>
    <row r="3552" spans="1:6" ht="20.25">
      <c r="A3552" s="37"/>
      <c r="B3552" s="37"/>
      <c r="C3552" s="37"/>
      <c r="D3552" s="38"/>
      <c r="E3552" s="88"/>
      <c r="F3552" s="296"/>
    </row>
    <row r="3553" spans="1:6" ht="20.25">
      <c r="A3553" s="41"/>
      <c r="B3553" s="37"/>
      <c r="C3553" s="37"/>
      <c r="D3553" s="38"/>
      <c r="E3553" s="88"/>
      <c r="F3553" s="296"/>
    </row>
    <row r="3554" spans="1:6" ht="20.25">
      <c r="A3554" s="47"/>
      <c r="B3554" s="28"/>
      <c r="C3554" s="27"/>
      <c r="D3554" s="148"/>
      <c r="E3554" s="27"/>
      <c r="F3554" s="296"/>
    </row>
    <row r="3555" spans="1:6" ht="20.25">
      <c r="A3555" s="47"/>
      <c r="B3555" s="27"/>
      <c r="C3555" s="27"/>
      <c r="D3555" s="27"/>
      <c r="E3555" s="27"/>
      <c r="F3555" s="296"/>
    </row>
    <row r="3556" spans="1:6" ht="20.25">
      <c r="A3556" s="37"/>
      <c r="B3556" s="37"/>
      <c r="C3556" s="37"/>
      <c r="D3556" s="38"/>
      <c r="E3556" s="88"/>
      <c r="F3556" s="296"/>
    </row>
    <row r="3557" spans="1:6" ht="20.25">
      <c r="A3557" s="37"/>
      <c r="B3557" s="37"/>
      <c r="C3557" s="37"/>
      <c r="D3557" s="38"/>
      <c r="E3557" s="88"/>
      <c r="F3557" s="296"/>
    </row>
    <row r="3558" spans="1:6" ht="20.25">
      <c r="A3558" s="41"/>
      <c r="B3558" s="37"/>
      <c r="C3558" s="37"/>
      <c r="D3558" s="38"/>
      <c r="E3558" s="88"/>
      <c r="F3558" s="296"/>
    </row>
    <row r="3559" spans="1:6" ht="20.25">
      <c r="A3559" s="41"/>
      <c r="B3559" s="37"/>
      <c r="C3559" s="37"/>
      <c r="D3559" s="38"/>
      <c r="E3559" s="88"/>
      <c r="F3559" s="296"/>
    </row>
    <row r="3560" spans="1:6" ht="20.25">
      <c r="A3560" s="41"/>
      <c r="B3560" s="37"/>
      <c r="C3560" s="37"/>
      <c r="D3560" s="38"/>
      <c r="E3560" s="88"/>
      <c r="F3560" s="296"/>
    </row>
    <row r="3561" spans="1:6" ht="20.25">
      <c r="A3561" s="41"/>
      <c r="B3561" s="37"/>
      <c r="C3561" s="37"/>
      <c r="D3561" s="38"/>
      <c r="E3561" s="89"/>
      <c r="F3561" s="296"/>
    </row>
    <row r="3562" spans="1:6" ht="20.25">
      <c r="A3562" s="37"/>
      <c r="B3562" s="44"/>
      <c r="C3562" s="37"/>
      <c r="D3562" s="45"/>
      <c r="E3562" s="46"/>
    </row>
    <row r="3563" spans="1:6" s="279" customFormat="1" ht="20.25">
      <c r="A3563" s="37"/>
      <c r="B3563" s="44"/>
      <c r="C3563" s="37"/>
      <c r="D3563" s="45"/>
      <c r="E3563" s="46"/>
      <c r="F3563" s="302"/>
    </row>
    <row r="3564" spans="1:6" s="279" customFormat="1" ht="20.25">
      <c r="A3564" s="280"/>
      <c r="B3564" s="281"/>
      <c r="C3564" s="280"/>
      <c r="D3564" s="45"/>
      <c r="E3564" s="46"/>
      <c r="F3564" s="302"/>
    </row>
    <row r="3565" spans="1:6" s="279" customFormat="1" ht="20.25">
      <c r="A3565" s="280"/>
      <c r="B3565" s="281"/>
      <c r="C3565" s="280"/>
      <c r="D3565" s="45"/>
      <c r="E3565" s="46"/>
      <c r="F3565" s="302"/>
    </row>
    <row r="3566" spans="1:6" ht="20.25">
      <c r="A3566" s="280"/>
      <c r="B3566" s="281"/>
      <c r="C3566" s="280"/>
      <c r="D3566" s="45"/>
      <c r="E3566" s="46"/>
    </row>
    <row r="3567" spans="1:6" ht="20.25">
      <c r="A3567" s="37"/>
      <c r="B3567" s="44"/>
      <c r="C3567" s="37"/>
      <c r="D3567" s="45"/>
      <c r="E3567" s="46"/>
    </row>
    <row r="3568" spans="1:6" ht="20.25">
      <c r="A3568" s="37"/>
      <c r="B3568" s="44"/>
      <c r="C3568" s="37"/>
      <c r="D3568" s="45"/>
      <c r="E3568" s="46"/>
    </row>
    <row r="3569" spans="1:6" ht="20.25">
      <c r="A3569" s="47"/>
      <c r="B3569" s="48"/>
      <c r="C3569" s="47"/>
      <c r="D3569" s="49"/>
      <c r="E3569" s="50"/>
    </row>
    <row r="3570" spans="1:6" ht="20.25">
      <c r="A3570" s="30"/>
      <c r="B3570" s="51"/>
      <c r="C3570" s="30"/>
      <c r="D3570" s="49"/>
      <c r="E3570" s="50"/>
    </row>
    <row r="3571" spans="1:6" ht="20.25">
      <c r="A3571" s="22"/>
      <c r="B3571" s="53"/>
      <c r="C3571" s="1238" t="s">
        <v>744</v>
      </c>
      <c r="D3571" s="1239"/>
      <c r="E3571" s="62">
        <f>SUM(E3544:E3570)</f>
        <v>1124002</v>
      </c>
    </row>
    <row r="3572" spans="1:6" ht="20.25">
      <c r="A3572" s="55" t="s">
        <v>23</v>
      </c>
      <c r="B3572" s="40"/>
      <c r="C3572" s="178"/>
      <c r="D3572" s="40"/>
      <c r="E3572" s="40"/>
    </row>
    <row r="3573" spans="1:6" ht="20.25">
      <c r="A3573" s="19" t="s">
        <v>0</v>
      </c>
      <c r="B3573" s="40"/>
      <c r="C3573" s="40"/>
      <c r="D3573" s="40"/>
      <c r="E3573" s="40"/>
    </row>
    <row r="3574" spans="1:6" ht="20.25">
      <c r="A3574" s="19" t="s">
        <v>1</v>
      </c>
      <c r="B3574" s="53"/>
      <c r="C3574" s="53"/>
      <c r="D3574" s="53"/>
      <c r="E3574" s="53"/>
    </row>
    <row r="3575" spans="1:6" ht="20.25">
      <c r="A3575" s="19"/>
      <c r="B3575" s="20"/>
      <c r="C3575" s="20"/>
      <c r="D3575" s="21"/>
      <c r="E3575" s="22"/>
    </row>
    <row r="3576" spans="1:6" ht="20.25">
      <c r="A3576" s="19"/>
      <c r="B3576" s="20"/>
      <c r="C3576" s="19" t="s">
        <v>2</v>
      </c>
      <c r="D3576" s="21"/>
      <c r="E3576" s="21"/>
    </row>
    <row r="3577" spans="1:6" ht="20.25">
      <c r="A3577" s="19" t="s">
        <v>3</v>
      </c>
      <c r="B3577" s="23"/>
      <c r="C3577" s="20"/>
      <c r="D3577" s="22"/>
      <c r="E3577" s="22"/>
    </row>
    <row r="3578" spans="1:6" ht="20.25">
      <c r="A3578" s="21"/>
      <c r="B3578" s="23"/>
      <c r="C3578" s="20"/>
      <c r="D3578" s="22"/>
      <c r="E3578" s="22"/>
    </row>
    <row r="3579" spans="1:6" ht="20.25">
      <c r="A3579" s="21" t="s">
        <v>338</v>
      </c>
      <c r="B3579" s="23"/>
      <c r="C3579" s="20"/>
      <c r="D3579" s="22"/>
      <c r="E3579" s="22"/>
    </row>
    <row r="3580" spans="1:6" ht="20.25">
      <c r="A3580" s="21" t="s">
        <v>5</v>
      </c>
      <c r="B3580" s="24"/>
      <c r="C3580" s="21"/>
      <c r="D3580" s="22"/>
      <c r="E3580" s="22"/>
    </row>
    <row r="3581" spans="1:6" ht="20.25">
      <c r="A3581" s="21" t="s">
        <v>6</v>
      </c>
      <c r="B3581" s="24"/>
      <c r="C3581" s="21"/>
      <c r="D3581" s="22"/>
      <c r="E3581" s="22"/>
      <c r="F3581" s="296"/>
    </row>
    <row r="3582" spans="1:6" ht="20.25">
      <c r="A3582" s="25" t="s">
        <v>7</v>
      </c>
      <c r="B3582" s="26" t="s">
        <v>8</v>
      </c>
      <c r="C3582" s="75" t="s">
        <v>9</v>
      </c>
      <c r="D3582" s="119"/>
      <c r="E3582" s="25" t="s">
        <v>10</v>
      </c>
      <c r="F3582" s="296"/>
    </row>
    <row r="3583" spans="1:6" ht="20.25">
      <c r="A3583" s="27"/>
      <c r="B3583" s="28" t="s">
        <v>11</v>
      </c>
      <c r="C3583" s="25"/>
      <c r="D3583" s="29"/>
      <c r="E3583" s="27" t="s">
        <v>12</v>
      </c>
      <c r="F3583" s="296"/>
    </row>
    <row r="3584" spans="1:6" ht="20.25">
      <c r="A3584" s="30"/>
      <c r="B3584" s="31"/>
      <c r="C3584" s="32" t="s">
        <v>13</v>
      </c>
      <c r="D3584" s="33" t="s">
        <v>14</v>
      </c>
      <c r="E3584" s="32"/>
      <c r="F3584" s="295"/>
    </row>
    <row r="3585" spans="1:8" ht="20.25">
      <c r="A3585" s="34" t="s">
        <v>339</v>
      </c>
      <c r="B3585" s="37" t="s">
        <v>21</v>
      </c>
      <c r="C3585" s="37" t="s">
        <v>19</v>
      </c>
      <c r="D3585" s="42">
        <v>42582</v>
      </c>
      <c r="E3585" s="91">
        <v>20000</v>
      </c>
      <c r="F3585" s="296" t="s">
        <v>541</v>
      </c>
      <c r="H3585" s="667" t="s">
        <v>539</v>
      </c>
    </row>
    <row r="3586" spans="1:8" ht="20.25">
      <c r="A3586" s="41"/>
      <c r="B3586" s="37" t="s">
        <v>18</v>
      </c>
      <c r="C3586" s="37" t="s">
        <v>17</v>
      </c>
      <c r="D3586" s="168">
        <v>43054</v>
      </c>
      <c r="E3586" s="89">
        <v>1401117</v>
      </c>
      <c r="F3586" s="296" t="s">
        <v>541</v>
      </c>
      <c r="H3586" s="667" t="s">
        <v>539</v>
      </c>
    </row>
    <row r="3587" spans="1:8" ht="20.25">
      <c r="A3587" s="41"/>
      <c r="B3587" s="37" t="s">
        <v>18</v>
      </c>
      <c r="C3587" s="37" t="s">
        <v>19</v>
      </c>
      <c r="D3587" s="168">
        <v>43069</v>
      </c>
      <c r="E3587" s="89">
        <v>1338384</v>
      </c>
      <c r="F3587" s="296"/>
      <c r="H3587" s="668">
        <v>43160</v>
      </c>
    </row>
    <row r="3588" spans="1:8" ht="20.25">
      <c r="A3588" s="37"/>
      <c r="B3588" s="37" t="s">
        <v>18</v>
      </c>
      <c r="C3588" s="37" t="s">
        <v>17</v>
      </c>
      <c r="D3588" s="42">
        <v>43084</v>
      </c>
      <c r="E3588" s="89">
        <v>1023118</v>
      </c>
      <c r="F3588" s="296"/>
      <c r="H3588" s="668">
        <v>43160</v>
      </c>
    </row>
    <row r="3589" spans="1:8" ht="20.25">
      <c r="A3589" s="41"/>
      <c r="B3589" s="37" t="s">
        <v>18</v>
      </c>
      <c r="C3589" s="37" t="s">
        <v>19</v>
      </c>
      <c r="D3589" s="168">
        <v>43100</v>
      </c>
      <c r="E3589" s="89">
        <v>277122</v>
      </c>
      <c r="F3589" s="296"/>
    </row>
    <row r="3590" spans="1:8" ht="20.25">
      <c r="A3590" s="41"/>
      <c r="B3590" s="37"/>
      <c r="C3590" s="37"/>
      <c r="D3590" s="168"/>
      <c r="E3590" s="89"/>
      <c r="F3590" s="296"/>
    </row>
    <row r="3591" spans="1:8" ht="20.25">
      <c r="A3591" s="41"/>
      <c r="B3591" s="44"/>
      <c r="C3591" s="37"/>
      <c r="D3591" s="42"/>
      <c r="E3591" s="88"/>
      <c r="F3591" s="296"/>
    </row>
    <row r="3592" spans="1:8" ht="20.25">
      <c r="A3592" s="41"/>
      <c r="B3592" s="44"/>
      <c r="C3592" s="37"/>
      <c r="D3592" s="42"/>
      <c r="E3592" s="88"/>
      <c r="F3592" s="296"/>
    </row>
    <row r="3593" spans="1:8" ht="20.25">
      <c r="A3593" s="41"/>
      <c r="B3593" s="116"/>
      <c r="C3593" s="37"/>
      <c r="D3593" s="117"/>
      <c r="E3593" s="88"/>
      <c r="F3593" s="296"/>
    </row>
    <row r="3594" spans="1:8" ht="20.25">
      <c r="A3594" s="41"/>
      <c r="B3594" s="116"/>
      <c r="C3594" s="37"/>
      <c r="D3594" s="117"/>
      <c r="E3594" s="88"/>
      <c r="F3594" s="296"/>
    </row>
    <row r="3595" spans="1:8" ht="20.25">
      <c r="A3595" s="47"/>
      <c r="B3595" s="28"/>
      <c r="C3595" s="27"/>
      <c r="D3595" s="148"/>
      <c r="E3595" s="27"/>
      <c r="F3595" s="296"/>
    </row>
    <row r="3596" spans="1:8" ht="20.25">
      <c r="A3596" s="47"/>
      <c r="B3596" s="27"/>
      <c r="C3596" s="27"/>
      <c r="D3596" s="27"/>
      <c r="E3596" s="27"/>
      <c r="F3596" s="296"/>
    </row>
    <row r="3597" spans="1:8" ht="20.25">
      <c r="A3597" s="37"/>
      <c r="B3597" s="37"/>
      <c r="C3597" s="37"/>
      <c r="D3597" s="38"/>
      <c r="E3597" s="88"/>
    </row>
    <row r="3598" spans="1:8" ht="20.25">
      <c r="A3598" s="37"/>
      <c r="B3598" s="37"/>
      <c r="C3598" s="37"/>
      <c r="D3598" s="38"/>
      <c r="E3598" s="88"/>
    </row>
    <row r="3599" spans="1:8" ht="20.25">
      <c r="A3599" s="41"/>
      <c r="B3599" s="37"/>
      <c r="C3599" s="37"/>
      <c r="D3599" s="38"/>
      <c r="E3599" s="88"/>
    </row>
    <row r="3600" spans="1:8" ht="20.25">
      <c r="A3600" s="41"/>
      <c r="B3600" s="37"/>
      <c r="C3600" s="37"/>
      <c r="D3600" s="38"/>
      <c r="E3600" s="88"/>
    </row>
    <row r="3601" spans="1:6" ht="20.25">
      <c r="A3601" s="41"/>
      <c r="B3601" s="37"/>
      <c r="C3601" s="37"/>
      <c r="D3601" s="38"/>
      <c r="E3601" s="88"/>
    </row>
    <row r="3602" spans="1:6" ht="20.25">
      <c r="A3602" s="41"/>
      <c r="B3602" s="37"/>
      <c r="C3602" s="37"/>
      <c r="D3602" s="38"/>
      <c r="E3602" s="89"/>
    </row>
    <row r="3603" spans="1:6" ht="20.25">
      <c r="A3603" s="37"/>
      <c r="B3603" s="44"/>
      <c r="C3603" s="37"/>
      <c r="D3603" s="45"/>
      <c r="E3603" s="46"/>
    </row>
    <row r="3604" spans="1:6" s="279" customFormat="1" ht="20.25">
      <c r="A3604" s="37"/>
      <c r="B3604" s="44"/>
      <c r="C3604" s="37"/>
      <c r="D3604" s="45"/>
      <c r="E3604" s="46"/>
      <c r="F3604" s="302"/>
    </row>
    <row r="3605" spans="1:6" s="279" customFormat="1" ht="20.25">
      <c r="A3605" s="280"/>
      <c r="B3605" s="281"/>
      <c r="C3605" s="280"/>
      <c r="D3605" s="45"/>
      <c r="E3605" s="46"/>
      <c r="F3605" s="302"/>
    </row>
    <row r="3606" spans="1:6" s="279" customFormat="1" ht="20.25">
      <c r="A3606" s="280"/>
      <c r="B3606" s="281"/>
      <c r="C3606" s="280"/>
      <c r="D3606" s="45"/>
      <c r="E3606" s="46"/>
      <c r="F3606" s="302"/>
    </row>
    <row r="3607" spans="1:6" ht="20.25">
      <c r="A3607" s="280"/>
      <c r="B3607" s="281"/>
      <c r="C3607" s="280"/>
      <c r="D3607" s="45"/>
      <c r="E3607" s="46"/>
    </row>
    <row r="3608" spans="1:6" ht="20.25">
      <c r="A3608" s="37"/>
      <c r="B3608" s="44"/>
      <c r="C3608" s="37"/>
      <c r="D3608" s="45"/>
      <c r="E3608" s="46"/>
    </row>
    <row r="3609" spans="1:6" ht="20.25">
      <c r="A3609" s="37"/>
      <c r="B3609" s="44"/>
      <c r="C3609" s="37"/>
      <c r="D3609" s="45"/>
      <c r="E3609" s="46"/>
    </row>
    <row r="3610" spans="1:6" ht="20.25">
      <c r="A3610" s="47"/>
      <c r="B3610" s="48"/>
      <c r="C3610" s="47"/>
      <c r="D3610" s="49"/>
      <c r="E3610" s="50"/>
    </row>
    <row r="3611" spans="1:6" ht="20.25">
      <c r="A3611" s="30"/>
      <c r="B3611" s="51"/>
      <c r="C3611" s="30"/>
      <c r="D3611" s="49"/>
      <c r="E3611" s="50"/>
    </row>
    <row r="3612" spans="1:6" ht="20.25">
      <c r="A3612" s="52"/>
      <c r="B3612" s="53"/>
      <c r="C3612" s="1238" t="s">
        <v>744</v>
      </c>
      <c r="D3612" s="1239"/>
      <c r="E3612" s="62">
        <f>SUM(E3585:E3611)</f>
        <v>4059741</v>
      </c>
    </row>
    <row r="3613" spans="1:6" ht="20.25">
      <c r="A3613" s="55" t="s">
        <v>23</v>
      </c>
      <c r="B3613" s="40"/>
      <c r="C3613" s="40"/>
      <c r="D3613" s="40"/>
      <c r="E3613" s="40"/>
    </row>
    <row r="3614" spans="1:6" ht="20.25">
      <c r="A3614" s="19" t="s">
        <v>0</v>
      </c>
      <c r="B3614" s="40"/>
      <c r="C3614" s="40"/>
      <c r="D3614" s="40"/>
      <c r="E3614" s="40"/>
    </row>
    <row r="3615" spans="1:6" ht="20.25">
      <c r="A3615" s="19" t="s">
        <v>1</v>
      </c>
      <c r="B3615" s="53"/>
      <c r="C3615" s="53"/>
      <c r="D3615" s="53"/>
      <c r="E3615" s="53"/>
    </row>
    <row r="3616" spans="1:6" ht="20.25">
      <c r="A3616" s="19"/>
      <c r="B3616" s="20"/>
      <c r="C3616" s="20"/>
      <c r="D3616" s="21"/>
      <c r="E3616" s="22"/>
    </row>
    <row r="3617" spans="1:5" ht="20.25">
      <c r="A3617" s="19"/>
      <c r="B3617" s="20"/>
      <c r="C3617" s="19" t="s">
        <v>2</v>
      </c>
      <c r="D3617" s="21"/>
      <c r="E3617" s="21"/>
    </row>
    <row r="3618" spans="1:5" ht="20.25">
      <c r="A3618" s="19" t="s">
        <v>3</v>
      </c>
      <c r="B3618" s="23"/>
      <c r="C3618" s="20"/>
      <c r="D3618" s="22"/>
      <c r="E3618" s="22"/>
    </row>
    <row r="3619" spans="1:5" ht="20.25">
      <c r="A3619" s="21"/>
      <c r="B3619" s="23"/>
      <c r="C3619" s="20"/>
      <c r="D3619" s="22"/>
      <c r="E3619" s="22"/>
    </row>
    <row r="3620" spans="1:5" ht="20.25">
      <c r="A3620" s="21" t="s">
        <v>340</v>
      </c>
      <c r="B3620" s="23"/>
      <c r="C3620" s="20"/>
      <c r="D3620" s="22"/>
      <c r="E3620" s="22"/>
    </row>
    <row r="3621" spans="1:5" ht="20.25">
      <c r="A3621" s="21" t="s">
        <v>5</v>
      </c>
      <c r="B3621" s="24"/>
      <c r="C3621" s="21"/>
      <c r="D3621" s="22"/>
      <c r="E3621" s="22"/>
    </row>
    <row r="3622" spans="1:5" ht="20.25">
      <c r="A3622" s="21" t="s">
        <v>6</v>
      </c>
      <c r="B3622" s="24"/>
      <c r="C3622" s="21"/>
      <c r="D3622" s="22"/>
      <c r="E3622" s="22"/>
    </row>
    <row r="3623" spans="1:5" ht="20.25">
      <c r="A3623" s="25" t="s">
        <v>7</v>
      </c>
      <c r="B3623" s="26" t="s">
        <v>8</v>
      </c>
      <c r="C3623" s="75" t="s">
        <v>9</v>
      </c>
      <c r="D3623" s="119"/>
      <c r="E3623" s="25" t="s">
        <v>10</v>
      </c>
    </row>
    <row r="3624" spans="1:5" ht="20.25">
      <c r="A3624" s="27"/>
      <c r="B3624" s="28" t="s">
        <v>11</v>
      </c>
      <c r="C3624" s="25"/>
      <c r="D3624" s="29"/>
      <c r="E3624" s="27" t="s">
        <v>12</v>
      </c>
    </row>
    <row r="3625" spans="1:5" ht="20.25">
      <c r="A3625" s="30"/>
      <c r="B3625" s="31"/>
      <c r="C3625" s="32" t="s">
        <v>13</v>
      </c>
      <c r="D3625" s="33" t="s">
        <v>14</v>
      </c>
      <c r="E3625" s="32"/>
    </row>
    <row r="3626" spans="1:5" ht="20.25">
      <c r="A3626" s="34" t="s">
        <v>341</v>
      </c>
      <c r="B3626" s="34" t="s">
        <v>342</v>
      </c>
      <c r="C3626" s="34" t="s">
        <v>19</v>
      </c>
      <c r="D3626" s="35">
        <v>40237</v>
      </c>
      <c r="E3626" s="87">
        <v>118603</v>
      </c>
    </row>
    <row r="3627" spans="1:5" ht="20.25">
      <c r="A3627" s="37"/>
      <c r="B3627" s="37" t="s">
        <v>118</v>
      </c>
      <c r="C3627" s="37" t="s">
        <v>17</v>
      </c>
      <c r="D3627" s="38">
        <v>40252</v>
      </c>
      <c r="E3627" s="88">
        <v>-32788</v>
      </c>
    </row>
    <row r="3628" spans="1:5" ht="20.25">
      <c r="A3628" s="41"/>
      <c r="B3628" s="37" t="s">
        <v>118</v>
      </c>
      <c r="C3628" s="37" t="s">
        <v>343</v>
      </c>
      <c r="D3628" s="38">
        <v>40247</v>
      </c>
      <c r="E3628" s="88">
        <v>-78265</v>
      </c>
    </row>
    <row r="3629" spans="1:5" ht="20.25">
      <c r="A3629" s="41"/>
      <c r="B3629" s="37" t="s">
        <v>231</v>
      </c>
      <c r="C3629" s="37" t="s">
        <v>17</v>
      </c>
      <c r="D3629" s="38">
        <v>40283</v>
      </c>
      <c r="E3629" s="89">
        <v>9923</v>
      </c>
    </row>
    <row r="3630" spans="1:5" ht="20.25">
      <c r="A3630" s="41"/>
      <c r="B3630" s="37" t="s">
        <v>161</v>
      </c>
      <c r="C3630" s="37" t="s">
        <v>19</v>
      </c>
      <c r="D3630" s="38">
        <v>40313</v>
      </c>
      <c r="E3630" s="88">
        <v>-319</v>
      </c>
    </row>
    <row r="3631" spans="1:5" ht="20.25">
      <c r="A3631" s="41"/>
      <c r="B3631" s="37" t="s">
        <v>231</v>
      </c>
      <c r="C3631" s="37" t="s">
        <v>19</v>
      </c>
      <c r="D3631" s="38">
        <v>40390</v>
      </c>
      <c r="E3631" s="89">
        <v>52476</v>
      </c>
    </row>
    <row r="3632" spans="1:5" ht="20.25">
      <c r="A3632" s="41"/>
      <c r="B3632" s="37" t="s">
        <v>231</v>
      </c>
      <c r="C3632" s="37" t="s">
        <v>19</v>
      </c>
      <c r="D3632" s="38">
        <v>40421</v>
      </c>
      <c r="E3632" s="89">
        <v>42367</v>
      </c>
    </row>
    <row r="3633" spans="1:6" ht="20.25">
      <c r="A3633" s="41"/>
      <c r="B3633" s="37" t="s">
        <v>231</v>
      </c>
      <c r="C3633" s="37" t="s">
        <v>17</v>
      </c>
      <c r="D3633" s="38">
        <v>40436</v>
      </c>
      <c r="E3633" s="89">
        <v>68867</v>
      </c>
    </row>
    <row r="3634" spans="1:6" ht="20.25">
      <c r="A3634" s="37"/>
      <c r="B3634" s="37" t="s">
        <v>231</v>
      </c>
      <c r="C3634" s="37" t="s">
        <v>17</v>
      </c>
      <c r="D3634" s="38">
        <v>40497</v>
      </c>
      <c r="E3634" s="89">
        <v>61351</v>
      </c>
    </row>
    <row r="3635" spans="1:6" ht="20.25">
      <c r="A3635" s="41"/>
      <c r="B3635" s="37" t="s">
        <v>231</v>
      </c>
      <c r="C3635" s="37" t="s">
        <v>19</v>
      </c>
      <c r="D3635" s="38">
        <v>40512</v>
      </c>
      <c r="E3635" s="89">
        <v>200764</v>
      </c>
    </row>
    <row r="3636" spans="1:6" ht="20.25">
      <c r="A3636" s="41"/>
      <c r="B3636" s="37" t="s">
        <v>231</v>
      </c>
      <c r="C3636" s="37" t="s">
        <v>19</v>
      </c>
      <c r="D3636" s="38">
        <v>40543</v>
      </c>
      <c r="E3636" s="89">
        <v>56429</v>
      </c>
    </row>
    <row r="3637" spans="1:6" ht="20.25">
      <c r="A3637" s="37"/>
      <c r="B3637" s="37" t="s">
        <v>342</v>
      </c>
      <c r="C3637" s="37" t="s">
        <v>19</v>
      </c>
      <c r="D3637" s="38">
        <v>40574</v>
      </c>
      <c r="E3637" s="89">
        <v>304923</v>
      </c>
    </row>
    <row r="3638" spans="1:6" ht="20.25">
      <c r="A3638" s="37"/>
      <c r="B3638" s="37" t="s">
        <v>118</v>
      </c>
      <c r="C3638" s="37" t="s">
        <v>324</v>
      </c>
      <c r="D3638" s="38">
        <v>40602</v>
      </c>
      <c r="E3638" s="88">
        <v>-50000</v>
      </c>
    </row>
    <row r="3639" spans="1:6" ht="20.25">
      <c r="A3639" s="37"/>
      <c r="B3639" s="37"/>
      <c r="C3639" s="37"/>
      <c r="D3639" s="38"/>
      <c r="E3639" s="88"/>
    </row>
    <row r="3640" spans="1:6" ht="20.25">
      <c r="A3640" s="37"/>
      <c r="B3640" s="37"/>
      <c r="C3640" s="37"/>
      <c r="D3640" s="38"/>
      <c r="E3640" s="88"/>
    </row>
    <row r="3641" spans="1:6" ht="20.25">
      <c r="A3641" s="37"/>
      <c r="B3641" s="37"/>
      <c r="C3641" s="37"/>
      <c r="D3641" s="38"/>
      <c r="E3641" s="88"/>
    </row>
    <row r="3642" spans="1:6" ht="20.25">
      <c r="A3642" s="37"/>
      <c r="B3642" s="37"/>
      <c r="C3642" s="37"/>
      <c r="D3642" s="38"/>
      <c r="E3642" s="88"/>
    </row>
    <row r="3643" spans="1:6" ht="20.25">
      <c r="A3643" s="37"/>
      <c r="B3643" s="37"/>
      <c r="C3643" s="37"/>
      <c r="D3643" s="38"/>
      <c r="E3643" s="88"/>
    </row>
    <row r="3644" spans="1:6" ht="20.25">
      <c r="A3644" s="37"/>
      <c r="B3644" s="37"/>
      <c r="C3644" s="37"/>
      <c r="D3644" s="38"/>
      <c r="E3644" s="88"/>
    </row>
    <row r="3645" spans="1:6" s="279" customFormat="1" ht="20.25">
      <c r="A3645" s="37"/>
      <c r="B3645" s="37"/>
      <c r="C3645" s="37"/>
      <c r="D3645" s="38"/>
      <c r="E3645" s="88"/>
      <c r="F3645" s="302"/>
    </row>
    <row r="3646" spans="1:6" s="279" customFormat="1" ht="20.25">
      <c r="A3646" s="280"/>
      <c r="B3646" s="280"/>
      <c r="C3646" s="280"/>
      <c r="D3646" s="38"/>
      <c r="E3646" s="88"/>
      <c r="F3646" s="302"/>
    </row>
    <row r="3647" spans="1:6" s="279" customFormat="1" ht="20.25">
      <c r="A3647" s="280"/>
      <c r="B3647" s="280"/>
      <c r="C3647" s="280"/>
      <c r="D3647" s="38"/>
      <c r="E3647" s="88"/>
      <c r="F3647" s="302"/>
    </row>
    <row r="3648" spans="1:6" ht="20.25">
      <c r="A3648" s="280"/>
      <c r="B3648" s="280"/>
      <c r="C3648" s="280"/>
      <c r="D3648" s="38"/>
      <c r="E3648" s="88"/>
    </row>
    <row r="3649" spans="1:5" ht="20.25">
      <c r="A3649" s="37"/>
      <c r="B3649" s="37"/>
      <c r="C3649" s="37"/>
      <c r="D3649" s="38"/>
      <c r="E3649" s="88"/>
    </row>
    <row r="3650" spans="1:5" ht="20.25">
      <c r="A3650" s="37"/>
      <c r="B3650" s="37"/>
      <c r="C3650" s="37"/>
      <c r="D3650" s="38"/>
      <c r="E3650" s="97"/>
    </row>
    <row r="3651" spans="1:5" ht="20.25">
      <c r="A3651" s="47"/>
      <c r="B3651" s="48"/>
      <c r="C3651" s="47"/>
      <c r="D3651" s="49"/>
      <c r="E3651" s="50"/>
    </row>
    <row r="3652" spans="1:5" ht="20.25">
      <c r="A3652" s="30"/>
      <c r="B3652" s="51"/>
      <c r="C3652" s="30"/>
      <c r="D3652" s="49"/>
      <c r="E3652" s="50"/>
    </row>
    <row r="3653" spans="1:5" ht="20.25">
      <c r="A3653" s="52"/>
      <c r="B3653" s="53"/>
      <c r="C3653" s="1238" t="s">
        <v>744</v>
      </c>
      <c r="D3653" s="1239"/>
      <c r="E3653" s="62">
        <v>754331</v>
      </c>
    </row>
    <row r="3654" spans="1:5" ht="20.25">
      <c r="A3654" s="55" t="s">
        <v>23</v>
      </c>
      <c r="B3654" s="40"/>
      <c r="C3654" s="40"/>
      <c r="D3654" s="40"/>
      <c r="E3654" s="40"/>
    </row>
    <row r="3655" spans="1:5" ht="20.25">
      <c r="A3655" s="19" t="s">
        <v>0</v>
      </c>
      <c r="B3655" s="40"/>
      <c r="C3655" s="40"/>
      <c r="D3655" s="40"/>
      <c r="E3655" s="40"/>
    </row>
    <row r="3656" spans="1:5" ht="20.25">
      <c r="A3656" s="19" t="s">
        <v>1</v>
      </c>
      <c r="B3656" s="22"/>
      <c r="C3656" s="22"/>
      <c r="D3656" s="22"/>
      <c r="E3656" s="22"/>
    </row>
    <row r="3657" spans="1:5" ht="20.25">
      <c r="A3657" s="19"/>
      <c r="B3657" s="20"/>
      <c r="C3657" s="20"/>
      <c r="D3657" s="21"/>
      <c r="E3657" s="22"/>
    </row>
    <row r="3658" spans="1:5" ht="20.25">
      <c r="A3658" s="19"/>
      <c r="B3658" s="20"/>
      <c r="C3658" s="19" t="s">
        <v>2</v>
      </c>
      <c r="D3658" s="21"/>
      <c r="E3658" s="21"/>
    </row>
    <row r="3659" spans="1:5" ht="20.25">
      <c r="A3659" s="19" t="s">
        <v>3</v>
      </c>
      <c r="B3659" s="23"/>
      <c r="C3659" s="20"/>
      <c r="D3659" s="22"/>
      <c r="E3659" s="22"/>
    </row>
    <row r="3660" spans="1:5" ht="20.25">
      <c r="A3660" s="21"/>
      <c r="B3660" s="23"/>
      <c r="C3660" s="20"/>
      <c r="D3660" s="22"/>
      <c r="E3660" s="22"/>
    </row>
    <row r="3661" spans="1:5" ht="20.25">
      <c r="A3661" s="21" t="s">
        <v>344</v>
      </c>
      <c r="B3661" s="23"/>
      <c r="C3661" s="20"/>
      <c r="D3661" s="22"/>
      <c r="E3661" s="22"/>
    </row>
    <row r="3662" spans="1:5" ht="20.25">
      <c r="A3662" s="21" t="s">
        <v>5</v>
      </c>
      <c r="B3662" s="24"/>
      <c r="C3662" s="21"/>
      <c r="D3662" s="22"/>
      <c r="E3662" s="22"/>
    </row>
    <row r="3663" spans="1:5" ht="20.25">
      <c r="A3663" s="21" t="s">
        <v>6</v>
      </c>
      <c r="B3663" s="24"/>
      <c r="C3663" s="21"/>
      <c r="D3663" s="22"/>
      <c r="E3663" s="22"/>
    </row>
    <row r="3664" spans="1:5" ht="20.25">
      <c r="A3664" s="25" t="s">
        <v>7</v>
      </c>
      <c r="B3664" s="26" t="s">
        <v>8</v>
      </c>
      <c r="C3664" s="75" t="s">
        <v>9</v>
      </c>
      <c r="D3664" s="119"/>
      <c r="E3664" s="25" t="s">
        <v>10</v>
      </c>
    </row>
    <row r="3665" spans="1:6" ht="20.25">
      <c r="A3665" s="27"/>
      <c r="B3665" s="28" t="s">
        <v>11</v>
      </c>
      <c r="C3665" s="25"/>
      <c r="D3665" s="29"/>
      <c r="E3665" s="27" t="s">
        <v>12</v>
      </c>
    </row>
    <row r="3666" spans="1:6" ht="20.25">
      <c r="A3666" s="30"/>
      <c r="B3666" s="31"/>
      <c r="C3666" s="32" t="s">
        <v>13</v>
      </c>
      <c r="D3666" s="33" t="s">
        <v>14</v>
      </c>
      <c r="E3666" s="32"/>
    </row>
    <row r="3667" spans="1:6" ht="20.25">
      <c r="A3667" s="34" t="s">
        <v>345</v>
      </c>
      <c r="B3667" s="34" t="s">
        <v>161</v>
      </c>
      <c r="C3667" s="34" t="s">
        <v>17</v>
      </c>
      <c r="D3667" s="35">
        <v>40436</v>
      </c>
      <c r="E3667" s="94">
        <v>-8762</v>
      </c>
      <c r="F3667" s="296">
        <v>43101</v>
      </c>
    </row>
    <row r="3668" spans="1:6" ht="20.25">
      <c r="A3668" s="41"/>
      <c r="B3668" s="37" t="s">
        <v>40</v>
      </c>
      <c r="C3668" s="280" t="s">
        <v>19</v>
      </c>
      <c r="D3668" s="38">
        <v>43131</v>
      </c>
      <c r="E3668" s="91">
        <v>2870455</v>
      </c>
      <c r="F3668" s="296">
        <v>43101</v>
      </c>
    </row>
    <row r="3669" spans="1:6" ht="20.25">
      <c r="A3669" s="41"/>
      <c r="B3669" s="37"/>
      <c r="C3669" s="37"/>
      <c r="D3669" s="38"/>
      <c r="E3669" s="89">
        <v>-1</v>
      </c>
      <c r="F3669" s="296"/>
    </row>
    <row r="3670" spans="1:6" ht="20.25">
      <c r="A3670" s="41"/>
      <c r="B3670" s="37"/>
      <c r="C3670" s="37"/>
      <c r="D3670" s="38"/>
      <c r="E3670" s="89"/>
      <c r="F3670" s="296"/>
    </row>
    <row r="3671" spans="1:6" ht="20.25">
      <c r="A3671" s="41"/>
      <c r="B3671" s="37"/>
      <c r="C3671" s="37"/>
      <c r="D3671" s="38"/>
      <c r="E3671" s="89"/>
      <c r="F3671" s="296"/>
    </row>
    <row r="3672" spans="1:6" ht="20.25">
      <c r="A3672" s="41"/>
      <c r="B3672" s="37"/>
      <c r="C3672" s="37"/>
      <c r="D3672" s="38"/>
      <c r="E3672" s="89"/>
      <c r="F3672" s="296"/>
    </row>
    <row r="3673" spans="1:6" ht="20.25">
      <c r="A3673" s="41"/>
      <c r="B3673" s="37"/>
      <c r="C3673" s="85"/>
      <c r="D3673" s="86"/>
      <c r="E3673" s="88"/>
      <c r="F3673" s="296"/>
    </row>
    <row r="3674" spans="1:6" ht="20.25">
      <c r="A3674" s="41"/>
      <c r="B3674" s="37"/>
      <c r="C3674" s="37"/>
      <c r="D3674" s="38"/>
      <c r="E3674" s="89"/>
      <c r="F3674" s="296"/>
    </row>
    <row r="3675" spans="1:6" ht="20.25">
      <c r="A3675" s="37"/>
      <c r="B3675" s="37"/>
      <c r="C3675" s="37"/>
      <c r="D3675" s="38"/>
      <c r="E3675" s="88"/>
      <c r="F3675" s="296"/>
    </row>
    <row r="3676" spans="1:6" ht="20.25">
      <c r="A3676" s="41"/>
      <c r="B3676" s="37"/>
      <c r="C3676" s="37"/>
      <c r="D3676" s="38"/>
      <c r="E3676" s="88"/>
      <c r="F3676" s="296"/>
    </row>
    <row r="3677" spans="1:6" ht="20.25">
      <c r="A3677" s="47"/>
      <c r="B3677" s="28"/>
      <c r="C3677" s="27"/>
      <c r="D3677" s="148"/>
      <c r="E3677" s="27"/>
      <c r="F3677" s="296"/>
    </row>
    <row r="3678" spans="1:6" ht="20.25">
      <c r="A3678" s="47"/>
      <c r="B3678" s="27"/>
      <c r="C3678" s="27"/>
      <c r="D3678" s="27"/>
      <c r="E3678" s="27"/>
      <c r="F3678" s="296"/>
    </row>
    <row r="3679" spans="1:6" ht="20.25">
      <c r="A3679" s="37"/>
      <c r="B3679" s="37"/>
      <c r="C3679" s="37"/>
      <c r="D3679" s="38"/>
      <c r="E3679" s="88"/>
      <c r="F3679" s="296"/>
    </row>
    <row r="3680" spans="1:6" ht="20.25">
      <c r="A3680" s="37"/>
      <c r="B3680" s="37"/>
      <c r="C3680" s="37"/>
      <c r="D3680" s="38"/>
      <c r="E3680" s="88"/>
      <c r="F3680" s="296"/>
    </row>
    <row r="3681" spans="1:6" ht="20.25">
      <c r="A3681" s="41"/>
      <c r="B3681" s="37"/>
      <c r="C3681" s="37"/>
      <c r="D3681" s="38"/>
      <c r="E3681" s="88"/>
      <c r="F3681" s="296"/>
    </row>
    <row r="3682" spans="1:6" ht="20.25">
      <c r="A3682" s="41"/>
      <c r="B3682" s="37"/>
      <c r="C3682" s="37"/>
      <c r="D3682" s="38"/>
      <c r="E3682" s="88"/>
      <c r="F3682" s="296"/>
    </row>
    <row r="3683" spans="1:6" ht="20.25">
      <c r="A3683" s="41"/>
      <c r="B3683" s="37"/>
      <c r="C3683" s="37"/>
      <c r="D3683" s="38"/>
      <c r="E3683" s="88"/>
    </row>
    <row r="3684" spans="1:6" ht="20.25">
      <c r="A3684" s="41"/>
      <c r="B3684" s="37"/>
      <c r="C3684" s="37"/>
      <c r="D3684" s="38"/>
      <c r="E3684" s="89"/>
    </row>
    <row r="3685" spans="1:6" ht="20.25">
      <c r="A3685" s="37"/>
      <c r="B3685" s="44"/>
      <c r="C3685" s="37"/>
      <c r="D3685" s="45"/>
      <c r="E3685" s="46"/>
    </row>
    <row r="3686" spans="1:6" s="279" customFormat="1" ht="20.25">
      <c r="A3686" s="37"/>
      <c r="B3686" s="44"/>
      <c r="C3686" s="37"/>
      <c r="D3686" s="45"/>
      <c r="E3686" s="46"/>
      <c r="F3686" s="302"/>
    </row>
    <row r="3687" spans="1:6" s="279" customFormat="1" ht="20.25">
      <c r="A3687" s="280"/>
      <c r="B3687" s="281"/>
      <c r="C3687" s="280"/>
      <c r="D3687" s="45"/>
      <c r="E3687" s="46"/>
      <c r="F3687" s="302"/>
    </row>
    <row r="3688" spans="1:6" s="279" customFormat="1" ht="20.25">
      <c r="A3688" s="280"/>
      <c r="B3688" s="281"/>
      <c r="C3688" s="280"/>
      <c r="D3688" s="45"/>
      <c r="E3688" s="46"/>
      <c r="F3688" s="302"/>
    </row>
    <row r="3689" spans="1:6" ht="20.25">
      <c r="A3689" s="280"/>
      <c r="B3689" s="281"/>
      <c r="C3689" s="280"/>
      <c r="D3689" s="45"/>
      <c r="E3689" s="46"/>
    </row>
    <row r="3690" spans="1:6" ht="20.25">
      <c r="A3690" s="37"/>
      <c r="B3690" s="44"/>
      <c r="C3690" s="37"/>
      <c r="D3690" s="45"/>
      <c r="E3690" s="46"/>
    </row>
    <row r="3691" spans="1:6" ht="20.25">
      <c r="A3691" s="37"/>
      <c r="B3691" s="44"/>
      <c r="C3691" s="37"/>
      <c r="D3691" s="45"/>
      <c r="E3691" s="46"/>
    </row>
    <row r="3692" spans="1:6" ht="20.25">
      <c r="A3692" s="47"/>
      <c r="B3692" s="48"/>
      <c r="C3692" s="47"/>
      <c r="D3692" s="49"/>
      <c r="E3692" s="50"/>
    </row>
    <row r="3693" spans="1:6" ht="20.25">
      <c r="A3693" s="30"/>
      <c r="B3693" s="51"/>
      <c r="C3693" s="30"/>
      <c r="D3693" s="49"/>
      <c r="E3693" s="50"/>
    </row>
    <row r="3694" spans="1:6" ht="20.25">
      <c r="A3694" s="52"/>
      <c r="B3694" s="53"/>
      <c r="C3694" s="1238" t="s">
        <v>744</v>
      </c>
      <c r="D3694" s="1239"/>
      <c r="E3694" s="62">
        <f>SUM(E3667:E3693)</f>
        <v>2861692</v>
      </c>
    </row>
    <row r="3695" spans="1:6" ht="20.25">
      <c r="A3695" s="55" t="s">
        <v>23</v>
      </c>
      <c r="B3695" s="40"/>
      <c r="C3695" s="171" t="s">
        <v>37</v>
      </c>
      <c r="D3695" s="40"/>
      <c r="E3695" s="40"/>
    </row>
    <row r="3696" spans="1:6" ht="20.25">
      <c r="A3696" s="19" t="s">
        <v>0</v>
      </c>
      <c r="B3696" s="40"/>
      <c r="C3696" s="40"/>
      <c r="D3696" s="40"/>
      <c r="E3696" s="40"/>
    </row>
    <row r="3697" spans="1:6" ht="20.25">
      <c r="A3697" s="19" t="s">
        <v>1</v>
      </c>
      <c r="B3697" s="53"/>
      <c r="C3697" s="53"/>
      <c r="D3697" s="53"/>
      <c r="E3697" s="53"/>
      <c r="F3697" s="296"/>
    </row>
    <row r="3698" spans="1:6" ht="20.25">
      <c r="A3698" s="19"/>
      <c r="B3698" s="20"/>
      <c r="C3698" s="20"/>
      <c r="D3698" s="21"/>
      <c r="E3698" s="22"/>
      <c r="F3698" s="296"/>
    </row>
    <row r="3699" spans="1:6" ht="20.25">
      <c r="A3699" s="19"/>
      <c r="B3699" s="20"/>
      <c r="C3699" s="19" t="s">
        <v>2</v>
      </c>
      <c r="D3699" s="21"/>
      <c r="E3699" s="21"/>
      <c r="F3699" s="296"/>
    </row>
    <row r="3700" spans="1:6" ht="20.25">
      <c r="A3700" s="19" t="s">
        <v>3</v>
      </c>
      <c r="B3700" s="23"/>
      <c r="C3700" s="20"/>
      <c r="D3700" s="22"/>
      <c r="E3700" s="22"/>
      <c r="F3700" s="296"/>
    </row>
    <row r="3701" spans="1:6" ht="20.25">
      <c r="A3701" s="21"/>
      <c r="B3701" s="23"/>
      <c r="C3701" s="20"/>
      <c r="D3701" s="22"/>
      <c r="E3701" s="22"/>
      <c r="F3701" s="296"/>
    </row>
    <row r="3702" spans="1:6" ht="20.25">
      <c r="A3702" s="21" t="s">
        <v>346</v>
      </c>
      <c r="B3702" s="23"/>
      <c r="C3702" s="20"/>
      <c r="D3702" s="22"/>
      <c r="E3702" s="22"/>
      <c r="F3702" s="296"/>
    </row>
    <row r="3703" spans="1:6" ht="20.25">
      <c r="A3703" s="21" t="s">
        <v>5</v>
      </c>
      <c r="B3703" s="24"/>
      <c r="C3703" s="21"/>
      <c r="D3703" s="22"/>
      <c r="E3703" s="22"/>
      <c r="F3703" s="296"/>
    </row>
    <row r="3704" spans="1:6" ht="20.25">
      <c r="A3704" s="21" t="s">
        <v>6</v>
      </c>
      <c r="B3704" s="24"/>
      <c r="C3704" s="21"/>
      <c r="D3704" s="22"/>
      <c r="E3704" s="22"/>
      <c r="F3704" s="296"/>
    </row>
    <row r="3705" spans="1:6" ht="20.25">
      <c r="A3705" s="25" t="s">
        <v>7</v>
      </c>
      <c r="B3705" s="26" t="s">
        <v>8</v>
      </c>
      <c r="C3705" s="75" t="s">
        <v>9</v>
      </c>
      <c r="D3705" s="119"/>
      <c r="E3705" s="25" t="s">
        <v>10</v>
      </c>
      <c r="F3705" s="296"/>
    </row>
    <row r="3706" spans="1:6" ht="20.25">
      <c r="A3706" s="27"/>
      <c r="B3706" s="28" t="s">
        <v>11</v>
      </c>
      <c r="C3706" s="25"/>
      <c r="D3706" s="29"/>
      <c r="E3706" s="27" t="s">
        <v>12</v>
      </c>
      <c r="F3706" s="296"/>
    </row>
    <row r="3707" spans="1:6" ht="20.25">
      <c r="A3707" s="30"/>
      <c r="B3707" s="31"/>
      <c r="C3707" s="32" t="s">
        <v>13</v>
      </c>
      <c r="D3707" s="33" t="s">
        <v>14</v>
      </c>
      <c r="E3707" s="32"/>
      <c r="F3707" s="296"/>
    </row>
    <row r="3708" spans="1:6" ht="20.25">
      <c r="A3708" s="34" t="s">
        <v>347</v>
      </c>
      <c r="B3708" s="37" t="s">
        <v>161</v>
      </c>
      <c r="C3708" s="37" t="s">
        <v>19</v>
      </c>
      <c r="D3708" s="38">
        <v>40602</v>
      </c>
      <c r="E3708" s="88">
        <v>-360</v>
      </c>
      <c r="F3708" s="296"/>
    </row>
    <row r="3709" spans="1:6" ht="20.25">
      <c r="A3709" s="37"/>
      <c r="B3709" s="37" t="s">
        <v>27</v>
      </c>
      <c r="C3709" s="37" t="s">
        <v>19</v>
      </c>
      <c r="D3709" s="38">
        <v>41182</v>
      </c>
      <c r="E3709" s="88">
        <v>-103948</v>
      </c>
      <c r="F3709" s="296"/>
    </row>
    <row r="3710" spans="1:6" ht="20.25">
      <c r="A3710" s="41"/>
      <c r="B3710" s="37" t="s">
        <v>18</v>
      </c>
      <c r="C3710" s="37" t="s">
        <v>17</v>
      </c>
      <c r="D3710" s="38">
        <v>41213</v>
      </c>
      <c r="E3710" s="89">
        <v>94867</v>
      </c>
      <c r="F3710" s="308"/>
    </row>
    <row r="3711" spans="1:6" ht="20.25">
      <c r="A3711" s="41"/>
      <c r="B3711" s="37"/>
      <c r="C3711" s="37"/>
      <c r="D3711" s="38"/>
      <c r="E3711" s="89"/>
      <c r="F3711" s="308"/>
    </row>
    <row r="3712" spans="1:6" ht="20.25">
      <c r="A3712" s="41"/>
      <c r="B3712" s="37"/>
      <c r="C3712" s="37"/>
      <c r="D3712" s="38"/>
      <c r="E3712" s="89"/>
      <c r="F3712" s="308"/>
    </row>
    <row r="3713" spans="1:6" ht="20.25">
      <c r="A3713" s="41"/>
      <c r="B3713" s="37"/>
      <c r="C3713" s="37"/>
      <c r="D3713" s="38"/>
      <c r="E3713" s="89"/>
    </row>
    <row r="3714" spans="1:6" ht="20.25">
      <c r="A3714" s="41"/>
      <c r="B3714" s="37"/>
      <c r="C3714" s="85"/>
      <c r="D3714" s="38"/>
      <c r="E3714" s="88"/>
    </row>
    <row r="3715" spans="1:6" ht="20.25">
      <c r="A3715" s="41"/>
      <c r="B3715" s="37"/>
      <c r="C3715" s="85"/>
      <c r="D3715" s="86"/>
      <c r="E3715" s="88"/>
    </row>
    <row r="3716" spans="1:6" ht="20.25">
      <c r="A3716" s="41"/>
      <c r="B3716" s="37"/>
      <c r="C3716" s="37"/>
      <c r="D3716" s="38"/>
      <c r="E3716" s="89"/>
    </row>
    <row r="3717" spans="1:6" ht="20.25">
      <c r="A3717" s="37"/>
      <c r="B3717" s="37"/>
      <c r="C3717" s="37"/>
      <c r="D3717" s="38"/>
      <c r="E3717" s="88"/>
    </row>
    <row r="3718" spans="1:6" ht="20.25">
      <c r="A3718" s="41"/>
      <c r="B3718" s="44"/>
      <c r="C3718" s="37"/>
      <c r="D3718" s="78"/>
      <c r="E3718" s="89"/>
    </row>
    <row r="3719" spans="1:6" ht="20.25">
      <c r="A3719" s="47"/>
      <c r="B3719" s="28"/>
      <c r="C3719" s="27"/>
      <c r="D3719" s="148"/>
      <c r="E3719" s="27"/>
    </row>
    <row r="3720" spans="1:6" ht="20.25">
      <c r="A3720" s="47"/>
      <c r="B3720" s="27"/>
      <c r="C3720" s="27"/>
      <c r="D3720" s="27"/>
      <c r="E3720" s="27"/>
    </row>
    <row r="3721" spans="1:6" ht="20.25">
      <c r="A3721" s="37"/>
      <c r="B3721" s="37"/>
      <c r="C3721" s="37"/>
      <c r="D3721" s="38"/>
      <c r="E3721" s="88"/>
    </row>
    <row r="3722" spans="1:6" ht="20.25">
      <c r="A3722" s="37"/>
      <c r="B3722" s="97"/>
      <c r="C3722" s="97"/>
      <c r="D3722" s="97"/>
      <c r="E3722" s="97"/>
    </row>
    <row r="3723" spans="1:6" ht="20.25">
      <c r="A3723" s="41"/>
      <c r="B3723" s="37"/>
      <c r="C3723" s="37"/>
      <c r="D3723" s="38"/>
      <c r="E3723" s="88"/>
    </row>
    <row r="3724" spans="1:6" ht="20.25">
      <c r="A3724" s="41"/>
      <c r="B3724" s="37"/>
      <c r="C3724" s="37"/>
      <c r="D3724" s="38"/>
      <c r="E3724" s="88"/>
    </row>
    <row r="3725" spans="1:6" s="279" customFormat="1" ht="20.25">
      <c r="A3725" s="41"/>
      <c r="B3725" s="37"/>
      <c r="C3725" s="37"/>
      <c r="D3725" s="38"/>
      <c r="E3725" s="88"/>
      <c r="F3725" s="302"/>
    </row>
    <row r="3726" spans="1:6" s="279" customFormat="1" ht="20.25">
      <c r="A3726" s="41"/>
      <c r="B3726" s="280"/>
      <c r="C3726" s="280"/>
      <c r="D3726" s="38"/>
      <c r="E3726" s="88"/>
      <c r="F3726" s="302"/>
    </row>
    <row r="3727" spans="1:6" s="279" customFormat="1" ht="20.25">
      <c r="A3727" s="41"/>
      <c r="B3727" s="280"/>
      <c r="C3727" s="280"/>
      <c r="D3727" s="38"/>
      <c r="E3727" s="88"/>
      <c r="F3727" s="302"/>
    </row>
    <row r="3728" spans="1:6" s="279" customFormat="1" ht="20.25">
      <c r="A3728" s="41"/>
      <c r="B3728" s="280"/>
      <c r="C3728" s="280"/>
      <c r="D3728" s="38"/>
      <c r="E3728" s="88"/>
      <c r="F3728" s="302"/>
    </row>
    <row r="3729" spans="1:5" ht="20.25">
      <c r="A3729" s="41"/>
      <c r="B3729" s="280"/>
      <c r="C3729" s="280"/>
      <c r="D3729" s="38"/>
      <c r="E3729" s="88"/>
    </row>
    <row r="3730" spans="1:5" ht="20.25">
      <c r="A3730" s="41"/>
      <c r="B3730" s="37"/>
      <c r="C3730" s="37"/>
      <c r="D3730" s="38"/>
      <c r="E3730" s="89"/>
    </row>
    <row r="3731" spans="1:5" ht="20.25">
      <c r="A3731" s="37"/>
      <c r="B3731" s="44"/>
      <c r="C3731" s="37"/>
      <c r="D3731" s="45"/>
      <c r="E3731" s="46"/>
    </row>
    <row r="3732" spans="1:5" ht="20.25">
      <c r="A3732" s="37"/>
      <c r="B3732" s="44"/>
      <c r="C3732" s="37"/>
      <c r="D3732" s="45"/>
      <c r="E3732" s="46"/>
    </row>
    <row r="3733" spans="1:5" ht="20.25">
      <c r="A3733" s="47"/>
      <c r="B3733" s="48"/>
      <c r="C3733" s="47"/>
      <c r="D3733" s="49"/>
      <c r="E3733" s="50"/>
    </row>
    <row r="3734" spans="1:5" ht="20.25">
      <c r="A3734" s="30"/>
      <c r="B3734" s="51"/>
      <c r="C3734" s="30"/>
      <c r="D3734" s="49"/>
      <c r="E3734" s="50"/>
    </row>
    <row r="3735" spans="1:5" ht="20.25">
      <c r="A3735" s="52"/>
      <c r="B3735" s="53"/>
      <c r="C3735" s="1238" t="s">
        <v>748</v>
      </c>
      <c r="D3735" s="1239"/>
      <c r="E3735" s="74">
        <v>-9441</v>
      </c>
    </row>
    <row r="3736" spans="1:5" ht="20.25">
      <c r="A3736" s="55" t="s">
        <v>23</v>
      </c>
      <c r="B3736" s="40"/>
      <c r="C3736" s="40"/>
      <c r="D3736" s="40"/>
      <c r="E3736" s="40"/>
    </row>
    <row r="3737" spans="1:5" ht="20.25">
      <c r="A3737" s="19" t="s">
        <v>0</v>
      </c>
      <c r="B3737" s="40"/>
      <c r="C3737" s="40"/>
      <c r="D3737" s="40"/>
      <c r="E3737" s="40"/>
    </row>
    <row r="3738" spans="1:5" ht="20.25">
      <c r="A3738" s="19" t="s">
        <v>1</v>
      </c>
      <c r="B3738" s="53"/>
      <c r="C3738" s="53"/>
      <c r="D3738" s="53"/>
      <c r="E3738" s="53"/>
    </row>
    <row r="3739" spans="1:5" ht="20.25">
      <c r="A3739" s="19"/>
      <c r="B3739" s="53"/>
      <c r="C3739" s="53"/>
      <c r="D3739" s="53"/>
      <c r="E3739" s="53"/>
    </row>
    <row r="3740" spans="1:5" ht="20.25">
      <c r="A3740" s="19"/>
      <c r="B3740" s="20"/>
      <c r="C3740" s="19" t="s">
        <v>2</v>
      </c>
      <c r="D3740" s="21"/>
      <c r="E3740" s="21"/>
    </row>
    <row r="3741" spans="1:5" ht="20.25">
      <c r="A3741" s="19" t="s">
        <v>3</v>
      </c>
      <c r="B3741" s="23"/>
      <c r="C3741" s="20"/>
      <c r="D3741" s="22"/>
      <c r="E3741" s="22"/>
    </row>
    <row r="3742" spans="1:5" ht="20.25">
      <c r="A3742" s="21"/>
      <c r="B3742" s="23"/>
      <c r="C3742" s="20"/>
      <c r="D3742" s="22"/>
      <c r="E3742" s="22"/>
    </row>
    <row r="3743" spans="1:5" ht="20.25">
      <c r="A3743" s="21" t="s">
        <v>348</v>
      </c>
      <c r="B3743" s="23"/>
      <c r="C3743" s="20"/>
      <c r="D3743" s="22"/>
      <c r="E3743" s="22"/>
    </row>
    <row r="3744" spans="1:5" ht="20.25">
      <c r="A3744" s="21" t="s">
        <v>5</v>
      </c>
      <c r="B3744" s="24"/>
      <c r="C3744" s="21"/>
      <c r="D3744" s="22"/>
      <c r="E3744" s="22"/>
    </row>
    <row r="3745" spans="1:6" ht="20.25">
      <c r="A3745" s="21" t="s">
        <v>6</v>
      </c>
      <c r="B3745" s="24"/>
      <c r="C3745" s="21"/>
      <c r="D3745" s="22"/>
      <c r="E3745" s="22"/>
    </row>
    <row r="3746" spans="1:6" ht="20.25">
      <c r="A3746" s="25" t="s">
        <v>7</v>
      </c>
      <c r="B3746" s="26" t="s">
        <v>8</v>
      </c>
      <c r="C3746" s="75" t="s">
        <v>9</v>
      </c>
      <c r="D3746" s="119"/>
      <c r="E3746" s="25" t="s">
        <v>10</v>
      </c>
    </row>
    <row r="3747" spans="1:6" ht="20.25">
      <c r="A3747" s="27"/>
      <c r="B3747" s="28" t="s">
        <v>11</v>
      </c>
      <c r="C3747" s="25"/>
      <c r="D3747" s="29"/>
      <c r="E3747" s="27" t="s">
        <v>12</v>
      </c>
    </row>
    <row r="3748" spans="1:6" ht="20.25">
      <c r="A3748" s="30"/>
      <c r="B3748" s="31"/>
      <c r="C3748" s="32" t="s">
        <v>13</v>
      </c>
      <c r="D3748" s="33" t="s">
        <v>14</v>
      </c>
      <c r="E3748" s="32"/>
    </row>
    <row r="3749" spans="1:6" ht="20.25">
      <c r="A3749" s="34" t="s">
        <v>349</v>
      </c>
      <c r="B3749" s="34" t="s">
        <v>350</v>
      </c>
      <c r="C3749" s="34" t="s">
        <v>19</v>
      </c>
      <c r="D3749" s="35">
        <v>40268</v>
      </c>
      <c r="E3749" s="94">
        <v>-181</v>
      </c>
    </row>
    <row r="3750" spans="1:6" ht="20.25">
      <c r="A3750" s="37"/>
      <c r="B3750" s="37" t="s">
        <v>350</v>
      </c>
      <c r="C3750" s="37" t="s">
        <v>19</v>
      </c>
      <c r="D3750" s="38">
        <v>40724</v>
      </c>
      <c r="E3750" s="88">
        <v>-200</v>
      </c>
    </row>
    <row r="3751" spans="1:6" ht="20.25">
      <c r="A3751" s="41"/>
      <c r="B3751" s="37" t="s">
        <v>350</v>
      </c>
      <c r="C3751" s="37" t="s">
        <v>17</v>
      </c>
      <c r="D3751" s="38">
        <v>40739</v>
      </c>
      <c r="E3751" s="88">
        <v>-120</v>
      </c>
    </row>
    <row r="3752" spans="1:6" ht="20.25">
      <c r="A3752" s="41"/>
      <c r="B3752" s="37" t="s">
        <v>351</v>
      </c>
      <c r="C3752" s="37" t="s">
        <v>19</v>
      </c>
      <c r="D3752" s="38">
        <v>40786</v>
      </c>
      <c r="E3752" s="89">
        <v>-2225</v>
      </c>
    </row>
    <row r="3753" spans="1:6" ht="20.25">
      <c r="A3753" s="41"/>
      <c r="B3753" s="37" t="s">
        <v>352</v>
      </c>
      <c r="C3753" s="37" t="s">
        <v>107</v>
      </c>
      <c r="D3753" s="38">
        <v>40806</v>
      </c>
      <c r="E3753" s="89">
        <v>-2625</v>
      </c>
    </row>
    <row r="3754" spans="1:6" ht="20.25">
      <c r="A3754" s="41"/>
      <c r="B3754" s="37" t="s">
        <v>350</v>
      </c>
      <c r="C3754" s="37" t="s">
        <v>19</v>
      </c>
      <c r="D3754" s="38">
        <v>40816</v>
      </c>
      <c r="E3754" s="88">
        <v>-119</v>
      </c>
    </row>
    <row r="3755" spans="1:6" ht="20.25">
      <c r="A3755" s="41"/>
      <c r="B3755" s="37" t="s">
        <v>350</v>
      </c>
      <c r="C3755" s="37" t="s">
        <v>17</v>
      </c>
      <c r="D3755" s="38">
        <v>40862</v>
      </c>
      <c r="E3755" s="88">
        <v>-400</v>
      </c>
    </row>
    <row r="3756" spans="1:6" ht="20.25">
      <c r="A3756" s="37"/>
      <c r="B3756" s="37" t="s">
        <v>353</v>
      </c>
      <c r="C3756" s="37" t="s">
        <v>19</v>
      </c>
      <c r="D3756" s="38">
        <v>40908</v>
      </c>
      <c r="E3756" s="89">
        <v>2840</v>
      </c>
      <c r="F3756" s="302">
        <v>43101</v>
      </c>
    </row>
    <row r="3757" spans="1:6" ht="20.25">
      <c r="A3757" s="37"/>
      <c r="B3757" s="37"/>
      <c r="C3757" s="37"/>
      <c r="D3757" s="168"/>
      <c r="E3757" s="89"/>
      <c r="F3757" s="302" t="s">
        <v>537</v>
      </c>
    </row>
    <row r="3758" spans="1:6" ht="20.25">
      <c r="A3758" s="37"/>
      <c r="B3758" s="37"/>
      <c r="C3758" s="37"/>
      <c r="D3758" s="38"/>
      <c r="E3758" s="89"/>
    </row>
    <row r="3759" spans="1:6" ht="20.25">
      <c r="A3759" s="47"/>
      <c r="B3759" s="37"/>
      <c r="C3759" s="37"/>
      <c r="D3759" s="42"/>
      <c r="E3759" s="89"/>
    </row>
    <row r="3760" spans="1:6" ht="20.25">
      <c r="A3760" s="47"/>
      <c r="B3760" s="37"/>
      <c r="C3760" s="37"/>
      <c r="D3760" s="42"/>
      <c r="E3760" s="89"/>
    </row>
    <row r="3761" spans="1:6" ht="20.25">
      <c r="A3761" s="37"/>
      <c r="B3761" s="37"/>
      <c r="C3761" s="37"/>
      <c r="D3761" s="38"/>
      <c r="E3761" s="88"/>
    </row>
    <row r="3762" spans="1:6" ht="20.25">
      <c r="A3762" s="37"/>
      <c r="B3762" s="37"/>
      <c r="C3762" s="37"/>
      <c r="D3762" s="38"/>
      <c r="E3762" s="88"/>
    </row>
    <row r="3763" spans="1:6" ht="20.25">
      <c r="A3763" s="41"/>
      <c r="B3763" s="37"/>
      <c r="C3763" s="37"/>
      <c r="D3763" s="38"/>
      <c r="E3763" s="88"/>
    </row>
    <row r="3764" spans="1:6" ht="20.25">
      <c r="A3764" s="41"/>
      <c r="B3764" s="37"/>
      <c r="C3764" s="37"/>
      <c r="D3764" s="38"/>
      <c r="E3764" s="88"/>
    </row>
    <row r="3765" spans="1:6" ht="20.25">
      <c r="A3765" s="41"/>
      <c r="B3765" s="37"/>
      <c r="C3765" s="37"/>
      <c r="D3765" s="38"/>
      <c r="E3765" s="88"/>
    </row>
    <row r="3766" spans="1:6" s="279" customFormat="1" ht="20.25">
      <c r="A3766" s="41"/>
      <c r="B3766" s="37"/>
      <c r="C3766" s="37"/>
      <c r="D3766" s="38"/>
      <c r="E3766" s="89"/>
      <c r="F3766" s="302"/>
    </row>
    <row r="3767" spans="1:6" s="279" customFormat="1" ht="20.25">
      <c r="A3767" s="41"/>
      <c r="B3767" s="281"/>
      <c r="C3767" s="280"/>
      <c r="D3767" s="42"/>
      <c r="E3767" s="89"/>
      <c r="F3767" s="302"/>
    </row>
    <row r="3768" spans="1:6" s="279" customFormat="1" ht="20.25">
      <c r="A3768" s="41"/>
      <c r="B3768" s="281"/>
      <c r="C3768" s="280"/>
      <c r="D3768" s="42"/>
      <c r="E3768" s="89"/>
      <c r="F3768" s="302"/>
    </row>
    <row r="3769" spans="1:6" s="279" customFormat="1" ht="20.25">
      <c r="A3769" s="41"/>
      <c r="B3769" s="281"/>
      <c r="C3769" s="280"/>
      <c r="D3769" s="42"/>
      <c r="E3769" s="89"/>
      <c r="F3769" s="302"/>
    </row>
    <row r="3770" spans="1:6" ht="20.25">
      <c r="A3770" s="41"/>
      <c r="B3770" s="281"/>
      <c r="C3770" s="280"/>
      <c r="D3770" s="42"/>
      <c r="E3770" s="89"/>
    </row>
    <row r="3771" spans="1:6" ht="20.25">
      <c r="A3771" s="37"/>
      <c r="B3771" s="44"/>
      <c r="C3771" s="37"/>
      <c r="D3771" s="45"/>
      <c r="E3771" s="46"/>
    </row>
    <row r="3772" spans="1:6" ht="20.25">
      <c r="A3772" s="37"/>
      <c r="B3772" s="44"/>
      <c r="C3772" s="37"/>
      <c r="D3772" s="45"/>
      <c r="E3772" s="46"/>
    </row>
    <row r="3773" spans="1:6" ht="20.25">
      <c r="A3773" s="37"/>
      <c r="B3773" s="44"/>
      <c r="C3773" s="37"/>
      <c r="D3773" s="45"/>
      <c r="E3773" s="46"/>
    </row>
    <row r="3774" spans="1:6" ht="20.25">
      <c r="A3774" s="37"/>
      <c r="B3774" s="44"/>
      <c r="C3774" s="37"/>
      <c r="D3774" s="45"/>
      <c r="E3774" s="46"/>
    </row>
    <row r="3775" spans="1:6" ht="20.25">
      <c r="A3775" s="30"/>
      <c r="B3775" s="51"/>
      <c r="C3775" s="30"/>
      <c r="D3775" s="49"/>
      <c r="E3775" s="50"/>
    </row>
    <row r="3776" spans="1:6" ht="20.25">
      <c r="A3776" s="52"/>
      <c r="B3776" s="53"/>
      <c r="C3776" s="1238" t="s">
        <v>744</v>
      </c>
      <c r="D3776" s="1239"/>
      <c r="E3776" s="62">
        <f>SUM(E3749:E3775)</f>
        <v>-3030</v>
      </c>
    </row>
    <row r="3777" spans="1:5" ht="20.25">
      <c r="A3777" s="55" t="s">
        <v>23</v>
      </c>
      <c r="B3777" s="40"/>
      <c r="C3777" s="40"/>
      <c r="D3777" s="40"/>
      <c r="E3777" s="40"/>
    </row>
    <row r="3778" spans="1:5" ht="20.25">
      <c r="A3778" s="19" t="s">
        <v>0</v>
      </c>
      <c r="B3778" s="40"/>
      <c r="C3778" s="40"/>
      <c r="D3778" s="40"/>
      <c r="E3778" s="40"/>
    </row>
    <row r="3779" spans="1:5" ht="20.25">
      <c r="A3779" s="19" t="s">
        <v>1</v>
      </c>
      <c r="B3779" s="22"/>
      <c r="C3779" s="22"/>
      <c r="D3779" s="22"/>
      <c r="E3779" s="22"/>
    </row>
    <row r="3780" spans="1:5" ht="20.25">
      <c r="A3780" s="19"/>
      <c r="B3780" s="20"/>
      <c r="C3780" s="20"/>
      <c r="D3780" s="21"/>
      <c r="E3780" s="22"/>
    </row>
    <row r="3781" spans="1:5" ht="20.25">
      <c r="A3781" s="19"/>
      <c r="B3781" s="20"/>
      <c r="C3781" s="19" t="s">
        <v>2</v>
      </c>
      <c r="D3781" s="21"/>
      <c r="E3781" s="21"/>
    </row>
    <row r="3782" spans="1:5" ht="20.25">
      <c r="A3782" s="19" t="s">
        <v>3</v>
      </c>
      <c r="B3782" s="23"/>
      <c r="C3782" s="20"/>
      <c r="D3782" s="22"/>
      <c r="E3782" s="22"/>
    </row>
    <row r="3783" spans="1:5" ht="20.25">
      <c r="A3783" s="21"/>
      <c r="B3783" s="23"/>
      <c r="C3783" s="20"/>
      <c r="D3783" s="22"/>
      <c r="E3783" s="22"/>
    </row>
    <row r="3784" spans="1:5" ht="20.25">
      <c r="A3784" s="21" t="s">
        <v>354</v>
      </c>
      <c r="B3784" s="23"/>
      <c r="C3784" s="20"/>
      <c r="D3784" s="22"/>
      <c r="E3784" s="22"/>
    </row>
    <row r="3785" spans="1:5" ht="20.25">
      <c r="A3785" s="21" t="s">
        <v>5</v>
      </c>
      <c r="B3785" s="24"/>
      <c r="C3785" s="21"/>
      <c r="D3785" s="22"/>
      <c r="E3785" s="22"/>
    </row>
    <row r="3786" spans="1:5" ht="20.25">
      <c r="A3786" s="21" t="s">
        <v>6</v>
      </c>
      <c r="B3786" s="24"/>
      <c r="C3786" s="21"/>
      <c r="D3786" s="22"/>
      <c r="E3786" s="22"/>
    </row>
    <row r="3787" spans="1:5" ht="20.25">
      <c r="A3787" s="25" t="s">
        <v>7</v>
      </c>
      <c r="B3787" s="26" t="s">
        <v>8</v>
      </c>
      <c r="C3787" s="75" t="s">
        <v>9</v>
      </c>
      <c r="D3787" s="119"/>
      <c r="E3787" s="25" t="s">
        <v>10</v>
      </c>
    </row>
    <row r="3788" spans="1:5" ht="20.25">
      <c r="A3788" s="27"/>
      <c r="B3788" s="28" t="s">
        <v>11</v>
      </c>
      <c r="C3788" s="25"/>
      <c r="D3788" s="29"/>
      <c r="E3788" s="27" t="s">
        <v>12</v>
      </c>
    </row>
    <row r="3789" spans="1:5" ht="20.25">
      <c r="A3789" s="30"/>
      <c r="B3789" s="31"/>
      <c r="C3789" s="32" t="s">
        <v>13</v>
      </c>
      <c r="D3789" s="33" t="s">
        <v>14</v>
      </c>
      <c r="E3789" s="32"/>
    </row>
    <row r="3790" spans="1:5" ht="20.25">
      <c r="A3790" s="34" t="s">
        <v>355</v>
      </c>
      <c r="B3790" s="37" t="s">
        <v>73</v>
      </c>
      <c r="C3790" s="37" t="s">
        <v>356</v>
      </c>
      <c r="D3790" s="38">
        <v>40939</v>
      </c>
      <c r="E3790" s="88">
        <v>-56793</v>
      </c>
    </row>
    <row r="3791" spans="1:5" ht="20.25">
      <c r="A3791" s="37"/>
      <c r="B3791" s="37" t="s">
        <v>335</v>
      </c>
      <c r="C3791" s="37" t="s">
        <v>357</v>
      </c>
      <c r="D3791" s="38">
        <v>40978</v>
      </c>
      <c r="E3791" s="88">
        <v>-31270</v>
      </c>
    </row>
    <row r="3792" spans="1:5" ht="20.25">
      <c r="A3792" s="41"/>
      <c r="B3792" s="636" t="s">
        <v>335</v>
      </c>
      <c r="C3792" s="636" t="s">
        <v>114</v>
      </c>
      <c r="D3792" s="672">
        <v>41253</v>
      </c>
      <c r="E3792" s="653">
        <v>-51</v>
      </c>
    </row>
    <row r="3793" spans="1:6" ht="20.25">
      <c r="A3793" s="41"/>
      <c r="B3793" s="37" t="s">
        <v>335</v>
      </c>
      <c r="C3793" s="37" t="s">
        <v>54</v>
      </c>
      <c r="D3793" s="168">
        <v>41343</v>
      </c>
      <c r="E3793" s="88">
        <v>-43381</v>
      </c>
    </row>
    <row r="3794" spans="1:6" ht="20.25">
      <c r="A3794" s="41"/>
      <c r="B3794" s="37" t="s">
        <v>358</v>
      </c>
      <c r="C3794" s="37" t="s">
        <v>17</v>
      </c>
      <c r="D3794" s="168">
        <v>41866</v>
      </c>
      <c r="E3794" s="91">
        <v>840</v>
      </c>
    </row>
    <row r="3795" spans="1:6" ht="20.25">
      <c r="A3795" s="41"/>
      <c r="B3795" s="636" t="s">
        <v>299</v>
      </c>
      <c r="C3795" s="660" t="s">
        <v>19</v>
      </c>
      <c r="D3795" s="673">
        <v>42247</v>
      </c>
      <c r="E3795" s="6">
        <v>-135.54</v>
      </c>
      <c r="F3795" s="306"/>
    </row>
    <row r="3796" spans="1:6" ht="20.25">
      <c r="A3796" s="41"/>
      <c r="B3796" s="37" t="s">
        <v>73</v>
      </c>
      <c r="C3796" s="37" t="s">
        <v>359</v>
      </c>
      <c r="D3796" s="38">
        <v>42644</v>
      </c>
      <c r="E3796" s="91">
        <v>-12075</v>
      </c>
      <c r="F3796" s="302">
        <v>42736</v>
      </c>
    </row>
    <row r="3797" spans="1:6" ht="20.25">
      <c r="A3797" s="41"/>
      <c r="B3797" s="37" t="s">
        <v>18</v>
      </c>
      <c r="C3797" s="37" t="s">
        <v>19</v>
      </c>
      <c r="D3797" s="38">
        <v>43100</v>
      </c>
      <c r="E3797" s="126">
        <v>19469</v>
      </c>
    </row>
    <row r="3798" spans="1:6" ht="20.25">
      <c r="A3798" s="47"/>
      <c r="B3798" s="280" t="s">
        <v>73</v>
      </c>
      <c r="C3798" s="280" t="s">
        <v>356</v>
      </c>
      <c r="D3798" s="38">
        <v>43131</v>
      </c>
      <c r="E3798" s="88">
        <v>-5000</v>
      </c>
    </row>
    <row r="3799" spans="1:6" ht="20.25">
      <c r="A3799" s="41"/>
      <c r="B3799" s="280" t="s">
        <v>18</v>
      </c>
      <c r="C3799" s="280" t="s">
        <v>19</v>
      </c>
      <c r="D3799" s="38">
        <v>43131</v>
      </c>
      <c r="E3799" s="89">
        <v>153120</v>
      </c>
    </row>
    <row r="3800" spans="1:6" ht="20.25">
      <c r="A3800" s="37"/>
      <c r="B3800" s="280" t="s">
        <v>73</v>
      </c>
      <c r="C3800" s="280" t="s">
        <v>758</v>
      </c>
      <c r="D3800" s="38">
        <v>43131</v>
      </c>
      <c r="E3800" s="89">
        <v>-571049</v>
      </c>
    </row>
    <row r="3801" spans="1:6" ht="20.25">
      <c r="A3801" s="47"/>
      <c r="B3801" s="636"/>
      <c r="C3801" s="636"/>
      <c r="D3801" s="637"/>
      <c r="E3801" s="6">
        <v>1</v>
      </c>
    </row>
    <row r="3802" spans="1:6" ht="20.25">
      <c r="A3802" s="41"/>
      <c r="B3802" s="37"/>
      <c r="C3802" s="37"/>
      <c r="D3802" s="38"/>
      <c r="E3802" s="88"/>
    </row>
    <row r="3803" spans="1:6" ht="20.25">
      <c r="A3803" s="41"/>
      <c r="B3803" s="37"/>
      <c r="C3803" s="37"/>
      <c r="D3803" s="38"/>
      <c r="E3803" s="88"/>
    </row>
    <row r="3804" spans="1:6" ht="20.25">
      <c r="A3804" s="41"/>
      <c r="B3804" s="37"/>
      <c r="C3804" s="37"/>
      <c r="D3804" s="38"/>
      <c r="E3804" s="88"/>
    </row>
    <row r="3805" spans="1:6" ht="20.25">
      <c r="A3805" s="41"/>
      <c r="B3805" s="37"/>
      <c r="C3805" s="37"/>
      <c r="D3805" s="38"/>
      <c r="E3805" s="89"/>
    </row>
    <row r="3806" spans="1:6" ht="20.25">
      <c r="A3806" s="37"/>
      <c r="B3806" s="44"/>
      <c r="C3806" s="37"/>
      <c r="D3806" s="45"/>
      <c r="E3806" s="46"/>
    </row>
    <row r="3807" spans="1:6" s="279" customFormat="1" ht="20.25">
      <c r="A3807" s="37"/>
      <c r="B3807" s="44"/>
      <c r="C3807" s="37"/>
      <c r="D3807" s="45"/>
      <c r="E3807" s="46"/>
      <c r="F3807" s="302"/>
    </row>
    <row r="3808" spans="1:6" ht="20.25">
      <c r="A3808" s="280"/>
      <c r="B3808" s="281"/>
      <c r="C3808" s="280"/>
      <c r="D3808" s="45"/>
      <c r="E3808" s="46"/>
    </row>
    <row r="3809" spans="1:6" s="279" customFormat="1" ht="20.25">
      <c r="A3809" s="37"/>
      <c r="B3809" s="44"/>
      <c r="C3809" s="37"/>
      <c r="D3809" s="45"/>
      <c r="E3809" s="46"/>
      <c r="F3809" s="302"/>
    </row>
    <row r="3810" spans="1:6" s="279" customFormat="1" ht="20.25">
      <c r="A3810" s="280"/>
      <c r="B3810" s="281"/>
      <c r="C3810" s="280"/>
      <c r="D3810" s="45"/>
      <c r="E3810" s="46"/>
      <c r="F3810" s="302"/>
    </row>
    <row r="3811" spans="1:6" s="279" customFormat="1" ht="20.25">
      <c r="A3811" s="280"/>
      <c r="B3811" s="281"/>
      <c r="C3811" s="280"/>
      <c r="D3811" s="45"/>
      <c r="E3811" s="46"/>
      <c r="F3811" s="302"/>
    </row>
    <row r="3812" spans="1:6" s="279" customFormat="1" ht="20.25">
      <c r="A3812" s="280"/>
      <c r="B3812" s="281"/>
      <c r="C3812" s="280"/>
      <c r="D3812" s="45"/>
      <c r="E3812" s="46"/>
      <c r="F3812" s="302"/>
    </row>
    <row r="3813" spans="1:6" ht="20.25">
      <c r="A3813" s="280"/>
      <c r="B3813" s="281"/>
      <c r="C3813" s="280"/>
      <c r="D3813" s="45"/>
      <c r="E3813" s="46"/>
    </row>
    <row r="3814" spans="1:6" ht="20.25">
      <c r="A3814" s="37"/>
      <c r="B3814" s="44"/>
      <c r="C3814" s="37"/>
      <c r="D3814" s="45"/>
      <c r="E3814" s="46"/>
    </row>
    <row r="3815" spans="1:6" ht="20.25">
      <c r="A3815" s="47"/>
      <c r="B3815" s="48"/>
      <c r="C3815" s="47"/>
      <c r="D3815" s="49"/>
      <c r="E3815" s="50"/>
    </row>
    <row r="3816" spans="1:6" ht="20.25">
      <c r="A3816" s="30"/>
      <c r="B3816" s="51"/>
      <c r="C3816" s="30"/>
      <c r="D3816" s="49"/>
      <c r="E3816" s="50"/>
    </row>
    <row r="3817" spans="1:6" ht="20.25">
      <c r="A3817" s="52"/>
      <c r="B3817" s="53"/>
      <c r="C3817" s="1529" t="s">
        <v>526</v>
      </c>
      <c r="D3817" s="1530"/>
      <c r="E3817" s="622">
        <f>SUM(E3790:E3816)</f>
        <v>-546324.54</v>
      </c>
    </row>
    <row r="3818" spans="1:6" ht="20.25">
      <c r="A3818" s="55" t="s">
        <v>360</v>
      </c>
      <c r="B3818" s="40"/>
      <c r="C3818" s="40"/>
      <c r="D3818" s="40"/>
      <c r="E3818" s="40"/>
    </row>
    <row r="3819" spans="1:6" ht="20.25">
      <c r="A3819" s="19" t="s">
        <v>0</v>
      </c>
      <c r="B3819" s="40"/>
      <c r="C3819" s="40"/>
      <c r="D3819" s="40"/>
      <c r="E3819" s="40"/>
    </row>
    <row r="3820" spans="1:6" ht="20.25">
      <c r="A3820" s="19" t="s">
        <v>1</v>
      </c>
      <c r="B3820" s="22"/>
      <c r="C3820" s="22"/>
      <c r="D3820" s="22"/>
      <c r="E3820" s="22"/>
    </row>
    <row r="3821" spans="1:6" ht="20.25">
      <c r="A3821" s="19"/>
      <c r="B3821" s="20"/>
      <c r="C3821" s="20"/>
      <c r="D3821" s="21"/>
      <c r="E3821" s="22"/>
    </row>
    <row r="3822" spans="1:6" ht="20.25">
      <c r="A3822" s="19"/>
      <c r="B3822" s="20"/>
      <c r="C3822" s="19" t="s">
        <v>2</v>
      </c>
      <c r="D3822" s="21"/>
      <c r="E3822" s="21"/>
    </row>
    <row r="3823" spans="1:6" ht="20.25">
      <c r="A3823" s="19" t="s">
        <v>3</v>
      </c>
      <c r="B3823" s="23"/>
      <c r="C3823" s="20"/>
      <c r="D3823" s="22"/>
      <c r="E3823" s="22"/>
    </row>
    <row r="3824" spans="1:6" ht="20.25">
      <c r="A3824" s="21"/>
      <c r="B3824" s="23"/>
      <c r="C3824" s="20"/>
      <c r="D3824" s="22"/>
      <c r="E3824" s="22"/>
    </row>
    <row r="3825" spans="1:7" ht="20.25">
      <c r="A3825" s="21" t="s">
        <v>361</v>
      </c>
      <c r="B3825" s="23"/>
      <c r="C3825" s="20"/>
      <c r="D3825" s="22"/>
      <c r="E3825" s="22"/>
    </row>
    <row r="3826" spans="1:7" ht="20.25">
      <c r="A3826" s="21" t="s">
        <v>5</v>
      </c>
      <c r="B3826" s="24"/>
      <c r="C3826" s="21"/>
      <c r="D3826" s="22"/>
      <c r="E3826" s="22"/>
    </row>
    <row r="3827" spans="1:7" ht="20.25">
      <c r="A3827" s="21" t="s">
        <v>6</v>
      </c>
      <c r="B3827" s="24"/>
      <c r="C3827" s="21"/>
      <c r="D3827" s="22"/>
      <c r="E3827" s="22"/>
    </row>
    <row r="3828" spans="1:7" ht="20.25">
      <c r="A3828" s="25" t="s">
        <v>7</v>
      </c>
      <c r="B3828" s="26" t="s">
        <v>362</v>
      </c>
      <c r="C3828" s="75" t="s">
        <v>9</v>
      </c>
      <c r="D3828" s="119"/>
      <c r="E3828" s="25" t="s">
        <v>10</v>
      </c>
    </row>
    <row r="3829" spans="1:7" ht="20.25">
      <c r="A3829" s="27"/>
      <c r="B3829" s="28" t="s">
        <v>11</v>
      </c>
      <c r="C3829" s="25"/>
      <c r="D3829" s="29"/>
      <c r="E3829" s="27" t="s">
        <v>12</v>
      </c>
    </row>
    <row r="3830" spans="1:7" ht="20.25">
      <c r="A3830" s="30"/>
      <c r="B3830" s="31"/>
      <c r="C3830" s="32" t="s">
        <v>13</v>
      </c>
      <c r="D3830" s="33" t="s">
        <v>14</v>
      </c>
      <c r="E3830" s="32"/>
    </row>
    <row r="3831" spans="1:7" ht="20.25">
      <c r="A3831" s="34" t="s">
        <v>363</v>
      </c>
      <c r="B3831" s="34" t="s">
        <v>106</v>
      </c>
      <c r="C3831" s="34" t="s">
        <v>364</v>
      </c>
      <c r="D3831" s="35">
        <v>40405</v>
      </c>
      <c r="E3831" s="94">
        <v>-18686</v>
      </c>
    </row>
    <row r="3832" spans="1:7" ht="20.25">
      <c r="A3832" s="37"/>
      <c r="B3832" s="37" t="s">
        <v>18</v>
      </c>
      <c r="C3832" s="37" t="s">
        <v>17</v>
      </c>
      <c r="D3832" s="38">
        <v>40847</v>
      </c>
      <c r="E3832" s="89">
        <v>3600</v>
      </c>
      <c r="G3832" s="14"/>
    </row>
    <row r="3833" spans="1:7" ht="20.25">
      <c r="A3833" s="41"/>
      <c r="B3833" s="280" t="s">
        <v>18</v>
      </c>
      <c r="C3833" s="280" t="s">
        <v>19</v>
      </c>
      <c r="D3833" s="38">
        <v>43131</v>
      </c>
      <c r="E3833" s="89">
        <v>1093200</v>
      </c>
      <c r="F3833" s="302">
        <v>43101</v>
      </c>
      <c r="G3833" s="14"/>
    </row>
    <row r="3834" spans="1:7" ht="20.25">
      <c r="A3834" s="37"/>
      <c r="B3834" s="37" t="s">
        <v>18</v>
      </c>
      <c r="C3834" s="37" t="s">
        <v>19</v>
      </c>
      <c r="D3834" s="38"/>
      <c r="E3834" s="89">
        <v>1</v>
      </c>
      <c r="G3834" s="14"/>
    </row>
    <row r="3835" spans="1:7" ht="20.25">
      <c r="A3835" s="41"/>
      <c r="B3835" s="37"/>
      <c r="C3835" s="85"/>
      <c r="D3835" s="86"/>
      <c r="E3835" s="88"/>
      <c r="G3835" s="14"/>
    </row>
    <row r="3836" spans="1:7" ht="20.25">
      <c r="A3836" s="41"/>
      <c r="B3836" s="37"/>
      <c r="C3836" s="85"/>
      <c r="D3836" s="86"/>
      <c r="E3836" s="89"/>
      <c r="G3836" s="14"/>
    </row>
    <row r="3837" spans="1:7" ht="20.25">
      <c r="A3837" s="37"/>
      <c r="B3837" s="37"/>
      <c r="C3837" s="37"/>
      <c r="D3837" s="38"/>
      <c r="E3837" s="88"/>
      <c r="G3837" s="14"/>
    </row>
    <row r="3838" spans="1:7" ht="20.25">
      <c r="A3838" s="41"/>
      <c r="B3838" s="37"/>
      <c r="C3838" s="37"/>
      <c r="D3838" s="38"/>
      <c r="E3838" s="89"/>
      <c r="G3838" s="14"/>
    </row>
    <row r="3839" spans="1:7" ht="20.25">
      <c r="A3839" s="41"/>
      <c r="B3839" s="37"/>
      <c r="C3839" s="37"/>
      <c r="D3839" s="38"/>
      <c r="E3839" s="89"/>
      <c r="G3839" s="14"/>
    </row>
    <row r="3840" spans="1:7" ht="20.25">
      <c r="A3840" s="41"/>
      <c r="B3840" s="37"/>
      <c r="C3840" s="37"/>
      <c r="D3840" s="38"/>
      <c r="E3840" s="89"/>
      <c r="G3840" s="14"/>
    </row>
    <row r="3841" spans="1:7" ht="20.25">
      <c r="A3841" s="41"/>
      <c r="B3841" s="37"/>
      <c r="C3841" s="37"/>
      <c r="D3841" s="38"/>
      <c r="E3841" s="88"/>
      <c r="G3841" s="14"/>
    </row>
    <row r="3842" spans="1:7" ht="20.25">
      <c r="A3842" s="47"/>
      <c r="B3842" s="116"/>
      <c r="C3842" s="37"/>
      <c r="D3842" s="147"/>
      <c r="E3842" s="89"/>
      <c r="F3842" s="306"/>
      <c r="G3842" s="235"/>
    </row>
    <row r="3843" spans="1:7" ht="20.25">
      <c r="A3843" s="41"/>
      <c r="B3843" s="44"/>
      <c r="C3843" s="37"/>
      <c r="D3843" s="168"/>
      <c r="E3843" s="89"/>
      <c r="F3843" s="306"/>
      <c r="G3843" s="235"/>
    </row>
    <row r="3844" spans="1:7" ht="20.25">
      <c r="A3844" s="47"/>
      <c r="B3844" s="37"/>
      <c r="C3844" s="37"/>
      <c r="D3844" s="38"/>
      <c r="E3844" s="89"/>
      <c r="G3844" s="14"/>
    </row>
    <row r="3845" spans="1:7" ht="20.25">
      <c r="A3845" s="37"/>
      <c r="B3845" s="37"/>
      <c r="C3845" s="37"/>
      <c r="D3845" s="38"/>
      <c r="E3845" s="89"/>
      <c r="G3845" s="14"/>
    </row>
    <row r="3846" spans="1:7" ht="20.25">
      <c r="A3846" s="41"/>
      <c r="B3846" s="37"/>
      <c r="C3846" s="37"/>
      <c r="D3846" s="38"/>
      <c r="E3846" s="89"/>
      <c r="G3846" s="14"/>
    </row>
    <row r="3847" spans="1:7" ht="20.25">
      <c r="A3847" s="41"/>
      <c r="B3847" s="37"/>
      <c r="C3847" s="37"/>
      <c r="D3847" s="38"/>
      <c r="E3847" s="88"/>
      <c r="G3847" s="14"/>
    </row>
    <row r="3848" spans="1:7" ht="20.25">
      <c r="A3848" s="41"/>
      <c r="B3848" s="37"/>
      <c r="C3848" s="37"/>
      <c r="D3848" s="38"/>
      <c r="E3848" s="89"/>
    </row>
    <row r="3849" spans="1:7" s="279" customFormat="1" ht="20.25">
      <c r="A3849" s="37"/>
      <c r="B3849" s="44"/>
      <c r="C3849" s="37"/>
      <c r="D3849" s="45"/>
      <c r="E3849" s="46"/>
      <c r="F3849" s="302"/>
    </row>
    <row r="3850" spans="1:7" s="279" customFormat="1" ht="20.25">
      <c r="A3850" s="280"/>
      <c r="B3850" s="281"/>
      <c r="C3850" s="280"/>
      <c r="D3850" s="45"/>
      <c r="E3850" s="46"/>
      <c r="F3850" s="302"/>
    </row>
    <row r="3851" spans="1:7" s="279" customFormat="1" ht="20.25">
      <c r="A3851" s="280"/>
      <c r="B3851" s="281"/>
      <c r="C3851" s="280"/>
      <c r="D3851" s="45"/>
      <c r="E3851" s="46"/>
      <c r="F3851" s="302"/>
    </row>
    <row r="3852" spans="1:7" ht="20.25">
      <c r="A3852" s="280"/>
      <c r="B3852" s="281"/>
      <c r="C3852" s="280"/>
      <c r="D3852" s="45"/>
      <c r="E3852" s="46"/>
    </row>
    <row r="3853" spans="1:7" ht="20.25">
      <c r="A3853" s="37"/>
      <c r="B3853" s="44"/>
      <c r="C3853" s="37"/>
      <c r="D3853" s="45"/>
      <c r="E3853" s="46"/>
    </row>
    <row r="3854" spans="1:7" ht="20.25">
      <c r="A3854" s="37"/>
      <c r="B3854" s="44"/>
      <c r="C3854" s="37"/>
      <c r="D3854" s="45"/>
      <c r="E3854" s="46"/>
    </row>
    <row r="3855" spans="1:7" ht="20.25">
      <c r="A3855" s="37"/>
      <c r="B3855" s="44"/>
      <c r="C3855" s="37"/>
      <c r="D3855" s="45"/>
      <c r="E3855" s="46"/>
    </row>
    <row r="3856" spans="1:7" ht="20.25">
      <c r="A3856" s="47"/>
      <c r="B3856" s="48"/>
      <c r="C3856" s="47"/>
      <c r="D3856" s="49"/>
      <c r="E3856" s="50"/>
    </row>
    <row r="3857" spans="1:5" ht="20.25">
      <c r="A3857" s="30"/>
      <c r="B3857" s="51"/>
      <c r="C3857" s="30"/>
      <c r="D3857" s="49"/>
      <c r="E3857" s="50"/>
    </row>
    <row r="3858" spans="1:5" ht="20.25">
      <c r="A3858" s="52"/>
      <c r="B3858" s="53"/>
      <c r="C3858" s="1238" t="s">
        <v>744</v>
      </c>
      <c r="D3858" s="1239"/>
      <c r="E3858" s="62">
        <f>SUM(E3831:E3857)</f>
        <v>1078115</v>
      </c>
    </row>
    <row r="3859" spans="1:5" ht="20.25">
      <c r="A3859" s="55" t="s">
        <v>23</v>
      </c>
      <c r="B3859" s="40"/>
      <c r="C3859" s="40"/>
      <c r="D3859" s="40"/>
      <c r="E3859" s="40"/>
    </row>
    <row r="3860" spans="1:5" ht="20.25">
      <c r="A3860" s="19" t="s">
        <v>0</v>
      </c>
      <c r="B3860" s="40"/>
      <c r="C3860" s="40"/>
      <c r="D3860" s="40"/>
      <c r="E3860" s="40"/>
    </row>
    <row r="3861" spans="1:5" ht="20.25">
      <c r="A3861" s="19" t="s">
        <v>1</v>
      </c>
      <c r="B3861" s="22"/>
      <c r="C3861" s="22"/>
      <c r="D3861" s="22"/>
      <c r="E3861" s="22"/>
    </row>
    <row r="3862" spans="1:5" ht="20.25">
      <c r="A3862" s="19"/>
      <c r="B3862" s="20"/>
      <c r="C3862" s="20"/>
      <c r="D3862" s="21"/>
      <c r="E3862" s="22"/>
    </row>
    <row r="3863" spans="1:5" ht="20.25">
      <c r="A3863" s="19"/>
      <c r="B3863" s="20"/>
      <c r="C3863" s="19" t="s">
        <v>2</v>
      </c>
      <c r="D3863" s="21"/>
      <c r="E3863" s="21"/>
    </row>
    <row r="3864" spans="1:5" ht="20.25">
      <c r="A3864" s="19" t="s">
        <v>3</v>
      </c>
      <c r="B3864" s="23"/>
      <c r="C3864" s="20"/>
      <c r="D3864" s="22"/>
      <c r="E3864" s="22"/>
    </row>
    <row r="3865" spans="1:5" ht="20.25">
      <c r="A3865" s="21"/>
      <c r="B3865" s="23"/>
      <c r="C3865" s="20"/>
      <c r="D3865" s="22"/>
      <c r="E3865" s="22"/>
    </row>
    <row r="3866" spans="1:5" ht="20.25">
      <c r="A3866" s="21" t="s">
        <v>365</v>
      </c>
      <c r="B3866" s="23"/>
      <c r="C3866" s="20"/>
      <c r="D3866" s="22"/>
      <c r="E3866" s="22"/>
    </row>
    <row r="3867" spans="1:5" ht="20.25">
      <c r="A3867" s="21" t="s">
        <v>5</v>
      </c>
      <c r="B3867" s="24"/>
      <c r="C3867" s="21"/>
      <c r="D3867" s="22"/>
      <c r="E3867" s="22"/>
    </row>
    <row r="3868" spans="1:5" ht="20.25">
      <c r="A3868" s="21" t="s">
        <v>6</v>
      </c>
      <c r="B3868" s="24"/>
      <c r="C3868" s="21"/>
      <c r="D3868" s="22"/>
      <c r="E3868" s="22"/>
    </row>
    <row r="3869" spans="1:5" ht="20.25">
      <c r="A3869" s="25" t="s">
        <v>7</v>
      </c>
      <c r="B3869" s="26" t="s">
        <v>8</v>
      </c>
      <c r="C3869" s="75" t="s">
        <v>9</v>
      </c>
      <c r="D3869" s="119"/>
      <c r="E3869" s="25" t="s">
        <v>10</v>
      </c>
    </row>
    <row r="3870" spans="1:5" ht="20.25">
      <c r="A3870" s="27"/>
      <c r="B3870" s="28" t="s">
        <v>11</v>
      </c>
      <c r="C3870" s="25"/>
      <c r="D3870" s="29"/>
      <c r="E3870" s="27" t="s">
        <v>12</v>
      </c>
    </row>
    <row r="3871" spans="1:5" ht="20.25">
      <c r="A3871" s="30"/>
      <c r="B3871" s="31"/>
      <c r="C3871" s="32" t="s">
        <v>13</v>
      </c>
      <c r="D3871" s="33" t="s">
        <v>14</v>
      </c>
      <c r="E3871" s="32"/>
    </row>
    <row r="3872" spans="1:5" ht="20.25">
      <c r="A3872" s="34" t="s">
        <v>366</v>
      </c>
      <c r="B3872" s="280" t="s">
        <v>40</v>
      </c>
      <c r="C3872" s="280" t="s">
        <v>17</v>
      </c>
      <c r="D3872" s="38">
        <v>43100</v>
      </c>
      <c r="E3872" s="89">
        <v>2363012</v>
      </c>
    </row>
    <row r="3873" spans="1:5" ht="20.25">
      <c r="A3873" s="37"/>
      <c r="B3873" s="37"/>
      <c r="C3873" s="85"/>
      <c r="D3873" s="38"/>
      <c r="E3873" s="89"/>
    </row>
    <row r="3874" spans="1:5" ht="20.25">
      <c r="A3874" s="41"/>
      <c r="B3874" s="37"/>
      <c r="C3874" s="85"/>
      <c r="D3874" s="38"/>
      <c r="E3874" s="89"/>
    </row>
    <row r="3875" spans="1:5" ht="20.25">
      <c r="A3875" s="41"/>
      <c r="B3875" s="37"/>
      <c r="C3875" s="85"/>
      <c r="D3875" s="86"/>
      <c r="E3875" s="89"/>
    </row>
    <row r="3876" spans="1:5" ht="20.25">
      <c r="A3876" s="41"/>
      <c r="B3876" s="37"/>
      <c r="C3876" s="37"/>
      <c r="D3876" s="38"/>
      <c r="E3876" s="89"/>
    </row>
    <row r="3877" spans="1:5" ht="20.25">
      <c r="A3877" s="41"/>
      <c r="B3877" s="37"/>
      <c r="C3877" s="85"/>
      <c r="D3877" s="38"/>
      <c r="E3877" s="88"/>
    </row>
    <row r="3878" spans="1:5" ht="20.25">
      <c r="A3878" s="41"/>
      <c r="B3878" s="37"/>
      <c r="C3878" s="85"/>
      <c r="D3878" s="86"/>
      <c r="E3878" s="88"/>
    </row>
    <row r="3879" spans="1:5" ht="20.25">
      <c r="A3879" s="41"/>
      <c r="B3879" s="37"/>
      <c r="C3879" s="37"/>
      <c r="D3879" s="38"/>
      <c r="E3879" s="89"/>
    </row>
    <row r="3880" spans="1:5" ht="20.25">
      <c r="A3880" s="37"/>
      <c r="B3880" s="37"/>
      <c r="C3880" s="37"/>
      <c r="D3880" s="38"/>
      <c r="E3880" s="88"/>
    </row>
    <row r="3881" spans="1:5" ht="20.25">
      <c r="A3881" s="41"/>
      <c r="B3881" s="37"/>
      <c r="C3881" s="37"/>
      <c r="D3881" s="38"/>
      <c r="E3881" s="88"/>
    </row>
    <row r="3882" spans="1:5" ht="20.25">
      <c r="A3882" s="41"/>
      <c r="B3882" s="44"/>
      <c r="C3882" s="37"/>
      <c r="D3882" s="78"/>
      <c r="E3882" s="89"/>
    </row>
    <row r="3883" spans="1:5" ht="20.25">
      <c r="A3883" s="47"/>
      <c r="B3883" s="28"/>
      <c r="C3883" s="27"/>
      <c r="D3883" s="148"/>
      <c r="E3883" s="27"/>
    </row>
    <row r="3884" spans="1:5" ht="20.25">
      <c r="A3884" s="47"/>
      <c r="B3884" s="27"/>
      <c r="C3884" s="27"/>
      <c r="D3884" s="27"/>
      <c r="E3884" s="27"/>
    </row>
    <row r="3885" spans="1:5" ht="20.25">
      <c r="A3885" s="37"/>
      <c r="B3885" s="37"/>
      <c r="C3885" s="37"/>
      <c r="D3885" s="38"/>
      <c r="E3885" s="88"/>
    </row>
    <row r="3886" spans="1:5" ht="20.25">
      <c r="A3886" s="37"/>
      <c r="B3886" s="37"/>
      <c r="C3886" s="37"/>
      <c r="D3886" s="38"/>
      <c r="E3886" s="88"/>
    </row>
    <row r="3887" spans="1:5" ht="20.25">
      <c r="A3887" s="41"/>
      <c r="B3887" s="37"/>
      <c r="C3887" s="37"/>
      <c r="D3887" s="38"/>
      <c r="E3887" s="88"/>
    </row>
    <row r="3888" spans="1:5" ht="20.25">
      <c r="A3888" s="41"/>
      <c r="B3888" s="37"/>
      <c r="C3888" s="37"/>
      <c r="D3888" s="38"/>
      <c r="E3888" s="88"/>
    </row>
    <row r="3889" spans="1:6" ht="20.25">
      <c r="A3889" s="41"/>
      <c r="B3889" s="37"/>
      <c r="C3889" s="37"/>
      <c r="D3889" s="38"/>
      <c r="E3889" s="89"/>
    </row>
    <row r="3890" spans="1:6" ht="20.25">
      <c r="A3890" s="37"/>
      <c r="B3890" s="44"/>
      <c r="C3890" s="37"/>
      <c r="D3890" s="45"/>
      <c r="E3890" s="46"/>
    </row>
    <row r="3891" spans="1:6" ht="20.25">
      <c r="A3891" s="37"/>
      <c r="B3891" s="44"/>
      <c r="C3891" s="37"/>
      <c r="D3891" s="45"/>
      <c r="E3891" s="46"/>
    </row>
    <row r="3892" spans="1:6" s="279" customFormat="1" ht="20.25">
      <c r="A3892" s="37"/>
      <c r="B3892" s="44"/>
      <c r="C3892" s="37"/>
      <c r="D3892" s="45"/>
      <c r="E3892" s="46"/>
      <c r="F3892" s="302"/>
    </row>
    <row r="3893" spans="1:6" s="279" customFormat="1" ht="20.25">
      <c r="A3893" s="280"/>
      <c r="B3893" s="281"/>
      <c r="C3893" s="280"/>
      <c r="D3893" s="45"/>
      <c r="E3893" s="46"/>
      <c r="F3893" s="302"/>
    </row>
    <row r="3894" spans="1:6" s="279" customFormat="1" ht="20.25">
      <c r="A3894" s="280"/>
      <c r="B3894" s="281"/>
      <c r="C3894" s="280"/>
      <c r="D3894" s="45"/>
      <c r="E3894" s="46"/>
      <c r="F3894" s="302"/>
    </row>
    <row r="3895" spans="1:6" ht="20.25">
      <c r="A3895" s="280"/>
      <c r="B3895" s="281"/>
      <c r="C3895" s="280"/>
      <c r="D3895" s="45"/>
      <c r="E3895" s="46"/>
    </row>
    <row r="3896" spans="1:6" ht="20.25">
      <c r="A3896" s="37"/>
      <c r="B3896" s="44"/>
      <c r="C3896" s="37"/>
      <c r="D3896" s="45"/>
      <c r="E3896" s="46"/>
    </row>
    <row r="3897" spans="1:6" ht="20.25">
      <c r="A3897" s="47"/>
      <c r="B3897" s="48"/>
      <c r="C3897" s="47"/>
      <c r="D3897" s="49"/>
      <c r="E3897" s="50"/>
    </row>
    <row r="3898" spans="1:6" ht="20.25">
      <c r="A3898" s="30"/>
      <c r="B3898" s="51"/>
      <c r="C3898" s="30"/>
      <c r="D3898" s="49"/>
      <c r="E3898" s="50"/>
    </row>
    <row r="3899" spans="1:6" ht="20.25">
      <c r="A3899" s="52"/>
      <c r="B3899" s="53"/>
      <c r="C3899" s="1238" t="s">
        <v>744</v>
      </c>
      <c r="D3899" s="1239"/>
      <c r="E3899" s="140">
        <f>SUM(E3872:E3898)</f>
        <v>2363012</v>
      </c>
    </row>
    <row r="3900" spans="1:6" ht="20.25">
      <c r="A3900" s="55" t="s">
        <v>23</v>
      </c>
      <c r="B3900" s="53"/>
      <c r="C3900" s="28" t="s">
        <v>368</v>
      </c>
      <c r="D3900" s="28"/>
      <c r="E3900" s="179"/>
    </row>
    <row r="3901" spans="1:6" ht="20.25">
      <c r="A3901" s="19" t="s">
        <v>0</v>
      </c>
      <c r="B3901" s="40"/>
      <c r="C3901" s="40"/>
      <c r="D3901" s="40"/>
      <c r="E3901" s="40"/>
    </row>
    <row r="3902" spans="1:6" ht="20.25">
      <c r="A3902" s="19" t="s">
        <v>1</v>
      </c>
      <c r="B3902" s="40"/>
      <c r="C3902" s="40"/>
      <c r="D3902" s="40"/>
      <c r="E3902" s="40"/>
    </row>
    <row r="3903" spans="1:6" ht="20.25">
      <c r="A3903" s="19"/>
      <c r="B3903" s="20"/>
      <c r="C3903" s="20"/>
      <c r="D3903" s="21"/>
      <c r="E3903" s="22"/>
    </row>
    <row r="3904" spans="1:6" ht="20.25">
      <c r="A3904" s="19"/>
      <c r="B3904" s="20"/>
      <c r="C3904" s="19" t="s">
        <v>2</v>
      </c>
      <c r="D3904" s="21"/>
      <c r="E3904" s="21"/>
    </row>
    <row r="3905" spans="1:6" ht="20.25">
      <c r="A3905" s="19" t="s">
        <v>3</v>
      </c>
      <c r="B3905" s="23"/>
      <c r="C3905" s="20"/>
      <c r="D3905" s="22"/>
      <c r="E3905" s="22"/>
    </row>
    <row r="3906" spans="1:6" ht="20.25">
      <c r="A3906" s="21"/>
      <c r="B3906" s="23"/>
      <c r="C3906" s="20"/>
      <c r="D3906" s="22"/>
      <c r="E3906" s="22"/>
    </row>
    <row r="3907" spans="1:6" ht="20.25">
      <c r="A3907" s="21" t="s">
        <v>369</v>
      </c>
      <c r="B3907" s="23"/>
      <c r="C3907" s="20"/>
      <c r="D3907" s="22"/>
      <c r="E3907" s="22"/>
    </row>
    <row r="3908" spans="1:6" ht="20.25">
      <c r="A3908" s="21" t="s">
        <v>5</v>
      </c>
      <c r="B3908" s="24"/>
      <c r="C3908" s="21"/>
      <c r="D3908" s="22"/>
      <c r="E3908" s="22"/>
    </row>
    <row r="3909" spans="1:6" ht="20.25">
      <c r="A3909" s="21" t="s">
        <v>6</v>
      </c>
      <c r="B3909" s="24"/>
      <c r="C3909" s="21"/>
      <c r="D3909" s="22"/>
      <c r="E3909" s="22"/>
    </row>
    <row r="3910" spans="1:6" ht="20.25">
      <c r="A3910" s="25" t="s">
        <v>7</v>
      </c>
      <c r="B3910" s="26" t="s">
        <v>8</v>
      </c>
      <c r="C3910" s="75" t="s">
        <v>9</v>
      </c>
      <c r="D3910" s="119"/>
      <c r="E3910" s="25" t="s">
        <v>10</v>
      </c>
    </row>
    <row r="3911" spans="1:6" ht="20.25">
      <c r="A3911" s="27"/>
      <c r="B3911" s="28" t="s">
        <v>11</v>
      </c>
      <c r="C3911" s="25"/>
      <c r="D3911" s="29"/>
      <c r="E3911" s="27" t="s">
        <v>12</v>
      </c>
    </row>
    <row r="3912" spans="1:6" ht="20.25">
      <c r="A3912" s="30"/>
      <c r="B3912" s="31"/>
      <c r="C3912" s="32" t="s">
        <v>13</v>
      </c>
      <c r="D3912" s="33" t="s">
        <v>14</v>
      </c>
      <c r="E3912" s="32"/>
      <c r="F3912" s="302">
        <v>39448</v>
      </c>
    </row>
    <row r="3913" spans="1:6" ht="20.25">
      <c r="A3913" s="34" t="s">
        <v>370</v>
      </c>
      <c r="B3913" s="280" t="s">
        <v>40</v>
      </c>
      <c r="C3913" s="280" t="s">
        <v>19</v>
      </c>
      <c r="D3913" s="38">
        <v>43465</v>
      </c>
      <c r="E3913" s="91">
        <v>163702</v>
      </c>
    </row>
    <row r="3914" spans="1:6" ht="20.25">
      <c r="A3914" s="37"/>
      <c r="B3914" s="37"/>
      <c r="C3914" s="37"/>
      <c r="D3914" s="38"/>
      <c r="E3914" s="91"/>
    </row>
    <row r="3915" spans="1:6" ht="20.25">
      <c r="A3915" s="41"/>
      <c r="B3915" s="37"/>
      <c r="C3915" s="37"/>
      <c r="D3915" s="38"/>
      <c r="E3915" s="91"/>
    </row>
    <row r="3916" spans="1:6" ht="20.25">
      <c r="A3916" s="41"/>
      <c r="B3916" s="37"/>
      <c r="C3916" s="85"/>
      <c r="D3916" s="38"/>
      <c r="E3916" s="88"/>
    </row>
    <row r="3917" spans="1:6" ht="20.25">
      <c r="A3917" s="41"/>
      <c r="B3917" s="37"/>
      <c r="C3917" s="37"/>
      <c r="D3917" s="38"/>
      <c r="E3917" s="88"/>
    </row>
    <row r="3918" spans="1:6" ht="20.25">
      <c r="A3918" s="41"/>
      <c r="B3918" s="37"/>
      <c r="C3918" s="85"/>
      <c r="D3918" s="38"/>
      <c r="E3918" s="88"/>
    </row>
    <row r="3919" spans="1:6" ht="20.25">
      <c r="A3919" s="41"/>
      <c r="B3919" s="37"/>
      <c r="C3919" s="85"/>
      <c r="D3919" s="86"/>
      <c r="E3919" s="88"/>
    </row>
    <row r="3920" spans="1:6" ht="20.25">
      <c r="A3920" s="41"/>
      <c r="B3920" s="37"/>
      <c r="C3920" s="37"/>
      <c r="D3920" s="38"/>
      <c r="E3920" s="89"/>
    </row>
    <row r="3921" spans="1:6" ht="20.25">
      <c r="A3921" s="37"/>
      <c r="B3921" s="37"/>
      <c r="C3921" s="37"/>
      <c r="D3921" s="38"/>
      <c r="E3921" s="88"/>
    </row>
    <row r="3922" spans="1:6" ht="20.25">
      <c r="A3922" s="41"/>
      <c r="B3922" s="37"/>
      <c r="C3922" s="37"/>
      <c r="D3922" s="38"/>
      <c r="E3922" s="88"/>
    </row>
    <row r="3923" spans="1:6" ht="20.25">
      <c r="A3923" s="41"/>
      <c r="B3923" s="44"/>
      <c r="C3923" s="37"/>
      <c r="D3923" s="78"/>
      <c r="E3923" s="89"/>
    </row>
    <row r="3924" spans="1:6" ht="20.25">
      <c r="A3924" s="47"/>
      <c r="B3924" s="28"/>
      <c r="C3924" s="27"/>
      <c r="D3924" s="148"/>
      <c r="E3924" s="27"/>
    </row>
    <row r="3925" spans="1:6" ht="20.25">
      <c r="A3925" s="47"/>
      <c r="B3925" s="27"/>
      <c r="C3925" s="27"/>
      <c r="D3925" s="27"/>
      <c r="E3925" s="27"/>
    </row>
    <row r="3926" spans="1:6" ht="20.25">
      <c r="A3926" s="37"/>
      <c r="B3926" s="37"/>
      <c r="C3926" s="37"/>
      <c r="D3926" s="38"/>
      <c r="E3926" s="88"/>
    </row>
    <row r="3927" spans="1:6" ht="20.25">
      <c r="A3927" s="37"/>
      <c r="B3927" s="37"/>
      <c r="C3927" s="37"/>
      <c r="D3927" s="38"/>
      <c r="E3927" s="88"/>
    </row>
    <row r="3928" spans="1:6" ht="20.25">
      <c r="A3928" s="41"/>
      <c r="B3928" s="37"/>
      <c r="C3928" s="37"/>
      <c r="D3928" s="38"/>
      <c r="E3928" s="88"/>
    </row>
    <row r="3929" spans="1:6" ht="20.25">
      <c r="A3929" s="41"/>
      <c r="B3929" s="37"/>
      <c r="C3929" s="37"/>
      <c r="D3929" s="38"/>
      <c r="E3929" s="88"/>
    </row>
    <row r="3930" spans="1:6" s="279" customFormat="1" ht="20.25">
      <c r="A3930" s="41"/>
      <c r="B3930" s="37"/>
      <c r="C3930" s="37"/>
      <c r="D3930" s="38"/>
      <c r="E3930" s="89"/>
      <c r="F3930" s="302"/>
    </row>
    <row r="3931" spans="1:6" s="279" customFormat="1" ht="20.25">
      <c r="A3931" s="41"/>
      <c r="B3931" s="281"/>
      <c r="C3931" s="280"/>
      <c r="D3931" s="42"/>
      <c r="E3931" s="89"/>
      <c r="F3931" s="302"/>
    </row>
    <row r="3932" spans="1:6" s="279" customFormat="1" ht="20.25">
      <c r="A3932" s="41"/>
      <c r="B3932" s="281"/>
      <c r="C3932" s="280"/>
      <c r="D3932" s="42"/>
      <c r="E3932" s="89"/>
      <c r="F3932" s="302"/>
    </row>
    <row r="3933" spans="1:6" ht="20.25">
      <c r="A3933" s="41"/>
      <c r="B3933" s="281"/>
      <c r="C3933" s="280"/>
      <c r="D3933" s="42"/>
      <c r="E3933" s="89"/>
    </row>
    <row r="3934" spans="1:6" ht="20.25">
      <c r="A3934" s="37"/>
      <c r="B3934" s="44"/>
      <c r="C3934" s="37"/>
      <c r="D3934" s="45"/>
      <c r="E3934" s="46"/>
    </row>
    <row r="3935" spans="1:6" ht="20.25">
      <c r="A3935" s="37"/>
      <c r="B3935" s="44"/>
      <c r="C3935" s="37"/>
      <c r="D3935" s="45"/>
      <c r="E3935" s="46"/>
    </row>
    <row r="3936" spans="1:6" ht="20.25">
      <c r="A3936" s="37"/>
      <c r="B3936" s="44"/>
      <c r="C3936" s="37"/>
      <c r="D3936" s="45"/>
      <c r="E3936" s="46"/>
    </row>
    <row r="3937" spans="1:5" ht="20.25">
      <c r="A3937" s="37"/>
      <c r="B3937" s="44"/>
      <c r="C3937" s="37"/>
      <c r="D3937" s="45"/>
      <c r="E3937" s="46"/>
    </row>
    <row r="3938" spans="1:5" ht="20.25">
      <c r="A3938" s="47"/>
      <c r="B3938" s="48"/>
      <c r="C3938" s="47"/>
      <c r="D3938" s="49"/>
      <c r="E3938" s="50"/>
    </row>
    <row r="3939" spans="1:5" ht="20.25">
      <c r="A3939" s="30"/>
      <c r="B3939" s="51"/>
      <c r="C3939" s="30"/>
      <c r="D3939" s="49"/>
      <c r="E3939" s="50"/>
    </row>
    <row r="3940" spans="1:5" ht="20.25">
      <c r="A3940" s="52"/>
      <c r="B3940" s="53"/>
      <c r="C3940" s="1238" t="s">
        <v>744</v>
      </c>
      <c r="D3940" s="1239"/>
      <c r="E3940" s="140">
        <f>SUM(E3913:E3939)</f>
        <v>163702</v>
      </c>
    </row>
    <row r="3941" spans="1:5" ht="20.25">
      <c r="A3941" s="55" t="s">
        <v>23</v>
      </c>
      <c r="B3941" s="40"/>
      <c r="C3941" s="40"/>
      <c r="D3941" s="40"/>
      <c r="E3941" s="40"/>
    </row>
    <row r="3942" spans="1:5" ht="20.25">
      <c r="A3942" s="19" t="s">
        <v>0</v>
      </c>
      <c r="B3942" s="40"/>
      <c r="C3942" s="40"/>
      <c r="D3942" s="40"/>
      <c r="E3942" s="40"/>
    </row>
    <row r="3943" spans="1:5" ht="20.25">
      <c r="A3943" s="19" t="s">
        <v>1</v>
      </c>
      <c r="B3943" s="22"/>
      <c r="C3943" s="22"/>
      <c r="D3943" s="22"/>
      <c r="E3943" s="22"/>
    </row>
    <row r="3944" spans="1:5" ht="20.25">
      <c r="A3944" s="19"/>
      <c r="B3944" s="20"/>
      <c r="C3944" s="20"/>
      <c r="D3944" s="21"/>
      <c r="E3944" s="22"/>
    </row>
    <row r="3945" spans="1:5" ht="20.25">
      <c r="A3945" s="19"/>
      <c r="B3945" s="20"/>
      <c r="C3945" s="19" t="s">
        <v>2</v>
      </c>
      <c r="D3945" s="21"/>
      <c r="E3945" s="21"/>
    </row>
    <row r="3946" spans="1:5" ht="20.25">
      <c r="A3946" s="19" t="s">
        <v>3</v>
      </c>
      <c r="B3946" s="23"/>
      <c r="C3946" s="20"/>
      <c r="D3946" s="22"/>
      <c r="E3946" s="22"/>
    </row>
    <row r="3947" spans="1:5" ht="20.25">
      <c r="A3947" s="21"/>
      <c r="B3947" s="23"/>
      <c r="C3947" s="20"/>
      <c r="D3947" s="22"/>
      <c r="E3947" s="22"/>
    </row>
    <row r="3948" spans="1:5" ht="20.25">
      <c r="A3948" s="21" t="s">
        <v>371</v>
      </c>
      <c r="B3948" s="23"/>
      <c r="C3948" s="20"/>
      <c r="D3948" s="22"/>
      <c r="E3948" s="22"/>
    </row>
    <row r="3949" spans="1:5" ht="20.25">
      <c r="A3949" s="21" t="s">
        <v>5</v>
      </c>
      <c r="B3949" s="24"/>
      <c r="C3949" s="21"/>
      <c r="D3949" s="22"/>
      <c r="E3949" s="22"/>
    </row>
    <row r="3950" spans="1:5" ht="20.25">
      <c r="A3950" s="21" t="s">
        <v>6</v>
      </c>
      <c r="B3950" s="24"/>
      <c r="C3950" s="21"/>
      <c r="D3950" s="22"/>
      <c r="E3950" s="22"/>
    </row>
    <row r="3951" spans="1:5" ht="20.25">
      <c r="A3951" s="25" t="s">
        <v>7</v>
      </c>
      <c r="B3951" s="26" t="s">
        <v>8</v>
      </c>
      <c r="C3951" s="75" t="s">
        <v>9</v>
      </c>
      <c r="D3951" s="119"/>
      <c r="E3951" s="25" t="s">
        <v>10</v>
      </c>
    </row>
    <row r="3952" spans="1:5" ht="20.25">
      <c r="A3952" s="27"/>
      <c r="B3952" s="28" t="s">
        <v>11</v>
      </c>
      <c r="C3952" s="25"/>
      <c r="D3952" s="29"/>
      <c r="E3952" s="27" t="s">
        <v>12</v>
      </c>
    </row>
    <row r="3953" spans="1:6" ht="20.25">
      <c r="A3953" s="30"/>
      <c r="B3953" s="31"/>
      <c r="C3953" s="32" t="s">
        <v>13</v>
      </c>
      <c r="D3953" s="33" t="s">
        <v>14</v>
      </c>
      <c r="E3953" s="32"/>
      <c r="F3953" s="302">
        <v>43101</v>
      </c>
    </row>
    <row r="3954" spans="1:6" ht="20.25">
      <c r="A3954" s="34" t="s">
        <v>372</v>
      </c>
      <c r="B3954" s="37" t="s">
        <v>18</v>
      </c>
      <c r="C3954" s="37" t="s">
        <v>19</v>
      </c>
      <c r="D3954" s="38">
        <v>43131</v>
      </c>
      <c r="E3954" s="58">
        <v>1480377</v>
      </c>
    </row>
    <row r="3955" spans="1:6" ht="20.25">
      <c r="A3955" s="37"/>
      <c r="B3955" s="37"/>
      <c r="C3955" s="37"/>
      <c r="D3955" s="127"/>
      <c r="E3955" s="58"/>
    </row>
    <row r="3956" spans="1:6" ht="20.25">
      <c r="A3956" s="41"/>
      <c r="B3956" s="37"/>
      <c r="C3956" s="37"/>
      <c r="D3956" s="38"/>
      <c r="E3956" s="58"/>
    </row>
    <row r="3957" spans="1:6" ht="20.25">
      <c r="A3957" s="41"/>
      <c r="B3957" s="37"/>
      <c r="C3957" s="85"/>
      <c r="D3957" s="38"/>
      <c r="E3957" s="180"/>
    </row>
    <row r="3958" spans="1:6" ht="20.25">
      <c r="A3958" s="41"/>
      <c r="B3958" s="37"/>
      <c r="C3958" s="37"/>
      <c r="D3958" s="38"/>
      <c r="E3958" s="180"/>
    </row>
    <row r="3959" spans="1:6" ht="20.25">
      <c r="A3959" s="41"/>
      <c r="B3959" s="37"/>
      <c r="C3959" s="85"/>
      <c r="D3959" s="38"/>
      <c r="E3959" s="180"/>
    </row>
    <row r="3960" spans="1:6" ht="20.25">
      <c r="A3960" s="41"/>
      <c r="B3960" s="37"/>
      <c r="C3960" s="85"/>
      <c r="D3960" s="38"/>
      <c r="E3960" s="180"/>
    </row>
    <row r="3961" spans="1:6" ht="20.25">
      <c r="A3961" s="41"/>
      <c r="B3961" s="37"/>
      <c r="C3961" s="37"/>
      <c r="D3961" s="38"/>
      <c r="E3961" s="58"/>
    </row>
    <row r="3962" spans="1:6" ht="20.25">
      <c r="A3962" s="37"/>
      <c r="B3962" s="37"/>
      <c r="C3962" s="37"/>
      <c r="D3962" s="38"/>
      <c r="E3962" s="180"/>
    </row>
    <row r="3963" spans="1:6" ht="20.25">
      <c r="A3963" s="41"/>
      <c r="B3963" s="37"/>
      <c r="C3963" s="37"/>
      <c r="D3963" s="38"/>
      <c r="E3963" s="60"/>
    </row>
    <row r="3964" spans="1:6" ht="20.25">
      <c r="A3964" s="41"/>
      <c r="B3964" s="44"/>
      <c r="C3964" s="37"/>
      <c r="D3964" s="78"/>
      <c r="E3964" s="58"/>
    </row>
    <row r="3965" spans="1:6" ht="20.25">
      <c r="A3965" s="47"/>
      <c r="B3965" s="28"/>
      <c r="C3965" s="27"/>
      <c r="D3965" s="148"/>
      <c r="E3965" s="181"/>
    </row>
    <row r="3966" spans="1:6" ht="20.25">
      <c r="A3966" s="47"/>
      <c r="B3966" s="27"/>
      <c r="C3966" s="27"/>
      <c r="D3966" s="27"/>
      <c r="E3966" s="181"/>
    </row>
    <row r="3967" spans="1:6" ht="20.25">
      <c r="A3967" s="37"/>
      <c r="B3967" s="37"/>
      <c r="C3967" s="37"/>
      <c r="D3967" s="38"/>
      <c r="E3967" s="60"/>
    </row>
    <row r="3968" spans="1:6" ht="20.25">
      <c r="A3968" s="41"/>
      <c r="B3968" s="37"/>
      <c r="C3968" s="37"/>
      <c r="D3968" s="38"/>
      <c r="E3968" s="60"/>
    </row>
    <row r="3969" spans="1:6" ht="20.25">
      <c r="A3969" s="41"/>
      <c r="B3969" s="37"/>
      <c r="C3969" s="37"/>
      <c r="D3969" s="38"/>
      <c r="E3969" s="60"/>
    </row>
    <row r="3970" spans="1:6" ht="20.25">
      <c r="A3970" s="41"/>
      <c r="B3970" s="37"/>
      <c r="C3970" s="37"/>
      <c r="D3970" s="38"/>
      <c r="E3970" s="60"/>
    </row>
    <row r="3971" spans="1:6" s="279" customFormat="1" ht="20.25">
      <c r="A3971" s="41"/>
      <c r="B3971" s="37"/>
      <c r="C3971" s="37"/>
      <c r="D3971" s="38"/>
      <c r="E3971" s="58"/>
      <c r="F3971" s="302"/>
    </row>
    <row r="3972" spans="1:6" s="279" customFormat="1" ht="20.25">
      <c r="A3972" s="41"/>
      <c r="B3972" s="281"/>
      <c r="C3972" s="280"/>
      <c r="D3972" s="42"/>
      <c r="E3972" s="58"/>
      <c r="F3972" s="302"/>
    </row>
    <row r="3973" spans="1:6" s="279" customFormat="1" ht="20.25">
      <c r="A3973" s="41"/>
      <c r="B3973" s="281"/>
      <c r="C3973" s="280"/>
      <c r="D3973" s="42"/>
      <c r="E3973" s="58"/>
      <c r="F3973" s="302"/>
    </row>
    <row r="3974" spans="1:6" ht="20.25">
      <c r="A3974" s="41"/>
      <c r="B3974" s="281"/>
      <c r="C3974" s="280"/>
      <c r="D3974" s="42"/>
      <c r="E3974" s="58"/>
    </row>
    <row r="3975" spans="1:6" ht="20.25">
      <c r="A3975" s="37"/>
      <c r="B3975" s="44"/>
      <c r="C3975" s="37"/>
      <c r="D3975" s="45"/>
      <c r="E3975" s="182"/>
    </row>
    <row r="3976" spans="1:6" ht="20.25">
      <c r="A3976" s="37"/>
      <c r="B3976" s="44"/>
      <c r="C3976" s="37"/>
      <c r="D3976" s="45"/>
      <c r="E3976" s="182"/>
    </row>
    <row r="3977" spans="1:6" ht="20.25">
      <c r="A3977" s="37"/>
      <c r="B3977" s="44"/>
      <c r="C3977" s="37"/>
      <c r="D3977" s="45"/>
      <c r="E3977" s="182"/>
    </row>
    <row r="3978" spans="1:6" ht="20.25">
      <c r="A3978" s="37"/>
      <c r="B3978" s="44"/>
      <c r="C3978" s="37"/>
      <c r="D3978" s="45"/>
      <c r="E3978" s="182"/>
    </row>
    <row r="3979" spans="1:6" ht="20.25">
      <c r="A3979" s="47"/>
      <c r="B3979" s="48"/>
      <c r="C3979" s="47"/>
      <c r="D3979" s="49"/>
      <c r="E3979" s="183"/>
    </row>
    <row r="3980" spans="1:6" ht="20.25">
      <c r="A3980" s="30"/>
      <c r="B3980" s="51"/>
      <c r="C3980" s="30"/>
      <c r="D3980" s="49"/>
      <c r="E3980" s="183"/>
    </row>
    <row r="3981" spans="1:6" ht="20.25">
      <c r="A3981" s="52"/>
      <c r="B3981" s="53"/>
      <c r="C3981" s="1238" t="s">
        <v>744</v>
      </c>
      <c r="D3981" s="1239"/>
      <c r="E3981" s="140">
        <f>SUM(E3954:E3980)</f>
        <v>1480377</v>
      </c>
    </row>
    <row r="3982" spans="1:6" ht="20.25">
      <c r="A3982" s="55" t="s">
        <v>23</v>
      </c>
      <c r="B3982" s="40"/>
      <c r="C3982" s="40"/>
      <c r="D3982" s="40"/>
      <c r="E3982" s="40"/>
    </row>
    <row r="3983" spans="1:6" ht="20.25">
      <c r="A3983" s="19" t="s">
        <v>0</v>
      </c>
      <c r="B3983" s="40"/>
      <c r="C3983" s="40"/>
      <c r="D3983" s="40"/>
      <c r="E3983" s="40"/>
    </row>
    <row r="3984" spans="1:6" ht="20.25">
      <c r="A3984" s="19" t="s">
        <v>1</v>
      </c>
      <c r="B3984" s="22"/>
      <c r="C3984" s="22"/>
      <c r="D3984" s="22"/>
      <c r="E3984" s="22"/>
    </row>
    <row r="3985" spans="1:6" ht="20.25">
      <c r="A3985" s="19"/>
      <c r="B3985" s="20"/>
      <c r="C3985" s="20"/>
      <c r="D3985" s="21"/>
      <c r="E3985" s="22"/>
    </row>
    <row r="3986" spans="1:6" ht="20.25">
      <c r="A3986" s="19"/>
      <c r="B3986" s="20"/>
      <c r="C3986" s="19" t="s">
        <v>2</v>
      </c>
      <c r="D3986" s="21"/>
      <c r="E3986" s="21"/>
    </row>
    <row r="3987" spans="1:6" ht="20.25">
      <c r="A3987" s="19" t="s">
        <v>3</v>
      </c>
      <c r="B3987" s="23"/>
      <c r="C3987" s="20"/>
      <c r="D3987" s="22"/>
      <c r="E3987" s="22"/>
    </row>
    <row r="3988" spans="1:6" ht="20.25">
      <c r="A3988" s="21"/>
      <c r="B3988" s="23"/>
      <c r="C3988" s="20"/>
      <c r="D3988" s="22"/>
      <c r="E3988" s="22"/>
    </row>
    <row r="3989" spans="1:6" ht="20.25">
      <c r="A3989" s="21" t="s">
        <v>373</v>
      </c>
      <c r="B3989" s="23"/>
      <c r="C3989" s="20"/>
      <c r="D3989" s="22"/>
      <c r="E3989" s="22"/>
    </row>
    <row r="3990" spans="1:6" ht="20.25">
      <c r="A3990" s="21" t="s">
        <v>5</v>
      </c>
      <c r="B3990" s="24"/>
      <c r="C3990" s="21"/>
      <c r="D3990" s="22"/>
      <c r="E3990" s="22"/>
    </row>
    <row r="3991" spans="1:6" ht="20.25">
      <c r="A3991" s="21" t="s">
        <v>6</v>
      </c>
      <c r="B3991" s="24"/>
      <c r="C3991" s="21"/>
      <c r="D3991" s="22"/>
      <c r="E3991" s="22"/>
    </row>
    <row r="3992" spans="1:6" ht="20.25">
      <c r="A3992" s="25" t="s">
        <v>7</v>
      </c>
      <c r="B3992" s="26" t="s">
        <v>8</v>
      </c>
      <c r="C3992" s="75" t="s">
        <v>9</v>
      </c>
      <c r="D3992" s="119"/>
      <c r="E3992" s="25" t="s">
        <v>10</v>
      </c>
    </row>
    <row r="3993" spans="1:6" ht="20.25">
      <c r="A3993" s="27"/>
      <c r="B3993" s="28" t="s">
        <v>11</v>
      </c>
      <c r="C3993" s="25"/>
      <c r="D3993" s="29"/>
      <c r="E3993" s="27" t="s">
        <v>12</v>
      </c>
    </row>
    <row r="3994" spans="1:6" ht="20.25">
      <c r="A3994" s="30"/>
      <c r="B3994" s="31"/>
      <c r="C3994" s="32" t="s">
        <v>13</v>
      </c>
      <c r="D3994" s="33" t="s">
        <v>14</v>
      </c>
      <c r="E3994" s="32"/>
      <c r="F3994" s="302">
        <v>43101</v>
      </c>
    </row>
    <row r="3995" spans="1:6" ht="20.25">
      <c r="A3995" s="34" t="s">
        <v>374</v>
      </c>
      <c r="B3995" s="280" t="s">
        <v>18</v>
      </c>
      <c r="C3995" s="282" t="s">
        <v>19</v>
      </c>
      <c r="D3995" s="38">
        <v>43131</v>
      </c>
      <c r="E3995" s="89">
        <v>1364445</v>
      </c>
      <c r="F3995" s="306">
        <v>43101</v>
      </c>
    </row>
    <row r="3996" spans="1:6" ht="20.25">
      <c r="A3996" s="280"/>
      <c r="B3996" s="280" t="s">
        <v>18</v>
      </c>
      <c r="C3996" s="280" t="s">
        <v>17</v>
      </c>
      <c r="D3996" s="38">
        <v>43084</v>
      </c>
      <c r="E3996" s="89">
        <v>-40</v>
      </c>
    </row>
    <row r="3997" spans="1:6" ht="20.25">
      <c r="A3997" s="41"/>
      <c r="B3997" s="37"/>
      <c r="C3997" s="37"/>
      <c r="D3997" s="38"/>
      <c r="E3997" s="89"/>
    </row>
    <row r="3998" spans="1:6" ht="20.25">
      <c r="A3998" s="41"/>
      <c r="B3998" s="37"/>
      <c r="C3998" s="85"/>
      <c r="D3998" s="38"/>
      <c r="E3998" s="89"/>
    </row>
    <row r="3999" spans="1:6" ht="20.25">
      <c r="A3999" s="41"/>
      <c r="B3999" s="37"/>
      <c r="C3999" s="85"/>
      <c r="D3999" s="38"/>
      <c r="E3999" s="89"/>
    </row>
    <row r="4000" spans="1:6" ht="20.25">
      <c r="A4000" s="41"/>
      <c r="B4000" s="37"/>
      <c r="C4000" s="37"/>
      <c r="D4000" s="38"/>
      <c r="E4000" s="88"/>
    </row>
    <row r="4001" spans="1:6" ht="20.25">
      <c r="A4001" s="41"/>
      <c r="B4001" s="37"/>
      <c r="C4001" s="85"/>
      <c r="D4001" s="86"/>
      <c r="E4001" s="89"/>
    </row>
    <row r="4002" spans="1:6" ht="20.25">
      <c r="A4002" s="41"/>
      <c r="B4002" s="37"/>
      <c r="C4002" s="37"/>
      <c r="D4002" s="38"/>
      <c r="E4002" s="89"/>
    </row>
    <row r="4003" spans="1:6" ht="20.25">
      <c r="A4003" s="37"/>
      <c r="B4003" s="37"/>
      <c r="C4003" s="37"/>
      <c r="D4003" s="38"/>
      <c r="E4003" s="88"/>
    </row>
    <row r="4004" spans="1:6" ht="20.25">
      <c r="A4004" s="41"/>
      <c r="B4004" s="37"/>
      <c r="C4004" s="37"/>
      <c r="D4004" s="38"/>
      <c r="E4004" s="88"/>
    </row>
    <row r="4005" spans="1:6" ht="20.25">
      <c r="A4005" s="41"/>
      <c r="B4005" s="44"/>
      <c r="C4005" s="37"/>
      <c r="D4005" s="78"/>
      <c r="E4005" s="89"/>
    </row>
    <row r="4006" spans="1:6" ht="20.25">
      <c r="A4006" s="47"/>
      <c r="B4006" s="28"/>
      <c r="C4006" s="27"/>
      <c r="D4006" s="148"/>
      <c r="E4006" s="27"/>
    </row>
    <row r="4007" spans="1:6" ht="20.25">
      <c r="A4007" s="47"/>
      <c r="B4007" s="27"/>
      <c r="C4007" s="27"/>
      <c r="D4007" s="27"/>
      <c r="E4007" s="27"/>
    </row>
    <row r="4008" spans="1:6" ht="20.25">
      <c r="A4008" s="37"/>
      <c r="B4008" s="37"/>
      <c r="C4008" s="37"/>
      <c r="D4008" s="38"/>
      <c r="E4008" s="88"/>
    </row>
    <row r="4009" spans="1:6" ht="20.25">
      <c r="A4009" s="37"/>
      <c r="B4009" s="37"/>
      <c r="C4009" s="37"/>
      <c r="D4009" s="38"/>
      <c r="E4009" s="88"/>
    </row>
    <row r="4010" spans="1:6" ht="20.25">
      <c r="A4010" s="41"/>
      <c r="B4010" s="37"/>
      <c r="C4010" s="37"/>
      <c r="D4010" s="38"/>
      <c r="E4010" s="88"/>
    </row>
    <row r="4011" spans="1:6" ht="20.25">
      <c r="A4011" s="41"/>
      <c r="B4011" s="37"/>
      <c r="C4011" s="37"/>
      <c r="D4011" s="38"/>
      <c r="E4011" s="88"/>
    </row>
    <row r="4012" spans="1:6" ht="20.25">
      <c r="A4012" s="41"/>
      <c r="B4012" s="37"/>
      <c r="C4012" s="37"/>
      <c r="D4012" s="38"/>
      <c r="E4012" s="89"/>
    </row>
    <row r="4013" spans="1:6" s="279" customFormat="1" ht="20.25">
      <c r="A4013" s="37"/>
      <c r="B4013" s="44"/>
      <c r="C4013" s="37"/>
      <c r="D4013" s="45"/>
      <c r="E4013" s="46"/>
      <c r="F4013" s="302"/>
    </row>
    <row r="4014" spans="1:6" s="279" customFormat="1" ht="20.25">
      <c r="A4014" s="280"/>
      <c r="B4014" s="281"/>
      <c r="C4014" s="280"/>
      <c r="D4014" s="45"/>
      <c r="E4014" s="46"/>
      <c r="F4014" s="302"/>
    </row>
    <row r="4015" spans="1:6" s="279" customFormat="1" ht="20.25">
      <c r="A4015" s="280"/>
      <c r="B4015" s="281"/>
      <c r="C4015" s="280"/>
      <c r="D4015" s="45"/>
      <c r="E4015" s="46"/>
      <c r="F4015" s="302"/>
    </row>
    <row r="4016" spans="1:6" ht="20.25">
      <c r="A4016" s="280"/>
      <c r="B4016" s="281"/>
      <c r="C4016" s="280"/>
      <c r="D4016" s="45"/>
      <c r="E4016" s="46"/>
    </row>
    <row r="4017" spans="1:6" ht="20.25">
      <c r="A4017" s="37"/>
      <c r="B4017" s="44"/>
      <c r="C4017" s="37"/>
      <c r="D4017" s="45"/>
      <c r="E4017" s="46"/>
    </row>
    <row r="4018" spans="1:6" ht="20.25">
      <c r="A4018" s="37"/>
      <c r="B4018" s="44"/>
      <c r="C4018" s="37"/>
      <c r="D4018" s="45"/>
      <c r="E4018" s="46"/>
    </row>
    <row r="4019" spans="1:6" ht="20.25">
      <c r="A4019" s="37"/>
      <c r="B4019" s="44"/>
      <c r="C4019" s="37"/>
      <c r="D4019" s="45"/>
      <c r="E4019" s="46"/>
    </row>
    <row r="4020" spans="1:6" ht="20.25">
      <c r="A4020" s="47"/>
      <c r="B4020" s="48"/>
      <c r="C4020" s="47"/>
      <c r="D4020" s="49"/>
      <c r="E4020" s="50"/>
    </row>
    <row r="4021" spans="1:6" ht="20.25">
      <c r="A4021" s="30"/>
      <c r="B4021" s="51"/>
      <c r="C4021" s="30"/>
      <c r="D4021" s="49"/>
      <c r="E4021" s="50"/>
    </row>
    <row r="4022" spans="1:6" ht="20.25">
      <c r="A4022" s="52"/>
      <c r="B4022" s="53"/>
      <c r="C4022" s="1238" t="s">
        <v>744</v>
      </c>
      <c r="D4022" s="1239"/>
      <c r="E4022" s="140">
        <f>SUM(E3995:E4021)</f>
        <v>1364405</v>
      </c>
    </row>
    <row r="4023" spans="1:6" ht="20.25">
      <c r="A4023" s="55" t="s">
        <v>23</v>
      </c>
      <c r="B4023" s="40"/>
      <c r="C4023" s="40"/>
      <c r="D4023" s="40"/>
      <c r="E4023" s="40"/>
    </row>
    <row r="4024" spans="1:6" ht="20.25">
      <c r="A4024" s="19" t="s">
        <v>0</v>
      </c>
      <c r="B4024" s="40"/>
      <c r="C4024" s="40"/>
      <c r="D4024" s="40"/>
      <c r="E4024" s="40"/>
    </row>
    <row r="4025" spans="1:6" ht="20.25">
      <c r="A4025" s="19" t="s">
        <v>1</v>
      </c>
      <c r="B4025" s="152"/>
      <c r="C4025" s="152"/>
      <c r="D4025" s="28"/>
      <c r="E4025" s="64"/>
    </row>
    <row r="4026" spans="1:6" ht="20.25">
      <c r="A4026" s="19"/>
      <c r="B4026" s="20"/>
      <c r="C4026" s="20"/>
      <c r="D4026" s="21"/>
      <c r="E4026" s="22"/>
    </row>
    <row r="4027" spans="1:6" ht="20.25">
      <c r="A4027" s="19"/>
      <c r="B4027" s="20"/>
      <c r="C4027" s="19" t="s">
        <v>2</v>
      </c>
      <c r="D4027" s="21"/>
      <c r="E4027" s="21"/>
      <c r="F4027" s="296"/>
    </row>
    <row r="4028" spans="1:6" ht="20.25">
      <c r="A4028" s="19" t="s">
        <v>3</v>
      </c>
      <c r="B4028" s="23"/>
      <c r="C4028" s="20"/>
      <c r="D4028" s="22"/>
      <c r="E4028" s="22"/>
      <c r="F4028" s="296"/>
    </row>
    <row r="4029" spans="1:6" ht="20.25">
      <c r="A4029" s="21"/>
      <c r="B4029" s="23"/>
      <c r="C4029" s="20"/>
      <c r="D4029" s="22"/>
      <c r="E4029" s="22"/>
      <c r="F4029" s="296"/>
    </row>
    <row r="4030" spans="1:6" ht="20.25">
      <c r="A4030" s="21" t="s">
        <v>375</v>
      </c>
      <c r="B4030" s="23"/>
      <c r="C4030" s="20"/>
      <c r="D4030" s="22"/>
      <c r="E4030" s="22"/>
      <c r="F4030" s="296"/>
    </row>
    <row r="4031" spans="1:6" ht="20.25">
      <c r="A4031" s="21" t="s">
        <v>5</v>
      </c>
      <c r="B4031" s="24"/>
      <c r="C4031" s="21"/>
      <c r="D4031" s="22"/>
      <c r="E4031" s="22"/>
      <c r="F4031" s="296"/>
    </row>
    <row r="4032" spans="1:6" ht="20.25">
      <c r="A4032" s="21" t="s">
        <v>6</v>
      </c>
      <c r="B4032" s="24"/>
      <c r="C4032" s="21"/>
      <c r="D4032" s="22"/>
      <c r="E4032" s="22"/>
      <c r="F4032" s="296"/>
    </row>
    <row r="4033" spans="1:6" ht="20.25">
      <c r="A4033" s="25" t="s">
        <v>7</v>
      </c>
      <c r="B4033" s="26" t="s">
        <v>8</v>
      </c>
      <c r="C4033" s="75" t="s">
        <v>9</v>
      </c>
      <c r="D4033" s="119"/>
      <c r="E4033" s="25" t="s">
        <v>10</v>
      </c>
      <c r="F4033" s="296"/>
    </row>
    <row r="4034" spans="1:6" ht="20.25">
      <c r="A4034" s="27"/>
      <c r="B4034" s="28" t="s">
        <v>11</v>
      </c>
      <c r="C4034" s="25"/>
      <c r="D4034" s="29"/>
      <c r="E4034" s="27" t="s">
        <v>12</v>
      </c>
      <c r="F4034" s="296"/>
    </row>
    <row r="4035" spans="1:6" ht="20.25">
      <c r="A4035" s="30"/>
      <c r="B4035" s="31"/>
      <c r="C4035" s="32" t="s">
        <v>13</v>
      </c>
      <c r="D4035" s="33" t="s">
        <v>14</v>
      </c>
      <c r="E4035" s="32"/>
      <c r="F4035" s="296"/>
    </row>
    <row r="4036" spans="1:6" ht="20.25">
      <c r="A4036" s="34" t="s">
        <v>376</v>
      </c>
      <c r="B4036" s="34" t="s">
        <v>130</v>
      </c>
      <c r="C4036" s="34" t="s">
        <v>107</v>
      </c>
      <c r="D4036" s="35">
        <v>40673</v>
      </c>
      <c r="E4036" s="88">
        <v>-238713</v>
      </c>
      <c r="F4036" s="296"/>
    </row>
    <row r="4037" spans="1:6" ht="20.25">
      <c r="A4037" s="37"/>
      <c r="B4037" s="37"/>
      <c r="C4037" s="37"/>
      <c r="D4037" s="38"/>
      <c r="E4037" s="89"/>
      <c r="F4037" s="296"/>
    </row>
    <row r="4038" spans="1:6" ht="20.25">
      <c r="A4038" s="41"/>
      <c r="B4038" s="37"/>
      <c r="C4038" s="37"/>
      <c r="D4038" s="38"/>
      <c r="E4038" s="89"/>
      <c r="F4038" s="308"/>
    </row>
    <row r="4039" spans="1:6" ht="20.25">
      <c r="A4039" s="41"/>
      <c r="B4039" s="37"/>
      <c r="C4039" s="37"/>
      <c r="D4039" s="38"/>
      <c r="E4039" s="89"/>
      <c r="F4039" s="308"/>
    </row>
    <row r="4040" spans="1:6" ht="20.25">
      <c r="A4040" s="41"/>
      <c r="B4040" s="37"/>
      <c r="C4040" s="37"/>
      <c r="D4040" s="38"/>
      <c r="E4040" s="89"/>
      <c r="F4040" s="296"/>
    </row>
    <row r="4041" spans="1:6" ht="20.25">
      <c r="A4041" s="41"/>
      <c r="B4041" s="37"/>
      <c r="C4041" s="85"/>
      <c r="D4041" s="38"/>
      <c r="E4041" s="89"/>
      <c r="F4041" s="296"/>
    </row>
    <row r="4042" spans="1:6" ht="20.25">
      <c r="A4042" s="41"/>
      <c r="B4042" s="37"/>
      <c r="C4042" s="85"/>
      <c r="D4042" s="86"/>
      <c r="E4042" s="89"/>
      <c r="F4042" s="296"/>
    </row>
    <row r="4043" spans="1:6" ht="20.25">
      <c r="A4043" s="41"/>
      <c r="B4043" s="37"/>
      <c r="C4043" s="37"/>
      <c r="D4043" s="38"/>
      <c r="E4043" s="89"/>
    </row>
    <row r="4044" spans="1:6" ht="20.25">
      <c r="A4044" s="37"/>
      <c r="B4044" s="37"/>
      <c r="C4044" s="37"/>
      <c r="D4044" s="38"/>
      <c r="E4044" s="89"/>
    </row>
    <row r="4045" spans="1:6" ht="20.25">
      <c r="A4045" s="41"/>
      <c r="B4045" s="37"/>
      <c r="C4045" s="37"/>
      <c r="D4045" s="38"/>
      <c r="E4045" s="89"/>
    </row>
    <row r="4046" spans="1:6" ht="20.25">
      <c r="A4046" s="41"/>
      <c r="B4046" s="44"/>
      <c r="C4046" s="37"/>
      <c r="D4046" s="78"/>
      <c r="E4046" s="89"/>
    </row>
    <row r="4047" spans="1:6" ht="20.25">
      <c r="A4047" s="47"/>
      <c r="B4047" s="28"/>
      <c r="C4047" s="27"/>
      <c r="D4047" s="148"/>
      <c r="E4047" s="89"/>
    </row>
    <row r="4048" spans="1:6" ht="20.25">
      <c r="A4048" s="47"/>
      <c r="B4048" s="27"/>
      <c r="C4048" s="27"/>
      <c r="D4048" s="27"/>
      <c r="E4048" s="89"/>
    </row>
    <row r="4049" spans="1:6" ht="20.25">
      <c r="A4049" s="37"/>
      <c r="B4049" s="37"/>
      <c r="C4049" s="37"/>
      <c r="D4049" s="38"/>
      <c r="E4049" s="89"/>
    </row>
    <row r="4050" spans="1:6" ht="20.25">
      <c r="A4050" s="37"/>
      <c r="B4050" s="37"/>
      <c r="C4050" s="37"/>
      <c r="D4050" s="38"/>
      <c r="E4050" s="89"/>
    </row>
    <row r="4051" spans="1:6" ht="20.25">
      <c r="A4051" s="41"/>
      <c r="B4051" s="37"/>
      <c r="C4051" s="37"/>
      <c r="D4051" s="38"/>
      <c r="E4051" s="89"/>
    </row>
    <row r="4052" spans="1:6" ht="20.25">
      <c r="A4052" s="41"/>
      <c r="B4052" s="37"/>
      <c r="C4052" s="37"/>
      <c r="D4052" s="38"/>
      <c r="E4052" s="89"/>
    </row>
    <row r="4053" spans="1:6" ht="20.25">
      <c r="A4053" s="41"/>
      <c r="B4053" s="37"/>
      <c r="C4053" s="37"/>
      <c r="D4053" s="38"/>
      <c r="E4053" s="89"/>
    </row>
    <row r="4054" spans="1:6" s="279" customFormat="1" ht="20.25">
      <c r="A4054" s="37"/>
      <c r="B4054" s="44"/>
      <c r="C4054" s="37"/>
      <c r="D4054" s="45"/>
      <c r="E4054" s="89"/>
      <c r="F4054" s="302"/>
    </row>
    <row r="4055" spans="1:6" s="279" customFormat="1" ht="20.25">
      <c r="A4055" s="280"/>
      <c r="B4055" s="281"/>
      <c r="C4055" s="280"/>
      <c r="D4055" s="45"/>
      <c r="E4055" s="89"/>
      <c r="F4055" s="302"/>
    </row>
    <row r="4056" spans="1:6" s="279" customFormat="1" ht="20.25">
      <c r="A4056" s="280"/>
      <c r="B4056" s="281"/>
      <c r="C4056" s="280"/>
      <c r="D4056" s="45"/>
      <c r="E4056" s="89"/>
      <c r="F4056" s="302"/>
    </row>
    <row r="4057" spans="1:6" ht="20.25">
      <c r="A4057" s="280"/>
      <c r="B4057" s="281"/>
      <c r="C4057" s="280"/>
      <c r="D4057" s="45"/>
      <c r="E4057" s="89"/>
    </row>
    <row r="4058" spans="1:6" ht="20.25">
      <c r="A4058" s="37"/>
      <c r="B4058" s="44"/>
      <c r="C4058" s="37"/>
      <c r="D4058" s="45"/>
      <c r="E4058" s="89"/>
    </row>
    <row r="4059" spans="1:6" ht="20.25">
      <c r="A4059" s="37"/>
      <c r="B4059" s="44"/>
      <c r="C4059" s="37"/>
      <c r="D4059" s="45"/>
      <c r="E4059" s="89"/>
    </row>
    <row r="4060" spans="1:6" ht="20.25">
      <c r="A4060" s="37"/>
      <c r="B4060" s="44"/>
      <c r="C4060" s="37"/>
      <c r="D4060" s="45"/>
      <c r="E4060" s="89"/>
    </row>
    <row r="4061" spans="1:6" ht="20.25">
      <c r="A4061" s="47"/>
      <c r="B4061" s="48"/>
      <c r="C4061" s="47"/>
      <c r="D4061" s="49"/>
      <c r="E4061" s="89"/>
    </row>
    <row r="4062" spans="1:6" ht="20.25">
      <c r="A4062" s="30"/>
      <c r="B4062" s="51"/>
      <c r="C4062" s="30"/>
      <c r="D4062" s="49"/>
      <c r="E4062" s="89"/>
      <c r="F4062" s="296"/>
    </row>
    <row r="4063" spans="1:6" ht="20.25">
      <c r="A4063" s="52"/>
      <c r="B4063" s="53"/>
      <c r="C4063" s="1238" t="s">
        <v>748</v>
      </c>
      <c r="D4063" s="1239"/>
      <c r="E4063" s="169">
        <v>-238713</v>
      </c>
      <c r="F4063" s="296"/>
    </row>
    <row r="4064" spans="1:6" ht="20.25">
      <c r="A4064" s="55" t="s">
        <v>23</v>
      </c>
      <c r="B4064" s="40"/>
      <c r="C4064" s="40"/>
      <c r="D4064" s="40"/>
      <c r="E4064" s="40"/>
      <c r="F4064" s="296"/>
    </row>
    <row r="4065" spans="1:6" ht="20.25">
      <c r="A4065" s="19" t="s">
        <v>0</v>
      </c>
      <c r="B4065" s="40"/>
      <c r="C4065" s="40"/>
      <c r="D4065" s="40"/>
      <c r="E4065" s="40"/>
      <c r="F4065" s="296"/>
    </row>
    <row r="4066" spans="1:6" ht="20.25">
      <c r="A4066" s="19" t="s">
        <v>1</v>
      </c>
      <c r="B4066" s="152"/>
      <c r="C4066" s="152"/>
      <c r="D4066" s="28"/>
      <c r="E4066" s="64"/>
      <c r="F4066" s="296"/>
    </row>
    <row r="4067" spans="1:6" ht="20.25">
      <c r="A4067" s="19"/>
      <c r="B4067" s="20"/>
      <c r="C4067" s="20"/>
      <c r="D4067" s="21"/>
      <c r="E4067" s="22"/>
      <c r="F4067" s="296"/>
    </row>
    <row r="4068" spans="1:6" ht="20.25">
      <c r="A4068" s="19"/>
      <c r="B4068" s="20"/>
      <c r="C4068" s="19" t="s">
        <v>2</v>
      </c>
      <c r="D4068" s="21"/>
      <c r="E4068" s="21"/>
      <c r="F4068" s="296"/>
    </row>
    <row r="4069" spans="1:6" ht="20.25">
      <c r="A4069" s="19" t="s">
        <v>3</v>
      </c>
      <c r="B4069" s="23"/>
      <c r="C4069" s="20"/>
      <c r="D4069" s="22"/>
      <c r="E4069" s="22"/>
      <c r="F4069" s="296"/>
    </row>
    <row r="4070" spans="1:6" ht="20.25">
      <c r="A4070" s="21"/>
      <c r="B4070" s="23"/>
      <c r="C4070" s="20"/>
      <c r="D4070" s="22"/>
      <c r="E4070" s="22"/>
      <c r="F4070" s="296"/>
    </row>
    <row r="4071" spans="1:6" ht="20.25">
      <c r="A4071" s="21" t="s">
        <v>377</v>
      </c>
      <c r="B4071" s="23"/>
      <c r="C4071" s="20"/>
      <c r="D4071" s="22"/>
      <c r="E4071" s="22"/>
      <c r="F4071" s="296"/>
    </row>
    <row r="4072" spans="1:6" ht="20.25">
      <c r="A4072" s="21" t="s">
        <v>5</v>
      </c>
      <c r="B4072" s="24"/>
      <c r="C4072" s="21"/>
      <c r="D4072" s="22"/>
      <c r="E4072" s="22"/>
      <c r="F4072" s="296"/>
    </row>
    <row r="4073" spans="1:6" ht="20.25">
      <c r="A4073" s="21" t="s">
        <v>6</v>
      </c>
      <c r="B4073" s="24"/>
      <c r="C4073" s="21"/>
      <c r="D4073" s="22"/>
      <c r="E4073" s="22"/>
      <c r="F4073" s="296"/>
    </row>
    <row r="4074" spans="1:6" ht="20.25">
      <c r="A4074" s="25" t="s">
        <v>7</v>
      </c>
      <c r="B4074" s="26" t="s">
        <v>8</v>
      </c>
      <c r="C4074" s="75" t="s">
        <v>9</v>
      </c>
      <c r="D4074" s="119"/>
      <c r="E4074" s="25" t="s">
        <v>10</v>
      </c>
      <c r="F4074" s="296"/>
    </row>
    <row r="4075" spans="1:6" ht="20.25">
      <c r="A4075" s="27"/>
      <c r="B4075" s="28" t="s">
        <v>11</v>
      </c>
      <c r="C4075" s="25"/>
      <c r="D4075" s="29"/>
      <c r="E4075" s="27" t="s">
        <v>12</v>
      </c>
      <c r="F4075" s="296"/>
    </row>
    <row r="4076" spans="1:6" ht="20.25">
      <c r="A4076" s="30"/>
      <c r="B4076" s="31"/>
      <c r="C4076" s="32" t="s">
        <v>13</v>
      </c>
      <c r="D4076" s="33" t="s">
        <v>14</v>
      </c>
      <c r="E4076" s="32"/>
      <c r="F4076" s="296"/>
    </row>
    <row r="4077" spans="1:6" ht="20.25">
      <c r="A4077" s="37" t="s">
        <v>378</v>
      </c>
      <c r="B4077" s="37" t="s">
        <v>379</v>
      </c>
      <c r="C4077" s="37" t="s">
        <v>129</v>
      </c>
      <c r="D4077" s="86">
        <v>41152</v>
      </c>
      <c r="E4077" s="88">
        <v>-54865</v>
      </c>
      <c r="F4077" s="308"/>
    </row>
    <row r="4078" spans="1:6" ht="20.25">
      <c r="A4078" s="41"/>
      <c r="B4078" s="37" t="s">
        <v>27</v>
      </c>
      <c r="C4078" s="37" t="s">
        <v>19</v>
      </c>
      <c r="D4078" s="86">
        <v>41670</v>
      </c>
      <c r="E4078" s="88">
        <v>-90283</v>
      </c>
      <c r="F4078" s="303"/>
    </row>
    <row r="4079" spans="1:6" ht="20.25">
      <c r="A4079" s="41"/>
      <c r="B4079" s="280" t="s">
        <v>548</v>
      </c>
      <c r="C4079" s="37" t="s">
        <v>19</v>
      </c>
      <c r="D4079" s="86">
        <v>42855</v>
      </c>
      <c r="E4079" s="89">
        <v>-1479</v>
      </c>
      <c r="F4079" s="296"/>
    </row>
    <row r="4080" spans="1:6" ht="20.25">
      <c r="A4080" s="41"/>
      <c r="B4080" s="280" t="s">
        <v>548</v>
      </c>
      <c r="C4080" s="37" t="s">
        <v>17</v>
      </c>
      <c r="D4080" s="86">
        <v>42993</v>
      </c>
      <c r="E4080" s="89">
        <v>8316</v>
      </c>
      <c r="F4080" s="303">
        <v>43101</v>
      </c>
    </row>
    <row r="4081" spans="1:6" ht="20.25">
      <c r="A4081" s="37"/>
      <c r="B4081" s="37" t="s">
        <v>18</v>
      </c>
      <c r="C4081" s="37" t="s">
        <v>19</v>
      </c>
      <c r="D4081" s="86">
        <v>43131</v>
      </c>
      <c r="E4081" s="89">
        <v>89696</v>
      </c>
      <c r="F4081" s="303"/>
    </row>
    <row r="4082" spans="1:6" ht="20.25">
      <c r="A4082" s="41"/>
      <c r="B4082" s="37"/>
      <c r="C4082" s="37"/>
      <c r="D4082" s="86"/>
      <c r="E4082" s="89"/>
      <c r="F4082" s="303"/>
    </row>
    <row r="4083" spans="1:6" ht="20.25">
      <c r="A4083" s="41"/>
      <c r="B4083" s="37"/>
      <c r="C4083" s="37"/>
      <c r="D4083" s="86"/>
      <c r="E4083" s="89"/>
      <c r="F4083" s="303"/>
    </row>
    <row r="4084" spans="1:6" ht="20.25">
      <c r="A4084" s="41"/>
      <c r="B4084" s="37"/>
      <c r="C4084" s="37"/>
      <c r="D4084" s="86"/>
      <c r="E4084" s="90"/>
      <c r="F4084" s="296"/>
    </row>
    <row r="4085" spans="1:6" ht="20.25">
      <c r="A4085" s="41"/>
      <c r="B4085" s="37"/>
      <c r="C4085" s="37"/>
      <c r="D4085" s="86"/>
      <c r="E4085" s="90"/>
      <c r="F4085" s="296"/>
    </row>
    <row r="4086" spans="1:6" ht="20.25">
      <c r="A4086" s="41"/>
      <c r="B4086" s="44"/>
      <c r="C4086" s="37"/>
      <c r="D4086" s="86"/>
      <c r="E4086" s="89"/>
      <c r="F4086" s="296"/>
    </row>
    <row r="4087" spans="1:6" ht="20.25">
      <c r="A4087" s="47"/>
      <c r="B4087" s="28"/>
      <c r="C4087" s="27"/>
      <c r="D4087" s="148"/>
      <c r="E4087" s="89"/>
      <c r="F4087" s="296"/>
    </row>
    <row r="4088" spans="1:6" ht="20.25">
      <c r="A4088" s="47"/>
      <c r="B4088" s="27"/>
      <c r="C4088" s="27"/>
      <c r="D4088" s="27"/>
      <c r="E4088" s="89"/>
      <c r="F4088" s="296"/>
    </row>
    <row r="4089" spans="1:6" ht="20.25">
      <c r="A4089" s="47"/>
      <c r="B4089" s="27"/>
      <c r="C4089" s="27"/>
      <c r="D4089" s="27"/>
      <c r="E4089" s="89"/>
      <c r="F4089" s="296"/>
    </row>
    <row r="4090" spans="1:6" ht="20.25">
      <c r="A4090" s="37"/>
      <c r="B4090" s="37"/>
      <c r="C4090" s="37"/>
      <c r="D4090" s="38"/>
      <c r="E4090" s="89"/>
      <c r="F4090" s="296"/>
    </row>
    <row r="4091" spans="1:6" ht="20.25">
      <c r="A4091" s="37"/>
      <c r="B4091" s="37"/>
      <c r="C4091" s="37"/>
      <c r="D4091" s="38"/>
      <c r="E4091" s="89"/>
      <c r="F4091" s="296"/>
    </row>
    <row r="4092" spans="1:6" ht="20.25">
      <c r="A4092" s="41"/>
      <c r="B4092" s="37"/>
      <c r="C4092" s="37"/>
      <c r="D4092" s="38"/>
      <c r="E4092" s="89"/>
      <c r="F4092" s="296"/>
    </row>
    <row r="4093" spans="1:6" ht="20.25">
      <c r="A4093" s="41"/>
      <c r="B4093" s="37"/>
      <c r="C4093" s="37"/>
      <c r="D4093" s="38"/>
      <c r="E4093" s="89"/>
      <c r="F4093" s="296"/>
    </row>
    <row r="4094" spans="1:6" ht="20.25">
      <c r="A4094" s="41"/>
      <c r="B4094" s="37"/>
      <c r="C4094" s="37"/>
      <c r="D4094" s="38"/>
      <c r="E4094" s="89"/>
    </row>
    <row r="4095" spans="1:6" s="279" customFormat="1" ht="20.25">
      <c r="A4095" s="37"/>
      <c r="B4095" s="44"/>
      <c r="C4095" s="37"/>
      <c r="D4095" s="45"/>
      <c r="E4095" s="89"/>
      <c r="F4095" s="302"/>
    </row>
    <row r="4096" spans="1:6" s="279" customFormat="1" ht="20.25">
      <c r="A4096" s="280"/>
      <c r="B4096" s="281"/>
      <c r="C4096" s="280"/>
      <c r="D4096" s="45"/>
      <c r="E4096" s="89"/>
      <c r="F4096" s="302"/>
    </row>
    <row r="4097" spans="1:6" s="279" customFormat="1" ht="20.25">
      <c r="A4097" s="280"/>
      <c r="B4097" s="281"/>
      <c r="C4097" s="280"/>
      <c r="D4097" s="45"/>
      <c r="E4097" s="89"/>
      <c r="F4097" s="302"/>
    </row>
    <row r="4098" spans="1:6" ht="20.25">
      <c r="A4098" s="280"/>
      <c r="B4098" s="281"/>
      <c r="C4098" s="280"/>
      <c r="D4098" s="45"/>
      <c r="E4098" s="89"/>
    </row>
    <row r="4099" spans="1:6" ht="20.25">
      <c r="A4099" s="37"/>
      <c r="B4099" s="44"/>
      <c r="C4099" s="37"/>
      <c r="D4099" s="45"/>
      <c r="E4099" s="89"/>
    </row>
    <row r="4100" spans="1:6" ht="20.25">
      <c r="A4100" s="37"/>
      <c r="B4100" s="44"/>
      <c r="C4100" s="37"/>
      <c r="D4100" s="45"/>
      <c r="E4100" s="89"/>
    </row>
    <row r="4101" spans="1:6" ht="20.25">
      <c r="A4101" s="37"/>
      <c r="B4101" s="44"/>
      <c r="C4101" s="37"/>
      <c r="D4101" s="45"/>
      <c r="E4101" s="89"/>
    </row>
    <row r="4102" spans="1:6" ht="20.25">
      <c r="A4102" s="47"/>
      <c r="B4102" s="48"/>
      <c r="C4102" s="47"/>
      <c r="D4102" s="49"/>
      <c r="E4102" s="89"/>
    </row>
    <row r="4103" spans="1:6" ht="20.25">
      <c r="A4103" s="30"/>
      <c r="B4103" s="51"/>
      <c r="C4103" s="30"/>
      <c r="D4103" s="49"/>
      <c r="E4103" s="50"/>
    </row>
    <row r="4104" spans="1:6" ht="20.25">
      <c r="A4104" s="52"/>
      <c r="B4104" s="53"/>
      <c r="C4104" s="1238" t="s">
        <v>744</v>
      </c>
      <c r="D4104" s="1239"/>
      <c r="E4104" s="140">
        <f>SUM(E4077:E4103)</f>
        <v>-48615</v>
      </c>
    </row>
    <row r="4105" spans="1:6" ht="20.25">
      <c r="A4105" s="55" t="s">
        <v>23</v>
      </c>
      <c r="B4105" s="40"/>
      <c r="C4105" s="40"/>
      <c r="D4105" s="40"/>
      <c r="E4105" s="40"/>
    </row>
    <row r="4106" spans="1:6" ht="20.25">
      <c r="A4106" s="19" t="s">
        <v>0</v>
      </c>
      <c r="B4106" s="40"/>
      <c r="C4106" s="40"/>
      <c r="D4106" s="40"/>
      <c r="E4106" s="40"/>
    </row>
    <row r="4107" spans="1:6" ht="20.25">
      <c r="A4107" s="19" t="s">
        <v>1</v>
      </c>
      <c r="B4107" s="152"/>
      <c r="C4107" s="152"/>
      <c r="D4107" s="28"/>
      <c r="E4107" s="64"/>
    </row>
    <row r="4108" spans="1:6" ht="20.25">
      <c r="A4108" s="19"/>
      <c r="B4108" s="20"/>
      <c r="C4108" s="20"/>
      <c r="D4108" s="21"/>
      <c r="E4108" s="22"/>
    </row>
    <row r="4109" spans="1:6" ht="20.25">
      <c r="A4109" s="19"/>
      <c r="B4109" s="20"/>
      <c r="C4109" s="19" t="s">
        <v>2</v>
      </c>
      <c r="D4109" s="21"/>
      <c r="E4109" s="21"/>
    </row>
    <row r="4110" spans="1:6" ht="20.25">
      <c r="A4110" s="19" t="s">
        <v>3</v>
      </c>
      <c r="B4110" s="23"/>
      <c r="C4110" s="20"/>
      <c r="D4110" s="22"/>
      <c r="E4110" s="22"/>
    </row>
    <row r="4111" spans="1:6" ht="20.25">
      <c r="A4111" s="21"/>
      <c r="B4111" s="23"/>
      <c r="C4111" s="20"/>
      <c r="D4111" s="22"/>
      <c r="E4111" s="22"/>
    </row>
    <row r="4112" spans="1:6" ht="20.25">
      <c r="A4112" s="21" t="s">
        <v>381</v>
      </c>
      <c r="B4112" s="23"/>
      <c r="C4112" s="20"/>
      <c r="D4112" s="22"/>
      <c r="E4112" s="22"/>
    </row>
    <row r="4113" spans="1:6" ht="20.25">
      <c r="A4113" s="21" t="s">
        <v>5</v>
      </c>
      <c r="B4113" s="24"/>
      <c r="C4113" s="21"/>
      <c r="D4113" s="22"/>
      <c r="E4113" s="22"/>
      <c r="F4113" s="296"/>
    </row>
    <row r="4114" spans="1:6" ht="20.25">
      <c r="A4114" s="21" t="s">
        <v>6</v>
      </c>
      <c r="B4114" s="24"/>
      <c r="C4114" s="21"/>
      <c r="D4114" s="22"/>
      <c r="E4114" s="22"/>
      <c r="F4114" s="296"/>
    </row>
    <row r="4115" spans="1:6" ht="20.25">
      <c r="A4115" s="25" t="s">
        <v>7</v>
      </c>
      <c r="B4115" s="26" t="s">
        <v>8</v>
      </c>
      <c r="C4115" s="75" t="s">
        <v>9</v>
      </c>
      <c r="D4115" s="119"/>
      <c r="E4115" s="25" t="s">
        <v>10</v>
      </c>
      <c r="F4115" s="296"/>
    </row>
    <row r="4116" spans="1:6" ht="20.25">
      <c r="A4116" s="27"/>
      <c r="B4116" s="28" t="s">
        <v>11</v>
      </c>
      <c r="C4116" s="25"/>
      <c r="D4116" s="29"/>
      <c r="E4116" s="27" t="s">
        <v>12</v>
      </c>
      <c r="F4116" s="296"/>
    </row>
    <row r="4117" spans="1:6" ht="20.25">
      <c r="A4117" s="30"/>
      <c r="B4117" s="31"/>
      <c r="C4117" s="32" t="s">
        <v>13</v>
      </c>
      <c r="D4117" s="33" t="s">
        <v>14</v>
      </c>
      <c r="E4117" s="32"/>
      <c r="F4117" s="303">
        <v>43101</v>
      </c>
    </row>
    <row r="4118" spans="1:6" ht="20.25">
      <c r="A4118" s="34" t="s">
        <v>382</v>
      </c>
      <c r="B4118" s="37" t="s">
        <v>18</v>
      </c>
      <c r="C4118" s="37" t="s">
        <v>17</v>
      </c>
      <c r="D4118" s="86">
        <v>43115</v>
      </c>
      <c r="E4118" s="89">
        <v>1196931</v>
      </c>
      <c r="F4118" s="303">
        <v>43101</v>
      </c>
    </row>
    <row r="4119" spans="1:6" ht="20.25">
      <c r="A4119" s="37"/>
      <c r="B4119" s="37" t="s">
        <v>18</v>
      </c>
      <c r="C4119" s="37" t="s">
        <v>19</v>
      </c>
      <c r="D4119" s="86">
        <v>43131</v>
      </c>
      <c r="E4119" s="89">
        <v>1626949</v>
      </c>
      <c r="F4119" s="296"/>
    </row>
    <row r="4120" spans="1:6" ht="20.25">
      <c r="A4120" s="41"/>
      <c r="B4120" s="37"/>
      <c r="C4120" s="37"/>
      <c r="D4120" s="86"/>
      <c r="E4120" s="89"/>
      <c r="F4120" s="296"/>
    </row>
    <row r="4121" spans="1:6" ht="20.25">
      <c r="A4121" s="41"/>
      <c r="B4121" s="37"/>
      <c r="C4121" s="37"/>
      <c r="D4121" s="86"/>
      <c r="E4121" s="89"/>
      <c r="F4121" s="296"/>
    </row>
    <row r="4122" spans="1:6" ht="20.25">
      <c r="A4122" s="41"/>
      <c r="B4122" s="37"/>
      <c r="C4122" s="85"/>
      <c r="D4122" s="86"/>
      <c r="E4122" s="88"/>
      <c r="F4122" s="296"/>
    </row>
    <row r="4123" spans="1:6" ht="20.25">
      <c r="A4123" s="41"/>
      <c r="B4123" s="37"/>
      <c r="C4123" s="85"/>
      <c r="D4123" s="86"/>
      <c r="E4123" s="88"/>
      <c r="F4123" s="296"/>
    </row>
    <row r="4124" spans="1:6" ht="20.25">
      <c r="A4124" s="41"/>
      <c r="B4124" s="37"/>
      <c r="C4124" s="85"/>
      <c r="D4124" s="86"/>
      <c r="E4124" s="88"/>
      <c r="F4124" s="296"/>
    </row>
    <row r="4125" spans="1:6" ht="20.25">
      <c r="A4125" s="41"/>
      <c r="B4125" s="37"/>
      <c r="C4125" s="37"/>
      <c r="D4125" s="38"/>
      <c r="E4125" s="89"/>
      <c r="F4125" s="296"/>
    </row>
    <row r="4126" spans="1:6" ht="20.25">
      <c r="A4126" s="37"/>
      <c r="B4126" s="37"/>
      <c r="C4126" s="37"/>
      <c r="D4126" s="38"/>
      <c r="E4126" s="88"/>
      <c r="F4126" s="296"/>
    </row>
    <row r="4127" spans="1:6" ht="20.25">
      <c r="A4127" s="41"/>
      <c r="B4127" s="37"/>
      <c r="C4127" s="37"/>
      <c r="D4127" s="38"/>
      <c r="E4127" s="88"/>
      <c r="F4127" s="296"/>
    </row>
    <row r="4128" spans="1:6" ht="20.25">
      <c r="A4128" s="41"/>
      <c r="B4128" s="44"/>
      <c r="C4128" s="37"/>
      <c r="D4128" s="78"/>
      <c r="E4128" s="89"/>
      <c r="F4128" s="296"/>
    </row>
    <row r="4129" spans="1:6" ht="20.25">
      <c r="A4129" s="47"/>
      <c r="B4129" s="28"/>
      <c r="C4129" s="27"/>
      <c r="D4129" s="148"/>
      <c r="E4129" s="27"/>
    </row>
    <row r="4130" spans="1:6" ht="20.25">
      <c r="A4130" s="47"/>
      <c r="B4130" s="27"/>
      <c r="C4130" s="27"/>
      <c r="D4130" s="27"/>
      <c r="E4130" s="27"/>
    </row>
    <row r="4131" spans="1:6" ht="20.25">
      <c r="A4131" s="37"/>
      <c r="B4131" s="37"/>
      <c r="C4131" s="37"/>
      <c r="D4131" s="38"/>
      <c r="E4131" s="88"/>
    </row>
    <row r="4132" spans="1:6" ht="20.25">
      <c r="A4132" s="37"/>
      <c r="B4132" s="37"/>
      <c r="C4132" s="37"/>
      <c r="D4132" s="38"/>
      <c r="E4132" s="88"/>
    </row>
    <row r="4133" spans="1:6" ht="20.25">
      <c r="A4133" s="41"/>
      <c r="B4133" s="37"/>
      <c r="C4133" s="37"/>
      <c r="D4133" s="38"/>
      <c r="E4133" s="88"/>
    </row>
    <row r="4134" spans="1:6" ht="20.25">
      <c r="A4134" s="41"/>
      <c r="B4134" s="37"/>
      <c r="C4134" s="37"/>
      <c r="D4134" s="38"/>
      <c r="E4134" s="88"/>
    </row>
    <row r="4135" spans="1:6" ht="20.25">
      <c r="A4135" s="41"/>
      <c r="B4135" s="37"/>
      <c r="C4135" s="37"/>
      <c r="D4135" s="38"/>
      <c r="E4135" s="89"/>
    </row>
    <row r="4136" spans="1:6" ht="20.25">
      <c r="A4136" s="37"/>
      <c r="B4136" s="44"/>
      <c r="C4136" s="37"/>
      <c r="D4136" s="45"/>
      <c r="E4136" s="46"/>
    </row>
    <row r="4137" spans="1:6" s="279" customFormat="1" ht="20.25">
      <c r="A4137" s="37"/>
      <c r="B4137" s="44"/>
      <c r="C4137" s="37"/>
      <c r="D4137" s="45"/>
      <c r="E4137" s="46"/>
      <c r="F4137" s="302"/>
    </row>
    <row r="4138" spans="1:6" s="279" customFormat="1" ht="20.25">
      <c r="A4138" s="280"/>
      <c r="B4138" s="281"/>
      <c r="C4138" s="280"/>
      <c r="D4138" s="45"/>
      <c r="E4138" s="46"/>
      <c r="F4138" s="302"/>
    </row>
    <row r="4139" spans="1:6" s="279" customFormat="1" ht="20.25">
      <c r="A4139" s="280"/>
      <c r="B4139" s="281"/>
      <c r="C4139" s="280"/>
      <c r="D4139" s="45"/>
      <c r="E4139" s="46"/>
      <c r="F4139" s="302"/>
    </row>
    <row r="4140" spans="1:6" ht="20.25">
      <c r="A4140" s="280"/>
      <c r="B4140" s="281"/>
      <c r="C4140" s="280"/>
      <c r="D4140" s="45"/>
      <c r="E4140" s="46"/>
    </row>
    <row r="4141" spans="1:6" ht="20.25">
      <c r="A4141" s="37"/>
      <c r="B4141" s="44"/>
      <c r="C4141" s="37"/>
      <c r="D4141" s="45"/>
      <c r="E4141" s="46"/>
    </row>
    <row r="4142" spans="1:6" ht="20.25">
      <c r="A4142" s="37"/>
      <c r="B4142" s="44"/>
      <c r="C4142" s="37"/>
      <c r="D4142" s="45"/>
      <c r="E4142" s="46"/>
    </row>
    <row r="4143" spans="1:6" ht="20.25">
      <c r="A4143" s="47"/>
      <c r="B4143" s="48"/>
      <c r="C4143" s="47"/>
      <c r="D4143" s="49"/>
      <c r="E4143" s="50"/>
    </row>
    <row r="4144" spans="1:6" ht="20.25">
      <c r="A4144" s="30"/>
      <c r="B4144" s="51"/>
      <c r="C4144" s="30"/>
      <c r="D4144" s="49"/>
      <c r="E4144" s="50"/>
    </row>
    <row r="4145" spans="1:6" ht="20.25">
      <c r="A4145" s="52"/>
      <c r="B4145" s="53"/>
      <c r="C4145" s="1238" t="s">
        <v>744</v>
      </c>
      <c r="D4145" s="1239"/>
      <c r="E4145" s="140">
        <f>SUM(E4118:E4144)</f>
        <v>2823880</v>
      </c>
    </row>
    <row r="4146" spans="1:6" ht="20.25">
      <c r="A4146" s="55" t="s">
        <v>23</v>
      </c>
      <c r="B4146" s="40"/>
      <c r="C4146" s="40"/>
      <c r="D4146" s="40"/>
      <c r="E4146" s="9"/>
    </row>
    <row r="4147" spans="1:6" ht="20.25">
      <c r="A4147" s="19" t="s">
        <v>0</v>
      </c>
      <c r="B4147" s="40"/>
      <c r="C4147" s="40"/>
      <c r="D4147" s="40"/>
      <c r="E4147" s="40"/>
    </row>
    <row r="4148" spans="1:6" ht="20.25">
      <c r="A4148" s="19" t="s">
        <v>1</v>
      </c>
      <c r="B4148" s="152"/>
      <c r="C4148" s="152"/>
      <c r="D4148" s="28"/>
      <c r="E4148" s="64"/>
      <c r="F4148" s="296"/>
    </row>
    <row r="4149" spans="1:6" ht="20.25">
      <c r="A4149" s="19"/>
      <c r="B4149" s="20"/>
      <c r="C4149" s="20"/>
      <c r="D4149" s="21"/>
      <c r="E4149" s="22"/>
      <c r="F4149" s="296"/>
    </row>
    <row r="4150" spans="1:6" ht="20.25">
      <c r="A4150" s="19"/>
      <c r="B4150" s="20"/>
      <c r="C4150" s="19" t="s">
        <v>2</v>
      </c>
      <c r="D4150" s="21"/>
      <c r="E4150" s="21"/>
      <c r="F4150" s="296"/>
    </row>
    <row r="4151" spans="1:6" ht="20.25">
      <c r="A4151" s="19" t="s">
        <v>3</v>
      </c>
      <c r="B4151" s="23"/>
      <c r="C4151" s="20"/>
      <c r="D4151" s="22"/>
      <c r="E4151" s="22"/>
      <c r="F4151" s="296"/>
    </row>
    <row r="4152" spans="1:6" ht="20.25">
      <c r="A4152" s="21"/>
      <c r="B4152" s="23"/>
      <c r="C4152" s="20"/>
      <c r="D4152" s="22"/>
      <c r="E4152" s="22"/>
      <c r="F4152" s="296"/>
    </row>
    <row r="4153" spans="1:6" ht="20.25">
      <c r="A4153" s="21" t="s">
        <v>383</v>
      </c>
      <c r="B4153" s="23"/>
      <c r="C4153" s="20"/>
      <c r="D4153" s="22"/>
      <c r="E4153" s="22"/>
      <c r="F4153" s="296"/>
    </row>
    <row r="4154" spans="1:6" ht="20.25">
      <c r="A4154" s="21" t="s">
        <v>5</v>
      </c>
      <c r="B4154" s="24"/>
      <c r="C4154" s="21"/>
      <c r="D4154" s="22"/>
      <c r="E4154" s="22"/>
      <c r="F4154" s="296"/>
    </row>
    <row r="4155" spans="1:6" ht="20.25">
      <c r="A4155" s="21" t="s">
        <v>6</v>
      </c>
      <c r="B4155" s="24"/>
      <c r="C4155" s="21"/>
      <c r="D4155" s="22"/>
      <c r="E4155" s="22"/>
      <c r="F4155" s="296"/>
    </row>
    <row r="4156" spans="1:6" ht="20.25">
      <c r="A4156" s="25" t="s">
        <v>7</v>
      </c>
      <c r="B4156" s="26" t="s">
        <v>8</v>
      </c>
      <c r="C4156" s="75" t="s">
        <v>9</v>
      </c>
      <c r="D4156" s="119"/>
      <c r="E4156" s="25" t="s">
        <v>10</v>
      </c>
      <c r="F4156" s="296"/>
    </row>
    <row r="4157" spans="1:6" ht="20.25">
      <c r="A4157" s="27"/>
      <c r="B4157" s="28" t="s">
        <v>11</v>
      </c>
      <c r="C4157" s="25"/>
      <c r="D4157" s="29"/>
      <c r="E4157" s="27" t="s">
        <v>12</v>
      </c>
      <c r="F4157" s="296"/>
    </row>
    <row r="4158" spans="1:6" ht="20.25">
      <c r="A4158" s="30"/>
      <c r="B4158" s="33"/>
      <c r="C4158" s="32" t="s">
        <v>13</v>
      </c>
      <c r="D4158" s="33" t="s">
        <v>14</v>
      </c>
      <c r="E4158" s="32"/>
      <c r="F4158" s="295">
        <v>43101</v>
      </c>
    </row>
    <row r="4159" spans="1:6" ht="20.25">
      <c r="A4159" s="34" t="s">
        <v>384</v>
      </c>
      <c r="B4159" s="280" t="s">
        <v>18</v>
      </c>
      <c r="C4159" s="280" t="s">
        <v>17</v>
      </c>
      <c r="D4159" s="86">
        <v>43115</v>
      </c>
      <c r="E4159" s="284">
        <v>2047991</v>
      </c>
      <c r="F4159" s="295">
        <v>43101</v>
      </c>
    </row>
    <row r="4160" spans="1:6" ht="20.25">
      <c r="A4160" s="37"/>
      <c r="B4160" s="280" t="s">
        <v>18</v>
      </c>
      <c r="C4160" s="280" t="s">
        <v>19</v>
      </c>
      <c r="D4160" s="86">
        <v>43131</v>
      </c>
      <c r="E4160" s="284">
        <v>1629962</v>
      </c>
      <c r="F4160" s="296"/>
    </row>
    <row r="4161" spans="1:6" ht="20.25">
      <c r="A4161" s="41"/>
      <c r="B4161" s="280"/>
      <c r="C4161" s="37"/>
      <c r="D4161" s="38"/>
      <c r="E4161" s="199"/>
      <c r="F4161" s="296"/>
    </row>
    <row r="4162" spans="1:6" ht="20.25">
      <c r="A4162" s="41"/>
      <c r="B4162" s="37"/>
      <c r="C4162" s="37"/>
      <c r="D4162" s="38"/>
      <c r="E4162" s="89"/>
      <c r="F4162" s="296"/>
    </row>
    <row r="4163" spans="1:6" ht="20.25">
      <c r="A4163" s="41"/>
      <c r="B4163" s="37"/>
      <c r="C4163" s="37"/>
      <c r="D4163" s="38"/>
      <c r="E4163" s="89"/>
      <c r="F4163" s="296"/>
    </row>
    <row r="4164" spans="1:6" ht="20.25">
      <c r="A4164" s="41"/>
      <c r="B4164" s="37"/>
      <c r="C4164" s="85"/>
      <c r="D4164" s="38"/>
      <c r="E4164" s="89"/>
    </row>
    <row r="4165" spans="1:6" ht="20.25">
      <c r="A4165" s="41"/>
      <c r="B4165" s="37"/>
      <c r="C4165" s="85"/>
      <c r="D4165" s="86"/>
      <c r="E4165" s="89"/>
    </row>
    <row r="4166" spans="1:6" ht="20.25">
      <c r="A4166" s="41"/>
      <c r="B4166" s="37"/>
      <c r="C4166" s="37"/>
      <c r="D4166" s="38"/>
      <c r="E4166" s="89"/>
    </row>
    <row r="4167" spans="1:6" ht="20.25">
      <c r="A4167" s="37"/>
      <c r="B4167" s="37"/>
      <c r="C4167" s="37"/>
      <c r="D4167" s="38"/>
      <c r="E4167" s="89"/>
    </row>
    <row r="4168" spans="1:6" ht="20.25">
      <c r="A4168" s="41"/>
      <c r="B4168" s="37"/>
      <c r="C4168" s="37"/>
      <c r="D4168" s="38"/>
      <c r="E4168" s="89"/>
    </row>
    <row r="4169" spans="1:6" ht="20.25">
      <c r="A4169" s="41"/>
      <c r="B4169" s="44"/>
      <c r="C4169" s="37"/>
      <c r="D4169" s="78"/>
      <c r="E4169" s="89"/>
    </row>
    <row r="4170" spans="1:6" ht="20.25">
      <c r="A4170" s="47"/>
      <c r="B4170" s="28"/>
      <c r="C4170" s="27"/>
      <c r="D4170" s="148"/>
      <c r="E4170" s="89"/>
    </row>
    <row r="4171" spans="1:6" ht="20.25">
      <c r="A4171" s="47"/>
      <c r="B4171" s="27"/>
      <c r="C4171" s="27"/>
      <c r="D4171" s="27"/>
      <c r="E4171" s="89"/>
    </row>
    <row r="4172" spans="1:6" ht="20.25">
      <c r="A4172" s="37"/>
      <c r="B4172" s="37"/>
      <c r="C4172" s="37"/>
      <c r="D4172" s="38"/>
      <c r="E4172" s="89"/>
    </row>
    <row r="4173" spans="1:6" ht="20.25">
      <c r="A4173" s="37"/>
      <c r="B4173" s="37"/>
      <c r="C4173" s="37"/>
      <c r="D4173" s="38"/>
      <c r="E4173" s="89"/>
    </row>
    <row r="4174" spans="1:6" s="279" customFormat="1" ht="20.25">
      <c r="A4174" s="41"/>
      <c r="B4174" s="37"/>
      <c r="C4174" s="37"/>
      <c r="D4174" s="38"/>
      <c r="E4174" s="89"/>
      <c r="F4174" s="302"/>
    </row>
    <row r="4175" spans="1:6" s="279" customFormat="1" ht="20.25">
      <c r="A4175" s="41"/>
      <c r="B4175" s="280"/>
      <c r="C4175" s="280"/>
      <c r="D4175" s="38"/>
      <c r="E4175" s="89"/>
      <c r="F4175" s="302"/>
    </row>
    <row r="4176" spans="1:6" s="279" customFormat="1" ht="20.25">
      <c r="A4176" s="41"/>
      <c r="B4176" s="280"/>
      <c r="C4176" s="280"/>
      <c r="D4176" s="38"/>
      <c r="E4176" s="89"/>
      <c r="F4176" s="302"/>
    </row>
    <row r="4177" spans="1:5" ht="20.25">
      <c r="A4177" s="41"/>
      <c r="B4177" s="280"/>
      <c r="C4177" s="280"/>
      <c r="D4177" s="38"/>
      <c r="E4177" s="89"/>
    </row>
    <row r="4178" spans="1:5" ht="20.25">
      <c r="A4178" s="41"/>
      <c r="B4178" s="37"/>
      <c r="C4178" s="37"/>
      <c r="D4178" s="38"/>
      <c r="E4178" s="89"/>
    </row>
    <row r="4179" spans="1:5" ht="20.25">
      <c r="A4179" s="41"/>
      <c r="B4179" s="37"/>
      <c r="C4179" s="37"/>
      <c r="D4179" s="38"/>
      <c r="E4179" s="89"/>
    </row>
    <row r="4180" spans="1:5" ht="20.25">
      <c r="A4180" s="37"/>
      <c r="B4180" s="44"/>
      <c r="C4180" s="37"/>
      <c r="D4180" s="45"/>
      <c r="E4180" s="46"/>
    </row>
    <row r="4181" spans="1:5" ht="20.25">
      <c r="A4181" s="37"/>
      <c r="B4181" s="44"/>
      <c r="C4181" s="37"/>
      <c r="D4181" s="45"/>
      <c r="E4181" s="46"/>
    </row>
    <row r="4182" spans="1:5" ht="20.25">
      <c r="A4182" s="37"/>
      <c r="B4182" s="44"/>
      <c r="C4182" s="37"/>
      <c r="D4182" s="45"/>
      <c r="E4182" s="46"/>
    </row>
    <row r="4183" spans="1:5" ht="20.25">
      <c r="A4183" s="37"/>
      <c r="B4183" s="44"/>
      <c r="C4183" s="37"/>
      <c r="D4183" s="45"/>
      <c r="E4183" s="46"/>
    </row>
    <row r="4184" spans="1:5" ht="20.25">
      <c r="A4184" s="47"/>
      <c r="B4184" s="48"/>
      <c r="C4184" s="47"/>
      <c r="D4184" s="49"/>
      <c r="E4184" s="50"/>
    </row>
    <row r="4185" spans="1:5" ht="20.25">
      <c r="A4185" s="30"/>
      <c r="B4185" s="51"/>
      <c r="C4185" s="30"/>
      <c r="D4185" s="49"/>
      <c r="E4185" s="50"/>
    </row>
    <row r="4186" spans="1:5" ht="20.25">
      <c r="A4186" s="52"/>
      <c r="B4186" s="53"/>
      <c r="C4186" s="1238" t="s">
        <v>744</v>
      </c>
      <c r="D4186" s="1239"/>
      <c r="E4186" s="140">
        <f>SUM(E4159:E4185)</f>
        <v>3677953</v>
      </c>
    </row>
    <row r="4187" spans="1:5" ht="20.25">
      <c r="A4187" s="55" t="s">
        <v>23</v>
      </c>
      <c r="B4187" s="40"/>
      <c r="C4187" s="40"/>
      <c r="D4187" s="40"/>
      <c r="E4187" s="40"/>
    </row>
    <row r="4188" spans="1:5" ht="20.25">
      <c r="A4188" s="19" t="s">
        <v>0</v>
      </c>
      <c r="B4188" s="40"/>
      <c r="C4188" s="40"/>
      <c r="D4188" s="40"/>
      <c r="E4188" s="40"/>
    </row>
    <row r="4189" spans="1:5" ht="20.25">
      <c r="A4189" s="19" t="s">
        <v>1</v>
      </c>
      <c r="B4189" s="152"/>
      <c r="C4189" s="152"/>
      <c r="D4189" s="28"/>
      <c r="E4189" s="64"/>
    </row>
    <row r="4190" spans="1:5" ht="20.25">
      <c r="A4190" s="19"/>
      <c r="B4190" s="20"/>
      <c r="C4190" s="20"/>
      <c r="D4190" s="21"/>
      <c r="E4190" s="22"/>
    </row>
    <row r="4191" spans="1:5" ht="20.25">
      <c r="A4191" s="19"/>
      <c r="B4191" s="20"/>
      <c r="C4191" s="19" t="s">
        <v>2</v>
      </c>
      <c r="D4191" s="21"/>
      <c r="E4191" s="21"/>
    </row>
    <row r="4192" spans="1:5" ht="20.25">
      <c r="A4192" s="19" t="s">
        <v>3</v>
      </c>
      <c r="B4192" s="23"/>
      <c r="C4192" s="20"/>
      <c r="D4192" s="22"/>
      <c r="E4192" s="22"/>
    </row>
    <row r="4193" spans="1:6" ht="20.25">
      <c r="A4193" s="21"/>
      <c r="B4193" s="23"/>
      <c r="C4193" s="20"/>
      <c r="D4193" s="22"/>
      <c r="E4193" s="22"/>
    </row>
    <row r="4194" spans="1:6" ht="20.25">
      <c r="A4194" s="21" t="s">
        <v>385</v>
      </c>
      <c r="B4194" s="23"/>
      <c r="C4194" s="20"/>
      <c r="D4194" s="22"/>
      <c r="E4194" s="22"/>
    </row>
    <row r="4195" spans="1:6" ht="20.25">
      <c r="A4195" s="21" t="s">
        <v>5</v>
      </c>
      <c r="B4195" s="24"/>
      <c r="C4195" s="21"/>
      <c r="D4195" s="22"/>
      <c r="E4195" s="22"/>
    </row>
    <row r="4196" spans="1:6" ht="20.25">
      <c r="A4196" s="21" t="s">
        <v>6</v>
      </c>
      <c r="B4196" s="24"/>
      <c r="C4196" s="21"/>
      <c r="D4196" s="22"/>
      <c r="E4196" s="22"/>
    </row>
    <row r="4197" spans="1:6" ht="20.25">
      <c r="A4197" s="25" t="s">
        <v>7</v>
      </c>
      <c r="B4197" s="26" t="s">
        <v>8</v>
      </c>
      <c r="C4197" s="1238" t="s">
        <v>9</v>
      </c>
      <c r="D4197" s="1239"/>
      <c r="E4197" s="25" t="s">
        <v>10</v>
      </c>
    </row>
    <row r="4198" spans="1:6" ht="20.25">
      <c r="A4198" s="27"/>
      <c r="B4198" s="28" t="s">
        <v>11</v>
      </c>
      <c r="C4198" s="25"/>
      <c r="D4198" s="29"/>
      <c r="E4198" s="27" t="s">
        <v>12</v>
      </c>
    </row>
    <row r="4199" spans="1:6" ht="20.25">
      <c r="A4199" s="30"/>
      <c r="B4199" s="31"/>
      <c r="C4199" s="32" t="s">
        <v>13</v>
      </c>
      <c r="D4199" s="33" t="s">
        <v>14</v>
      </c>
      <c r="E4199" s="32"/>
      <c r="F4199" s="299">
        <v>43101</v>
      </c>
    </row>
    <row r="4200" spans="1:6" ht="20.25">
      <c r="A4200" s="34" t="s">
        <v>386</v>
      </c>
      <c r="B4200" s="37" t="s">
        <v>18</v>
      </c>
      <c r="C4200" s="37" t="s">
        <v>19</v>
      </c>
      <c r="D4200" s="86">
        <v>43131</v>
      </c>
      <c r="E4200" s="91">
        <v>1598328</v>
      </c>
    </row>
    <row r="4201" spans="1:6" ht="20.25">
      <c r="A4201" s="37"/>
      <c r="B4201" s="280" t="s">
        <v>800</v>
      </c>
      <c r="C4201" s="280" t="s">
        <v>17</v>
      </c>
      <c r="D4201" s="86">
        <v>43115</v>
      </c>
      <c r="E4201" s="89">
        <v>500000</v>
      </c>
    </row>
    <row r="4202" spans="1:6" ht="20.25">
      <c r="A4202" s="41"/>
      <c r="B4202" s="37"/>
      <c r="C4202" s="37"/>
      <c r="D4202" s="86"/>
      <c r="E4202" s="89"/>
    </row>
    <row r="4203" spans="1:6" ht="20.25">
      <c r="A4203" s="41"/>
      <c r="B4203" s="37"/>
      <c r="C4203" s="37"/>
      <c r="D4203" s="38"/>
      <c r="E4203" s="89"/>
    </row>
    <row r="4204" spans="1:6" ht="20.25">
      <c r="A4204" s="41"/>
      <c r="B4204" s="37"/>
      <c r="C4204" s="37"/>
      <c r="D4204" s="38"/>
      <c r="E4204" s="89"/>
    </row>
    <row r="4205" spans="1:6" ht="20.25">
      <c r="A4205" s="41"/>
      <c r="B4205" s="37"/>
      <c r="C4205" s="85"/>
      <c r="D4205" s="38"/>
      <c r="E4205" s="89"/>
    </row>
    <row r="4206" spans="1:6" ht="20.25">
      <c r="A4206" s="41"/>
      <c r="B4206" s="37"/>
      <c r="C4206" s="85"/>
      <c r="D4206" s="86"/>
      <c r="E4206" s="89"/>
    </row>
    <row r="4207" spans="1:6" ht="20.25">
      <c r="A4207" s="41"/>
      <c r="B4207" s="37"/>
      <c r="C4207" s="37"/>
      <c r="D4207" s="38"/>
      <c r="E4207" s="89"/>
    </row>
    <row r="4208" spans="1:6" ht="20.25">
      <c r="A4208" s="37"/>
      <c r="B4208" s="37"/>
      <c r="C4208" s="37"/>
      <c r="D4208" s="38"/>
      <c r="E4208" s="89"/>
    </row>
    <row r="4209" spans="1:6" ht="20.25">
      <c r="A4209" s="41"/>
      <c r="B4209" s="37"/>
      <c r="C4209" s="37"/>
      <c r="D4209" s="38"/>
      <c r="E4209" s="89"/>
    </row>
    <row r="4210" spans="1:6" ht="20.25">
      <c r="A4210" s="41"/>
      <c r="B4210" s="44"/>
      <c r="C4210" s="37"/>
      <c r="D4210" s="78"/>
      <c r="E4210" s="89"/>
    </row>
    <row r="4211" spans="1:6" ht="20.25">
      <c r="A4211" s="47"/>
      <c r="B4211" s="28"/>
      <c r="C4211" s="27"/>
      <c r="D4211" s="148"/>
      <c r="E4211" s="89"/>
    </row>
    <row r="4212" spans="1:6" ht="20.25">
      <c r="A4212" s="47"/>
      <c r="B4212" s="27"/>
      <c r="C4212" s="27"/>
      <c r="D4212" s="27"/>
      <c r="E4212" s="89"/>
    </row>
    <row r="4213" spans="1:6" ht="20.25">
      <c r="A4213" s="37"/>
      <c r="B4213" s="37"/>
      <c r="C4213" s="37"/>
      <c r="D4213" s="38"/>
      <c r="E4213" s="89"/>
    </row>
    <row r="4214" spans="1:6" ht="20.25">
      <c r="A4214" s="37"/>
      <c r="B4214" s="37"/>
      <c r="C4214" s="37"/>
      <c r="D4214" s="38"/>
      <c r="E4214" s="89"/>
    </row>
    <row r="4215" spans="1:6" ht="20.25">
      <c r="A4215" s="41"/>
      <c r="B4215" s="37"/>
      <c r="C4215" s="37"/>
      <c r="D4215" s="38"/>
      <c r="E4215" s="89"/>
    </row>
    <row r="4216" spans="1:6" s="279" customFormat="1" ht="20.25">
      <c r="A4216" s="41"/>
      <c r="B4216" s="37"/>
      <c r="C4216" s="37"/>
      <c r="D4216" s="38"/>
      <c r="E4216" s="89"/>
      <c r="F4216" s="302"/>
    </row>
    <row r="4217" spans="1:6" s="279" customFormat="1" ht="20.25">
      <c r="A4217" s="41"/>
      <c r="B4217" s="280"/>
      <c r="C4217" s="280"/>
      <c r="D4217" s="38"/>
      <c r="E4217" s="89"/>
      <c r="F4217" s="302"/>
    </row>
    <row r="4218" spans="1:6" s="279" customFormat="1" ht="20.25">
      <c r="A4218" s="41"/>
      <c r="B4218" s="280"/>
      <c r="C4218" s="280"/>
      <c r="D4218" s="38"/>
      <c r="E4218" s="89"/>
      <c r="F4218" s="302"/>
    </row>
    <row r="4219" spans="1:6" ht="20.25">
      <c r="A4219" s="41"/>
      <c r="B4219" s="280"/>
      <c r="C4219" s="280"/>
      <c r="D4219" s="38"/>
      <c r="E4219" s="89"/>
    </row>
    <row r="4220" spans="1:6" ht="20.25">
      <c r="A4220" s="41"/>
      <c r="B4220" s="37"/>
      <c r="C4220" s="37"/>
      <c r="D4220" s="38"/>
      <c r="E4220" s="89"/>
    </row>
    <row r="4221" spans="1:6" ht="20.25">
      <c r="A4221" s="37"/>
      <c r="B4221" s="44"/>
      <c r="C4221" s="37"/>
      <c r="D4221" s="45"/>
      <c r="E4221" s="46"/>
    </row>
    <row r="4222" spans="1:6" ht="20.25">
      <c r="A4222" s="37"/>
      <c r="B4222" s="44"/>
      <c r="C4222" s="37"/>
      <c r="D4222" s="45"/>
      <c r="E4222" s="46"/>
    </row>
    <row r="4223" spans="1:6" ht="20.25">
      <c r="A4223" s="37"/>
      <c r="B4223" s="44"/>
      <c r="C4223" s="37"/>
      <c r="D4223" s="45"/>
      <c r="E4223" s="46"/>
    </row>
    <row r="4224" spans="1:6" ht="20.25">
      <c r="A4224" s="37"/>
      <c r="B4224" s="44"/>
      <c r="C4224" s="37"/>
      <c r="D4224" s="45"/>
      <c r="E4224" s="46"/>
    </row>
    <row r="4225" spans="1:6" ht="20.25">
      <c r="A4225" s="47"/>
      <c r="B4225" s="48"/>
      <c r="C4225" s="47"/>
      <c r="D4225" s="49"/>
      <c r="E4225" s="50"/>
    </row>
    <row r="4226" spans="1:6" ht="20.25">
      <c r="A4226" s="30"/>
      <c r="B4226" s="51"/>
      <c r="C4226" s="30"/>
      <c r="D4226" s="49"/>
      <c r="E4226" s="50"/>
    </row>
    <row r="4227" spans="1:6" ht="20.25">
      <c r="A4227" s="52"/>
      <c r="B4227" s="53"/>
      <c r="C4227" s="1238" t="s">
        <v>744</v>
      </c>
      <c r="D4227" s="1239"/>
      <c r="E4227" s="140">
        <f>SUM(E4200:E4226)</f>
        <v>2098328</v>
      </c>
    </row>
    <row r="4228" spans="1:6" ht="20.25">
      <c r="A4228" s="55" t="s">
        <v>23</v>
      </c>
      <c r="B4228" s="40"/>
      <c r="C4228" s="40"/>
      <c r="D4228" s="40"/>
      <c r="E4228" s="40"/>
    </row>
    <row r="4229" spans="1:6" ht="20.25">
      <c r="A4229" s="19" t="s">
        <v>0</v>
      </c>
      <c r="B4229" s="40"/>
      <c r="C4229" s="40"/>
      <c r="D4229" s="40"/>
      <c r="E4229" s="40"/>
    </row>
    <row r="4230" spans="1:6" ht="20.25">
      <c r="A4230" s="19" t="s">
        <v>1</v>
      </c>
      <c r="B4230" s="152"/>
      <c r="C4230" s="152"/>
      <c r="D4230" s="28"/>
      <c r="E4230" s="64"/>
    </row>
    <row r="4231" spans="1:6" ht="20.25">
      <c r="A4231" s="19"/>
      <c r="B4231" s="20"/>
      <c r="C4231" s="20"/>
      <c r="D4231" s="21"/>
      <c r="E4231" s="22"/>
    </row>
    <row r="4232" spans="1:6" ht="20.25">
      <c r="A4232" s="19"/>
      <c r="B4232" s="20"/>
      <c r="C4232" s="19" t="s">
        <v>2</v>
      </c>
      <c r="D4232" s="21"/>
      <c r="E4232" s="21"/>
    </row>
    <row r="4233" spans="1:6" ht="20.25">
      <c r="A4233" s="19" t="s">
        <v>3</v>
      </c>
      <c r="B4233" s="23"/>
      <c r="C4233" s="20"/>
      <c r="D4233" s="22"/>
      <c r="E4233" s="22"/>
    </row>
    <row r="4234" spans="1:6" ht="20.25">
      <c r="A4234" s="21"/>
      <c r="B4234" s="23"/>
      <c r="C4234" s="20"/>
      <c r="D4234" s="22"/>
      <c r="E4234" s="22"/>
    </row>
    <row r="4235" spans="1:6" ht="20.25">
      <c r="A4235" s="21" t="s">
        <v>387</v>
      </c>
      <c r="B4235" s="23"/>
      <c r="C4235" s="20"/>
      <c r="D4235" s="22"/>
      <c r="E4235" s="22"/>
    </row>
    <row r="4236" spans="1:6" ht="20.25">
      <c r="A4236" s="21" t="s">
        <v>5</v>
      </c>
      <c r="B4236" s="24"/>
      <c r="C4236" s="21"/>
      <c r="D4236" s="22"/>
      <c r="E4236" s="22"/>
    </row>
    <row r="4237" spans="1:6" ht="20.25">
      <c r="A4237" s="21" t="s">
        <v>6</v>
      </c>
      <c r="B4237" s="24"/>
      <c r="C4237" s="21"/>
      <c r="D4237" s="22"/>
      <c r="E4237" s="22"/>
    </row>
    <row r="4238" spans="1:6" ht="20.25">
      <c r="A4238" s="25" t="s">
        <v>7</v>
      </c>
      <c r="B4238" s="26" t="s">
        <v>8</v>
      </c>
      <c r="C4238" s="75" t="s">
        <v>9</v>
      </c>
      <c r="D4238" s="119"/>
      <c r="E4238" s="25" t="s">
        <v>10</v>
      </c>
    </row>
    <row r="4239" spans="1:6" ht="20.25">
      <c r="A4239" s="27"/>
      <c r="B4239" s="28" t="s">
        <v>11</v>
      </c>
      <c r="C4239" s="25"/>
      <c r="D4239" s="29"/>
      <c r="E4239" s="27" t="s">
        <v>12</v>
      </c>
    </row>
    <row r="4240" spans="1:6" ht="20.25">
      <c r="A4240" s="30"/>
      <c r="B4240" s="31"/>
      <c r="C4240" s="32" t="s">
        <v>13</v>
      </c>
      <c r="D4240" s="33" t="s">
        <v>14</v>
      </c>
      <c r="E4240" s="32"/>
      <c r="F4240" s="302">
        <v>43101</v>
      </c>
    </row>
    <row r="4241" spans="1:6" s="279" customFormat="1" ht="20.25">
      <c r="A4241" s="34" t="s">
        <v>388</v>
      </c>
      <c r="B4241" s="37" t="s">
        <v>34</v>
      </c>
      <c r="C4241" s="37" t="s">
        <v>17</v>
      </c>
      <c r="D4241" s="38">
        <v>43115</v>
      </c>
      <c r="E4241" s="89">
        <v>4732393</v>
      </c>
      <c r="F4241" s="302"/>
    </row>
    <row r="4242" spans="1:6" ht="20.25">
      <c r="A4242" s="280"/>
      <c r="B4242" s="280" t="s">
        <v>34</v>
      </c>
      <c r="C4242" s="280" t="s">
        <v>19</v>
      </c>
      <c r="D4242" s="38">
        <v>43131</v>
      </c>
      <c r="E4242" s="89">
        <v>5572792</v>
      </c>
      <c r="F4242" s="302">
        <v>43101</v>
      </c>
    </row>
    <row r="4243" spans="1:6" ht="20.25">
      <c r="A4243" s="37"/>
      <c r="B4243" s="37" t="s">
        <v>34</v>
      </c>
      <c r="C4243" s="37" t="s">
        <v>19</v>
      </c>
      <c r="D4243" s="38">
        <v>43069</v>
      </c>
      <c r="E4243" s="89">
        <v>1</v>
      </c>
      <c r="F4243" s="302" t="s">
        <v>537</v>
      </c>
    </row>
    <row r="4244" spans="1:6" ht="20.25">
      <c r="A4244" s="41"/>
      <c r="B4244" s="37"/>
      <c r="C4244" s="37"/>
      <c r="D4244" s="38"/>
      <c r="E4244" s="89"/>
    </row>
    <row r="4245" spans="1:6" ht="20.25">
      <c r="A4245" s="41"/>
      <c r="B4245" s="37"/>
      <c r="C4245" s="85"/>
      <c r="D4245" s="38"/>
      <c r="E4245" s="89"/>
    </row>
    <row r="4246" spans="1:6" ht="20.25">
      <c r="A4246" s="41"/>
      <c r="B4246" s="37"/>
      <c r="C4246" s="85"/>
      <c r="D4246" s="38"/>
      <c r="E4246" s="89"/>
    </row>
    <row r="4247" spans="1:6" ht="20.25">
      <c r="A4247" s="41"/>
      <c r="B4247" s="37"/>
      <c r="C4247" s="85"/>
      <c r="D4247" s="86"/>
      <c r="E4247" s="89"/>
    </row>
    <row r="4248" spans="1:6" ht="20.25">
      <c r="A4248" s="41"/>
      <c r="B4248" s="37"/>
      <c r="C4248" s="37"/>
      <c r="D4248" s="38"/>
      <c r="E4248" s="89"/>
    </row>
    <row r="4249" spans="1:6" ht="20.25">
      <c r="A4249" s="37"/>
      <c r="B4249" s="37"/>
      <c r="C4249" s="37"/>
      <c r="D4249" s="38"/>
      <c r="E4249" s="89"/>
    </row>
    <row r="4250" spans="1:6" ht="20.25">
      <c r="A4250" s="41"/>
      <c r="B4250" s="37"/>
      <c r="C4250" s="37"/>
      <c r="D4250" s="38"/>
      <c r="E4250" s="89"/>
    </row>
    <row r="4251" spans="1:6" ht="20.25">
      <c r="A4251" s="41"/>
      <c r="B4251" s="44"/>
      <c r="C4251" s="37"/>
      <c r="D4251" s="78"/>
      <c r="E4251" s="89"/>
    </row>
    <row r="4252" spans="1:6" ht="20.25">
      <c r="A4252" s="47"/>
      <c r="B4252" s="28"/>
      <c r="C4252" s="27"/>
      <c r="D4252" s="148"/>
      <c r="E4252" s="89"/>
    </row>
    <row r="4253" spans="1:6" ht="20.25">
      <c r="A4253" s="47"/>
      <c r="B4253" s="27"/>
      <c r="C4253" s="27"/>
      <c r="D4253" s="27"/>
      <c r="E4253" s="89"/>
    </row>
    <row r="4254" spans="1:6" ht="20.25">
      <c r="A4254" s="37"/>
      <c r="B4254" s="37"/>
      <c r="C4254" s="37"/>
      <c r="D4254" s="38"/>
      <c r="E4254" s="89"/>
    </row>
    <row r="4255" spans="1:6" ht="20.25">
      <c r="A4255" s="37"/>
      <c r="B4255" s="37"/>
      <c r="C4255" s="37"/>
      <c r="D4255" s="38"/>
      <c r="E4255" s="89"/>
    </row>
    <row r="4256" spans="1:6" ht="20.25">
      <c r="A4256" s="41"/>
      <c r="B4256" s="37"/>
      <c r="C4256" s="37"/>
      <c r="D4256" s="38"/>
      <c r="E4256" s="89"/>
    </row>
    <row r="4257" spans="1:6" ht="20.25">
      <c r="A4257" s="41"/>
      <c r="B4257" s="37"/>
      <c r="C4257" s="37"/>
      <c r="D4257" s="38"/>
      <c r="E4257" s="89"/>
    </row>
    <row r="4258" spans="1:6" ht="20.25">
      <c r="A4258" s="41"/>
      <c r="B4258" s="37"/>
      <c r="C4258" s="37"/>
      <c r="D4258" s="38"/>
      <c r="E4258" s="89"/>
    </row>
    <row r="4259" spans="1:6" ht="20.25">
      <c r="A4259" s="37"/>
      <c r="B4259" s="44"/>
      <c r="C4259" s="37"/>
      <c r="D4259" s="45"/>
      <c r="E4259" s="46"/>
    </row>
    <row r="4260" spans="1:6" s="279" customFormat="1" ht="20.25">
      <c r="A4260" s="37"/>
      <c r="B4260" s="44"/>
      <c r="C4260" s="37"/>
      <c r="D4260" s="45"/>
      <c r="E4260" s="46"/>
      <c r="F4260" s="302"/>
    </row>
    <row r="4261" spans="1:6" s="279" customFormat="1" ht="20.25">
      <c r="A4261" s="280"/>
      <c r="B4261" s="281"/>
      <c r="C4261" s="280"/>
      <c r="D4261" s="45"/>
      <c r="E4261" s="46"/>
      <c r="F4261" s="302"/>
    </row>
    <row r="4262" spans="1:6" s="279" customFormat="1" ht="20.25">
      <c r="A4262" s="280"/>
      <c r="B4262" s="281"/>
      <c r="C4262" s="280"/>
      <c r="D4262" s="45"/>
      <c r="E4262" s="46"/>
      <c r="F4262" s="302"/>
    </row>
    <row r="4263" spans="1:6" ht="20.25">
      <c r="A4263" s="280"/>
      <c r="B4263" s="281"/>
      <c r="C4263" s="280"/>
      <c r="D4263" s="45"/>
      <c r="E4263" s="46"/>
    </row>
    <row r="4264" spans="1:6" ht="20.25">
      <c r="A4264" s="37"/>
      <c r="B4264" s="44"/>
      <c r="C4264" s="37"/>
      <c r="D4264" s="45"/>
      <c r="E4264" s="46"/>
    </row>
    <row r="4265" spans="1:6" ht="20.25">
      <c r="A4265" s="37"/>
      <c r="B4265" s="44"/>
      <c r="C4265" s="37"/>
      <c r="D4265" s="45"/>
      <c r="E4265" s="46"/>
    </row>
    <row r="4266" spans="1:6" ht="20.25">
      <c r="A4266" s="47"/>
      <c r="B4266" s="48"/>
      <c r="C4266" s="47"/>
      <c r="D4266" s="49"/>
      <c r="E4266" s="50"/>
    </row>
    <row r="4267" spans="1:6" ht="20.25">
      <c r="A4267" s="30"/>
      <c r="B4267" s="51"/>
      <c r="C4267" s="30"/>
      <c r="D4267" s="49"/>
      <c r="E4267" s="50"/>
    </row>
    <row r="4268" spans="1:6" ht="20.25">
      <c r="A4268" s="52"/>
      <c r="B4268" s="53"/>
      <c r="C4268" s="1238" t="s">
        <v>744</v>
      </c>
      <c r="D4268" s="1239"/>
      <c r="E4268" s="140">
        <f>SUM(E4241:E4267)</f>
        <v>10305186</v>
      </c>
    </row>
    <row r="4269" spans="1:6" ht="20.25">
      <c r="A4269" s="55" t="s">
        <v>23</v>
      </c>
      <c r="B4269" s="40"/>
      <c r="C4269" s="40"/>
      <c r="D4269" s="40"/>
      <c r="E4269" s="40"/>
    </row>
    <row r="4270" spans="1:6" ht="20.25">
      <c r="A4270" s="19" t="s">
        <v>0</v>
      </c>
      <c r="B4270" s="40"/>
      <c r="C4270" s="40"/>
      <c r="D4270" s="40"/>
      <c r="E4270" s="40"/>
    </row>
    <row r="4271" spans="1:6" ht="20.25">
      <c r="A4271" s="19" t="s">
        <v>1</v>
      </c>
      <c r="B4271" s="53"/>
      <c r="C4271" s="28"/>
      <c r="D4271" s="28"/>
      <c r="E4271" s="179"/>
    </row>
    <row r="4272" spans="1:6" ht="20.25">
      <c r="A4272" s="19"/>
      <c r="B4272" s="20"/>
      <c r="C4272" s="20"/>
      <c r="D4272" s="21"/>
      <c r="E4272" s="22"/>
    </row>
    <row r="4273" spans="1:6" ht="20.25">
      <c r="A4273" s="19"/>
      <c r="B4273" s="20"/>
      <c r="C4273" s="19" t="s">
        <v>2</v>
      </c>
      <c r="D4273" s="21"/>
      <c r="E4273" s="21"/>
    </row>
    <row r="4274" spans="1:6" ht="20.25">
      <c r="A4274" s="19" t="s">
        <v>3</v>
      </c>
      <c r="B4274" s="23"/>
      <c r="C4274" s="20"/>
      <c r="D4274" s="22"/>
      <c r="E4274" s="22"/>
    </row>
    <row r="4275" spans="1:6" ht="20.25">
      <c r="A4275" s="21"/>
      <c r="B4275" s="23"/>
      <c r="C4275" s="20"/>
      <c r="D4275" s="22"/>
      <c r="E4275" s="22"/>
    </row>
    <row r="4276" spans="1:6" ht="20.25">
      <c r="A4276" s="21" t="s">
        <v>389</v>
      </c>
      <c r="B4276" s="23"/>
      <c r="C4276" s="20"/>
      <c r="D4276" s="22"/>
      <c r="E4276" s="22"/>
    </row>
    <row r="4277" spans="1:6" ht="20.25">
      <c r="A4277" s="21" t="s">
        <v>5</v>
      </c>
      <c r="B4277" s="24"/>
      <c r="C4277" s="21"/>
      <c r="D4277" s="22"/>
      <c r="E4277" s="22"/>
    </row>
    <row r="4278" spans="1:6" ht="20.25">
      <c r="A4278" s="21" t="s">
        <v>6</v>
      </c>
      <c r="B4278" s="24"/>
      <c r="C4278" s="21"/>
      <c r="D4278" s="22"/>
      <c r="E4278" s="22"/>
    </row>
    <row r="4279" spans="1:6" ht="20.25">
      <c r="A4279" s="25" t="s">
        <v>7</v>
      </c>
      <c r="B4279" s="26" t="s">
        <v>8</v>
      </c>
      <c r="C4279" s="75" t="s">
        <v>9</v>
      </c>
      <c r="D4279" s="119"/>
      <c r="E4279" s="25" t="s">
        <v>10</v>
      </c>
    </row>
    <row r="4280" spans="1:6" ht="20.25">
      <c r="A4280" s="27"/>
      <c r="B4280" s="28" t="s">
        <v>11</v>
      </c>
      <c r="C4280" s="25"/>
      <c r="D4280" s="29"/>
      <c r="E4280" s="27" t="s">
        <v>12</v>
      </c>
    </row>
    <row r="4281" spans="1:6" ht="20.25">
      <c r="A4281" s="30"/>
      <c r="B4281" s="31"/>
      <c r="C4281" s="32" t="s">
        <v>13</v>
      </c>
      <c r="D4281" s="33" t="s">
        <v>14</v>
      </c>
      <c r="E4281" s="32"/>
      <c r="F4281" s="302">
        <v>43101</v>
      </c>
    </row>
    <row r="4282" spans="1:6" ht="20.25">
      <c r="A4282" s="34" t="s">
        <v>390</v>
      </c>
      <c r="B4282" s="37"/>
      <c r="C4282" s="37"/>
      <c r="D4282" s="38"/>
      <c r="E4282" s="89"/>
    </row>
    <row r="4283" spans="1:6" ht="20.25">
      <c r="A4283" s="37"/>
      <c r="B4283" s="37"/>
      <c r="C4283" s="37"/>
      <c r="D4283" s="38"/>
      <c r="E4283" s="89"/>
    </row>
    <row r="4284" spans="1:6" ht="20.25">
      <c r="A4284" s="41"/>
      <c r="B4284" s="37"/>
      <c r="C4284" s="37"/>
      <c r="D4284" s="38"/>
      <c r="E4284" s="89"/>
    </row>
    <row r="4285" spans="1:6" ht="20.25">
      <c r="A4285" s="41"/>
      <c r="B4285" s="37"/>
      <c r="C4285" s="85"/>
      <c r="D4285" s="86"/>
      <c r="E4285" s="89"/>
    </row>
    <row r="4286" spans="1:6" ht="20.25">
      <c r="A4286" s="41"/>
      <c r="B4286" s="37"/>
      <c r="C4286" s="37"/>
      <c r="D4286" s="86"/>
      <c r="E4286" s="89"/>
    </row>
    <row r="4287" spans="1:6" ht="20.25">
      <c r="A4287" s="41"/>
      <c r="B4287" s="37"/>
      <c r="C4287" s="37"/>
      <c r="D4287" s="86"/>
      <c r="E4287" s="89"/>
    </row>
    <row r="4288" spans="1:6" ht="20.25">
      <c r="A4288" s="41"/>
      <c r="B4288" s="37"/>
      <c r="C4288" s="85"/>
      <c r="D4288" s="86"/>
      <c r="E4288" s="89"/>
    </row>
    <row r="4289" spans="1:6" ht="20.25">
      <c r="A4289" s="41"/>
      <c r="B4289" s="37"/>
      <c r="C4289" s="37"/>
      <c r="D4289" s="38"/>
      <c r="E4289" s="89"/>
    </row>
    <row r="4290" spans="1:6" ht="20.25">
      <c r="A4290" s="37"/>
      <c r="B4290" s="37"/>
      <c r="C4290" s="37"/>
      <c r="D4290" s="38"/>
      <c r="E4290" s="89"/>
    </row>
    <row r="4291" spans="1:6" ht="20.25">
      <c r="A4291" s="41"/>
      <c r="B4291" s="37"/>
      <c r="C4291" s="37"/>
      <c r="D4291" s="38"/>
      <c r="E4291" s="89"/>
    </row>
    <row r="4292" spans="1:6" ht="20.25">
      <c r="A4292" s="41"/>
      <c r="B4292" s="44"/>
      <c r="C4292" s="37"/>
      <c r="D4292" s="78"/>
      <c r="E4292" s="89"/>
    </row>
    <row r="4293" spans="1:6" ht="20.25">
      <c r="A4293" s="47"/>
      <c r="B4293" s="28"/>
      <c r="C4293" s="27"/>
      <c r="D4293" s="148"/>
      <c r="E4293" s="89"/>
    </row>
    <row r="4294" spans="1:6" ht="20.25">
      <c r="A4294" s="47"/>
      <c r="B4294" s="27"/>
      <c r="C4294" s="27"/>
      <c r="D4294" s="27"/>
      <c r="E4294" s="89"/>
    </row>
    <row r="4295" spans="1:6" ht="20.25">
      <c r="A4295" s="37"/>
      <c r="B4295" s="37"/>
      <c r="C4295" s="37"/>
      <c r="D4295" s="38"/>
      <c r="E4295" s="89"/>
    </row>
    <row r="4296" spans="1:6" ht="20.25">
      <c r="A4296" s="37"/>
      <c r="B4296" s="37"/>
      <c r="C4296" s="37"/>
      <c r="D4296" s="38"/>
      <c r="E4296" s="89"/>
    </row>
    <row r="4297" spans="1:6" ht="20.25">
      <c r="A4297" s="41"/>
      <c r="B4297" s="37"/>
      <c r="C4297" s="37"/>
      <c r="D4297" s="38"/>
      <c r="E4297" s="89"/>
    </row>
    <row r="4298" spans="1:6" ht="20.25">
      <c r="A4298" s="41"/>
      <c r="B4298" s="37"/>
      <c r="C4298" s="37"/>
      <c r="D4298" s="38"/>
      <c r="E4298" s="89"/>
    </row>
    <row r="4299" spans="1:6" ht="20.25">
      <c r="A4299" s="41"/>
      <c r="B4299" s="37"/>
      <c r="C4299" s="37"/>
      <c r="D4299" s="38"/>
      <c r="E4299" s="89"/>
    </row>
    <row r="4300" spans="1:6" ht="20.25">
      <c r="A4300" s="37"/>
      <c r="B4300" s="44"/>
      <c r="C4300" s="37"/>
      <c r="D4300" s="45"/>
      <c r="E4300" s="46"/>
    </row>
    <row r="4301" spans="1:6" s="279" customFormat="1" ht="20.25">
      <c r="A4301" s="37"/>
      <c r="B4301" s="44"/>
      <c r="C4301" s="37"/>
      <c r="D4301" s="45"/>
      <c r="E4301" s="46"/>
      <c r="F4301" s="302"/>
    </row>
    <row r="4302" spans="1:6" s="279" customFormat="1" ht="20.25">
      <c r="A4302" s="280"/>
      <c r="B4302" s="281"/>
      <c r="C4302" s="280"/>
      <c r="D4302" s="45"/>
      <c r="E4302" s="46"/>
      <c r="F4302" s="302"/>
    </row>
    <row r="4303" spans="1:6" s="279" customFormat="1" ht="20.25">
      <c r="A4303" s="280"/>
      <c r="B4303" s="281"/>
      <c r="C4303" s="280"/>
      <c r="D4303" s="45"/>
      <c r="E4303" s="46"/>
      <c r="F4303" s="302"/>
    </row>
    <row r="4304" spans="1:6" ht="20.25">
      <c r="A4304" s="280"/>
      <c r="B4304" s="281"/>
      <c r="C4304" s="280"/>
      <c r="D4304" s="45"/>
      <c r="E4304" s="46"/>
    </row>
    <row r="4305" spans="1:6" ht="20.25">
      <c r="A4305" s="37"/>
      <c r="B4305" s="44"/>
      <c r="C4305" s="37"/>
      <c r="D4305" s="45"/>
      <c r="E4305" s="46"/>
    </row>
    <row r="4306" spans="1:6" ht="20.25">
      <c r="A4306" s="37"/>
      <c r="B4306" s="44"/>
      <c r="C4306" s="37"/>
      <c r="D4306" s="45"/>
      <c r="E4306" s="46"/>
    </row>
    <row r="4307" spans="1:6" ht="20.25">
      <c r="A4307" s="47"/>
      <c r="B4307" s="48"/>
      <c r="C4307" s="47"/>
      <c r="D4307" s="49"/>
      <c r="E4307" s="50"/>
    </row>
    <row r="4308" spans="1:6" ht="20.25">
      <c r="A4308" s="30"/>
      <c r="B4308" s="51"/>
      <c r="C4308" s="30"/>
      <c r="D4308" s="49"/>
      <c r="E4308" s="50"/>
    </row>
    <row r="4309" spans="1:6" ht="20.25">
      <c r="A4309" s="52"/>
      <c r="B4309" s="53"/>
      <c r="C4309" s="1238" t="s">
        <v>744</v>
      </c>
      <c r="D4309" s="1239"/>
      <c r="E4309" s="140">
        <f>SUM(E4282:E4308)</f>
        <v>0</v>
      </c>
    </row>
    <row r="4310" spans="1:6" ht="20.25">
      <c r="A4310" s="55" t="s">
        <v>23</v>
      </c>
      <c r="B4310" s="40"/>
      <c r="C4310" s="40"/>
      <c r="D4310" s="40"/>
      <c r="E4310" s="40"/>
    </row>
    <row r="4311" spans="1:6" ht="20.25">
      <c r="A4311" s="19" t="s">
        <v>0</v>
      </c>
      <c r="B4311" s="152"/>
      <c r="C4311" s="152"/>
      <c r="D4311" s="28"/>
      <c r="E4311" s="64"/>
    </row>
    <row r="4312" spans="1:6" ht="20.25">
      <c r="A4312" s="19" t="s">
        <v>1</v>
      </c>
      <c r="B4312" s="40"/>
      <c r="C4312" s="40"/>
      <c r="D4312" s="40"/>
      <c r="E4312" s="40"/>
    </row>
    <row r="4313" spans="1:6" ht="20.25">
      <c r="A4313" s="19"/>
      <c r="B4313" s="20"/>
      <c r="C4313" s="20"/>
      <c r="D4313" s="21"/>
      <c r="E4313" s="22"/>
    </row>
    <row r="4314" spans="1:6" ht="20.25">
      <c r="A4314" s="19"/>
      <c r="B4314" s="20"/>
      <c r="C4314" s="19" t="s">
        <v>2</v>
      </c>
      <c r="D4314" s="21"/>
      <c r="E4314" s="21"/>
    </row>
    <row r="4315" spans="1:6" ht="20.25">
      <c r="A4315" s="19" t="s">
        <v>3</v>
      </c>
      <c r="B4315" s="23"/>
      <c r="C4315" s="20"/>
      <c r="D4315" s="22"/>
      <c r="E4315" s="22"/>
    </row>
    <row r="4316" spans="1:6" ht="20.25">
      <c r="A4316" s="21"/>
      <c r="B4316" s="23"/>
      <c r="C4316" s="20"/>
      <c r="D4316" s="22"/>
      <c r="E4316" s="22"/>
    </row>
    <row r="4317" spans="1:6" ht="20.25">
      <c r="A4317" s="21" t="s">
        <v>391</v>
      </c>
      <c r="B4317" s="23"/>
      <c r="C4317" s="20"/>
      <c r="D4317" s="22"/>
      <c r="E4317" s="22"/>
    </row>
    <row r="4318" spans="1:6" ht="20.25">
      <c r="A4318" s="21" t="s">
        <v>5</v>
      </c>
      <c r="B4318" s="24"/>
      <c r="C4318" s="21"/>
      <c r="D4318" s="22"/>
      <c r="E4318" s="22"/>
    </row>
    <row r="4319" spans="1:6" ht="20.25">
      <c r="A4319" s="21" t="s">
        <v>6</v>
      </c>
      <c r="B4319" s="24"/>
      <c r="C4319" s="21"/>
      <c r="D4319" s="22"/>
      <c r="E4319" s="22"/>
      <c r="F4319" s="296"/>
    </row>
    <row r="4320" spans="1:6" ht="20.25">
      <c r="A4320" s="25" t="s">
        <v>7</v>
      </c>
      <c r="B4320" s="26" t="s">
        <v>8</v>
      </c>
      <c r="C4320" s="75" t="s">
        <v>9</v>
      </c>
      <c r="D4320" s="119"/>
      <c r="E4320" s="25" t="s">
        <v>10</v>
      </c>
      <c r="F4320" s="296"/>
    </row>
    <row r="4321" spans="1:6" ht="20.25">
      <c r="A4321" s="27"/>
      <c r="B4321" s="28" t="s">
        <v>11</v>
      </c>
      <c r="C4321" s="25"/>
      <c r="D4321" s="29"/>
      <c r="E4321" s="27" t="s">
        <v>12</v>
      </c>
      <c r="F4321" s="296"/>
    </row>
    <row r="4322" spans="1:6" ht="20.25">
      <c r="A4322" s="30"/>
      <c r="B4322" s="31"/>
      <c r="C4322" s="32" t="s">
        <v>13</v>
      </c>
      <c r="D4322" s="33" t="s">
        <v>14</v>
      </c>
      <c r="E4322" s="32"/>
      <c r="F4322" s="296">
        <v>43101</v>
      </c>
    </row>
    <row r="4323" spans="1:6" ht="20.25">
      <c r="A4323" s="34" t="s">
        <v>392</v>
      </c>
      <c r="B4323" s="280" t="s">
        <v>73</v>
      </c>
      <c r="C4323" s="280" t="s">
        <v>760</v>
      </c>
      <c r="D4323" s="38">
        <v>43131</v>
      </c>
      <c r="E4323" s="89">
        <v>-399049</v>
      </c>
      <c r="F4323" s="296"/>
    </row>
    <row r="4324" spans="1:6" ht="20.25">
      <c r="A4324" s="41"/>
      <c r="B4324" s="280" t="s">
        <v>34</v>
      </c>
      <c r="C4324" s="280" t="s">
        <v>19</v>
      </c>
      <c r="D4324" s="38">
        <v>43131</v>
      </c>
      <c r="E4324" s="89">
        <v>507092</v>
      </c>
      <c r="F4324" s="296"/>
    </row>
    <row r="4325" spans="1:6" ht="20.25">
      <c r="A4325" s="41"/>
      <c r="B4325" s="37"/>
      <c r="C4325" s="37"/>
      <c r="D4325" s="38"/>
      <c r="E4325" s="89"/>
      <c r="F4325" s="296"/>
    </row>
    <row r="4326" spans="1:6" ht="20.25">
      <c r="A4326" s="41"/>
      <c r="B4326" s="37"/>
      <c r="C4326" s="37"/>
      <c r="D4326" s="38"/>
      <c r="E4326" s="89"/>
      <c r="F4326" s="296"/>
    </row>
    <row r="4327" spans="1:6" ht="20.25">
      <c r="A4327" s="41"/>
      <c r="B4327" s="37"/>
      <c r="C4327" s="37"/>
      <c r="D4327" s="38"/>
      <c r="E4327" s="89"/>
      <c r="F4327" s="296"/>
    </row>
    <row r="4328" spans="1:6" ht="20.25">
      <c r="A4328" s="41"/>
      <c r="B4328" s="37"/>
      <c r="C4328" s="85"/>
      <c r="D4328" s="86"/>
      <c r="E4328" s="89"/>
      <c r="F4328" s="296"/>
    </row>
    <row r="4329" spans="1:6" ht="20.25">
      <c r="A4329" s="41"/>
      <c r="B4329" s="37"/>
      <c r="C4329" s="37"/>
      <c r="D4329" s="38"/>
      <c r="E4329" s="89"/>
      <c r="F4329" s="296"/>
    </row>
    <row r="4330" spans="1:6" ht="20.25">
      <c r="A4330" s="41"/>
      <c r="B4330" s="37"/>
      <c r="C4330" s="37"/>
      <c r="D4330" s="38"/>
      <c r="E4330" s="89"/>
      <c r="F4330" s="296"/>
    </row>
    <row r="4331" spans="1:6" ht="20.25">
      <c r="A4331" s="37"/>
      <c r="B4331" s="37"/>
      <c r="C4331" s="37"/>
      <c r="D4331" s="38"/>
      <c r="E4331" s="89"/>
      <c r="F4331" s="296"/>
    </row>
    <row r="4332" spans="1:6" ht="20.25">
      <c r="A4332" s="41"/>
      <c r="B4332" s="37"/>
      <c r="C4332" s="37"/>
      <c r="D4332" s="38"/>
      <c r="E4332" s="89"/>
      <c r="F4332" s="296"/>
    </row>
    <row r="4333" spans="1:6" ht="20.25">
      <c r="A4333" s="41"/>
      <c r="B4333" s="44"/>
      <c r="C4333" s="37"/>
      <c r="D4333" s="78"/>
      <c r="E4333" s="89"/>
      <c r="F4333" s="296"/>
    </row>
    <row r="4334" spans="1:6" ht="20.25">
      <c r="A4334" s="47"/>
      <c r="B4334" s="28"/>
      <c r="C4334" s="27"/>
      <c r="D4334" s="148"/>
      <c r="E4334" s="89"/>
      <c r="F4334" s="296"/>
    </row>
    <row r="4335" spans="1:6" ht="20.25">
      <c r="A4335" s="37"/>
      <c r="B4335" s="37"/>
      <c r="C4335" s="37"/>
      <c r="D4335" s="38"/>
      <c r="E4335" s="89"/>
    </row>
    <row r="4336" spans="1:6" ht="20.25">
      <c r="A4336" s="37"/>
      <c r="B4336" s="37"/>
      <c r="C4336" s="37"/>
      <c r="D4336" s="38"/>
      <c r="E4336" s="89"/>
    </row>
    <row r="4337" spans="1:6" ht="20.25">
      <c r="A4337" s="41"/>
      <c r="B4337" s="37"/>
      <c r="C4337" s="37"/>
      <c r="D4337" s="38"/>
      <c r="E4337" s="89"/>
    </row>
    <row r="4338" spans="1:6" ht="20.25">
      <c r="A4338" s="41"/>
      <c r="B4338" s="37"/>
      <c r="C4338" s="37"/>
      <c r="D4338" s="38"/>
      <c r="E4338" s="89"/>
    </row>
    <row r="4339" spans="1:6" ht="20.25">
      <c r="A4339" s="41"/>
      <c r="B4339" s="37"/>
      <c r="C4339" s="37"/>
      <c r="D4339" s="38"/>
      <c r="E4339" s="89"/>
    </row>
    <row r="4340" spans="1:6" s="279" customFormat="1" ht="20.25">
      <c r="A4340" s="37"/>
      <c r="B4340" s="44"/>
      <c r="C4340" s="37"/>
      <c r="D4340" s="45"/>
      <c r="E4340" s="46"/>
      <c r="F4340" s="302"/>
    </row>
    <row r="4341" spans="1:6" s="279" customFormat="1" ht="20.25">
      <c r="A4341" s="280"/>
      <c r="B4341" s="281"/>
      <c r="C4341" s="280"/>
      <c r="D4341" s="45"/>
      <c r="E4341" s="46"/>
      <c r="F4341" s="302"/>
    </row>
    <row r="4342" spans="1:6" s="279" customFormat="1" ht="20.25">
      <c r="A4342" s="280"/>
      <c r="B4342" s="281"/>
      <c r="C4342" s="280"/>
      <c r="D4342" s="45"/>
      <c r="E4342" s="46"/>
      <c r="F4342" s="302"/>
    </row>
    <row r="4343" spans="1:6" s="279" customFormat="1" ht="20.25">
      <c r="A4343" s="280"/>
      <c r="B4343" s="281"/>
      <c r="C4343" s="280"/>
      <c r="D4343" s="45"/>
      <c r="E4343" s="46"/>
      <c r="F4343" s="302"/>
    </row>
    <row r="4344" spans="1:6" ht="20.25">
      <c r="A4344" s="280"/>
      <c r="B4344" s="281"/>
      <c r="C4344" s="280"/>
      <c r="D4344" s="45"/>
      <c r="E4344" s="46"/>
    </row>
    <row r="4345" spans="1:6" ht="20.25">
      <c r="A4345" s="37"/>
      <c r="B4345" s="44"/>
      <c r="C4345" s="37"/>
      <c r="D4345" s="45"/>
      <c r="E4345" s="46"/>
    </row>
    <row r="4346" spans="1:6" ht="20.25">
      <c r="A4346" s="37"/>
      <c r="B4346" s="44"/>
      <c r="C4346" s="37"/>
      <c r="D4346" s="45"/>
      <c r="E4346" s="46"/>
    </row>
    <row r="4347" spans="1:6" ht="20.25">
      <c r="A4347" s="37"/>
      <c r="B4347" s="44"/>
      <c r="C4347" s="37"/>
      <c r="D4347" s="45"/>
      <c r="E4347" s="46"/>
    </row>
    <row r="4348" spans="1:6" ht="20.25">
      <c r="A4348" s="47"/>
      <c r="B4348" s="48"/>
      <c r="C4348" s="47"/>
      <c r="D4348" s="49"/>
      <c r="E4348" s="50"/>
    </row>
    <row r="4349" spans="1:6" ht="20.25">
      <c r="A4349" s="30"/>
      <c r="B4349" s="51"/>
      <c r="C4349" s="30"/>
      <c r="D4349" s="49"/>
      <c r="E4349" s="50"/>
    </row>
    <row r="4350" spans="1:6" ht="20.25">
      <c r="A4350" s="52"/>
      <c r="B4350" s="53"/>
      <c r="C4350" s="1238" t="s">
        <v>744</v>
      </c>
      <c r="D4350" s="1239"/>
      <c r="E4350" s="140">
        <f>SUM(E4323:E4349)</f>
        <v>108043</v>
      </c>
    </row>
    <row r="4351" spans="1:6" ht="20.25">
      <c r="A4351" s="55" t="s">
        <v>23</v>
      </c>
      <c r="B4351" s="40"/>
      <c r="C4351" s="40"/>
      <c r="D4351" s="40"/>
      <c r="E4351" s="40"/>
    </row>
    <row r="4352" spans="1:6" ht="20.25">
      <c r="A4352" s="19" t="s">
        <v>0</v>
      </c>
      <c r="B4352" s="40"/>
      <c r="C4352" s="40"/>
      <c r="D4352" s="40"/>
      <c r="E4352" s="40"/>
    </row>
    <row r="4353" spans="1:6" ht="20.25">
      <c r="A4353" s="19" t="s">
        <v>1</v>
      </c>
      <c r="B4353" s="53"/>
      <c r="C4353" s="28"/>
      <c r="D4353" s="28"/>
      <c r="E4353" s="179"/>
    </row>
    <row r="4354" spans="1:6" ht="20.25">
      <c r="A4354" s="19"/>
      <c r="B4354" s="20"/>
      <c r="C4354" s="20"/>
      <c r="D4354" s="21"/>
      <c r="E4354" s="22"/>
    </row>
    <row r="4355" spans="1:6" ht="20.25">
      <c r="A4355" s="19"/>
      <c r="B4355" s="20"/>
      <c r="C4355" s="19" t="s">
        <v>2</v>
      </c>
      <c r="D4355" s="21"/>
      <c r="E4355" s="21"/>
    </row>
    <row r="4356" spans="1:6" ht="20.25">
      <c r="A4356" s="19" t="s">
        <v>3</v>
      </c>
      <c r="B4356" s="23"/>
      <c r="C4356" s="20"/>
      <c r="D4356" s="22"/>
      <c r="E4356" s="22"/>
    </row>
    <row r="4357" spans="1:6" ht="20.25">
      <c r="A4357" s="21"/>
      <c r="B4357" s="23"/>
      <c r="C4357" s="20"/>
      <c r="D4357" s="22"/>
      <c r="E4357" s="22"/>
    </row>
    <row r="4358" spans="1:6" ht="20.25">
      <c r="A4358" s="21" t="s">
        <v>393</v>
      </c>
      <c r="B4358" s="23"/>
      <c r="C4358" s="20"/>
      <c r="D4358" s="22"/>
      <c r="E4358" s="22"/>
    </row>
    <row r="4359" spans="1:6" ht="20.25">
      <c r="A4359" s="21" t="s">
        <v>5</v>
      </c>
      <c r="B4359" s="24"/>
      <c r="C4359" s="21"/>
      <c r="D4359" s="22"/>
      <c r="E4359" s="22"/>
    </row>
    <row r="4360" spans="1:6" ht="20.25">
      <c r="A4360" s="21" t="s">
        <v>6</v>
      </c>
      <c r="B4360" s="24"/>
      <c r="C4360" s="21"/>
      <c r="D4360" s="22"/>
      <c r="E4360" s="22"/>
    </row>
    <row r="4361" spans="1:6" ht="20.25">
      <c r="A4361" s="25" t="s">
        <v>7</v>
      </c>
      <c r="B4361" s="26" t="s">
        <v>8</v>
      </c>
      <c r="C4361" s="75" t="s">
        <v>9</v>
      </c>
      <c r="D4361" s="119"/>
      <c r="E4361" s="25" t="s">
        <v>10</v>
      </c>
    </row>
    <row r="4362" spans="1:6" ht="20.25">
      <c r="A4362" s="27"/>
      <c r="B4362" s="28" t="s">
        <v>11</v>
      </c>
      <c r="C4362" s="25"/>
      <c r="D4362" s="29"/>
      <c r="E4362" s="27" t="s">
        <v>12</v>
      </c>
    </row>
    <row r="4363" spans="1:6" ht="20.25">
      <c r="A4363" s="30"/>
      <c r="B4363" s="31"/>
      <c r="C4363" s="32" t="s">
        <v>13</v>
      </c>
      <c r="D4363" s="33" t="s">
        <v>14</v>
      </c>
      <c r="E4363" s="32"/>
      <c r="F4363" s="302">
        <v>43101</v>
      </c>
    </row>
    <row r="4364" spans="1:6" ht="20.25">
      <c r="A4364" s="34" t="s">
        <v>394</v>
      </c>
      <c r="B4364" s="280" t="s">
        <v>40</v>
      </c>
      <c r="C4364" s="280" t="s">
        <v>19</v>
      </c>
      <c r="D4364" s="38">
        <v>43131</v>
      </c>
      <c r="E4364" s="89">
        <v>4512507</v>
      </c>
      <c r="F4364" s="302">
        <v>43101</v>
      </c>
    </row>
    <row r="4365" spans="1:6" ht="20.25">
      <c r="A4365" s="37"/>
      <c r="B4365" s="280"/>
      <c r="C4365" s="280"/>
      <c r="D4365" s="38"/>
      <c r="E4365" s="89"/>
    </row>
    <row r="4366" spans="1:6" ht="20.25">
      <c r="A4366" s="41"/>
      <c r="B4366" s="37"/>
      <c r="C4366" s="37"/>
      <c r="D4366" s="38"/>
      <c r="E4366" s="89"/>
    </row>
    <row r="4367" spans="1:6" ht="20.25">
      <c r="A4367" s="41"/>
      <c r="B4367" s="37"/>
      <c r="C4367" s="37"/>
      <c r="D4367" s="38"/>
      <c r="E4367" s="89"/>
    </row>
    <row r="4368" spans="1:6" ht="20.25">
      <c r="A4368" s="41"/>
      <c r="B4368" s="37"/>
      <c r="C4368" s="37"/>
      <c r="D4368" s="38"/>
      <c r="E4368" s="89"/>
    </row>
    <row r="4369" spans="1:6" ht="20.25">
      <c r="A4369" s="41"/>
      <c r="B4369" s="37"/>
      <c r="C4369" s="37"/>
      <c r="D4369" s="86"/>
      <c r="E4369" s="90"/>
    </row>
    <row r="4370" spans="1:6" ht="20.25">
      <c r="A4370" s="41"/>
      <c r="B4370" s="37"/>
      <c r="C4370" s="37"/>
      <c r="D4370" s="38"/>
      <c r="E4370" s="89"/>
    </row>
    <row r="4371" spans="1:6" ht="20.25">
      <c r="A4371" s="41"/>
      <c r="B4371" s="37"/>
      <c r="C4371" s="37"/>
      <c r="D4371" s="38"/>
      <c r="E4371" s="89"/>
    </row>
    <row r="4372" spans="1:6" ht="20.25">
      <c r="A4372" s="37"/>
      <c r="B4372" s="37"/>
      <c r="C4372" s="37"/>
      <c r="D4372" s="38"/>
      <c r="E4372" s="89"/>
    </row>
    <row r="4373" spans="1:6" ht="20.25">
      <c r="A4373" s="41"/>
      <c r="B4373" s="37"/>
      <c r="C4373" s="37"/>
      <c r="D4373" s="38"/>
      <c r="E4373" s="89"/>
    </row>
    <row r="4374" spans="1:6" ht="20.25">
      <c r="A4374" s="41"/>
      <c r="B4374" s="44"/>
      <c r="C4374" s="37"/>
      <c r="D4374" s="78"/>
      <c r="E4374" s="89"/>
    </row>
    <row r="4375" spans="1:6" ht="20.25">
      <c r="A4375" s="47"/>
      <c r="B4375" s="28"/>
      <c r="C4375" s="27"/>
      <c r="D4375" s="148"/>
      <c r="E4375" s="89"/>
    </row>
    <row r="4376" spans="1:6" ht="20.25">
      <c r="A4376" s="47"/>
      <c r="B4376" s="27"/>
      <c r="C4376" s="27"/>
      <c r="D4376" s="27"/>
      <c r="E4376" s="89"/>
    </row>
    <row r="4377" spans="1:6" ht="20.25">
      <c r="A4377" s="37"/>
      <c r="B4377" s="37"/>
      <c r="C4377" s="37"/>
      <c r="D4377" s="38"/>
      <c r="E4377" s="89"/>
    </row>
    <row r="4378" spans="1:6" ht="20.25">
      <c r="A4378" s="37"/>
      <c r="B4378" s="37"/>
      <c r="C4378" s="37"/>
      <c r="D4378" s="38"/>
      <c r="E4378" s="89"/>
    </row>
    <row r="4379" spans="1:6" ht="20.25">
      <c r="A4379" s="41"/>
      <c r="B4379" s="37"/>
      <c r="C4379" s="37"/>
      <c r="D4379" s="38"/>
      <c r="E4379" s="89"/>
    </row>
    <row r="4380" spans="1:6" ht="20.25">
      <c r="A4380" s="41"/>
      <c r="B4380" s="37"/>
      <c r="C4380" s="37"/>
      <c r="D4380" s="38"/>
      <c r="E4380" s="89"/>
    </row>
    <row r="4381" spans="1:6" ht="20.25">
      <c r="A4381" s="41"/>
      <c r="B4381" s="37"/>
      <c r="C4381" s="37"/>
      <c r="D4381" s="38"/>
      <c r="E4381" s="89"/>
    </row>
    <row r="4382" spans="1:6" s="279" customFormat="1" ht="20.25">
      <c r="A4382" s="37"/>
      <c r="B4382" s="44"/>
      <c r="C4382" s="37"/>
      <c r="D4382" s="45"/>
      <c r="E4382" s="46"/>
      <c r="F4382" s="302"/>
    </row>
    <row r="4383" spans="1:6" s="279" customFormat="1" ht="20.25">
      <c r="A4383" s="280"/>
      <c r="B4383" s="281"/>
      <c r="C4383" s="280"/>
      <c r="D4383" s="45"/>
      <c r="E4383" s="46"/>
      <c r="F4383" s="302"/>
    </row>
    <row r="4384" spans="1:6" s="279" customFormat="1" ht="20.25">
      <c r="A4384" s="280"/>
      <c r="B4384" s="281"/>
      <c r="C4384" s="280"/>
      <c r="D4384" s="45"/>
      <c r="E4384" s="46"/>
      <c r="F4384" s="302"/>
    </row>
    <row r="4385" spans="1:6" ht="20.25">
      <c r="A4385" s="280"/>
      <c r="B4385" s="281"/>
      <c r="C4385" s="280"/>
      <c r="D4385" s="45"/>
      <c r="E4385" s="46"/>
    </row>
    <row r="4386" spans="1:6" ht="20.25">
      <c r="A4386" s="37"/>
      <c r="B4386" s="44"/>
      <c r="C4386" s="37"/>
      <c r="D4386" s="45"/>
      <c r="E4386" s="46"/>
    </row>
    <row r="4387" spans="1:6" ht="20.25">
      <c r="A4387" s="37"/>
      <c r="B4387" s="44"/>
      <c r="C4387" s="37"/>
      <c r="D4387" s="45"/>
      <c r="E4387" s="46"/>
    </row>
    <row r="4388" spans="1:6" ht="20.25">
      <c r="A4388" s="37"/>
      <c r="B4388" s="44"/>
      <c r="C4388" s="37"/>
      <c r="D4388" s="45"/>
      <c r="E4388" s="46"/>
    </row>
    <row r="4389" spans="1:6" ht="20.25">
      <c r="A4389" s="47"/>
      <c r="B4389" s="48"/>
      <c r="C4389" s="47"/>
      <c r="D4389" s="49"/>
      <c r="E4389" s="50"/>
    </row>
    <row r="4390" spans="1:6" ht="20.25">
      <c r="A4390" s="30"/>
      <c r="B4390" s="51"/>
      <c r="C4390" s="30"/>
      <c r="D4390" s="49"/>
      <c r="E4390" s="50"/>
      <c r="F4390" s="296"/>
    </row>
    <row r="4391" spans="1:6" ht="20.25">
      <c r="A4391" s="52"/>
      <c r="B4391" s="53"/>
      <c r="C4391" s="1238" t="s">
        <v>744</v>
      </c>
      <c r="D4391" s="1239"/>
      <c r="E4391" s="140">
        <f>SUM(E4364:E4390)</f>
        <v>4512507</v>
      </c>
      <c r="F4391" s="296"/>
    </row>
    <row r="4392" spans="1:6" ht="20.25">
      <c r="A4392" s="55" t="s">
        <v>23</v>
      </c>
      <c r="B4392" s="40"/>
      <c r="C4392" s="40"/>
      <c r="D4392" s="40"/>
      <c r="E4392" s="40"/>
      <c r="F4392" s="296"/>
    </row>
    <row r="4393" spans="1:6" ht="20.25">
      <c r="A4393" s="19" t="s">
        <v>0</v>
      </c>
      <c r="B4393" s="40"/>
      <c r="C4393" s="40"/>
      <c r="D4393" s="40"/>
      <c r="E4393" s="40"/>
      <c r="F4393" s="296"/>
    </row>
    <row r="4394" spans="1:6" ht="20.25">
      <c r="A4394" s="19" t="s">
        <v>1</v>
      </c>
      <c r="B4394" s="53"/>
      <c r="C4394" s="28"/>
      <c r="D4394" s="28"/>
      <c r="E4394" s="179"/>
      <c r="F4394" s="296"/>
    </row>
    <row r="4395" spans="1:6" ht="20.25">
      <c r="A4395" s="19"/>
      <c r="B4395" s="20"/>
      <c r="C4395" s="20"/>
      <c r="D4395" s="21"/>
      <c r="E4395" s="22"/>
      <c r="F4395" s="296"/>
    </row>
    <row r="4396" spans="1:6" ht="20.25">
      <c r="A4396" s="19"/>
      <c r="B4396" s="20"/>
      <c r="C4396" s="19" t="s">
        <v>2</v>
      </c>
      <c r="D4396" s="21"/>
      <c r="E4396" s="21"/>
      <c r="F4396" s="296"/>
    </row>
    <row r="4397" spans="1:6" ht="20.25">
      <c r="A4397" s="19" t="s">
        <v>3</v>
      </c>
      <c r="B4397" s="23"/>
      <c r="C4397" s="20"/>
      <c r="D4397" s="22"/>
      <c r="E4397" s="22"/>
      <c r="F4397" s="296"/>
    </row>
    <row r="4398" spans="1:6" ht="20.25">
      <c r="A4398" s="21"/>
      <c r="B4398" s="23"/>
      <c r="C4398" s="20"/>
      <c r="D4398" s="22"/>
      <c r="E4398" s="22"/>
      <c r="F4398" s="296"/>
    </row>
    <row r="4399" spans="1:6" ht="20.25">
      <c r="A4399" s="21" t="s">
        <v>395</v>
      </c>
      <c r="B4399" s="23"/>
      <c r="C4399" s="20"/>
      <c r="D4399" s="22"/>
      <c r="E4399" s="22"/>
      <c r="F4399" s="296"/>
    </row>
    <row r="4400" spans="1:6" ht="20.25">
      <c r="A4400" s="21" t="s">
        <v>5</v>
      </c>
      <c r="B4400" s="24"/>
      <c r="C4400" s="21"/>
      <c r="D4400" s="22"/>
      <c r="E4400" s="22"/>
      <c r="F4400" s="296"/>
    </row>
    <row r="4401" spans="1:6" ht="20.25">
      <c r="A4401" s="21" t="s">
        <v>6</v>
      </c>
      <c r="B4401" s="24"/>
      <c r="C4401" s="21"/>
      <c r="D4401" s="22"/>
      <c r="E4401" s="22"/>
      <c r="F4401" s="296"/>
    </row>
    <row r="4402" spans="1:6" ht="20.25">
      <c r="A4402" s="25" t="s">
        <v>7</v>
      </c>
      <c r="B4402" s="26" t="s">
        <v>8</v>
      </c>
      <c r="C4402" s="75" t="s">
        <v>9</v>
      </c>
      <c r="D4402" s="119"/>
      <c r="E4402" s="25" t="s">
        <v>10</v>
      </c>
      <c r="F4402" s="296"/>
    </row>
    <row r="4403" spans="1:6" ht="20.25">
      <c r="A4403" s="27"/>
      <c r="B4403" s="28" t="s">
        <v>11</v>
      </c>
      <c r="C4403" s="25"/>
      <c r="D4403" s="29"/>
      <c r="E4403" s="27" t="s">
        <v>12</v>
      </c>
      <c r="F4403" s="296"/>
    </row>
    <row r="4404" spans="1:6" ht="20.25">
      <c r="A4404" s="30"/>
      <c r="B4404" s="31"/>
      <c r="C4404" s="32" t="s">
        <v>13</v>
      </c>
      <c r="D4404" s="33" t="s">
        <v>14</v>
      </c>
      <c r="E4404" s="32"/>
      <c r="F4404" s="295"/>
    </row>
    <row r="4405" spans="1:6" ht="20.25">
      <c r="A4405" s="37" t="s">
        <v>396</v>
      </c>
      <c r="B4405" s="280" t="s">
        <v>40</v>
      </c>
      <c r="C4405" s="280" t="s">
        <v>19</v>
      </c>
      <c r="D4405" s="38">
        <v>43131</v>
      </c>
      <c r="E4405" s="87">
        <v>860157</v>
      </c>
    </row>
    <row r="4406" spans="1:6" ht="20.25">
      <c r="A4406" s="41"/>
      <c r="B4406" s="37"/>
      <c r="C4406" s="85"/>
      <c r="D4406" s="38"/>
      <c r="E4406" s="89">
        <v>1</v>
      </c>
    </row>
    <row r="4407" spans="1:6" ht="20.25">
      <c r="A4407" s="41"/>
      <c r="B4407" s="37"/>
      <c r="C4407" s="85"/>
      <c r="D4407" s="86"/>
      <c r="E4407" s="89"/>
    </row>
    <row r="4408" spans="1:6" ht="20.25">
      <c r="A4408" s="41"/>
      <c r="B4408" s="37"/>
      <c r="C4408" s="37"/>
      <c r="D4408" s="38"/>
      <c r="E4408" s="89"/>
    </row>
    <row r="4409" spans="1:6" ht="20.25">
      <c r="A4409" s="37"/>
      <c r="B4409" s="37"/>
      <c r="C4409" s="37"/>
      <c r="D4409" s="38"/>
      <c r="E4409" s="89"/>
    </row>
    <row r="4410" spans="1:6" ht="20.25">
      <c r="A4410" s="41"/>
      <c r="B4410" s="37"/>
      <c r="C4410" s="37"/>
      <c r="D4410" s="38"/>
      <c r="E4410" s="89"/>
    </row>
    <row r="4411" spans="1:6" ht="20.25">
      <c r="A4411" s="41"/>
      <c r="B4411" s="44"/>
      <c r="C4411" s="37"/>
      <c r="D4411" s="78"/>
      <c r="E4411" s="89"/>
    </row>
    <row r="4412" spans="1:6" ht="20.25">
      <c r="A4412" s="47"/>
      <c r="B4412" s="148"/>
      <c r="C4412" s="27"/>
      <c r="D4412" s="148"/>
      <c r="E4412" s="89"/>
    </row>
    <row r="4413" spans="1:6" ht="20.25">
      <c r="A4413" s="47"/>
      <c r="B4413" s="37"/>
      <c r="C4413" s="37"/>
      <c r="D4413" s="38"/>
      <c r="E4413" s="89"/>
    </row>
    <row r="4414" spans="1:6" ht="20.25">
      <c r="A4414" s="37"/>
      <c r="B4414" s="37"/>
      <c r="C4414" s="37"/>
      <c r="D4414" s="38"/>
      <c r="E4414" s="89"/>
    </row>
    <row r="4415" spans="1:6" ht="20.25">
      <c r="A4415" s="37"/>
      <c r="B4415" s="37"/>
      <c r="C4415" s="85"/>
      <c r="D4415" s="38"/>
      <c r="E4415" s="89"/>
    </row>
    <row r="4416" spans="1:6" ht="20.25">
      <c r="A4416" s="41"/>
      <c r="B4416" s="37"/>
      <c r="C4416" s="85"/>
      <c r="D4416" s="38"/>
      <c r="E4416" s="89"/>
    </row>
    <row r="4417" spans="1:6" ht="20.25">
      <c r="A4417" s="41"/>
      <c r="B4417" s="37"/>
      <c r="C4417" s="85"/>
      <c r="D4417" s="86"/>
      <c r="E4417" s="89"/>
    </row>
    <row r="4418" spans="1:6" ht="20.25">
      <c r="A4418" s="41"/>
      <c r="B4418" s="37"/>
      <c r="C4418" s="37"/>
      <c r="D4418" s="38"/>
      <c r="E4418" s="89"/>
    </row>
    <row r="4419" spans="1:6" ht="20.25">
      <c r="A4419" s="37"/>
      <c r="B4419" s="44"/>
      <c r="C4419" s="37"/>
      <c r="D4419" s="45"/>
      <c r="E4419" s="46"/>
    </row>
    <row r="4420" spans="1:6" s="279" customFormat="1" ht="20.25">
      <c r="A4420" s="37"/>
      <c r="B4420" s="44"/>
      <c r="C4420" s="37"/>
      <c r="D4420" s="45"/>
      <c r="E4420" s="46"/>
      <c r="F4420" s="302"/>
    </row>
    <row r="4421" spans="1:6" s="279" customFormat="1" ht="20.25">
      <c r="A4421" s="280"/>
      <c r="B4421" s="281"/>
      <c r="C4421" s="280"/>
      <c r="D4421" s="45"/>
      <c r="E4421" s="46"/>
      <c r="F4421" s="302"/>
    </row>
    <row r="4422" spans="1:6" s="279" customFormat="1" ht="20.25">
      <c r="A4422" s="280"/>
      <c r="B4422" s="281"/>
      <c r="C4422" s="280"/>
      <c r="D4422" s="45"/>
      <c r="E4422" s="46"/>
      <c r="F4422" s="302"/>
    </row>
    <row r="4423" spans="1:6" s="279" customFormat="1" ht="20.25">
      <c r="A4423" s="280"/>
      <c r="B4423" s="281"/>
      <c r="C4423" s="280"/>
      <c r="D4423" s="45"/>
      <c r="E4423" s="46"/>
      <c r="F4423" s="302"/>
    </row>
    <row r="4424" spans="1:6" s="279" customFormat="1" ht="20.25">
      <c r="A4424" s="280"/>
      <c r="B4424" s="281"/>
      <c r="C4424" s="280"/>
      <c r="D4424" s="45"/>
      <c r="E4424" s="46"/>
      <c r="F4424" s="302"/>
    </row>
    <row r="4425" spans="1:6" s="279" customFormat="1" ht="20.25">
      <c r="A4425" s="280"/>
      <c r="B4425" s="281"/>
      <c r="C4425" s="280"/>
      <c r="D4425" s="45"/>
      <c r="E4425" s="46"/>
      <c r="F4425" s="302"/>
    </row>
    <row r="4426" spans="1:6" s="279" customFormat="1" ht="20.25">
      <c r="A4426" s="280"/>
      <c r="B4426" s="281"/>
      <c r="C4426" s="280"/>
      <c r="D4426" s="45"/>
      <c r="E4426" s="46"/>
      <c r="F4426" s="302"/>
    </row>
    <row r="4427" spans="1:6" ht="20.25">
      <c r="A4427" s="280"/>
      <c r="B4427" s="281"/>
      <c r="C4427" s="280"/>
      <c r="D4427" s="45"/>
      <c r="E4427" s="46"/>
    </row>
    <row r="4428" spans="1:6" ht="20.25">
      <c r="A4428" s="37"/>
      <c r="B4428" s="44"/>
      <c r="C4428" s="37"/>
      <c r="D4428" s="45"/>
      <c r="E4428" s="46"/>
    </row>
    <row r="4429" spans="1:6" ht="20.25">
      <c r="A4429" s="37"/>
      <c r="B4429" s="44"/>
      <c r="C4429" s="37"/>
      <c r="D4429" s="45"/>
      <c r="E4429" s="46"/>
    </row>
    <row r="4430" spans="1:6" ht="20.25">
      <c r="A4430" s="47"/>
      <c r="B4430" s="48"/>
      <c r="C4430" s="47"/>
      <c r="D4430" s="49"/>
      <c r="E4430" s="50"/>
    </row>
    <row r="4431" spans="1:6" ht="20.25">
      <c r="A4431" s="30"/>
      <c r="B4431" s="51"/>
      <c r="C4431" s="30"/>
      <c r="D4431" s="49"/>
      <c r="E4431" s="50"/>
    </row>
    <row r="4432" spans="1:6" ht="20.25">
      <c r="A4432" s="52"/>
      <c r="B4432" s="53"/>
      <c r="C4432" s="1238" t="s">
        <v>744</v>
      </c>
      <c r="D4432" s="1239"/>
      <c r="E4432" s="140">
        <f>SUM(E4405:E4431)</f>
        <v>860158</v>
      </c>
    </row>
    <row r="4433" spans="1:6" ht="20.25">
      <c r="A4433" s="55" t="s">
        <v>360</v>
      </c>
      <c r="B4433" s="40"/>
      <c r="C4433" s="40"/>
      <c r="D4433" s="40"/>
      <c r="E4433" s="40"/>
    </row>
    <row r="4434" spans="1:6" ht="20.25">
      <c r="A4434" s="19" t="s">
        <v>0</v>
      </c>
      <c r="B4434" s="40"/>
      <c r="C4434" s="40"/>
      <c r="D4434" s="40"/>
      <c r="E4434" s="40"/>
    </row>
    <row r="4435" spans="1:6" ht="20.25">
      <c r="A4435" s="19" t="s">
        <v>1</v>
      </c>
      <c r="B4435" s="53"/>
      <c r="C4435" s="28"/>
      <c r="D4435" s="28"/>
      <c r="E4435" s="179"/>
    </row>
    <row r="4436" spans="1:6" ht="20.25">
      <c r="A4436" s="19"/>
      <c r="B4436" s="20"/>
      <c r="C4436" s="20"/>
      <c r="D4436" s="21"/>
      <c r="E4436" s="22"/>
    </row>
    <row r="4437" spans="1:6" ht="20.25">
      <c r="A4437" s="19"/>
      <c r="B4437" s="20"/>
      <c r="C4437" s="19" t="s">
        <v>2</v>
      </c>
      <c r="D4437" s="21"/>
      <c r="E4437" s="21"/>
    </row>
    <row r="4438" spans="1:6" ht="20.25">
      <c r="A4438" s="19" t="s">
        <v>3</v>
      </c>
      <c r="B4438" s="23"/>
      <c r="C4438" s="20"/>
      <c r="D4438" s="22"/>
      <c r="E4438" s="22"/>
    </row>
    <row r="4439" spans="1:6" ht="20.25">
      <c r="A4439" s="21"/>
      <c r="B4439" s="23"/>
      <c r="C4439" s="20"/>
      <c r="D4439" s="22"/>
      <c r="E4439" s="22"/>
    </row>
    <row r="4440" spans="1:6" ht="20.25">
      <c r="A4440" s="21" t="s">
        <v>397</v>
      </c>
      <c r="B4440" s="23"/>
      <c r="C4440" s="20"/>
      <c r="D4440" s="22"/>
      <c r="E4440" s="22"/>
    </row>
    <row r="4441" spans="1:6" ht="20.25">
      <c r="A4441" s="21" t="s">
        <v>5</v>
      </c>
      <c r="B4441" s="24"/>
      <c r="C4441" s="21"/>
      <c r="D4441" s="22"/>
      <c r="E4441" s="22"/>
    </row>
    <row r="4442" spans="1:6" ht="20.25">
      <c r="A4442" s="21" t="s">
        <v>6</v>
      </c>
      <c r="B4442" s="24"/>
      <c r="C4442" s="21"/>
      <c r="D4442" s="22"/>
      <c r="E4442" s="22"/>
    </row>
    <row r="4443" spans="1:6" ht="20.25">
      <c r="A4443" s="25" t="s">
        <v>7</v>
      </c>
      <c r="B4443" s="26" t="s">
        <v>8</v>
      </c>
      <c r="C4443" s="75" t="s">
        <v>9</v>
      </c>
      <c r="D4443" s="119"/>
      <c r="E4443" s="25" t="s">
        <v>10</v>
      </c>
    </row>
    <row r="4444" spans="1:6" ht="20.25">
      <c r="A4444" s="27"/>
      <c r="B4444" s="28" t="s">
        <v>11</v>
      </c>
      <c r="C4444" s="25"/>
      <c r="D4444" s="29"/>
      <c r="E4444" s="27" t="s">
        <v>12</v>
      </c>
    </row>
    <row r="4445" spans="1:6" ht="20.25">
      <c r="A4445" s="30"/>
      <c r="B4445" s="31"/>
      <c r="C4445" s="32" t="s">
        <v>13</v>
      </c>
      <c r="D4445" s="33" t="s">
        <v>14</v>
      </c>
      <c r="E4445" s="32"/>
    </row>
    <row r="4446" spans="1:6" ht="20.25">
      <c r="A4446" s="34" t="s">
        <v>398</v>
      </c>
      <c r="B4446" s="280" t="s">
        <v>353</v>
      </c>
      <c r="C4446" s="37" t="s">
        <v>17</v>
      </c>
      <c r="D4446" s="86">
        <v>42870</v>
      </c>
      <c r="E4446" s="89">
        <v>10828</v>
      </c>
      <c r="F4446" s="302">
        <v>43101</v>
      </c>
    </row>
    <row r="4447" spans="1:6" ht="20.25">
      <c r="A4447" s="41"/>
      <c r="B4447" s="37" t="s">
        <v>18</v>
      </c>
      <c r="C4447" s="37" t="s">
        <v>17</v>
      </c>
      <c r="D4447" s="38">
        <v>43115</v>
      </c>
      <c r="E4447" s="89">
        <v>2969364</v>
      </c>
      <c r="F4447" s="302">
        <v>43101</v>
      </c>
    </row>
    <row r="4448" spans="1:6" ht="20.25">
      <c r="A4448" s="41"/>
      <c r="B4448" s="37" t="s">
        <v>18</v>
      </c>
      <c r="C4448" s="85" t="s">
        <v>19</v>
      </c>
      <c r="D4448" s="38">
        <v>43131</v>
      </c>
      <c r="E4448" s="89">
        <v>3718264</v>
      </c>
    </row>
    <row r="4449" spans="1:6" ht="20.25">
      <c r="A4449" s="41"/>
      <c r="B4449" s="37"/>
      <c r="C4449" s="37"/>
      <c r="D4449" s="38"/>
      <c r="E4449" s="89"/>
    </row>
    <row r="4450" spans="1:6" ht="20.25">
      <c r="A4450" s="41"/>
      <c r="B4450" s="37"/>
      <c r="C4450" s="37"/>
      <c r="D4450" s="38"/>
      <c r="E4450" s="89"/>
    </row>
    <row r="4451" spans="1:6" ht="20.25">
      <c r="A4451" s="41"/>
      <c r="B4451" s="37"/>
      <c r="C4451" s="85"/>
      <c r="D4451" s="86"/>
      <c r="E4451" s="89"/>
    </row>
    <row r="4452" spans="1:6" ht="20.25">
      <c r="A4452" s="41"/>
      <c r="B4452" s="37"/>
      <c r="C4452" s="37"/>
      <c r="D4452" s="86"/>
      <c r="E4452" s="89"/>
    </row>
    <row r="4453" spans="1:6" ht="20.25">
      <c r="A4453" s="37"/>
      <c r="B4453" s="37"/>
      <c r="C4453" s="37"/>
      <c r="D4453" s="38"/>
      <c r="E4453" s="89"/>
    </row>
    <row r="4454" spans="1:6" ht="20.25">
      <c r="A4454" s="41"/>
      <c r="B4454" s="37"/>
      <c r="C4454" s="37"/>
      <c r="D4454" s="38"/>
      <c r="E4454" s="89"/>
    </row>
    <row r="4455" spans="1:6" ht="20.25">
      <c r="A4455" s="41"/>
      <c r="B4455" s="37"/>
      <c r="C4455" s="37"/>
      <c r="D4455" s="38"/>
      <c r="E4455" s="89"/>
    </row>
    <row r="4456" spans="1:6" ht="20.25">
      <c r="A4456" s="47"/>
      <c r="B4456" s="37"/>
      <c r="C4456" s="37"/>
      <c r="D4456" s="38"/>
      <c r="E4456" s="89"/>
    </row>
    <row r="4457" spans="1:6" ht="20.25">
      <c r="A4457" s="37"/>
      <c r="B4457" s="37"/>
      <c r="C4457" s="85"/>
      <c r="D4457" s="38"/>
      <c r="E4457" s="89"/>
    </row>
    <row r="4458" spans="1:6" ht="20.25">
      <c r="A4458" s="37"/>
      <c r="B4458" s="37"/>
      <c r="C4458" s="37"/>
      <c r="D4458" s="38"/>
      <c r="E4458" s="89"/>
    </row>
    <row r="4459" spans="1:6" ht="20.25">
      <c r="A4459" s="41"/>
      <c r="B4459" s="37"/>
      <c r="C4459" s="37"/>
      <c r="D4459" s="38"/>
      <c r="E4459" s="89"/>
    </row>
    <row r="4460" spans="1:6" ht="20.25">
      <c r="A4460" s="41"/>
      <c r="B4460" s="37"/>
      <c r="C4460" s="37"/>
      <c r="D4460" s="38"/>
      <c r="E4460" s="89"/>
    </row>
    <row r="4461" spans="1:6" s="279" customFormat="1" ht="20.25">
      <c r="A4461" s="41"/>
      <c r="B4461" s="37"/>
      <c r="C4461" s="37"/>
      <c r="D4461" s="38"/>
      <c r="E4461" s="89"/>
      <c r="F4461" s="302"/>
    </row>
    <row r="4462" spans="1:6" s="279" customFormat="1" ht="20.25">
      <c r="A4462" s="41"/>
      <c r="B4462" s="281"/>
      <c r="C4462" s="280"/>
      <c r="D4462" s="42"/>
      <c r="E4462" s="89"/>
      <c r="F4462" s="302"/>
    </row>
    <row r="4463" spans="1:6" s="279" customFormat="1" ht="20.25">
      <c r="A4463" s="41"/>
      <c r="B4463" s="281"/>
      <c r="C4463" s="280"/>
      <c r="D4463" s="42"/>
      <c r="E4463" s="89"/>
      <c r="F4463" s="302"/>
    </row>
    <row r="4464" spans="1:6" s="279" customFormat="1" ht="20.25">
      <c r="A4464" s="41"/>
      <c r="B4464" s="281"/>
      <c r="C4464" s="280"/>
      <c r="D4464" s="42"/>
      <c r="E4464" s="89"/>
      <c r="F4464" s="302"/>
    </row>
    <row r="4465" spans="1:6" ht="20.25">
      <c r="A4465" s="41"/>
      <c r="B4465" s="281"/>
      <c r="C4465" s="280"/>
      <c r="D4465" s="42"/>
      <c r="E4465" s="89"/>
    </row>
    <row r="4466" spans="1:6" ht="20.25">
      <c r="A4466" s="37"/>
      <c r="B4466" s="44"/>
      <c r="C4466" s="37"/>
      <c r="D4466" s="45"/>
      <c r="E4466" s="46"/>
    </row>
    <row r="4467" spans="1:6" ht="20.25">
      <c r="A4467" s="37"/>
      <c r="B4467" s="44"/>
      <c r="C4467" s="37"/>
      <c r="D4467" s="45"/>
      <c r="E4467" s="46"/>
    </row>
    <row r="4468" spans="1:6" ht="20.25">
      <c r="A4468" s="37"/>
      <c r="B4468" s="44"/>
      <c r="C4468" s="37"/>
      <c r="D4468" s="45"/>
      <c r="E4468" s="46"/>
    </row>
    <row r="4469" spans="1:6" ht="20.25">
      <c r="A4469" s="37"/>
      <c r="B4469" s="44"/>
      <c r="C4469" s="37"/>
      <c r="D4469" s="45"/>
      <c r="E4469" s="46"/>
      <c r="F4469"/>
    </row>
    <row r="4470" spans="1:6" ht="20.25">
      <c r="A4470" s="47"/>
      <c r="B4470" s="48"/>
      <c r="C4470" s="47"/>
      <c r="D4470" s="49"/>
      <c r="E4470" s="50"/>
      <c r="F4470"/>
    </row>
    <row r="4471" spans="1:6" ht="20.25">
      <c r="A4471" s="30"/>
      <c r="B4471" s="51"/>
      <c r="C4471" s="30"/>
      <c r="D4471" s="49"/>
      <c r="E4471" s="50"/>
      <c r="F4471"/>
    </row>
    <row r="4472" spans="1:6" ht="20.25">
      <c r="A4472" s="52"/>
      <c r="B4472" s="53"/>
      <c r="C4472" s="1238" t="s">
        <v>744</v>
      </c>
      <c r="D4472" s="1239"/>
      <c r="E4472" s="140">
        <f>SUM(E4446:E4471)</f>
        <v>6698456</v>
      </c>
      <c r="F4472"/>
    </row>
    <row r="4473" spans="1:6" ht="20.25">
      <c r="A4473" s="55" t="s">
        <v>23</v>
      </c>
      <c r="B4473" s="40"/>
      <c r="C4473" s="40"/>
      <c r="D4473" s="40"/>
      <c r="E4473" s="40"/>
      <c r="F4473"/>
    </row>
    <row r="4474" spans="1:6" ht="20.25">
      <c r="A4474" s="40"/>
      <c r="B4474" s="92"/>
      <c r="C4474" s="92"/>
      <c r="D4474" s="92"/>
      <c r="E4474" s="92"/>
      <c r="F4474"/>
    </row>
    <row r="4475" spans="1:6" ht="20.25">
      <c r="A4475" s="19" t="s">
        <v>0</v>
      </c>
      <c r="B4475" s="40"/>
      <c r="C4475" s="40"/>
      <c r="D4475" s="40"/>
      <c r="E4475" s="40"/>
      <c r="F4475"/>
    </row>
    <row r="4476" spans="1:6" ht="20.25">
      <c r="A4476" s="19" t="s">
        <v>1</v>
      </c>
      <c r="B4476" s="53"/>
      <c r="C4476" s="28"/>
      <c r="D4476" s="28"/>
      <c r="E4476" s="179"/>
      <c r="F4476"/>
    </row>
    <row r="4477" spans="1:6" ht="20.25">
      <c r="A4477" s="19"/>
      <c r="B4477" s="20"/>
      <c r="C4477" s="20"/>
      <c r="D4477" s="21"/>
      <c r="E4477" s="22"/>
      <c r="F4477"/>
    </row>
    <row r="4478" spans="1:6" ht="20.25">
      <c r="A4478" s="19"/>
      <c r="B4478" s="20"/>
      <c r="C4478" s="19" t="s">
        <v>2</v>
      </c>
      <c r="D4478" s="21"/>
      <c r="E4478" s="21"/>
      <c r="F4478"/>
    </row>
    <row r="4479" spans="1:6" ht="20.25">
      <c r="A4479" s="19" t="s">
        <v>3</v>
      </c>
      <c r="B4479" s="23"/>
      <c r="C4479" s="20"/>
      <c r="D4479" s="22"/>
      <c r="E4479" s="22"/>
      <c r="F4479"/>
    </row>
    <row r="4480" spans="1:6" ht="20.25">
      <c r="A4480" s="21"/>
      <c r="B4480" s="23"/>
      <c r="C4480" s="20"/>
      <c r="D4480" s="22"/>
      <c r="E4480" s="22"/>
      <c r="F4480"/>
    </row>
    <row r="4481" spans="1:6" ht="20.25">
      <c r="A4481" s="21" t="s">
        <v>399</v>
      </c>
      <c r="B4481" s="23"/>
      <c r="C4481" s="20"/>
      <c r="D4481" s="22"/>
      <c r="E4481" s="22"/>
      <c r="F4481"/>
    </row>
    <row r="4482" spans="1:6" ht="20.25">
      <c r="A4482" s="21" t="s">
        <v>5</v>
      </c>
      <c r="B4482" s="24"/>
      <c r="C4482" s="21"/>
      <c r="D4482" s="22"/>
      <c r="E4482" s="22"/>
      <c r="F4482"/>
    </row>
    <row r="4483" spans="1:6" ht="20.25">
      <c r="A4483" s="21" t="s">
        <v>6</v>
      </c>
      <c r="B4483" s="24"/>
      <c r="C4483" s="21"/>
      <c r="D4483" s="22"/>
      <c r="E4483" s="22"/>
      <c r="F4483"/>
    </row>
    <row r="4484" spans="1:6" ht="20.25">
      <c r="A4484" s="25" t="s">
        <v>7</v>
      </c>
      <c r="B4484" s="26" t="s">
        <v>8</v>
      </c>
      <c r="C4484" s="75" t="s">
        <v>9</v>
      </c>
      <c r="D4484" s="119"/>
      <c r="E4484" s="25" t="s">
        <v>10</v>
      </c>
      <c r="F4484"/>
    </row>
    <row r="4485" spans="1:6" ht="20.25">
      <c r="A4485" s="27"/>
      <c r="B4485" s="28" t="s">
        <v>11</v>
      </c>
      <c r="C4485" s="25"/>
      <c r="D4485" s="29"/>
      <c r="E4485" s="27" t="s">
        <v>12</v>
      </c>
    </row>
    <row r="4486" spans="1:6" ht="20.25">
      <c r="A4486" s="30"/>
      <c r="B4486" s="31"/>
      <c r="C4486" s="32" t="s">
        <v>13</v>
      </c>
      <c r="D4486" s="33" t="s">
        <v>14</v>
      </c>
      <c r="E4486" s="32"/>
      <c r="F4486" s="302">
        <v>43101</v>
      </c>
    </row>
    <row r="4487" spans="1:6" ht="20.25">
      <c r="A4487" s="34" t="s">
        <v>400</v>
      </c>
      <c r="B4487" s="280" t="s">
        <v>40</v>
      </c>
      <c r="C4487" s="282" t="s">
        <v>19</v>
      </c>
      <c r="D4487" s="38">
        <v>43131</v>
      </c>
      <c r="E4487" s="89">
        <v>499034</v>
      </c>
      <c r="F4487" s="302">
        <v>43101</v>
      </c>
    </row>
    <row r="4488" spans="1:6" ht="20.25">
      <c r="A4488" s="37"/>
      <c r="B4488" s="280"/>
      <c r="C4488" s="280"/>
      <c r="D4488" s="38"/>
      <c r="E4488" s="89"/>
    </row>
    <row r="4489" spans="1:6" ht="20.25">
      <c r="A4489" s="41"/>
      <c r="B4489" s="37"/>
      <c r="C4489" s="282"/>
      <c r="D4489" s="86"/>
      <c r="E4489" s="90"/>
    </row>
    <row r="4490" spans="1:6" ht="20.25">
      <c r="A4490" s="41"/>
      <c r="B4490" s="37"/>
      <c r="C4490" s="85"/>
      <c r="D4490" s="86"/>
      <c r="E4490" s="89"/>
    </row>
    <row r="4491" spans="1:6" ht="20.25">
      <c r="A4491" s="41"/>
      <c r="B4491" s="37"/>
      <c r="C4491" s="85"/>
      <c r="D4491" s="38"/>
      <c r="E4491" s="89"/>
    </row>
    <row r="4492" spans="1:6" ht="20.25">
      <c r="A4492" s="41"/>
      <c r="B4492" s="37"/>
      <c r="C4492" s="37"/>
      <c r="D4492" s="38"/>
      <c r="E4492" s="89"/>
    </row>
    <row r="4493" spans="1:6" ht="20.25">
      <c r="A4493" s="41"/>
      <c r="B4493" s="37"/>
      <c r="C4493" s="37"/>
      <c r="D4493" s="38"/>
      <c r="E4493" s="89"/>
    </row>
    <row r="4494" spans="1:6" ht="20.25">
      <c r="A4494" s="37"/>
      <c r="B4494" s="37"/>
      <c r="C4494" s="37"/>
      <c r="D4494" s="38"/>
      <c r="E4494" s="90"/>
    </row>
    <row r="4495" spans="1:6" ht="20.25">
      <c r="A4495" s="47"/>
      <c r="B4495" s="37"/>
      <c r="C4495" s="37"/>
      <c r="D4495" s="38"/>
      <c r="E4495" s="126"/>
    </row>
    <row r="4496" spans="1:6" ht="20.25">
      <c r="A4496" s="47"/>
      <c r="B4496" s="37"/>
      <c r="C4496" s="37"/>
      <c r="D4496" s="38"/>
      <c r="E4496" s="89"/>
    </row>
    <row r="4497" spans="1:6" ht="20.25">
      <c r="A4497" s="37"/>
      <c r="B4497" s="37"/>
      <c r="C4497" s="85"/>
      <c r="D4497" s="86"/>
      <c r="E4497" s="89"/>
    </row>
    <row r="4498" spans="1:6" ht="20.25">
      <c r="A4498" s="37"/>
      <c r="B4498" s="37"/>
      <c r="C4498" s="85"/>
      <c r="D4498" s="38"/>
      <c r="E4498" s="89"/>
    </row>
    <row r="4499" spans="1:6" ht="20.25">
      <c r="A4499" s="41"/>
      <c r="B4499" s="37"/>
      <c r="C4499" s="37"/>
      <c r="D4499" s="38"/>
      <c r="E4499" s="89"/>
    </row>
    <row r="4500" spans="1:6" ht="20.25">
      <c r="A4500" s="41"/>
      <c r="B4500" s="37"/>
      <c r="C4500" s="37"/>
      <c r="D4500" s="38"/>
      <c r="E4500" s="89"/>
    </row>
    <row r="4501" spans="1:6" ht="20.25">
      <c r="A4501" s="41"/>
      <c r="B4501" s="37"/>
      <c r="C4501" s="37"/>
      <c r="D4501" s="38"/>
      <c r="E4501" s="89"/>
    </row>
    <row r="4502" spans="1:6" s="279" customFormat="1" ht="20.25">
      <c r="A4502" s="37"/>
      <c r="B4502" s="44"/>
      <c r="C4502" s="37"/>
      <c r="D4502" s="45"/>
      <c r="E4502" s="46"/>
      <c r="F4502" s="302"/>
    </row>
    <row r="4503" spans="1:6" s="279" customFormat="1" ht="20.25">
      <c r="A4503" s="280"/>
      <c r="B4503" s="281"/>
      <c r="C4503" s="280"/>
      <c r="D4503" s="45"/>
      <c r="E4503" s="46"/>
      <c r="F4503" s="302"/>
    </row>
    <row r="4504" spans="1:6" s="279" customFormat="1" ht="20.25">
      <c r="A4504" s="280"/>
      <c r="B4504" s="281"/>
      <c r="C4504" s="280"/>
      <c r="D4504" s="45"/>
      <c r="E4504" s="46"/>
      <c r="F4504" s="302"/>
    </row>
    <row r="4505" spans="1:6" s="279" customFormat="1" ht="20.25">
      <c r="A4505" s="280"/>
      <c r="B4505" s="281"/>
      <c r="C4505" s="280"/>
      <c r="D4505" s="45"/>
      <c r="E4505" s="46"/>
      <c r="F4505" s="302"/>
    </row>
    <row r="4506" spans="1:6" s="279" customFormat="1" ht="20.25">
      <c r="A4506" s="280"/>
      <c r="B4506" s="281"/>
      <c r="C4506" s="280"/>
      <c r="D4506" s="45"/>
      <c r="E4506" s="46"/>
      <c r="F4506" s="302"/>
    </row>
    <row r="4507" spans="1:6" s="279" customFormat="1" ht="20.25">
      <c r="A4507" s="280"/>
      <c r="B4507" s="281"/>
      <c r="C4507" s="280"/>
      <c r="D4507" s="45"/>
      <c r="E4507" s="46"/>
      <c r="F4507" s="302"/>
    </row>
    <row r="4508" spans="1:6" ht="20.25">
      <c r="A4508" s="280"/>
      <c r="B4508" s="281"/>
      <c r="C4508" s="280"/>
      <c r="D4508" s="45"/>
      <c r="E4508" s="46"/>
    </row>
    <row r="4509" spans="1:6" ht="20.25">
      <c r="A4509" s="37"/>
      <c r="B4509" s="44"/>
      <c r="C4509" s="37"/>
      <c r="D4509" s="45"/>
      <c r="E4509" s="46"/>
    </row>
    <row r="4510" spans="1:6" ht="20.25">
      <c r="A4510" s="37"/>
      <c r="B4510" s="44"/>
      <c r="C4510" s="37"/>
      <c r="D4510" s="45"/>
      <c r="E4510" s="46"/>
    </row>
    <row r="4511" spans="1:6" ht="20.25">
      <c r="A4511" s="37"/>
      <c r="B4511" s="44"/>
      <c r="C4511" s="37"/>
      <c r="D4511" s="45"/>
      <c r="E4511" s="46"/>
    </row>
    <row r="4512" spans="1:6" ht="20.25">
      <c r="A4512" s="47"/>
      <c r="B4512" s="48"/>
      <c r="C4512" s="47"/>
      <c r="D4512" s="49"/>
      <c r="E4512" s="50"/>
    </row>
    <row r="4513" spans="1:6" ht="20.25">
      <c r="A4513" s="30"/>
      <c r="B4513" s="51"/>
      <c r="C4513" s="30"/>
      <c r="D4513" s="49"/>
      <c r="E4513" s="50"/>
    </row>
    <row r="4514" spans="1:6" ht="20.25">
      <c r="A4514" s="52"/>
      <c r="B4514" s="53"/>
      <c r="C4514" s="1238" t="s">
        <v>744</v>
      </c>
      <c r="D4514" s="1239"/>
      <c r="E4514" s="140">
        <f>SUM(E4487:E4513)</f>
        <v>499034</v>
      </c>
    </row>
    <row r="4515" spans="1:6" ht="20.25">
      <c r="A4515" s="55" t="s">
        <v>23</v>
      </c>
      <c r="B4515" s="40"/>
      <c r="C4515" s="40"/>
      <c r="D4515" s="40"/>
      <c r="E4515" s="40"/>
    </row>
    <row r="4516" spans="1:6" ht="20.25">
      <c r="A4516" s="19" t="s">
        <v>0</v>
      </c>
      <c r="B4516" s="40"/>
      <c r="C4516" s="40"/>
      <c r="D4516" s="40"/>
      <c r="E4516" s="40"/>
    </row>
    <row r="4517" spans="1:6" ht="20.25">
      <c r="A4517" s="19" t="s">
        <v>1</v>
      </c>
      <c r="B4517" s="53"/>
      <c r="C4517" s="28"/>
      <c r="D4517" s="28"/>
      <c r="E4517" s="179"/>
    </row>
    <row r="4518" spans="1:6" ht="20.25">
      <c r="A4518" s="19"/>
      <c r="B4518" s="20"/>
      <c r="C4518" s="20"/>
      <c r="D4518" s="21"/>
      <c r="E4518" s="22"/>
    </row>
    <row r="4519" spans="1:6" ht="20.25">
      <c r="A4519" s="19"/>
      <c r="B4519" s="20"/>
      <c r="C4519" s="19" t="s">
        <v>2</v>
      </c>
      <c r="D4519" s="21"/>
      <c r="E4519" s="21"/>
    </row>
    <row r="4520" spans="1:6" ht="20.25">
      <c r="A4520" s="19" t="s">
        <v>3</v>
      </c>
      <c r="B4520" s="23"/>
      <c r="C4520" s="20"/>
      <c r="D4520" s="22"/>
      <c r="E4520" s="22"/>
    </row>
    <row r="4521" spans="1:6" ht="20.25">
      <c r="A4521" s="21"/>
      <c r="B4521" s="23"/>
      <c r="C4521" s="20"/>
      <c r="D4521" s="22"/>
      <c r="E4521" s="22"/>
    </row>
    <row r="4522" spans="1:6" ht="20.25">
      <c r="A4522" s="21" t="s">
        <v>402</v>
      </c>
      <c r="B4522" s="23"/>
      <c r="C4522" s="20"/>
      <c r="D4522" s="22"/>
      <c r="E4522" s="22"/>
    </row>
    <row r="4523" spans="1:6" ht="20.25">
      <c r="A4523" s="21" t="s">
        <v>5</v>
      </c>
      <c r="B4523" s="24"/>
      <c r="C4523" s="21"/>
      <c r="D4523" s="22"/>
      <c r="E4523" s="22"/>
    </row>
    <row r="4524" spans="1:6" ht="20.25">
      <c r="A4524" s="21" t="s">
        <v>6</v>
      </c>
      <c r="B4524" s="24"/>
      <c r="C4524" s="21"/>
      <c r="D4524" s="22"/>
      <c r="E4524" s="22"/>
    </row>
    <row r="4525" spans="1:6" ht="20.25">
      <c r="A4525" s="25" t="s">
        <v>7</v>
      </c>
      <c r="B4525" s="26" t="s">
        <v>8</v>
      </c>
      <c r="C4525" s="75" t="s">
        <v>9</v>
      </c>
      <c r="D4525" s="119"/>
      <c r="E4525" s="25" t="s">
        <v>10</v>
      </c>
    </row>
    <row r="4526" spans="1:6" ht="20.25">
      <c r="A4526" s="27"/>
      <c r="B4526" s="28" t="s">
        <v>11</v>
      </c>
      <c r="C4526" s="25"/>
      <c r="D4526" s="29"/>
      <c r="E4526" s="27" t="s">
        <v>12</v>
      </c>
    </row>
    <row r="4527" spans="1:6" ht="20.25">
      <c r="A4527" s="30"/>
      <c r="B4527" s="31"/>
      <c r="C4527" s="32" t="s">
        <v>13</v>
      </c>
      <c r="D4527" s="33" t="s">
        <v>14</v>
      </c>
      <c r="E4527" s="32"/>
      <c r="F4527" s="306">
        <v>43101</v>
      </c>
    </row>
    <row r="4528" spans="1:6" ht="20.25">
      <c r="A4528" s="34" t="s">
        <v>403</v>
      </c>
      <c r="B4528" s="37" t="s">
        <v>40</v>
      </c>
      <c r="C4528" s="37" t="s">
        <v>19</v>
      </c>
      <c r="D4528" s="86">
        <v>43131</v>
      </c>
      <c r="E4528" s="89">
        <v>517707</v>
      </c>
      <c r="F4528" s="306"/>
    </row>
    <row r="4529" spans="1:5" ht="20.25">
      <c r="A4529" s="37"/>
      <c r="B4529" s="37"/>
      <c r="C4529" s="37"/>
      <c r="D4529" s="38"/>
      <c r="E4529" s="89">
        <v>-1</v>
      </c>
    </row>
    <row r="4530" spans="1:5" ht="20.25">
      <c r="A4530" s="41"/>
      <c r="B4530" s="37"/>
      <c r="C4530" s="37"/>
      <c r="D4530" s="38"/>
      <c r="E4530" s="89"/>
    </row>
    <row r="4531" spans="1:5" ht="20.25">
      <c r="A4531" s="41"/>
      <c r="B4531" s="37"/>
      <c r="C4531" s="37"/>
      <c r="D4531" s="38"/>
      <c r="E4531" s="89"/>
    </row>
    <row r="4532" spans="1:5" ht="20.25">
      <c r="A4532" s="41"/>
      <c r="B4532" s="37"/>
      <c r="C4532" s="37"/>
      <c r="D4532" s="38"/>
      <c r="E4532" s="89"/>
    </row>
    <row r="4533" spans="1:5" ht="20.25">
      <c r="A4533" s="41"/>
      <c r="B4533" s="37"/>
      <c r="C4533" s="85"/>
      <c r="D4533" s="38"/>
      <c r="E4533" s="89"/>
    </row>
    <row r="4534" spans="1:5" ht="20.25">
      <c r="A4534" s="41"/>
      <c r="B4534" s="37"/>
      <c r="C4534" s="85"/>
      <c r="D4534" s="86"/>
      <c r="E4534" s="89"/>
    </row>
    <row r="4535" spans="1:5" ht="20.25">
      <c r="A4535" s="41"/>
      <c r="B4535" s="37"/>
      <c r="C4535" s="37"/>
      <c r="D4535" s="86"/>
      <c r="E4535" s="89"/>
    </row>
    <row r="4536" spans="1:5" ht="20.25">
      <c r="A4536" s="37"/>
      <c r="B4536" s="37"/>
      <c r="C4536" s="37"/>
      <c r="D4536" s="38"/>
      <c r="E4536" s="89"/>
    </row>
    <row r="4537" spans="1:5" ht="20.25">
      <c r="A4537" s="41"/>
      <c r="B4537" s="37"/>
      <c r="C4537" s="37"/>
      <c r="D4537" s="38"/>
      <c r="E4537" s="89"/>
    </row>
    <row r="4538" spans="1:5" ht="20.25">
      <c r="A4538" s="41"/>
      <c r="B4538" s="44"/>
      <c r="C4538" s="37"/>
      <c r="D4538" s="78"/>
      <c r="E4538" s="89"/>
    </row>
    <row r="4539" spans="1:5" ht="20.25">
      <c r="A4539" s="47"/>
      <c r="B4539" s="28"/>
      <c r="C4539" s="27"/>
      <c r="D4539" s="148"/>
      <c r="E4539" s="89"/>
    </row>
    <row r="4540" spans="1:5" ht="20.25">
      <c r="A4540" s="47"/>
      <c r="B4540" s="27"/>
      <c r="C4540" s="27"/>
      <c r="D4540" s="27"/>
      <c r="E4540" s="89"/>
    </row>
    <row r="4541" spans="1:5" ht="20.25">
      <c r="A4541" s="37"/>
      <c r="B4541" s="37"/>
      <c r="C4541" s="37"/>
      <c r="D4541" s="38"/>
      <c r="E4541" s="89"/>
    </row>
    <row r="4542" spans="1:5" ht="20.25">
      <c r="A4542" s="37"/>
      <c r="B4542" s="37"/>
      <c r="C4542" s="37"/>
      <c r="D4542" s="38"/>
      <c r="E4542" s="89"/>
    </row>
    <row r="4543" spans="1:5" ht="20.25">
      <c r="A4543" s="41"/>
      <c r="B4543" s="37"/>
      <c r="C4543" s="37"/>
      <c r="D4543" s="38"/>
      <c r="E4543" s="89"/>
    </row>
    <row r="4544" spans="1:5" ht="20.25">
      <c r="A4544" s="41"/>
      <c r="B4544" s="37"/>
      <c r="C4544" s="37"/>
      <c r="D4544" s="38"/>
      <c r="E4544" s="89"/>
    </row>
    <row r="4545" spans="1:6" ht="20.25">
      <c r="A4545" s="41"/>
      <c r="B4545" s="37"/>
      <c r="C4545" s="37"/>
      <c r="D4545" s="38"/>
      <c r="E4545" s="89"/>
    </row>
    <row r="4546" spans="1:6" ht="20.25">
      <c r="A4546" s="37"/>
      <c r="B4546" s="44"/>
      <c r="C4546" s="37"/>
      <c r="D4546" s="45"/>
      <c r="E4546" s="46"/>
    </row>
    <row r="4547" spans="1:6" s="279" customFormat="1" ht="20.25">
      <c r="A4547" s="37"/>
      <c r="B4547" s="44"/>
      <c r="C4547" s="37"/>
      <c r="D4547" s="45"/>
      <c r="E4547" s="46"/>
      <c r="F4547" s="302"/>
    </row>
    <row r="4548" spans="1:6" s="279" customFormat="1" ht="20.25">
      <c r="A4548" s="280"/>
      <c r="B4548" s="281"/>
      <c r="C4548" s="280"/>
      <c r="D4548" s="45"/>
      <c r="E4548" s="46"/>
      <c r="F4548" s="302"/>
    </row>
    <row r="4549" spans="1:6" s="279" customFormat="1" ht="20.25">
      <c r="A4549" s="280"/>
      <c r="B4549" s="281"/>
      <c r="C4549" s="280"/>
      <c r="D4549" s="45"/>
      <c r="E4549" s="46"/>
      <c r="F4549" s="302"/>
    </row>
    <row r="4550" spans="1:6" ht="20.25">
      <c r="A4550" s="280"/>
      <c r="B4550" s="281"/>
      <c r="C4550" s="280"/>
      <c r="D4550" s="45"/>
      <c r="E4550" s="46"/>
    </row>
    <row r="4551" spans="1:6" ht="20.25">
      <c r="A4551" s="37"/>
      <c r="B4551" s="44"/>
      <c r="C4551" s="37"/>
      <c r="D4551" s="45"/>
      <c r="E4551" s="46"/>
    </row>
    <row r="4552" spans="1:6" ht="20.25">
      <c r="A4552" s="37"/>
      <c r="B4552" s="44"/>
      <c r="C4552" s="37"/>
      <c r="D4552" s="45"/>
      <c r="E4552" s="46"/>
    </row>
    <row r="4553" spans="1:6" ht="20.25">
      <c r="A4553" s="47"/>
      <c r="B4553" s="48"/>
      <c r="C4553" s="47"/>
      <c r="D4553" s="49"/>
      <c r="E4553" s="50"/>
    </row>
    <row r="4554" spans="1:6" ht="20.25">
      <c r="A4554" s="30"/>
      <c r="B4554" s="51"/>
      <c r="C4554" s="30"/>
      <c r="D4554" s="49"/>
      <c r="E4554" s="50"/>
    </row>
    <row r="4555" spans="1:6" ht="20.25">
      <c r="A4555" s="52"/>
      <c r="B4555" s="53"/>
      <c r="C4555" s="1238" t="s">
        <v>744</v>
      </c>
      <c r="D4555" s="1239"/>
      <c r="E4555" s="140">
        <f>SUM(E4528:E4554)</f>
        <v>517706</v>
      </c>
    </row>
    <row r="4556" spans="1:6" ht="20.25">
      <c r="A4556" s="55" t="s">
        <v>23</v>
      </c>
      <c r="B4556" s="40"/>
      <c r="C4556" s="40"/>
      <c r="D4556" s="40"/>
      <c r="E4556" s="40"/>
    </row>
    <row r="4557" spans="1:6" ht="20.25">
      <c r="A4557" s="19" t="s">
        <v>0</v>
      </c>
      <c r="B4557" s="40"/>
      <c r="C4557" s="40"/>
      <c r="D4557" s="40"/>
      <c r="E4557" s="40"/>
    </row>
    <row r="4558" spans="1:6" ht="20.25">
      <c r="A4558" s="19" t="s">
        <v>1</v>
      </c>
      <c r="B4558" s="53"/>
      <c r="C4558" s="28"/>
      <c r="D4558" s="28"/>
      <c r="E4558" s="179"/>
    </row>
    <row r="4559" spans="1:6" ht="20.25">
      <c r="A4559" s="19"/>
      <c r="B4559" s="20"/>
      <c r="C4559" s="20"/>
      <c r="D4559" s="21"/>
      <c r="E4559" s="22"/>
    </row>
    <row r="4560" spans="1:6" ht="20.25">
      <c r="A4560" s="19"/>
      <c r="B4560" s="20"/>
      <c r="C4560" s="19" t="s">
        <v>2</v>
      </c>
      <c r="D4560" s="21"/>
      <c r="E4560" s="21"/>
    </row>
    <row r="4561" spans="1:7" ht="20.25">
      <c r="A4561" s="19" t="s">
        <v>3</v>
      </c>
      <c r="B4561" s="23"/>
      <c r="C4561" s="20"/>
      <c r="D4561" s="22"/>
      <c r="E4561" s="22"/>
    </row>
    <row r="4562" spans="1:7" ht="20.25">
      <c r="A4562" s="21"/>
      <c r="B4562" s="23"/>
      <c r="C4562" s="20"/>
      <c r="D4562" s="22"/>
      <c r="E4562" s="22"/>
    </row>
    <row r="4563" spans="1:7" ht="20.25">
      <c r="A4563" s="21" t="s">
        <v>404</v>
      </c>
      <c r="B4563" s="23"/>
      <c r="C4563" s="20"/>
      <c r="D4563" s="22"/>
      <c r="E4563" s="22"/>
    </row>
    <row r="4564" spans="1:7" ht="20.25">
      <c r="A4564" s="21" t="s">
        <v>5</v>
      </c>
      <c r="B4564" s="24"/>
      <c r="C4564" s="21"/>
      <c r="D4564" s="22"/>
      <c r="E4564" s="22"/>
    </row>
    <row r="4565" spans="1:7" ht="20.25">
      <c r="A4565" s="21" t="s">
        <v>6</v>
      </c>
      <c r="B4565" s="24"/>
      <c r="C4565" s="21"/>
      <c r="D4565" s="22"/>
      <c r="E4565" s="22"/>
    </row>
    <row r="4566" spans="1:7" ht="20.25">
      <c r="A4566" s="25" t="s">
        <v>7</v>
      </c>
      <c r="B4566" s="26" t="s">
        <v>8</v>
      </c>
      <c r="C4566" s="1238" t="s">
        <v>9</v>
      </c>
      <c r="D4566" s="1239"/>
      <c r="E4566" s="25" t="s">
        <v>10</v>
      </c>
    </row>
    <row r="4567" spans="1:7" ht="20.25">
      <c r="A4567" s="27"/>
      <c r="B4567" s="28" t="s">
        <v>11</v>
      </c>
      <c r="C4567" s="25"/>
      <c r="D4567" s="29"/>
      <c r="E4567" s="27" t="s">
        <v>12</v>
      </c>
    </row>
    <row r="4568" spans="1:7" ht="20.25">
      <c r="A4568" s="30"/>
      <c r="B4568" s="31"/>
      <c r="C4568" s="32" t="s">
        <v>13</v>
      </c>
      <c r="D4568" s="33" t="s">
        <v>14</v>
      </c>
      <c r="E4568" s="32"/>
      <c r="F4568" s="302" t="s">
        <v>537</v>
      </c>
    </row>
    <row r="4569" spans="1:7" ht="20.25">
      <c r="A4569" s="34" t="s">
        <v>405</v>
      </c>
      <c r="B4569" s="280" t="s">
        <v>40</v>
      </c>
      <c r="C4569" s="280" t="s">
        <v>19</v>
      </c>
      <c r="D4569" s="86">
        <v>43069</v>
      </c>
      <c r="E4569" s="89">
        <v>730000</v>
      </c>
    </row>
    <row r="4570" spans="1:7" ht="20.25">
      <c r="A4570" s="41"/>
      <c r="B4570" s="280" t="s">
        <v>367</v>
      </c>
      <c r="C4570" s="280"/>
      <c r="D4570" s="86">
        <v>43100</v>
      </c>
      <c r="E4570" s="89">
        <v>-130000</v>
      </c>
      <c r="F4570" s="315">
        <v>43101</v>
      </c>
      <c r="G4570" s="316"/>
    </row>
    <row r="4571" spans="1:7" ht="20.25">
      <c r="A4571" s="41"/>
      <c r="B4571" s="280" t="s">
        <v>40</v>
      </c>
      <c r="C4571" s="280" t="s">
        <v>19</v>
      </c>
      <c r="D4571" s="38">
        <v>43131</v>
      </c>
      <c r="E4571" s="89">
        <v>1602905</v>
      </c>
    </row>
    <row r="4572" spans="1:7" ht="20.25">
      <c r="A4572" s="41"/>
      <c r="B4572" s="37"/>
      <c r="C4572" s="85"/>
      <c r="D4572" s="86"/>
      <c r="E4572" s="89"/>
    </row>
    <row r="4573" spans="1:7" ht="20.25">
      <c r="A4573" s="41"/>
      <c r="B4573" s="37"/>
      <c r="C4573" s="37"/>
      <c r="D4573" s="86"/>
      <c r="E4573" s="89"/>
    </row>
    <row r="4574" spans="1:7" ht="20.25">
      <c r="A4574" s="41"/>
      <c r="B4574" s="37"/>
      <c r="C4574" s="37"/>
      <c r="D4574" s="86"/>
      <c r="E4574" s="89"/>
    </row>
    <row r="4575" spans="1:7" ht="20.25">
      <c r="A4575" s="41"/>
      <c r="B4575" s="37"/>
      <c r="C4575" s="37"/>
      <c r="D4575" s="38"/>
      <c r="E4575" s="89"/>
    </row>
    <row r="4576" spans="1:7" ht="20.25">
      <c r="A4576" s="37"/>
      <c r="B4576" s="37"/>
      <c r="C4576" s="37"/>
      <c r="D4576" s="86"/>
      <c r="E4576" s="89"/>
    </row>
    <row r="4577" spans="1:6" ht="20.25">
      <c r="A4577" s="41"/>
      <c r="B4577" s="37"/>
      <c r="C4577" s="37"/>
      <c r="D4577" s="38"/>
      <c r="E4577" s="89"/>
    </row>
    <row r="4578" spans="1:6" ht="20.25">
      <c r="A4578" s="41"/>
      <c r="B4578" s="44"/>
      <c r="C4578" s="37"/>
      <c r="D4578" s="78"/>
      <c r="E4578" s="89"/>
    </row>
    <row r="4579" spans="1:6" ht="20.25">
      <c r="A4579" s="47"/>
      <c r="B4579" s="28"/>
      <c r="C4579" s="27"/>
      <c r="D4579" s="148"/>
      <c r="E4579" s="89"/>
    </row>
    <row r="4580" spans="1:6" ht="20.25">
      <c r="A4580" s="47"/>
      <c r="B4580" s="27"/>
      <c r="C4580" s="27"/>
      <c r="D4580" s="27"/>
      <c r="E4580" s="89"/>
    </row>
    <row r="4581" spans="1:6" ht="20.25">
      <c r="A4581" s="37"/>
      <c r="B4581" s="37"/>
      <c r="C4581" s="37"/>
      <c r="D4581" s="38"/>
      <c r="E4581" s="89"/>
    </row>
    <row r="4582" spans="1:6" ht="20.25">
      <c r="A4582" s="37"/>
      <c r="B4582" s="37"/>
      <c r="C4582" s="37"/>
      <c r="D4582" s="38"/>
      <c r="E4582" s="89"/>
    </row>
    <row r="4583" spans="1:6" ht="20.25">
      <c r="A4583" s="41"/>
      <c r="B4583" s="37"/>
      <c r="C4583" s="37"/>
      <c r="D4583" s="38"/>
      <c r="E4583" s="89"/>
    </row>
    <row r="4584" spans="1:6" ht="20.25">
      <c r="A4584" s="41"/>
      <c r="B4584" s="37"/>
      <c r="C4584" s="37"/>
      <c r="D4584" s="38"/>
      <c r="E4584" s="89"/>
    </row>
    <row r="4585" spans="1:6" ht="20.25">
      <c r="A4585" s="41"/>
      <c r="B4585" s="37"/>
      <c r="C4585" s="37"/>
      <c r="D4585" s="38"/>
      <c r="E4585" s="89"/>
    </row>
    <row r="4586" spans="1:6" ht="20.25">
      <c r="A4586" s="37"/>
      <c r="B4586" s="44"/>
      <c r="C4586" s="37"/>
      <c r="D4586" s="45"/>
      <c r="E4586" s="46"/>
    </row>
    <row r="4587" spans="1:6" s="279" customFormat="1" ht="20.25">
      <c r="A4587" s="37"/>
      <c r="B4587" s="44"/>
      <c r="C4587" s="37"/>
      <c r="D4587" s="45"/>
      <c r="E4587" s="46"/>
      <c r="F4587" s="302"/>
    </row>
    <row r="4588" spans="1:6" s="279" customFormat="1" ht="20.25">
      <c r="A4588" s="280"/>
      <c r="B4588" s="281"/>
      <c r="C4588" s="280"/>
      <c r="D4588" s="45"/>
      <c r="E4588" s="46"/>
      <c r="F4588" s="302"/>
    </row>
    <row r="4589" spans="1:6" s="279" customFormat="1" ht="20.25">
      <c r="A4589" s="280"/>
      <c r="B4589" s="281"/>
      <c r="C4589" s="280"/>
      <c r="D4589" s="45"/>
      <c r="E4589" s="46"/>
      <c r="F4589" s="302"/>
    </row>
    <row r="4590" spans="1:6" s="279" customFormat="1" ht="20.25">
      <c r="A4590" s="280"/>
      <c r="B4590" s="281"/>
      <c r="C4590" s="280"/>
      <c r="D4590" s="45"/>
      <c r="E4590" s="46"/>
      <c r="F4590" s="302"/>
    </row>
    <row r="4591" spans="1:6" ht="20.25">
      <c r="A4591" s="280"/>
      <c r="B4591" s="281"/>
      <c r="C4591" s="280"/>
      <c r="D4591" s="45"/>
      <c r="E4591" s="46"/>
    </row>
    <row r="4592" spans="1:6" ht="20.25">
      <c r="A4592" s="37"/>
      <c r="B4592" s="44"/>
      <c r="C4592" s="37"/>
      <c r="D4592" s="45"/>
      <c r="E4592" s="46"/>
    </row>
    <row r="4593" spans="1:5" ht="20.25">
      <c r="A4593" s="37"/>
      <c r="B4593" s="44"/>
      <c r="C4593" s="37"/>
      <c r="D4593" s="45"/>
      <c r="E4593" s="46"/>
    </row>
    <row r="4594" spans="1:5" ht="20.25">
      <c r="A4594" s="47"/>
      <c r="B4594" s="48"/>
      <c r="C4594" s="47"/>
      <c r="D4594" s="49"/>
      <c r="E4594" s="50"/>
    </row>
    <row r="4595" spans="1:5" ht="20.25">
      <c r="A4595" s="30"/>
      <c r="B4595" s="51"/>
      <c r="C4595" s="30"/>
      <c r="D4595" s="49"/>
      <c r="E4595" s="50"/>
    </row>
    <row r="4596" spans="1:5" ht="20.25">
      <c r="A4596" s="52"/>
      <c r="B4596" s="53"/>
      <c r="C4596" s="1238" t="s">
        <v>744</v>
      </c>
      <c r="D4596" s="1239"/>
      <c r="E4596" s="140">
        <f>SUM(E4569:E4595)</f>
        <v>2202905</v>
      </c>
    </row>
    <row r="4597" spans="1:5" ht="20.25">
      <c r="A4597" s="55" t="s">
        <v>23</v>
      </c>
      <c r="B4597" s="40"/>
      <c r="C4597" s="40"/>
      <c r="D4597" s="40"/>
      <c r="E4597" s="40"/>
    </row>
    <row r="4598" spans="1:5" ht="20.25">
      <c r="A4598" s="19" t="s">
        <v>0</v>
      </c>
      <c r="B4598" s="40"/>
      <c r="C4598" s="40"/>
      <c r="D4598" s="40"/>
      <c r="E4598" s="40"/>
    </row>
    <row r="4599" spans="1:5" ht="20.25">
      <c r="A4599" s="19" t="s">
        <v>1</v>
      </c>
      <c r="B4599" s="53"/>
      <c r="C4599" s="28"/>
      <c r="D4599" s="28"/>
      <c r="E4599" s="179"/>
    </row>
    <row r="4600" spans="1:5" ht="20.25">
      <c r="A4600" s="19"/>
      <c r="B4600" s="20"/>
      <c r="C4600" s="20"/>
      <c r="D4600" s="21"/>
      <c r="E4600" s="22"/>
    </row>
    <row r="4601" spans="1:5" ht="20.25">
      <c r="A4601" s="19"/>
      <c r="B4601" s="20"/>
      <c r="C4601" s="19" t="s">
        <v>2</v>
      </c>
      <c r="D4601" s="21"/>
      <c r="E4601" s="21"/>
    </row>
    <row r="4602" spans="1:5" ht="20.25">
      <c r="A4602" s="19" t="s">
        <v>3</v>
      </c>
      <c r="B4602" s="23"/>
      <c r="C4602" s="20"/>
      <c r="D4602" s="22"/>
      <c r="E4602" s="22"/>
    </row>
    <row r="4603" spans="1:5" ht="20.25">
      <c r="A4603" s="21"/>
      <c r="B4603" s="23"/>
      <c r="C4603" s="20"/>
      <c r="D4603" s="22"/>
      <c r="E4603" s="22"/>
    </row>
    <row r="4604" spans="1:5" ht="20.25">
      <c r="A4604" s="21" t="s">
        <v>406</v>
      </c>
      <c r="B4604" s="23"/>
      <c r="C4604" s="20"/>
      <c r="D4604" s="22"/>
      <c r="E4604" s="22"/>
    </row>
    <row r="4605" spans="1:5" ht="20.25">
      <c r="A4605" s="21" t="s">
        <v>5</v>
      </c>
      <c r="B4605" s="24"/>
      <c r="C4605" s="21"/>
      <c r="D4605" s="22"/>
      <c r="E4605" s="22"/>
    </row>
    <row r="4606" spans="1:5" ht="20.25">
      <c r="A4606" s="21" t="s">
        <v>6</v>
      </c>
      <c r="B4606" s="24"/>
      <c r="C4606" s="21"/>
      <c r="D4606" s="22"/>
      <c r="E4606" s="22"/>
    </row>
    <row r="4607" spans="1:5" ht="20.25">
      <c r="A4607" s="25" t="s">
        <v>7</v>
      </c>
      <c r="B4607" s="26" t="s">
        <v>8</v>
      </c>
      <c r="C4607" s="1238" t="s">
        <v>9</v>
      </c>
      <c r="D4607" s="1239"/>
      <c r="E4607" s="25" t="s">
        <v>10</v>
      </c>
    </row>
    <row r="4608" spans="1:5" ht="20.25">
      <c r="A4608" s="27"/>
      <c r="B4608" s="28" t="s">
        <v>11</v>
      </c>
      <c r="C4608" s="25"/>
      <c r="D4608" s="29"/>
      <c r="E4608" s="27" t="s">
        <v>12</v>
      </c>
    </row>
    <row r="4609" spans="1:6" ht="20.25">
      <c r="A4609" s="30"/>
      <c r="B4609" s="31"/>
      <c r="C4609" s="32" t="s">
        <v>13</v>
      </c>
      <c r="D4609" s="33" t="s">
        <v>14</v>
      </c>
      <c r="E4609" s="32"/>
      <c r="F4609" s="299">
        <v>43101</v>
      </c>
    </row>
    <row r="4610" spans="1:6" ht="20.25">
      <c r="A4610" s="34" t="s">
        <v>407</v>
      </c>
      <c r="B4610" s="37" t="s">
        <v>18</v>
      </c>
      <c r="C4610" s="37" t="s">
        <v>19</v>
      </c>
      <c r="D4610" s="86">
        <v>43131</v>
      </c>
      <c r="E4610" s="89">
        <v>469249</v>
      </c>
    </row>
    <row r="4611" spans="1:6" ht="20.25">
      <c r="A4611" s="37"/>
      <c r="B4611" s="37"/>
      <c r="C4611" s="37"/>
      <c r="D4611" s="86"/>
      <c r="E4611" s="89"/>
    </row>
    <row r="4612" spans="1:6" ht="20.25">
      <c r="A4612" s="41"/>
      <c r="B4612" s="37"/>
      <c r="C4612" s="37"/>
      <c r="D4612" s="86"/>
      <c r="E4612" s="89"/>
    </row>
    <row r="4613" spans="1:6" ht="20.25">
      <c r="A4613" s="41"/>
      <c r="B4613" s="37"/>
      <c r="C4613" s="37"/>
      <c r="D4613" s="38"/>
      <c r="E4613" s="89"/>
      <c r="F4613"/>
    </row>
    <row r="4614" spans="1:6" ht="20.25">
      <c r="A4614" s="41"/>
      <c r="B4614" s="37"/>
      <c r="C4614" s="37"/>
      <c r="D4614" s="86"/>
      <c r="E4614" s="89"/>
      <c r="F4614"/>
    </row>
    <row r="4615" spans="1:6" ht="20.25">
      <c r="A4615" s="41"/>
      <c r="B4615" s="37"/>
      <c r="C4615" s="85"/>
      <c r="D4615" s="38"/>
      <c r="E4615" s="89"/>
      <c r="F4615"/>
    </row>
    <row r="4616" spans="1:6" ht="20.25">
      <c r="A4616" s="41"/>
      <c r="B4616" s="37"/>
      <c r="C4616" s="85"/>
      <c r="D4616" s="86"/>
      <c r="E4616" s="89"/>
      <c r="F4616"/>
    </row>
    <row r="4617" spans="1:6" ht="20.25">
      <c r="A4617" s="41"/>
      <c r="B4617" s="37"/>
      <c r="C4617" s="37"/>
      <c r="D4617" s="38"/>
      <c r="E4617" s="89"/>
      <c r="F4617"/>
    </row>
    <row r="4618" spans="1:6" ht="20.25">
      <c r="A4618" s="37"/>
      <c r="B4618" s="37"/>
      <c r="C4618" s="37"/>
      <c r="D4618" s="38"/>
      <c r="E4618" s="89"/>
      <c r="F4618"/>
    </row>
    <row r="4619" spans="1:6" ht="20.25">
      <c r="A4619" s="41"/>
      <c r="B4619" s="37"/>
      <c r="C4619" s="37"/>
      <c r="D4619" s="38"/>
      <c r="E4619" s="89"/>
      <c r="F4619"/>
    </row>
    <row r="4620" spans="1:6" ht="20.25">
      <c r="A4620" s="41"/>
      <c r="B4620" s="44"/>
      <c r="C4620" s="37"/>
      <c r="D4620" s="78"/>
      <c r="E4620" s="89"/>
      <c r="F4620"/>
    </row>
    <row r="4621" spans="1:6" ht="20.25">
      <c r="A4621" s="47"/>
      <c r="B4621" s="28"/>
      <c r="C4621" s="27"/>
      <c r="D4621" s="148"/>
      <c r="E4621" s="89"/>
      <c r="F4621"/>
    </row>
    <row r="4622" spans="1:6" ht="20.25">
      <c r="A4622" s="47"/>
      <c r="B4622" s="27"/>
      <c r="C4622" s="27"/>
      <c r="D4622" s="27"/>
      <c r="E4622" s="89"/>
      <c r="F4622"/>
    </row>
    <row r="4623" spans="1:6" ht="20.25">
      <c r="A4623" s="37"/>
      <c r="B4623" s="37"/>
      <c r="C4623" s="37"/>
      <c r="D4623" s="38"/>
      <c r="E4623" s="89"/>
      <c r="F4623"/>
    </row>
    <row r="4624" spans="1:6" ht="20.25">
      <c r="A4624" s="37"/>
      <c r="B4624" s="37"/>
      <c r="C4624" s="37"/>
      <c r="D4624" s="38"/>
      <c r="E4624" s="89"/>
      <c r="F4624"/>
    </row>
    <row r="4625" spans="1:6" ht="20.25">
      <c r="A4625" s="41"/>
      <c r="B4625" s="37"/>
      <c r="C4625" s="37"/>
      <c r="D4625" s="38"/>
      <c r="E4625" s="89"/>
      <c r="F4625"/>
    </row>
    <row r="4626" spans="1:6" ht="20.25">
      <c r="A4626" s="41"/>
      <c r="B4626" s="37"/>
      <c r="C4626" s="37"/>
      <c r="D4626" s="38"/>
      <c r="E4626" s="89"/>
      <c r="F4626"/>
    </row>
    <row r="4627" spans="1:6" ht="20.25">
      <c r="A4627" s="41"/>
      <c r="B4627" s="37"/>
      <c r="C4627" s="37"/>
      <c r="D4627" s="38"/>
      <c r="E4627" s="89"/>
      <c r="F4627"/>
    </row>
    <row r="4628" spans="1:6" ht="20.25">
      <c r="A4628" s="37"/>
      <c r="B4628" s="44"/>
      <c r="C4628" s="37"/>
      <c r="D4628" s="45"/>
      <c r="E4628" s="46"/>
      <c r="F4628"/>
    </row>
    <row r="4629" spans="1:6" s="279" customFormat="1" ht="20.25">
      <c r="A4629" s="37"/>
      <c r="B4629" s="44"/>
      <c r="C4629" s="37"/>
      <c r="D4629" s="45"/>
      <c r="E4629" s="46"/>
      <c r="F4629" s="302"/>
    </row>
    <row r="4630" spans="1:6" s="279" customFormat="1" ht="20.25">
      <c r="A4630" s="280"/>
      <c r="B4630" s="281"/>
      <c r="C4630" s="280"/>
      <c r="D4630" s="45"/>
      <c r="E4630" s="46"/>
      <c r="F4630" s="302"/>
    </row>
    <row r="4631" spans="1:6" s="279" customFormat="1" ht="20.25">
      <c r="A4631" s="280"/>
      <c r="B4631" s="281"/>
      <c r="C4631" s="280"/>
      <c r="D4631" s="45"/>
      <c r="E4631" s="46"/>
      <c r="F4631" s="302"/>
    </row>
    <row r="4632" spans="1:6" ht="20.25">
      <c r="A4632" s="280"/>
      <c r="B4632" s="281"/>
      <c r="C4632" s="280"/>
      <c r="D4632" s="45"/>
      <c r="E4632" s="46"/>
    </row>
    <row r="4633" spans="1:6" ht="20.25">
      <c r="A4633" s="37"/>
      <c r="B4633" s="44"/>
      <c r="C4633" s="37"/>
      <c r="D4633" s="45"/>
      <c r="E4633" s="46"/>
    </row>
    <row r="4634" spans="1:6" ht="20.25">
      <c r="A4634" s="37"/>
      <c r="B4634" s="44"/>
      <c r="C4634" s="37"/>
      <c r="D4634" s="45"/>
      <c r="E4634" s="46"/>
    </row>
    <row r="4635" spans="1:6" ht="20.25">
      <c r="A4635" s="47"/>
      <c r="B4635" s="48"/>
      <c r="C4635" s="47"/>
      <c r="D4635" s="49"/>
      <c r="E4635" s="50"/>
    </row>
    <row r="4636" spans="1:6" ht="20.25">
      <c r="A4636" s="30"/>
      <c r="B4636" s="51"/>
      <c r="C4636" s="30"/>
      <c r="D4636" s="49"/>
      <c r="E4636" s="50"/>
    </row>
    <row r="4637" spans="1:6" ht="20.25">
      <c r="A4637" s="52"/>
      <c r="B4637" s="53"/>
      <c r="C4637" s="1238" t="s">
        <v>744</v>
      </c>
      <c r="D4637" s="1239"/>
      <c r="E4637" s="140">
        <f>SUM(E4610:E4636)</f>
        <v>469249</v>
      </c>
    </row>
    <row r="4638" spans="1:6" ht="20.25">
      <c r="A4638" s="55" t="s">
        <v>23</v>
      </c>
      <c r="B4638" s="40"/>
      <c r="C4638" s="40"/>
      <c r="D4638" s="40"/>
      <c r="E4638" s="40"/>
    </row>
    <row r="4639" spans="1:6" ht="20.25">
      <c r="A4639" s="19" t="s">
        <v>0</v>
      </c>
      <c r="B4639" s="40"/>
      <c r="C4639" s="40"/>
      <c r="D4639" s="40"/>
      <c r="E4639" s="40"/>
    </row>
    <row r="4640" spans="1:6" ht="20.25">
      <c r="A4640" s="19" t="s">
        <v>1</v>
      </c>
      <c r="B4640" s="53"/>
      <c r="C4640" s="28"/>
      <c r="D4640" s="28"/>
      <c r="E4640" s="179"/>
    </row>
    <row r="4641" spans="1:6" ht="20.25">
      <c r="A4641" s="19"/>
      <c r="B4641" s="20"/>
      <c r="C4641" s="20"/>
      <c r="D4641" s="21"/>
      <c r="E4641" s="22"/>
    </row>
    <row r="4642" spans="1:6" ht="20.25">
      <c r="A4642" s="19"/>
      <c r="B4642" s="20"/>
      <c r="C4642" s="19" t="s">
        <v>2</v>
      </c>
      <c r="D4642" s="21"/>
      <c r="E4642" s="21"/>
    </row>
    <row r="4643" spans="1:6" ht="20.25">
      <c r="A4643" s="19" t="s">
        <v>3</v>
      </c>
      <c r="B4643" s="23"/>
      <c r="C4643" s="20"/>
      <c r="D4643" s="22"/>
      <c r="E4643" s="22"/>
    </row>
    <row r="4644" spans="1:6" ht="20.25">
      <c r="A4644" s="21"/>
      <c r="B4644" s="23"/>
      <c r="C4644" s="20"/>
      <c r="D4644" s="22"/>
      <c r="E4644" s="22"/>
    </row>
    <row r="4645" spans="1:6" ht="20.25">
      <c r="A4645" s="21" t="s">
        <v>408</v>
      </c>
      <c r="B4645" s="23"/>
      <c r="C4645" s="20"/>
      <c r="D4645" s="22"/>
      <c r="E4645" s="22"/>
    </row>
    <row r="4646" spans="1:6" ht="20.25">
      <c r="A4646" s="21" t="s">
        <v>5</v>
      </c>
      <c r="B4646" s="24"/>
      <c r="C4646" s="21"/>
      <c r="D4646" s="22"/>
      <c r="E4646" s="22"/>
    </row>
    <row r="4647" spans="1:6" ht="20.25">
      <c r="A4647" s="21" t="s">
        <v>6</v>
      </c>
      <c r="B4647" s="24"/>
      <c r="C4647" s="21"/>
      <c r="D4647" s="22"/>
      <c r="E4647" s="22"/>
    </row>
    <row r="4648" spans="1:6" ht="20.25">
      <c r="A4648" s="25" t="s">
        <v>7</v>
      </c>
      <c r="B4648" s="26" t="s">
        <v>8</v>
      </c>
      <c r="C4648" s="1238" t="s">
        <v>9</v>
      </c>
      <c r="D4648" s="1239"/>
      <c r="E4648" s="25" t="s">
        <v>10</v>
      </c>
    </row>
    <row r="4649" spans="1:6" ht="20.25">
      <c r="A4649" s="27"/>
      <c r="B4649" s="28" t="s">
        <v>11</v>
      </c>
      <c r="C4649" s="25"/>
      <c r="D4649" s="29"/>
      <c r="E4649" s="27" t="s">
        <v>12</v>
      </c>
    </row>
    <row r="4650" spans="1:6" ht="20.25">
      <c r="A4650" s="30"/>
      <c r="B4650" s="31"/>
      <c r="C4650" s="32" t="s">
        <v>13</v>
      </c>
      <c r="D4650" s="33" t="s">
        <v>14</v>
      </c>
      <c r="E4650" s="32"/>
      <c r="F4650" s="299">
        <v>43101</v>
      </c>
    </row>
    <row r="4651" spans="1:6" ht="20.25">
      <c r="A4651" s="34" t="s">
        <v>409</v>
      </c>
      <c r="B4651" s="37" t="s">
        <v>18</v>
      </c>
      <c r="C4651" s="280" t="s">
        <v>17</v>
      </c>
      <c r="D4651" s="86">
        <v>43115</v>
      </c>
      <c r="E4651" s="89">
        <v>317616</v>
      </c>
      <c r="F4651" s="299">
        <v>43101</v>
      </c>
    </row>
    <row r="4652" spans="1:6" ht="20.25">
      <c r="A4652" s="37"/>
      <c r="B4652" s="37" t="s">
        <v>18</v>
      </c>
      <c r="C4652" s="280" t="s">
        <v>19</v>
      </c>
      <c r="D4652" s="86">
        <v>43131</v>
      </c>
      <c r="E4652" s="89">
        <v>366795</v>
      </c>
      <c r="F4652" s="302" t="s">
        <v>543</v>
      </c>
    </row>
    <row r="4653" spans="1:6" ht="20.25">
      <c r="A4653" s="41"/>
      <c r="B4653" s="37"/>
      <c r="C4653" s="280"/>
      <c r="D4653" s="86"/>
      <c r="E4653" s="89"/>
    </row>
    <row r="4654" spans="1:6" ht="20.25">
      <c r="A4654" s="41"/>
      <c r="B4654" s="37"/>
      <c r="C4654" s="37"/>
      <c r="D4654" s="38"/>
      <c r="E4654" s="89"/>
    </row>
    <row r="4655" spans="1:6" ht="20.25">
      <c r="A4655" s="41"/>
      <c r="B4655" s="37"/>
      <c r="C4655" s="37"/>
      <c r="D4655" s="38"/>
      <c r="E4655" s="89"/>
    </row>
    <row r="4656" spans="1:6" ht="20.25">
      <c r="A4656" s="41"/>
      <c r="B4656" s="37"/>
      <c r="C4656" s="85"/>
      <c r="D4656" s="38"/>
      <c r="E4656" s="89"/>
    </row>
    <row r="4657" spans="1:6" ht="20.25">
      <c r="A4657" s="41"/>
      <c r="B4657" s="37"/>
      <c r="C4657" s="85"/>
      <c r="D4657" s="86"/>
      <c r="E4657" s="89"/>
    </row>
    <row r="4658" spans="1:6" ht="20.25">
      <c r="A4658" s="41"/>
      <c r="B4658" s="37"/>
      <c r="C4658" s="37"/>
      <c r="D4658" s="86"/>
      <c r="E4658" s="89"/>
    </row>
    <row r="4659" spans="1:6" ht="20.25">
      <c r="A4659" s="37"/>
      <c r="B4659" s="37"/>
      <c r="C4659" s="37"/>
      <c r="D4659" s="86"/>
      <c r="E4659" s="89"/>
    </row>
    <row r="4660" spans="1:6" ht="20.25">
      <c r="A4660" s="41"/>
      <c r="B4660" s="37"/>
      <c r="C4660" s="37"/>
      <c r="D4660" s="86"/>
      <c r="E4660" s="89"/>
    </row>
    <row r="4661" spans="1:6" ht="20.25">
      <c r="A4661" s="41"/>
      <c r="B4661" s="44"/>
      <c r="C4661" s="37"/>
      <c r="D4661" s="78"/>
      <c r="E4661" s="89"/>
    </row>
    <row r="4662" spans="1:6" ht="20.25">
      <c r="A4662" s="47"/>
      <c r="B4662" s="28"/>
      <c r="C4662" s="27"/>
      <c r="D4662" s="148"/>
      <c r="E4662" s="89"/>
    </row>
    <row r="4663" spans="1:6" ht="20.25">
      <c r="A4663" s="47"/>
      <c r="B4663" s="27"/>
      <c r="C4663" s="27"/>
      <c r="D4663" s="27"/>
      <c r="E4663" s="89"/>
    </row>
    <row r="4664" spans="1:6" ht="20.25">
      <c r="A4664" s="37"/>
      <c r="B4664" s="37"/>
      <c r="C4664" s="37"/>
      <c r="D4664" s="38"/>
      <c r="E4664" s="89"/>
    </row>
    <row r="4665" spans="1:6" ht="20.25">
      <c r="A4665" s="37"/>
      <c r="B4665" s="37"/>
      <c r="C4665" s="37"/>
      <c r="D4665" s="38"/>
      <c r="E4665" s="89"/>
    </row>
    <row r="4666" spans="1:6" ht="20.25">
      <c r="A4666" s="41"/>
      <c r="B4666" s="37"/>
      <c r="C4666" s="37"/>
      <c r="D4666" s="38"/>
      <c r="E4666" s="89"/>
    </row>
    <row r="4667" spans="1:6" ht="20.25">
      <c r="A4667" s="41"/>
      <c r="B4667" s="37"/>
      <c r="C4667" s="37"/>
      <c r="D4667" s="38"/>
      <c r="E4667" s="89"/>
    </row>
    <row r="4668" spans="1:6" ht="20.25">
      <c r="A4668" s="41"/>
      <c r="B4668" s="37"/>
      <c r="C4668" s="37"/>
      <c r="D4668" s="38"/>
      <c r="E4668" s="89"/>
    </row>
    <row r="4669" spans="1:6" ht="20.25">
      <c r="A4669" s="37"/>
      <c r="B4669" s="44"/>
      <c r="C4669" s="37"/>
      <c r="D4669" s="45"/>
      <c r="E4669" s="46"/>
    </row>
    <row r="4670" spans="1:6" s="279" customFormat="1" ht="20.25">
      <c r="A4670" s="37"/>
      <c r="B4670" s="44"/>
      <c r="C4670" s="37"/>
      <c r="D4670" s="45"/>
      <c r="E4670" s="46"/>
      <c r="F4670" s="302"/>
    </row>
    <row r="4671" spans="1:6" s="279" customFormat="1" ht="20.25">
      <c r="A4671" s="280"/>
      <c r="B4671" s="281"/>
      <c r="C4671" s="280"/>
      <c r="D4671" s="45"/>
      <c r="E4671" s="46"/>
      <c r="F4671" s="302"/>
    </row>
    <row r="4672" spans="1:6" s="279" customFormat="1" ht="20.25">
      <c r="A4672" s="280"/>
      <c r="B4672" s="281"/>
      <c r="C4672" s="280"/>
      <c r="D4672" s="45"/>
      <c r="E4672" s="46"/>
      <c r="F4672" s="302"/>
    </row>
    <row r="4673" spans="1:5" ht="20.25">
      <c r="A4673" s="280"/>
      <c r="B4673" s="281"/>
      <c r="C4673" s="280"/>
      <c r="D4673" s="45"/>
      <c r="E4673" s="46"/>
    </row>
    <row r="4674" spans="1:5" ht="20.25">
      <c r="A4674" s="37"/>
      <c r="B4674" s="44"/>
      <c r="C4674" s="37"/>
      <c r="D4674" s="45" t="s">
        <v>29</v>
      </c>
      <c r="E4674" s="46"/>
    </row>
    <row r="4675" spans="1:5" ht="20.25">
      <c r="A4675" s="37"/>
      <c r="B4675" s="44"/>
      <c r="C4675" s="37"/>
      <c r="D4675" s="45"/>
      <c r="E4675" s="46"/>
    </row>
    <row r="4676" spans="1:5" ht="20.25">
      <c r="A4676" s="47"/>
      <c r="B4676" s="48"/>
      <c r="C4676" s="47"/>
      <c r="D4676" s="49"/>
      <c r="E4676" s="50"/>
    </row>
    <row r="4677" spans="1:5" ht="20.25">
      <c r="A4677" s="30"/>
      <c r="B4677" s="51"/>
      <c r="C4677" s="30"/>
      <c r="D4677" s="49"/>
      <c r="E4677" s="50"/>
    </row>
    <row r="4678" spans="1:5" ht="20.25">
      <c r="A4678" s="52"/>
      <c r="B4678" s="53"/>
      <c r="C4678" s="1238" t="s">
        <v>744</v>
      </c>
      <c r="D4678" s="1239"/>
      <c r="E4678" s="140">
        <f>SUM(E4651:E4677)</f>
        <v>684411</v>
      </c>
    </row>
    <row r="4679" spans="1:5" ht="20.25">
      <c r="A4679" s="55" t="s">
        <v>23</v>
      </c>
      <c r="B4679" s="40"/>
      <c r="C4679" s="40"/>
      <c r="D4679" s="40"/>
      <c r="E4679" s="40"/>
    </row>
    <row r="4680" spans="1:5" ht="20.25">
      <c r="A4680" s="19" t="s">
        <v>0</v>
      </c>
      <c r="B4680" s="40"/>
      <c r="C4680" s="40"/>
      <c r="D4680" s="40"/>
      <c r="E4680" s="40"/>
    </row>
    <row r="4681" spans="1:5" ht="20.25">
      <c r="A4681" s="19" t="s">
        <v>1</v>
      </c>
      <c r="B4681" s="53"/>
      <c r="C4681" s="28"/>
      <c r="D4681" s="28"/>
      <c r="E4681" s="179"/>
    </row>
    <row r="4682" spans="1:5" ht="20.25">
      <c r="A4682" s="19"/>
      <c r="B4682" s="20"/>
      <c r="C4682" s="20"/>
      <c r="D4682" s="21"/>
      <c r="E4682" s="22"/>
    </row>
    <row r="4683" spans="1:5" ht="20.25">
      <c r="A4683" s="19"/>
      <c r="B4683" s="20"/>
      <c r="C4683" s="19" t="s">
        <v>2</v>
      </c>
      <c r="D4683" s="21"/>
      <c r="E4683" s="21"/>
    </row>
    <row r="4684" spans="1:5" ht="20.25">
      <c r="A4684" s="19" t="s">
        <v>3</v>
      </c>
      <c r="B4684" s="23"/>
      <c r="C4684" s="20"/>
      <c r="D4684" s="22"/>
      <c r="E4684" s="22"/>
    </row>
    <row r="4685" spans="1:5" ht="20.25">
      <c r="A4685" s="21"/>
      <c r="B4685" s="23"/>
      <c r="C4685" s="20"/>
      <c r="D4685" s="22"/>
      <c r="E4685" s="22"/>
    </row>
    <row r="4686" spans="1:5" ht="20.25">
      <c r="A4686" s="21" t="s">
        <v>410</v>
      </c>
      <c r="B4686" s="23"/>
      <c r="C4686" s="20"/>
      <c r="D4686" s="22"/>
      <c r="E4686" s="22"/>
    </row>
    <row r="4687" spans="1:5" ht="20.25">
      <c r="A4687" s="21" t="s">
        <v>5</v>
      </c>
      <c r="B4687" s="24"/>
      <c r="C4687" s="21"/>
      <c r="D4687" s="22"/>
      <c r="E4687" s="22"/>
    </row>
    <row r="4688" spans="1:5" ht="20.25">
      <c r="A4688" s="21" t="s">
        <v>6</v>
      </c>
      <c r="B4688" s="24"/>
      <c r="C4688" s="21"/>
      <c r="D4688" s="22"/>
      <c r="E4688" s="22"/>
    </row>
    <row r="4689" spans="1:6" ht="20.25">
      <c r="A4689" s="25" t="s">
        <v>7</v>
      </c>
      <c r="B4689" s="26" t="s">
        <v>8</v>
      </c>
      <c r="C4689" s="1238" t="s">
        <v>9</v>
      </c>
      <c r="D4689" s="1239"/>
      <c r="E4689" s="25" t="s">
        <v>10</v>
      </c>
    </row>
    <row r="4690" spans="1:6" ht="20.25">
      <c r="A4690" s="27"/>
      <c r="B4690" s="28" t="s">
        <v>11</v>
      </c>
      <c r="C4690" s="25"/>
      <c r="D4690" s="29"/>
      <c r="E4690" s="27" t="s">
        <v>12</v>
      </c>
    </row>
    <row r="4691" spans="1:6" ht="20.25">
      <c r="A4691" s="30"/>
      <c r="B4691" s="31"/>
      <c r="C4691" s="32" t="s">
        <v>13</v>
      </c>
      <c r="D4691" s="33" t="s">
        <v>14</v>
      </c>
      <c r="E4691" s="32"/>
    </row>
    <row r="4692" spans="1:6" s="279" customFormat="1" ht="20.25">
      <c r="A4692" s="34" t="s">
        <v>411</v>
      </c>
      <c r="B4692" s="280" t="s">
        <v>549</v>
      </c>
      <c r="C4692" s="37"/>
      <c r="D4692" s="184">
        <v>42704</v>
      </c>
      <c r="E4692" s="91">
        <v>-1055.8800000000001</v>
      </c>
      <c r="F4692" s="302"/>
    </row>
    <row r="4693" spans="1:6" ht="20.25">
      <c r="A4693" s="280"/>
      <c r="B4693" s="280" t="s">
        <v>200</v>
      </c>
      <c r="C4693" s="280"/>
      <c r="D4693" s="184">
        <v>42735</v>
      </c>
      <c r="E4693" s="91">
        <v>10588</v>
      </c>
      <c r="F4693" s="302">
        <v>43101</v>
      </c>
    </row>
    <row r="4694" spans="1:6" ht="20.25">
      <c r="A4694" s="41"/>
      <c r="B4694" s="37" t="s">
        <v>18</v>
      </c>
      <c r="C4694" s="37" t="s">
        <v>19</v>
      </c>
      <c r="D4694" s="86">
        <v>43131</v>
      </c>
      <c r="E4694" s="89">
        <v>1311770</v>
      </c>
      <c r="F4694" s="302">
        <v>43101</v>
      </c>
    </row>
    <row r="4695" spans="1:6" ht="20.25">
      <c r="A4695" s="37"/>
      <c r="B4695" s="37"/>
      <c r="C4695" s="37"/>
      <c r="D4695" s="86"/>
      <c r="E4695" s="89"/>
    </row>
    <row r="4696" spans="1:6" ht="20.25">
      <c r="A4696" s="41"/>
      <c r="B4696" s="37"/>
      <c r="C4696" s="37"/>
      <c r="D4696" s="38"/>
      <c r="E4696" s="89"/>
    </row>
    <row r="4697" spans="1:6" ht="20.25">
      <c r="A4697" s="41"/>
      <c r="B4697" s="37"/>
      <c r="C4697" s="37"/>
      <c r="D4697" s="38"/>
      <c r="E4697" s="89"/>
    </row>
    <row r="4698" spans="1:6" ht="20.25">
      <c r="A4698" s="41"/>
      <c r="B4698" s="37"/>
      <c r="C4698" s="37"/>
      <c r="D4698" s="38"/>
      <c r="E4698" s="89"/>
    </row>
    <row r="4699" spans="1:6" ht="20.25">
      <c r="A4699" s="41"/>
      <c r="B4699" s="37"/>
      <c r="C4699" s="37"/>
      <c r="D4699" s="86"/>
      <c r="E4699" s="89"/>
    </row>
    <row r="4700" spans="1:6" ht="20.25">
      <c r="A4700" s="41"/>
      <c r="B4700" s="37"/>
      <c r="C4700" s="37"/>
      <c r="D4700" s="184"/>
      <c r="E4700" s="91"/>
    </row>
    <row r="4701" spans="1:6" ht="20.25">
      <c r="A4701" s="37"/>
      <c r="B4701" s="37"/>
      <c r="C4701" s="37"/>
      <c r="D4701" s="86"/>
      <c r="E4701" s="89"/>
    </row>
    <row r="4702" spans="1:6" ht="20.25">
      <c r="A4702" s="41"/>
      <c r="B4702" s="37"/>
      <c r="C4702" s="37"/>
      <c r="D4702" s="86"/>
      <c r="E4702" s="89"/>
    </row>
    <row r="4703" spans="1:6" ht="20.25">
      <c r="A4703" s="41"/>
      <c r="B4703" s="44"/>
      <c r="C4703" s="37"/>
      <c r="D4703" s="78"/>
      <c r="E4703" s="89"/>
    </row>
    <row r="4704" spans="1:6" ht="20.25">
      <c r="A4704" s="47"/>
      <c r="B4704" s="28"/>
      <c r="C4704" s="27"/>
      <c r="D4704" s="148"/>
      <c r="E4704" s="89"/>
    </row>
    <row r="4705" spans="1:6" ht="20.25">
      <c r="A4705" s="47"/>
      <c r="B4705" s="27"/>
      <c r="C4705" s="27"/>
      <c r="D4705" s="27"/>
      <c r="E4705" s="89"/>
    </row>
    <row r="4706" spans="1:6" ht="20.25">
      <c r="A4706" s="37"/>
      <c r="B4706" s="37"/>
      <c r="C4706" s="37"/>
      <c r="D4706" s="38"/>
      <c r="E4706" s="89"/>
    </row>
    <row r="4707" spans="1:6" ht="20.25">
      <c r="A4707" s="37"/>
      <c r="B4707" s="37"/>
      <c r="C4707" s="37"/>
      <c r="D4707" s="38"/>
      <c r="E4707" s="89"/>
    </row>
    <row r="4708" spans="1:6" ht="20.25">
      <c r="A4708" s="41"/>
      <c r="B4708" s="37"/>
      <c r="C4708" s="37"/>
      <c r="D4708" s="38"/>
      <c r="E4708" s="89"/>
    </row>
    <row r="4709" spans="1:6" ht="20.25">
      <c r="A4709" s="41"/>
      <c r="B4709" s="37"/>
      <c r="C4709" s="37"/>
      <c r="D4709" s="38"/>
      <c r="E4709" s="89"/>
    </row>
    <row r="4710" spans="1:6" ht="20.25">
      <c r="A4710" s="41"/>
      <c r="B4710" s="37"/>
      <c r="C4710" s="37"/>
      <c r="D4710" s="38"/>
      <c r="E4710" s="89"/>
    </row>
    <row r="4711" spans="1:6" s="279" customFormat="1" ht="20.25">
      <c r="A4711" s="37"/>
      <c r="B4711" s="44"/>
      <c r="C4711" s="37"/>
      <c r="D4711" s="45"/>
      <c r="E4711" s="46"/>
      <c r="F4711" s="302"/>
    </row>
    <row r="4712" spans="1:6" s="279" customFormat="1" ht="20.25">
      <c r="A4712" s="280"/>
      <c r="B4712" s="281"/>
      <c r="C4712" s="280"/>
      <c r="D4712" s="45"/>
      <c r="E4712" s="46"/>
      <c r="F4712" s="302"/>
    </row>
    <row r="4713" spans="1:6" ht="20.25">
      <c r="A4713" s="280"/>
      <c r="B4713" s="281"/>
      <c r="C4713" s="280"/>
      <c r="D4713" s="45"/>
      <c r="E4713" s="46"/>
    </row>
    <row r="4714" spans="1:6" ht="20.25">
      <c r="A4714" s="37"/>
      <c r="B4714" s="44"/>
      <c r="C4714" s="37"/>
      <c r="D4714" s="45"/>
      <c r="E4714" s="46"/>
    </row>
    <row r="4715" spans="1:6" ht="20.25">
      <c r="A4715" s="37"/>
      <c r="B4715" s="44"/>
      <c r="C4715" s="37"/>
      <c r="D4715" s="45" t="s">
        <v>29</v>
      </c>
      <c r="E4715" s="46"/>
    </row>
    <row r="4716" spans="1:6" ht="20.25">
      <c r="A4716" s="37"/>
      <c r="B4716" s="44"/>
      <c r="C4716" s="37"/>
      <c r="D4716" s="45"/>
      <c r="E4716" s="46"/>
    </row>
    <row r="4717" spans="1:6" ht="20.25">
      <c r="A4717" s="47"/>
      <c r="B4717" s="48"/>
      <c r="C4717" s="47"/>
      <c r="D4717" s="49"/>
      <c r="E4717" s="50"/>
    </row>
    <row r="4718" spans="1:6" ht="20.25">
      <c r="A4718" s="30"/>
      <c r="B4718" s="51"/>
      <c r="C4718" s="30"/>
      <c r="D4718" s="49"/>
      <c r="E4718" s="50"/>
    </row>
    <row r="4719" spans="1:6" ht="20.25">
      <c r="A4719" s="52"/>
      <c r="B4719" s="53"/>
      <c r="C4719" s="1238" t="s">
        <v>744</v>
      </c>
      <c r="D4719" s="1239"/>
      <c r="E4719" s="140">
        <f>SUM(E4692:E4718)</f>
        <v>1321302.1200000001</v>
      </c>
    </row>
    <row r="4720" spans="1:6" ht="20.25">
      <c r="A4720" s="55" t="s">
        <v>23</v>
      </c>
      <c r="B4720" s="40"/>
      <c r="C4720" s="40"/>
      <c r="D4720" s="40"/>
      <c r="E4720" s="40"/>
    </row>
    <row r="4721" spans="1:8" ht="20.25">
      <c r="A4721" s="19" t="s">
        <v>0</v>
      </c>
      <c r="B4721" s="40"/>
      <c r="C4721" s="40"/>
      <c r="D4721" s="40"/>
      <c r="E4721" s="40"/>
    </row>
    <row r="4722" spans="1:8" ht="20.25">
      <c r="A4722" s="19" t="s">
        <v>1</v>
      </c>
      <c r="B4722" s="53"/>
      <c r="C4722" s="28"/>
      <c r="D4722" s="28"/>
      <c r="E4722" s="179"/>
    </row>
    <row r="4723" spans="1:8" ht="20.25">
      <c r="A4723" s="19"/>
      <c r="B4723" s="20"/>
      <c r="C4723" s="20"/>
      <c r="D4723" s="21"/>
      <c r="E4723" s="22"/>
    </row>
    <row r="4724" spans="1:8" ht="20.25">
      <c r="A4724" s="19"/>
      <c r="B4724" s="20"/>
      <c r="C4724" s="19" t="s">
        <v>2</v>
      </c>
      <c r="D4724" s="21"/>
      <c r="E4724" s="21"/>
    </row>
    <row r="4725" spans="1:8" ht="20.25">
      <c r="A4725" s="19" t="s">
        <v>3</v>
      </c>
      <c r="B4725" s="23"/>
      <c r="C4725" s="20"/>
      <c r="D4725" s="22"/>
      <c r="E4725" s="22"/>
    </row>
    <row r="4726" spans="1:8" ht="20.25">
      <c r="A4726" s="21"/>
      <c r="B4726" s="23"/>
      <c r="C4726" s="20"/>
      <c r="D4726" s="22"/>
      <c r="E4726" s="22"/>
    </row>
    <row r="4727" spans="1:8" ht="20.25">
      <c r="A4727" s="21" t="s">
        <v>412</v>
      </c>
      <c r="B4727" s="23"/>
      <c r="C4727" s="20"/>
      <c r="D4727" s="22"/>
      <c r="E4727" s="22"/>
    </row>
    <row r="4728" spans="1:8" ht="20.25">
      <c r="A4728" s="21" t="s">
        <v>5</v>
      </c>
      <c r="B4728" s="24"/>
      <c r="C4728" s="21"/>
      <c r="D4728" s="22"/>
      <c r="E4728" s="22"/>
      <c r="F4728" s="296"/>
    </row>
    <row r="4729" spans="1:8" ht="20.25">
      <c r="A4729" s="21" t="s">
        <v>6</v>
      </c>
      <c r="B4729" s="24"/>
      <c r="C4729" s="21"/>
      <c r="D4729" s="22"/>
      <c r="E4729" s="22"/>
      <c r="F4729" s="296"/>
    </row>
    <row r="4730" spans="1:8" ht="20.25">
      <c r="A4730" s="25" t="s">
        <v>7</v>
      </c>
      <c r="B4730" s="26" t="s">
        <v>8</v>
      </c>
      <c r="C4730" s="1238" t="s">
        <v>9</v>
      </c>
      <c r="D4730" s="1239"/>
      <c r="E4730" s="25" t="s">
        <v>10</v>
      </c>
      <c r="F4730" s="296"/>
      <c r="G4730" s="14"/>
      <c r="H4730" s="14"/>
    </row>
    <row r="4731" spans="1:8" ht="20.25">
      <c r="A4731" s="27"/>
      <c r="B4731" s="28" t="s">
        <v>11</v>
      </c>
      <c r="C4731" s="25"/>
      <c r="D4731" s="29"/>
      <c r="E4731" s="27" t="s">
        <v>12</v>
      </c>
      <c r="F4731" s="296"/>
      <c r="G4731" s="14"/>
      <c r="H4731" s="14"/>
    </row>
    <row r="4732" spans="1:8" ht="20.25">
      <c r="A4732" s="30"/>
      <c r="B4732" s="31"/>
      <c r="C4732" s="32" t="s">
        <v>13</v>
      </c>
      <c r="D4732" s="33" t="s">
        <v>14</v>
      </c>
      <c r="E4732" s="32"/>
      <c r="F4732" s="295"/>
      <c r="G4732" s="14"/>
      <c r="H4732" s="14"/>
    </row>
    <row r="4733" spans="1:8" ht="20.25">
      <c r="A4733" s="34" t="s">
        <v>413</v>
      </c>
      <c r="B4733" s="37" t="s">
        <v>299</v>
      </c>
      <c r="C4733" s="37" t="s">
        <v>17</v>
      </c>
      <c r="D4733" s="86">
        <v>42109</v>
      </c>
      <c r="E4733" s="95">
        <v>-22776</v>
      </c>
      <c r="F4733" s="296"/>
      <c r="G4733" s="14"/>
      <c r="H4733" s="234"/>
    </row>
    <row r="4734" spans="1:8" ht="20.25">
      <c r="A4734" s="41"/>
      <c r="B4734" s="280" t="s">
        <v>18</v>
      </c>
      <c r="C4734" s="280" t="s">
        <v>17</v>
      </c>
      <c r="D4734" s="38">
        <v>43115</v>
      </c>
      <c r="E4734" s="89">
        <v>183934</v>
      </c>
      <c r="F4734" s="296"/>
      <c r="G4734" s="14"/>
      <c r="H4734" s="206"/>
    </row>
    <row r="4735" spans="1:8" ht="20.25">
      <c r="A4735" s="41"/>
      <c r="B4735" s="280" t="s">
        <v>18</v>
      </c>
      <c r="C4735" s="280" t="s">
        <v>19</v>
      </c>
      <c r="D4735" s="38">
        <v>43131</v>
      </c>
      <c r="E4735" s="89">
        <v>458369</v>
      </c>
      <c r="F4735" s="296">
        <v>43101</v>
      </c>
      <c r="G4735" s="14"/>
      <c r="H4735" s="233"/>
    </row>
    <row r="4736" spans="1:8" ht="20.25">
      <c r="A4736" s="37"/>
      <c r="B4736" s="37" t="s">
        <v>18</v>
      </c>
      <c r="C4736" s="37" t="s">
        <v>17</v>
      </c>
      <c r="D4736" s="38">
        <v>43084</v>
      </c>
      <c r="E4736" s="89">
        <v>-2</v>
      </c>
      <c r="F4736" s="296">
        <v>43101</v>
      </c>
      <c r="G4736" s="14"/>
      <c r="H4736" s="206"/>
    </row>
    <row r="4737" spans="1:8" ht="20.25">
      <c r="A4737" s="41"/>
      <c r="B4737" s="37" t="s">
        <v>18</v>
      </c>
      <c r="C4737" s="37" t="s">
        <v>19</v>
      </c>
      <c r="D4737" s="42">
        <v>43100</v>
      </c>
      <c r="E4737" s="89">
        <v>-2</v>
      </c>
      <c r="F4737" s="296"/>
      <c r="G4737" s="14"/>
      <c r="H4737" s="206"/>
    </row>
    <row r="4738" spans="1:8" ht="20.25">
      <c r="A4738" s="37"/>
      <c r="B4738" s="37"/>
      <c r="C4738" s="37"/>
      <c r="D4738" s="38"/>
      <c r="E4738" s="90"/>
      <c r="F4738" s="296"/>
      <c r="G4738" s="14"/>
      <c r="H4738" s="234"/>
    </row>
    <row r="4739" spans="1:8" ht="20.25">
      <c r="A4739" s="41"/>
      <c r="B4739" s="37"/>
      <c r="C4739" s="37"/>
      <c r="D4739" s="38"/>
      <c r="E4739" s="89"/>
      <c r="F4739" s="296"/>
      <c r="G4739" s="14"/>
      <c r="H4739" s="206"/>
    </row>
    <row r="4740" spans="1:8" ht="20.25">
      <c r="A4740" s="47"/>
      <c r="B4740" s="116"/>
      <c r="C4740" s="37"/>
      <c r="D4740" s="147"/>
      <c r="E4740" s="89"/>
      <c r="G4740" s="14"/>
      <c r="H4740" s="206"/>
    </row>
    <row r="4741" spans="1:8" ht="20.25">
      <c r="A4741" s="47"/>
      <c r="B4741" s="37"/>
      <c r="C4741" s="37"/>
      <c r="D4741" s="38"/>
      <c r="E4741" s="89"/>
      <c r="G4741" s="14"/>
      <c r="H4741" s="206"/>
    </row>
    <row r="4742" spans="1:8" ht="20.25">
      <c r="A4742" s="37"/>
      <c r="B4742" s="37"/>
      <c r="C4742" s="37"/>
      <c r="D4742" s="38"/>
      <c r="E4742" s="89"/>
      <c r="F4742" s="306"/>
      <c r="G4742" s="14"/>
      <c r="H4742" s="234"/>
    </row>
    <row r="4743" spans="1:8" ht="20.25">
      <c r="A4743" s="37"/>
      <c r="B4743" s="37"/>
      <c r="C4743" s="37"/>
      <c r="D4743" s="38"/>
      <c r="E4743" s="89"/>
      <c r="F4743" s="306"/>
      <c r="G4743" s="14"/>
      <c r="H4743" s="233"/>
    </row>
    <row r="4744" spans="1:8" ht="20.25">
      <c r="A4744" s="41"/>
      <c r="B4744" s="37"/>
      <c r="C4744" s="37"/>
      <c r="D4744" s="38"/>
      <c r="E4744" s="89"/>
      <c r="G4744" s="14"/>
      <c r="H4744" s="14"/>
    </row>
    <row r="4745" spans="1:8" ht="20.25">
      <c r="A4745" s="41"/>
      <c r="B4745" s="37"/>
      <c r="C4745" s="37"/>
      <c r="D4745" s="38"/>
      <c r="E4745" s="89"/>
      <c r="G4745" s="14"/>
      <c r="H4745" s="14"/>
    </row>
    <row r="4746" spans="1:8" ht="20.25">
      <c r="A4746" s="41"/>
      <c r="B4746" s="37"/>
      <c r="C4746" s="37"/>
      <c r="D4746" s="38"/>
      <c r="E4746" s="89"/>
    </row>
    <row r="4747" spans="1:8" ht="20.25">
      <c r="A4747" s="37"/>
      <c r="B4747" s="44"/>
      <c r="C4747" s="37"/>
      <c r="D4747" s="45"/>
      <c r="E4747" s="46"/>
    </row>
    <row r="4748" spans="1:8" ht="20.25">
      <c r="A4748" s="37"/>
      <c r="B4748" s="37"/>
      <c r="C4748" s="37"/>
      <c r="D4748" s="86"/>
      <c r="E4748" s="95"/>
    </row>
    <row r="4749" spans="1:8" ht="20.25">
      <c r="A4749" s="37"/>
      <c r="B4749" s="37"/>
      <c r="C4749" s="37"/>
      <c r="D4749" s="38"/>
      <c r="E4749" s="89"/>
    </row>
    <row r="4750" spans="1:8" s="279" customFormat="1" ht="20.25">
      <c r="A4750" s="37"/>
      <c r="B4750" s="37"/>
      <c r="C4750" s="37"/>
      <c r="D4750" s="42"/>
      <c r="E4750" s="46"/>
      <c r="F4750" s="302"/>
    </row>
    <row r="4751" spans="1:8" s="279" customFormat="1" ht="20.25">
      <c r="A4751" s="280"/>
      <c r="B4751" s="280"/>
      <c r="C4751" s="280"/>
      <c r="D4751" s="42"/>
      <c r="E4751" s="46"/>
      <c r="F4751" s="302"/>
    </row>
    <row r="4752" spans="1:8" s="279" customFormat="1" ht="20.25">
      <c r="A4752" s="280"/>
      <c r="B4752" s="280"/>
      <c r="C4752" s="280"/>
      <c r="D4752" s="42"/>
      <c r="E4752" s="46"/>
      <c r="F4752" s="302"/>
    </row>
    <row r="4753" spans="1:6" s="279" customFormat="1" ht="20.25">
      <c r="A4753" s="280"/>
      <c r="B4753" s="280"/>
      <c r="C4753" s="280"/>
      <c r="D4753" s="42"/>
      <c r="E4753" s="46"/>
      <c r="F4753" s="302"/>
    </row>
    <row r="4754" spans="1:6" s="279" customFormat="1" ht="20.25">
      <c r="A4754" s="280"/>
      <c r="B4754" s="280"/>
      <c r="C4754" s="280"/>
      <c r="D4754" s="42"/>
      <c r="E4754" s="46"/>
      <c r="F4754" s="302"/>
    </row>
    <row r="4755" spans="1:6" s="279" customFormat="1" ht="20.25">
      <c r="A4755" s="280"/>
      <c r="B4755" s="280"/>
      <c r="C4755" s="280"/>
      <c r="D4755" s="42"/>
      <c r="E4755" s="46"/>
      <c r="F4755" s="302"/>
    </row>
    <row r="4756" spans="1:6" ht="20.25">
      <c r="A4756" s="280"/>
      <c r="B4756" s="280"/>
      <c r="C4756" s="280"/>
      <c r="D4756" s="42"/>
      <c r="E4756" s="46"/>
    </row>
    <row r="4757" spans="1:6" ht="20.25">
      <c r="A4757" s="37"/>
      <c r="B4757" s="37"/>
      <c r="C4757" s="37"/>
      <c r="D4757" s="38"/>
      <c r="E4757" s="89"/>
      <c r="F4757"/>
    </row>
    <row r="4758" spans="1:6" ht="20.25">
      <c r="A4758" s="47"/>
      <c r="B4758" s="48"/>
      <c r="C4758" s="47"/>
      <c r="D4758" s="49"/>
      <c r="E4758" s="50"/>
      <c r="F4758"/>
    </row>
    <row r="4759" spans="1:6" ht="20.25">
      <c r="A4759" s="30"/>
      <c r="B4759" s="51"/>
      <c r="C4759" s="30"/>
      <c r="D4759" s="49"/>
      <c r="E4759" s="50"/>
      <c r="F4759"/>
    </row>
    <row r="4760" spans="1:6" ht="20.25">
      <c r="A4760" s="52"/>
      <c r="B4760" s="53"/>
      <c r="C4760" s="1238" t="s">
        <v>744</v>
      </c>
      <c r="D4760" s="1239"/>
      <c r="E4760" s="140">
        <f>SUM(E4733:E4759)</f>
        <v>619523</v>
      </c>
      <c r="F4760"/>
    </row>
    <row r="4761" spans="1:6" ht="20.25">
      <c r="A4761" s="55" t="s">
        <v>23</v>
      </c>
      <c r="B4761" s="40"/>
      <c r="C4761" s="40"/>
      <c r="D4761" s="40"/>
      <c r="E4761" s="40"/>
      <c r="F4761"/>
    </row>
    <row r="4762" spans="1:6" ht="20.25">
      <c r="A4762" s="19" t="s">
        <v>0</v>
      </c>
      <c r="B4762" s="40"/>
      <c r="C4762" s="40"/>
      <c r="D4762" s="40"/>
      <c r="E4762" s="40"/>
      <c r="F4762"/>
    </row>
    <row r="4763" spans="1:6" ht="20.25">
      <c r="A4763" s="19" t="s">
        <v>1</v>
      </c>
      <c r="B4763" s="53"/>
      <c r="C4763" s="28"/>
      <c r="D4763" s="28"/>
      <c r="E4763" s="179"/>
      <c r="F4763"/>
    </row>
    <row r="4764" spans="1:6" ht="20.25">
      <c r="A4764" s="19"/>
      <c r="B4764" s="20"/>
      <c r="C4764" s="20"/>
      <c r="D4764" s="21"/>
      <c r="E4764" s="22"/>
      <c r="F4764"/>
    </row>
    <row r="4765" spans="1:6" ht="20.25">
      <c r="A4765" s="19"/>
      <c r="B4765" s="20"/>
      <c r="C4765" s="19" t="s">
        <v>2</v>
      </c>
      <c r="D4765" s="21"/>
      <c r="E4765" s="21"/>
      <c r="F4765"/>
    </row>
    <row r="4766" spans="1:6" ht="20.25">
      <c r="A4766" s="19" t="s">
        <v>3</v>
      </c>
      <c r="B4766" s="23"/>
      <c r="C4766" s="20"/>
      <c r="D4766" s="22"/>
      <c r="E4766" s="22"/>
      <c r="F4766"/>
    </row>
    <row r="4767" spans="1:6" ht="20.25">
      <c r="A4767" s="21"/>
      <c r="B4767" s="23"/>
      <c r="C4767" s="20"/>
      <c r="D4767" s="22"/>
      <c r="E4767" s="22"/>
      <c r="F4767"/>
    </row>
    <row r="4768" spans="1:6" ht="20.25">
      <c r="A4768" s="21" t="s">
        <v>414</v>
      </c>
      <c r="B4768" s="23"/>
      <c r="C4768" s="20"/>
      <c r="D4768" s="22"/>
      <c r="E4768" s="22"/>
      <c r="F4768"/>
    </row>
    <row r="4769" spans="1:6" ht="20.25">
      <c r="A4769" s="21" t="s">
        <v>5</v>
      </c>
      <c r="B4769" s="24"/>
      <c r="C4769" s="21"/>
      <c r="D4769" s="22"/>
      <c r="E4769" s="22"/>
      <c r="F4769"/>
    </row>
    <row r="4770" spans="1:6" ht="20.25">
      <c r="A4770" s="21" t="s">
        <v>6</v>
      </c>
      <c r="B4770" s="24"/>
      <c r="C4770" s="21"/>
      <c r="D4770" s="22"/>
      <c r="E4770" s="22"/>
      <c r="F4770"/>
    </row>
    <row r="4771" spans="1:6" ht="20.25">
      <c r="A4771" s="25" t="s">
        <v>7</v>
      </c>
      <c r="B4771" s="26" t="s">
        <v>8</v>
      </c>
      <c r="C4771" s="1238" t="s">
        <v>9</v>
      </c>
      <c r="D4771" s="1239"/>
      <c r="E4771" s="25" t="s">
        <v>10</v>
      </c>
      <c r="F4771"/>
    </row>
    <row r="4772" spans="1:6" ht="20.25">
      <c r="A4772" s="27"/>
      <c r="B4772" s="28" t="s">
        <v>11</v>
      </c>
      <c r="C4772" s="25"/>
      <c r="D4772" s="29"/>
      <c r="E4772" s="27" t="s">
        <v>12</v>
      </c>
      <c r="F4772"/>
    </row>
    <row r="4773" spans="1:6" ht="20.25">
      <c r="A4773" s="30"/>
      <c r="B4773" s="31"/>
      <c r="C4773" s="32" t="s">
        <v>13</v>
      </c>
      <c r="D4773" s="33" t="s">
        <v>14</v>
      </c>
      <c r="E4773" s="32"/>
    </row>
    <row r="4774" spans="1:6" ht="20.25">
      <c r="A4774" s="34" t="s">
        <v>415</v>
      </c>
      <c r="B4774" s="37" t="s">
        <v>416</v>
      </c>
      <c r="C4774" s="37" t="s">
        <v>17</v>
      </c>
      <c r="D4774" s="86">
        <v>42292</v>
      </c>
      <c r="E4774" s="90">
        <v>-70201</v>
      </c>
      <c r="F4774" s="302">
        <v>43101</v>
      </c>
    </row>
    <row r="4775" spans="1:6" ht="20.25">
      <c r="A4775" s="41"/>
      <c r="B4775" s="37" t="s">
        <v>18</v>
      </c>
      <c r="C4775" s="37" t="s">
        <v>19</v>
      </c>
      <c r="D4775" s="38">
        <v>43131</v>
      </c>
      <c r="E4775" s="89">
        <v>1196143</v>
      </c>
    </row>
    <row r="4776" spans="1:6" ht="20.25">
      <c r="A4776" s="41"/>
      <c r="B4776" s="37"/>
      <c r="C4776" s="37"/>
      <c r="D4776" s="38"/>
      <c r="E4776" s="89"/>
    </row>
    <row r="4777" spans="1:6" ht="20.25">
      <c r="A4777" s="41"/>
      <c r="B4777" s="37"/>
      <c r="C4777" s="85"/>
      <c r="D4777" s="38"/>
      <c r="E4777" s="89"/>
    </row>
    <row r="4778" spans="1:6" ht="20.25">
      <c r="A4778" s="41"/>
      <c r="B4778" s="37"/>
      <c r="C4778" s="85"/>
      <c r="D4778" s="38"/>
      <c r="E4778" s="89"/>
    </row>
    <row r="4779" spans="1:6" ht="20.25">
      <c r="A4779" s="41"/>
      <c r="B4779" s="37"/>
      <c r="C4779" s="85"/>
      <c r="D4779" s="86"/>
      <c r="E4779" s="89"/>
    </row>
    <row r="4780" spans="1:6" ht="20.25">
      <c r="A4780" s="41"/>
      <c r="B4780" s="37"/>
      <c r="C4780" s="37"/>
      <c r="D4780" s="38"/>
      <c r="E4780" s="89"/>
    </row>
    <row r="4781" spans="1:6" ht="20.25">
      <c r="A4781" s="37"/>
      <c r="B4781" s="37"/>
      <c r="C4781" s="37"/>
      <c r="D4781" s="86"/>
      <c r="E4781" s="90"/>
    </row>
    <row r="4782" spans="1:6" ht="20.25">
      <c r="A4782" s="41"/>
      <c r="B4782" s="37"/>
      <c r="C4782" s="37"/>
      <c r="D4782" s="38"/>
      <c r="E4782" s="89"/>
    </row>
    <row r="4783" spans="1:6" ht="20.25">
      <c r="A4783" s="41"/>
      <c r="B4783" s="37"/>
      <c r="C4783" s="37"/>
      <c r="D4783" s="38"/>
      <c r="E4783" s="89"/>
    </row>
    <row r="4784" spans="1:6" ht="20.25">
      <c r="A4784" s="47"/>
      <c r="B4784" s="28"/>
      <c r="C4784" s="27"/>
      <c r="D4784" s="148"/>
      <c r="E4784" s="89"/>
    </row>
    <row r="4785" spans="1:6" ht="20.25">
      <c r="A4785" s="47"/>
      <c r="B4785" s="27"/>
      <c r="C4785" s="27"/>
      <c r="D4785" s="27"/>
      <c r="E4785" s="89"/>
    </row>
    <row r="4786" spans="1:6" ht="20.25">
      <c r="A4786" s="37"/>
      <c r="B4786" s="37"/>
      <c r="C4786" s="37"/>
      <c r="D4786" s="38"/>
      <c r="E4786" s="89"/>
    </row>
    <row r="4787" spans="1:6" ht="20.25">
      <c r="A4787" s="37"/>
      <c r="B4787" s="37"/>
      <c r="C4787" s="37"/>
      <c r="D4787" s="38"/>
      <c r="E4787" s="89"/>
    </row>
    <row r="4788" spans="1:6" ht="20.25">
      <c r="A4788" s="41"/>
      <c r="B4788" s="37"/>
      <c r="C4788" s="37"/>
      <c r="D4788" s="38"/>
      <c r="E4788" s="89"/>
    </row>
    <row r="4789" spans="1:6" ht="20.25">
      <c r="A4789" s="41"/>
      <c r="B4789" s="37"/>
      <c r="C4789" s="37"/>
      <c r="D4789" s="38"/>
      <c r="E4789" s="89"/>
    </row>
    <row r="4790" spans="1:6" s="279" customFormat="1" ht="20.25">
      <c r="A4790" s="41"/>
      <c r="B4790" s="37"/>
      <c r="C4790" s="37"/>
      <c r="D4790" s="38"/>
      <c r="E4790" s="89"/>
      <c r="F4790" s="302"/>
    </row>
    <row r="4791" spans="1:6" s="279" customFormat="1" ht="20.25">
      <c r="A4791" s="41"/>
      <c r="B4791" s="281"/>
      <c r="C4791" s="280"/>
      <c r="D4791" s="42"/>
      <c r="E4791" s="89"/>
      <c r="F4791" s="302"/>
    </row>
    <row r="4792" spans="1:6" s="279" customFormat="1" ht="20.25">
      <c r="A4792" s="41"/>
      <c r="B4792" s="281"/>
      <c r="C4792" s="280"/>
      <c r="D4792" s="42"/>
      <c r="E4792" s="89"/>
      <c r="F4792" s="302"/>
    </row>
    <row r="4793" spans="1:6" s="279" customFormat="1" ht="20.25">
      <c r="A4793" s="41"/>
      <c r="B4793" s="281"/>
      <c r="C4793" s="280"/>
      <c r="D4793" s="42"/>
      <c r="E4793" s="89"/>
      <c r="F4793" s="302"/>
    </row>
    <row r="4794" spans="1:6" ht="20.25">
      <c r="A4794" s="41"/>
      <c r="B4794" s="281"/>
      <c r="C4794" s="280"/>
      <c r="D4794" s="42"/>
      <c r="E4794" s="89"/>
    </row>
    <row r="4795" spans="1:6" ht="20.25">
      <c r="A4795" s="37"/>
      <c r="B4795" s="44"/>
      <c r="C4795" s="37"/>
      <c r="D4795" s="45"/>
      <c r="E4795" s="46"/>
    </row>
    <row r="4796" spans="1:6" ht="20.25">
      <c r="A4796" s="37"/>
      <c r="B4796" s="44"/>
      <c r="C4796" s="37"/>
      <c r="D4796" s="45"/>
      <c r="E4796" s="46"/>
    </row>
    <row r="4797" spans="1:6" ht="20.25">
      <c r="A4797" s="37"/>
      <c r="B4797" s="44"/>
      <c r="C4797" s="37"/>
      <c r="D4797" s="45" t="s">
        <v>29</v>
      </c>
      <c r="E4797" s="46"/>
    </row>
    <row r="4798" spans="1:6" ht="20.25">
      <c r="A4798" s="37"/>
      <c r="B4798" s="44"/>
      <c r="C4798" s="37"/>
      <c r="D4798" s="45"/>
      <c r="E4798" s="46"/>
    </row>
    <row r="4799" spans="1:6" ht="20.25">
      <c r="A4799" s="47"/>
      <c r="B4799" s="48"/>
      <c r="C4799" s="47"/>
      <c r="D4799" s="49"/>
      <c r="E4799" s="50"/>
    </row>
    <row r="4800" spans="1:6" ht="20.25">
      <c r="A4800" s="30"/>
      <c r="B4800" s="51"/>
      <c r="C4800" s="30"/>
      <c r="D4800" s="49"/>
      <c r="E4800" s="50"/>
    </row>
    <row r="4801" spans="1:6" ht="20.25">
      <c r="A4801" s="52"/>
      <c r="B4801" s="53"/>
      <c r="C4801" s="1238" t="s">
        <v>744</v>
      </c>
      <c r="D4801" s="1239"/>
      <c r="E4801" s="140">
        <f>SUM(E4774:E4800)</f>
        <v>1125942</v>
      </c>
    </row>
    <row r="4802" spans="1:6" ht="20.25">
      <c r="A4802" s="55" t="s">
        <v>23</v>
      </c>
      <c r="B4802" s="40"/>
      <c r="C4802" s="40"/>
      <c r="D4802" s="40"/>
      <c r="E4802" s="40"/>
    </row>
    <row r="4803" spans="1:6" ht="20.25">
      <c r="A4803" s="19" t="s">
        <v>0</v>
      </c>
      <c r="B4803" s="40"/>
      <c r="C4803" s="40"/>
      <c r="D4803" s="40"/>
      <c r="E4803" s="40"/>
    </row>
    <row r="4804" spans="1:6" ht="20.25">
      <c r="A4804" s="19" t="s">
        <v>1</v>
      </c>
      <c r="B4804" s="53"/>
      <c r="C4804" s="28"/>
      <c r="D4804" s="28"/>
      <c r="E4804" s="179"/>
    </row>
    <row r="4805" spans="1:6" ht="20.25">
      <c r="A4805" s="19"/>
      <c r="B4805" s="20"/>
      <c r="C4805" s="20"/>
      <c r="D4805" s="21"/>
      <c r="E4805" s="22"/>
    </row>
    <row r="4806" spans="1:6" ht="20.25">
      <c r="A4806" s="19"/>
      <c r="B4806" s="20"/>
      <c r="C4806" s="19" t="s">
        <v>2</v>
      </c>
      <c r="D4806" s="21"/>
      <c r="E4806" s="21"/>
    </row>
    <row r="4807" spans="1:6" ht="20.25">
      <c r="A4807" s="19" t="s">
        <v>3</v>
      </c>
      <c r="B4807" s="23"/>
      <c r="C4807" s="20"/>
      <c r="D4807" s="22"/>
      <c r="E4807" s="22"/>
    </row>
    <row r="4808" spans="1:6" ht="20.25">
      <c r="A4808" s="21"/>
      <c r="B4808" s="23"/>
      <c r="C4808" s="20"/>
      <c r="D4808" s="22"/>
      <c r="E4808" s="22"/>
    </row>
    <row r="4809" spans="1:6" ht="20.25">
      <c r="A4809" s="21" t="s">
        <v>417</v>
      </c>
      <c r="B4809" s="23"/>
      <c r="C4809" s="20"/>
      <c r="D4809" s="22"/>
      <c r="E4809" s="22"/>
    </row>
    <row r="4810" spans="1:6" ht="20.25">
      <c r="A4810" s="21" t="s">
        <v>5</v>
      </c>
      <c r="B4810" s="24"/>
      <c r="C4810" s="21"/>
      <c r="D4810" s="22"/>
      <c r="E4810" s="22"/>
    </row>
    <row r="4811" spans="1:6" ht="20.25">
      <c r="A4811" s="21" t="s">
        <v>6</v>
      </c>
      <c r="B4811" s="24"/>
      <c r="C4811" s="21"/>
      <c r="D4811" s="22"/>
      <c r="E4811" s="22"/>
    </row>
    <row r="4812" spans="1:6" ht="20.25">
      <c r="A4812" s="25" t="s">
        <v>7</v>
      </c>
      <c r="B4812" s="26" t="s">
        <v>8</v>
      </c>
      <c r="C4812" s="1238" t="s">
        <v>9</v>
      </c>
      <c r="D4812" s="1239"/>
      <c r="E4812" s="25" t="s">
        <v>10</v>
      </c>
    </row>
    <row r="4813" spans="1:6" ht="20.25">
      <c r="A4813" s="27"/>
      <c r="B4813" s="28" t="s">
        <v>11</v>
      </c>
      <c r="C4813" s="25"/>
      <c r="D4813" s="29"/>
      <c r="E4813" s="27" t="s">
        <v>12</v>
      </c>
    </row>
    <row r="4814" spans="1:6" ht="20.25">
      <c r="A4814" s="30"/>
      <c r="B4814" s="31"/>
      <c r="C4814" s="32" t="s">
        <v>13</v>
      </c>
      <c r="D4814" s="33" t="s">
        <v>14</v>
      </c>
      <c r="E4814" s="32"/>
      <c r="F4814" s="299"/>
    </row>
    <row r="4815" spans="1:6" ht="20.25">
      <c r="A4815" s="34" t="s">
        <v>418</v>
      </c>
      <c r="B4815" s="37" t="s">
        <v>27</v>
      </c>
      <c r="C4815" s="37" t="s">
        <v>17</v>
      </c>
      <c r="D4815" s="86">
        <v>42323</v>
      </c>
      <c r="E4815" s="90">
        <v>-21924</v>
      </c>
    </row>
    <row r="4816" spans="1:6" ht="20.25">
      <c r="A4816" s="37"/>
      <c r="B4816" s="37" t="s">
        <v>419</v>
      </c>
      <c r="C4816" s="37"/>
      <c r="D4816" s="38" t="s">
        <v>420</v>
      </c>
      <c r="E4816" s="90">
        <v>-200</v>
      </c>
    </row>
    <row r="4817" spans="1:8" ht="20.25">
      <c r="A4817" s="41"/>
      <c r="B4817" s="37" t="s">
        <v>36</v>
      </c>
      <c r="C4817" s="37" t="s">
        <v>19</v>
      </c>
      <c r="D4817" s="86">
        <v>42460</v>
      </c>
      <c r="E4817" s="90">
        <v>-14048</v>
      </c>
      <c r="H4817" s="279" t="s">
        <v>766</v>
      </c>
    </row>
    <row r="4818" spans="1:8" ht="20.25">
      <c r="A4818" s="41"/>
      <c r="B4818" s="636" t="s">
        <v>118</v>
      </c>
      <c r="C4818" s="636" t="s">
        <v>401</v>
      </c>
      <c r="D4818" s="673">
        <v>42735</v>
      </c>
      <c r="E4818" s="679">
        <v>-2462</v>
      </c>
      <c r="F4818" s="302" t="s">
        <v>540</v>
      </c>
    </row>
    <row r="4819" spans="1:8" ht="20.25">
      <c r="A4819" s="41"/>
      <c r="B4819" s="37"/>
      <c r="C4819" s="37"/>
      <c r="D4819" s="38"/>
      <c r="E4819" s="89"/>
      <c r="F4819" s="302">
        <v>43101</v>
      </c>
    </row>
    <row r="4820" spans="1:8" ht="20.25">
      <c r="A4820" s="41"/>
      <c r="B4820" s="37"/>
      <c r="C4820" s="37"/>
      <c r="D4820" s="38"/>
      <c r="E4820" s="89"/>
    </row>
    <row r="4821" spans="1:8" ht="20.25">
      <c r="A4821" s="41"/>
      <c r="B4821" s="44"/>
      <c r="C4821" s="37"/>
      <c r="D4821" s="78"/>
      <c r="E4821" s="89"/>
    </row>
    <row r="4822" spans="1:8" ht="20.25">
      <c r="A4822" s="37"/>
      <c r="B4822" s="28"/>
      <c r="C4822" s="27"/>
      <c r="D4822" s="148"/>
      <c r="E4822" s="89"/>
    </row>
    <row r="4823" spans="1:8" ht="20.25">
      <c r="A4823" s="41"/>
      <c r="B4823" s="27"/>
      <c r="C4823" s="27"/>
      <c r="D4823" s="27"/>
      <c r="E4823" s="89"/>
    </row>
    <row r="4824" spans="1:8" ht="20.25">
      <c r="A4824" s="41"/>
      <c r="B4824" s="37"/>
      <c r="C4824" s="37"/>
      <c r="D4824" s="38"/>
      <c r="E4824" s="89"/>
    </row>
    <row r="4825" spans="1:8" ht="20.25">
      <c r="A4825" s="47"/>
      <c r="B4825" s="28"/>
      <c r="C4825" s="27"/>
      <c r="D4825" s="148"/>
      <c r="E4825" s="89"/>
    </row>
    <row r="4826" spans="1:8" ht="20.25">
      <c r="A4826" s="47"/>
      <c r="B4826" s="27"/>
      <c r="C4826" s="27"/>
      <c r="D4826" s="27"/>
      <c r="E4826" s="89"/>
    </row>
    <row r="4827" spans="1:8" ht="20.25">
      <c r="A4827" s="37"/>
      <c r="B4827" s="37"/>
      <c r="C4827" s="37"/>
      <c r="D4827" s="38"/>
      <c r="E4827" s="89"/>
    </row>
    <row r="4828" spans="1:8" ht="20.25">
      <c r="A4828" s="37"/>
      <c r="B4828" s="37"/>
      <c r="C4828" s="37"/>
      <c r="D4828" s="38"/>
      <c r="E4828" s="89"/>
    </row>
    <row r="4829" spans="1:8" ht="20.25">
      <c r="A4829" s="41"/>
      <c r="B4829" s="37"/>
      <c r="C4829" s="37"/>
      <c r="D4829" s="38"/>
      <c r="E4829" s="89"/>
    </row>
    <row r="4830" spans="1:8" ht="20.25">
      <c r="A4830" s="41"/>
      <c r="B4830" s="37"/>
      <c r="C4830" s="37"/>
      <c r="D4830" s="38"/>
      <c r="E4830" s="89"/>
    </row>
    <row r="4831" spans="1:8" ht="20.25">
      <c r="A4831" s="41"/>
      <c r="B4831" s="37"/>
      <c r="C4831" s="37"/>
      <c r="D4831" s="38"/>
      <c r="E4831" s="89"/>
    </row>
    <row r="4832" spans="1:8" ht="20.25">
      <c r="A4832" s="37"/>
      <c r="B4832" s="44"/>
      <c r="C4832" s="37"/>
      <c r="D4832" s="45"/>
      <c r="E4832" s="46"/>
    </row>
    <row r="4833" spans="1:6" ht="20.25">
      <c r="A4833" s="37"/>
      <c r="B4833" s="44"/>
      <c r="C4833" s="37"/>
      <c r="D4833" s="45"/>
      <c r="E4833" s="46"/>
    </row>
    <row r="4834" spans="1:6" s="279" customFormat="1" ht="20.25">
      <c r="A4834" s="37"/>
      <c r="B4834" s="44"/>
      <c r="C4834" s="37"/>
      <c r="D4834" s="45" t="s">
        <v>29</v>
      </c>
      <c r="E4834" s="46"/>
      <c r="F4834" s="302"/>
    </row>
    <row r="4835" spans="1:6" s="279" customFormat="1" ht="20.25">
      <c r="A4835" s="280"/>
      <c r="B4835" s="281"/>
      <c r="C4835" s="280"/>
      <c r="D4835" s="45"/>
      <c r="E4835" s="46"/>
      <c r="F4835" s="302"/>
    </row>
    <row r="4836" spans="1:6" s="279" customFormat="1" ht="20.25">
      <c r="A4836" s="280"/>
      <c r="B4836" s="281"/>
      <c r="C4836" s="280"/>
      <c r="D4836" s="45"/>
      <c r="E4836" s="46"/>
      <c r="F4836" s="302"/>
    </row>
    <row r="4837" spans="1:6" s="279" customFormat="1" ht="20.25">
      <c r="A4837" s="280"/>
      <c r="B4837" s="281"/>
      <c r="C4837" s="280"/>
      <c r="D4837" s="45"/>
      <c r="E4837" s="46"/>
      <c r="F4837" s="302"/>
    </row>
    <row r="4838" spans="1:6" ht="20.25">
      <c r="A4838" s="280"/>
      <c r="B4838" s="281"/>
      <c r="C4838" s="280"/>
      <c r="D4838" s="45"/>
      <c r="E4838" s="46"/>
    </row>
    <row r="4839" spans="1:6" ht="20.25">
      <c r="A4839" s="37"/>
      <c r="B4839" s="44"/>
      <c r="C4839" s="37"/>
      <c r="D4839" s="45"/>
      <c r="E4839" s="46"/>
    </row>
    <row r="4840" spans="1:6" ht="20.25">
      <c r="A4840" s="47"/>
      <c r="B4840" s="48"/>
      <c r="C4840" s="47"/>
      <c r="D4840" s="49"/>
      <c r="E4840" s="50"/>
    </row>
    <row r="4841" spans="1:6" ht="20.25">
      <c r="A4841" s="30"/>
      <c r="B4841" s="51"/>
      <c r="C4841" s="30"/>
      <c r="D4841" s="49"/>
      <c r="E4841" s="50"/>
    </row>
    <row r="4842" spans="1:6" ht="20.25">
      <c r="A4842" s="52"/>
      <c r="B4842" s="53"/>
      <c r="C4842" s="1238" t="s">
        <v>744</v>
      </c>
      <c r="D4842" s="1239"/>
      <c r="E4842" s="140">
        <f>SUM(E4815:E4841)</f>
        <v>-38634</v>
      </c>
    </row>
    <row r="4843" spans="1:6" ht="20.25">
      <c r="A4843" s="55" t="s">
        <v>23</v>
      </c>
      <c r="B4843" s="40"/>
      <c r="C4843" s="40"/>
      <c r="D4843" s="40"/>
      <c r="E4843" s="40"/>
    </row>
    <row r="4844" spans="1:6" ht="20.25">
      <c r="A4844" s="19" t="s">
        <v>0</v>
      </c>
      <c r="B4844" s="40"/>
      <c r="C4844" s="40"/>
      <c r="D4844" s="40"/>
      <c r="E4844" s="40"/>
    </row>
    <row r="4845" spans="1:6" ht="20.25">
      <c r="A4845" s="19" t="s">
        <v>1</v>
      </c>
      <c r="B4845" s="53"/>
      <c r="C4845" s="28"/>
      <c r="D4845" s="28"/>
      <c r="E4845" s="179"/>
    </row>
    <row r="4846" spans="1:6" ht="20.25">
      <c r="A4846" s="19"/>
      <c r="B4846" s="20"/>
      <c r="C4846" s="20"/>
      <c r="D4846" s="21"/>
      <c r="E4846" s="22"/>
    </row>
    <row r="4847" spans="1:6" ht="20.25">
      <c r="A4847" s="19"/>
      <c r="B4847" s="20"/>
      <c r="C4847" s="19" t="s">
        <v>2</v>
      </c>
      <c r="D4847" s="21"/>
      <c r="E4847" s="21"/>
    </row>
    <row r="4848" spans="1:6" ht="20.25">
      <c r="A4848" s="19" t="s">
        <v>3</v>
      </c>
      <c r="B4848" s="23"/>
      <c r="C4848" s="20"/>
      <c r="D4848" s="22"/>
      <c r="E4848" s="22"/>
    </row>
    <row r="4849" spans="1:6" ht="20.25">
      <c r="A4849" s="21"/>
      <c r="B4849" s="23"/>
      <c r="C4849" s="20"/>
      <c r="D4849" s="22"/>
      <c r="E4849" s="22"/>
    </row>
    <row r="4850" spans="1:6" ht="20.25">
      <c r="A4850" s="21" t="s">
        <v>421</v>
      </c>
      <c r="B4850" s="23"/>
      <c r="C4850" s="20"/>
      <c r="D4850" s="22"/>
      <c r="E4850" s="22"/>
    </row>
    <row r="4851" spans="1:6" ht="20.25">
      <c r="A4851" s="21" t="s">
        <v>5</v>
      </c>
      <c r="B4851" s="24"/>
      <c r="C4851" s="21"/>
      <c r="D4851" s="22"/>
      <c r="E4851" s="22"/>
    </row>
    <row r="4852" spans="1:6" ht="20.25">
      <c r="A4852" s="21" t="s">
        <v>6</v>
      </c>
      <c r="B4852" s="24"/>
      <c r="C4852" s="21"/>
      <c r="D4852" s="22"/>
      <c r="E4852" s="22"/>
    </row>
    <row r="4853" spans="1:6" ht="20.25">
      <c r="A4853" s="25" t="s">
        <v>7</v>
      </c>
      <c r="B4853" s="26" t="s">
        <v>8</v>
      </c>
      <c r="C4853" s="1238" t="s">
        <v>9</v>
      </c>
      <c r="D4853" s="1239"/>
      <c r="E4853" s="25" t="s">
        <v>10</v>
      </c>
    </row>
    <row r="4854" spans="1:6" ht="20.25">
      <c r="A4854" s="27"/>
      <c r="B4854" s="28" t="s">
        <v>11</v>
      </c>
      <c r="C4854" s="25"/>
      <c r="D4854" s="29"/>
      <c r="E4854" s="27" t="s">
        <v>12</v>
      </c>
    </row>
    <row r="4855" spans="1:6" ht="20.25">
      <c r="A4855" s="30"/>
      <c r="B4855" s="31"/>
      <c r="C4855" s="32" t="s">
        <v>13</v>
      </c>
      <c r="D4855" s="33" t="s">
        <v>14</v>
      </c>
      <c r="E4855" s="32"/>
    </row>
    <row r="4856" spans="1:6" ht="20.25">
      <c r="A4856" s="34" t="s">
        <v>422</v>
      </c>
      <c r="B4856" s="37" t="s">
        <v>27</v>
      </c>
      <c r="C4856" s="37" t="s">
        <v>19</v>
      </c>
      <c r="D4856" s="86">
        <v>41943</v>
      </c>
      <c r="E4856" s="88">
        <v>-3600</v>
      </c>
    </row>
    <row r="4857" spans="1:6" ht="20.25">
      <c r="A4857" s="37"/>
      <c r="B4857" s="37" t="s">
        <v>18</v>
      </c>
      <c r="C4857" s="37" t="s">
        <v>19</v>
      </c>
      <c r="D4857" s="86">
        <v>42551</v>
      </c>
      <c r="E4857" s="89">
        <v>69650</v>
      </c>
    </row>
    <row r="4858" spans="1:6" ht="20.25">
      <c r="A4858" s="41"/>
      <c r="B4858" s="37" t="s">
        <v>21</v>
      </c>
      <c r="C4858" s="37" t="s">
        <v>17</v>
      </c>
      <c r="D4858" s="86">
        <v>42566</v>
      </c>
      <c r="E4858" s="91">
        <v>21526</v>
      </c>
      <c r="F4858" s="302">
        <v>43101</v>
      </c>
    </row>
    <row r="4859" spans="1:6" ht="20.25">
      <c r="A4859" s="3"/>
      <c r="B4859" s="1" t="s">
        <v>18</v>
      </c>
      <c r="C4859" s="4" t="s">
        <v>19</v>
      </c>
      <c r="D4859" s="2">
        <v>43131</v>
      </c>
      <c r="E4859" s="5">
        <v>403270</v>
      </c>
    </row>
    <row r="4860" spans="1:6" ht="20.25">
      <c r="A4860" s="3"/>
      <c r="B4860" s="1"/>
      <c r="C4860" s="4"/>
      <c r="D4860" s="2"/>
      <c r="E4860" s="2"/>
    </row>
    <row r="4861" spans="1:6" ht="20.25">
      <c r="A4861" s="41"/>
      <c r="B4861" s="37"/>
      <c r="C4861" s="37"/>
      <c r="D4861" s="38"/>
      <c r="E4861" s="89"/>
    </row>
    <row r="4862" spans="1:6" ht="20.25">
      <c r="A4862" s="41"/>
      <c r="B4862" s="37"/>
      <c r="C4862" s="85"/>
      <c r="D4862" s="38"/>
      <c r="E4862" s="89"/>
    </row>
    <row r="4863" spans="1:6" ht="20.25">
      <c r="A4863" s="41"/>
      <c r="B4863" s="37"/>
      <c r="C4863" s="85"/>
      <c r="D4863" s="38"/>
      <c r="E4863" s="38"/>
    </row>
    <row r="4864" spans="1:6" ht="20.25">
      <c r="A4864" s="41"/>
      <c r="B4864" s="37"/>
      <c r="C4864" s="85"/>
      <c r="D4864" s="86"/>
      <c r="E4864" s="89"/>
    </row>
    <row r="4865" spans="1:6" ht="20.25">
      <c r="A4865" s="41"/>
      <c r="B4865" s="37"/>
      <c r="C4865" s="37"/>
      <c r="D4865" s="38"/>
      <c r="E4865" s="89"/>
    </row>
    <row r="4866" spans="1:6" ht="20.25">
      <c r="A4866" s="37"/>
      <c r="B4866" s="37"/>
      <c r="C4866" s="37"/>
      <c r="D4866" s="38"/>
      <c r="E4866" s="89"/>
    </row>
    <row r="4867" spans="1:6" ht="20.25">
      <c r="A4867" s="41"/>
      <c r="B4867" s="37"/>
      <c r="C4867" s="37"/>
      <c r="D4867" s="38"/>
      <c r="E4867" s="89"/>
    </row>
    <row r="4868" spans="1:6" ht="20.25">
      <c r="A4868" s="41"/>
      <c r="B4868" s="44"/>
      <c r="C4868" s="37"/>
      <c r="D4868" s="78"/>
      <c r="E4868" s="89"/>
    </row>
    <row r="4869" spans="1:6" ht="20.25">
      <c r="A4869" s="47"/>
      <c r="B4869" s="28"/>
      <c r="C4869" s="27"/>
      <c r="D4869" s="148"/>
      <c r="E4869" s="89"/>
    </row>
    <row r="4870" spans="1:6" ht="20.25">
      <c r="A4870" s="47"/>
      <c r="B4870" s="27"/>
      <c r="C4870" s="27"/>
      <c r="D4870" s="27"/>
      <c r="E4870" s="89"/>
    </row>
    <row r="4871" spans="1:6" ht="20.25">
      <c r="A4871" s="37"/>
      <c r="B4871" s="37"/>
      <c r="C4871" s="37"/>
      <c r="D4871" s="38"/>
      <c r="E4871" s="89"/>
    </row>
    <row r="4872" spans="1:6" ht="20.25">
      <c r="A4872" s="37"/>
      <c r="B4872" s="37"/>
      <c r="C4872" s="37"/>
      <c r="D4872" s="38"/>
      <c r="E4872" s="89"/>
    </row>
    <row r="4873" spans="1:6" ht="20.25">
      <c r="A4873" s="41"/>
      <c r="B4873" s="37"/>
      <c r="C4873" s="37"/>
      <c r="D4873" s="38"/>
      <c r="E4873" s="89"/>
    </row>
    <row r="4874" spans="1:6" ht="20.25">
      <c r="A4874" s="41"/>
      <c r="B4874" s="37"/>
      <c r="C4874" s="37"/>
      <c r="D4874" s="38"/>
      <c r="E4874" s="89"/>
    </row>
    <row r="4875" spans="1:6" ht="20.25">
      <c r="A4875" s="41"/>
      <c r="B4875" s="37"/>
      <c r="C4875" s="37"/>
      <c r="D4875" s="38"/>
      <c r="E4875" s="89"/>
    </row>
    <row r="4876" spans="1:6" ht="20.25">
      <c r="A4876" s="37"/>
      <c r="B4876" s="44"/>
      <c r="C4876" s="37"/>
      <c r="D4876" s="45"/>
      <c r="E4876" s="46"/>
    </row>
    <row r="4877" spans="1:6" s="279" customFormat="1" ht="20.25">
      <c r="A4877" s="37"/>
      <c r="B4877" s="44"/>
      <c r="C4877" s="37"/>
      <c r="D4877" s="45"/>
      <c r="E4877" s="46"/>
      <c r="F4877" s="302"/>
    </row>
    <row r="4878" spans="1:6" ht="20.25">
      <c r="A4878" s="280"/>
      <c r="B4878" s="281"/>
      <c r="C4878" s="280"/>
      <c r="D4878" s="45"/>
      <c r="E4878" s="46"/>
    </row>
    <row r="4879" spans="1:6" ht="20.25">
      <c r="A4879" s="37"/>
      <c r="B4879" s="44"/>
      <c r="C4879" s="37"/>
      <c r="D4879" s="45" t="s">
        <v>29</v>
      </c>
      <c r="E4879" s="46"/>
    </row>
    <row r="4880" spans="1:6" ht="20.25">
      <c r="A4880" s="37"/>
      <c r="B4880" s="44"/>
      <c r="C4880" s="37"/>
      <c r="D4880" s="45"/>
      <c r="E4880" s="46"/>
    </row>
    <row r="4881" spans="1:5" ht="20.25">
      <c r="A4881" s="47"/>
      <c r="B4881" s="48"/>
      <c r="C4881" s="47"/>
      <c r="D4881" s="49"/>
      <c r="E4881" s="50"/>
    </row>
    <row r="4882" spans="1:5" ht="20.25">
      <c r="A4882" s="30"/>
      <c r="B4882" s="51"/>
      <c r="C4882" s="30"/>
      <c r="D4882" s="49"/>
      <c r="E4882" s="50"/>
    </row>
    <row r="4883" spans="1:5" ht="20.25">
      <c r="A4883" s="52"/>
      <c r="B4883" s="53"/>
      <c r="C4883" s="1238" t="s">
        <v>744</v>
      </c>
      <c r="D4883" s="1239"/>
      <c r="E4883" s="140">
        <f>SUM(E4856:E4882)</f>
        <v>490846</v>
      </c>
    </row>
    <row r="4884" spans="1:5" ht="20.25">
      <c r="A4884" s="55" t="s">
        <v>23</v>
      </c>
      <c r="B4884" s="40"/>
      <c r="C4884" s="40"/>
      <c r="D4884" s="40"/>
      <c r="E4884" s="40"/>
    </row>
    <row r="4885" spans="1:5" ht="20.25">
      <c r="A4885" s="19" t="s">
        <v>0</v>
      </c>
      <c r="B4885" s="40"/>
      <c r="C4885" s="40"/>
      <c r="D4885" s="40"/>
      <c r="E4885" s="40"/>
    </row>
    <row r="4886" spans="1:5" ht="20.25">
      <c r="A4886" s="19" t="s">
        <v>1</v>
      </c>
      <c r="B4886" s="53"/>
      <c r="C4886" s="28"/>
      <c r="D4886" s="28"/>
      <c r="E4886" s="179"/>
    </row>
    <row r="4887" spans="1:5" ht="20.25">
      <c r="A4887" s="19"/>
      <c r="B4887" s="20"/>
      <c r="C4887" s="20"/>
      <c r="D4887" s="21"/>
      <c r="E4887" s="22"/>
    </row>
    <row r="4888" spans="1:5" ht="20.25">
      <c r="A4888" s="19"/>
      <c r="B4888" s="20"/>
      <c r="C4888" s="19" t="s">
        <v>2</v>
      </c>
      <c r="D4888" s="21"/>
      <c r="E4888" s="21"/>
    </row>
    <row r="4889" spans="1:5" ht="20.25">
      <c r="A4889" s="19" t="s">
        <v>3</v>
      </c>
      <c r="B4889" s="23"/>
      <c r="C4889" s="20"/>
      <c r="D4889" s="22"/>
      <c r="E4889" s="22"/>
    </row>
    <row r="4890" spans="1:5" ht="20.25">
      <c r="A4890" s="21"/>
      <c r="B4890" s="23"/>
      <c r="C4890" s="20"/>
      <c r="D4890" s="22"/>
      <c r="E4890" s="22"/>
    </row>
    <row r="4891" spans="1:5" ht="20.25">
      <c r="A4891" s="21" t="s">
        <v>423</v>
      </c>
      <c r="B4891" s="23"/>
      <c r="C4891" s="20"/>
      <c r="D4891" s="22"/>
      <c r="E4891" s="22"/>
    </row>
    <row r="4892" spans="1:5" ht="20.25">
      <c r="A4892" s="21" t="s">
        <v>5</v>
      </c>
      <c r="B4892" s="24"/>
      <c r="C4892" s="21"/>
      <c r="D4892" s="22"/>
      <c r="E4892" s="22"/>
    </row>
    <row r="4893" spans="1:5" ht="20.25">
      <c r="A4893" s="21" t="s">
        <v>6</v>
      </c>
      <c r="B4893" s="24"/>
      <c r="C4893" s="21"/>
      <c r="D4893" s="22"/>
      <c r="E4893" s="22"/>
    </row>
    <row r="4894" spans="1:5" ht="20.25">
      <c r="A4894" s="25" t="s">
        <v>7</v>
      </c>
      <c r="B4894" s="26" t="s">
        <v>8</v>
      </c>
      <c r="C4894" s="1238" t="s">
        <v>9</v>
      </c>
      <c r="D4894" s="1239"/>
      <c r="E4894" s="25" t="s">
        <v>10</v>
      </c>
    </row>
    <row r="4895" spans="1:5" ht="20.25">
      <c r="A4895" s="27"/>
      <c r="B4895" s="28" t="s">
        <v>11</v>
      </c>
      <c r="C4895" s="25"/>
      <c r="D4895" s="29"/>
      <c r="E4895" s="27" t="s">
        <v>12</v>
      </c>
    </row>
    <row r="4896" spans="1:5" ht="20.25">
      <c r="A4896" s="30"/>
      <c r="B4896" s="31"/>
      <c r="C4896" s="32" t="s">
        <v>13</v>
      </c>
      <c r="D4896" s="33" t="s">
        <v>14</v>
      </c>
      <c r="E4896" s="32"/>
    </row>
    <row r="4897" spans="1:6" ht="20.25">
      <c r="A4897" s="34" t="s">
        <v>424</v>
      </c>
      <c r="B4897" s="37" t="s">
        <v>27</v>
      </c>
      <c r="C4897" s="37" t="s">
        <v>17</v>
      </c>
      <c r="D4897" s="86">
        <v>42658</v>
      </c>
      <c r="E4897" s="91">
        <v>-47792</v>
      </c>
    </row>
    <row r="4898" spans="1:6" ht="20.25">
      <c r="A4898" s="37"/>
      <c r="B4898" s="37" t="s">
        <v>34</v>
      </c>
      <c r="C4898" s="37" t="s">
        <v>19</v>
      </c>
      <c r="D4898" s="86">
        <v>42674</v>
      </c>
      <c r="E4898" s="91">
        <v>46327</v>
      </c>
      <c r="F4898" s="302" t="s">
        <v>539</v>
      </c>
    </row>
    <row r="4899" spans="1:6" ht="20.25">
      <c r="A4899" s="37"/>
      <c r="B4899" s="280" t="s">
        <v>34</v>
      </c>
      <c r="C4899" s="280" t="s">
        <v>19</v>
      </c>
      <c r="D4899" s="86">
        <v>43131</v>
      </c>
      <c r="E4899" s="91">
        <v>121323</v>
      </c>
    </row>
    <row r="4900" spans="1:6" ht="20.25">
      <c r="A4900" s="37"/>
      <c r="B4900" s="37"/>
      <c r="C4900" s="37"/>
      <c r="D4900" s="86"/>
      <c r="E4900" s="132"/>
    </row>
    <row r="4901" spans="1:6" ht="20.25">
      <c r="A4901" s="41"/>
      <c r="B4901" s="37"/>
      <c r="C4901" s="37"/>
      <c r="D4901" s="86"/>
      <c r="E4901" s="89"/>
      <c r="F4901"/>
    </row>
    <row r="4902" spans="1:6" ht="20.25">
      <c r="A4902" s="41"/>
      <c r="B4902" s="37"/>
      <c r="C4902" s="37"/>
      <c r="D4902" s="38"/>
      <c r="E4902" s="89"/>
      <c r="F4902"/>
    </row>
    <row r="4903" spans="1:6" ht="20.25">
      <c r="A4903" s="41"/>
      <c r="B4903" s="37"/>
      <c r="C4903" s="37"/>
      <c r="D4903" s="38"/>
      <c r="E4903" s="89"/>
      <c r="F4903"/>
    </row>
    <row r="4904" spans="1:6" ht="20.25">
      <c r="A4904" s="41"/>
      <c r="B4904" s="37"/>
      <c r="C4904" s="85"/>
      <c r="D4904" s="38"/>
      <c r="E4904" s="89"/>
      <c r="F4904"/>
    </row>
    <row r="4905" spans="1:6" ht="20.25">
      <c r="A4905" s="41"/>
      <c r="B4905" s="37"/>
      <c r="C4905" s="37"/>
      <c r="D4905" s="86"/>
      <c r="E4905" s="91"/>
      <c r="F4905"/>
    </row>
    <row r="4906" spans="1:6" ht="20.25">
      <c r="A4906" s="37"/>
      <c r="B4906" s="37"/>
      <c r="C4906" s="37"/>
      <c r="D4906" s="86"/>
      <c r="E4906" s="91"/>
      <c r="F4906"/>
    </row>
    <row r="4907" spans="1:6" ht="20.25">
      <c r="A4907" s="41"/>
      <c r="B4907" s="37"/>
      <c r="C4907" s="37"/>
      <c r="D4907" s="86"/>
      <c r="E4907" s="91"/>
      <c r="F4907"/>
    </row>
    <row r="4908" spans="1:6" ht="20.25">
      <c r="A4908" s="41"/>
      <c r="B4908" s="44"/>
      <c r="C4908" s="37"/>
      <c r="D4908" s="78"/>
      <c r="E4908" s="89"/>
      <c r="F4908"/>
    </row>
    <row r="4909" spans="1:6" ht="20.25">
      <c r="A4909" s="47"/>
      <c r="B4909" s="28"/>
      <c r="C4909" s="27"/>
      <c r="D4909" s="148"/>
      <c r="E4909" s="89"/>
      <c r="F4909"/>
    </row>
    <row r="4910" spans="1:6" ht="20.25">
      <c r="A4910" s="47"/>
      <c r="B4910" s="27"/>
      <c r="C4910" s="27"/>
      <c r="D4910" s="27"/>
      <c r="E4910" s="89"/>
      <c r="F4910"/>
    </row>
    <row r="4911" spans="1:6" ht="20.25">
      <c r="A4911" s="37"/>
      <c r="B4911" s="37"/>
      <c r="C4911" s="37"/>
      <c r="D4911" s="38"/>
      <c r="E4911" s="89"/>
      <c r="F4911"/>
    </row>
    <row r="4912" spans="1:6" ht="20.25">
      <c r="A4912" s="37"/>
      <c r="B4912" s="37"/>
      <c r="C4912" s="37"/>
      <c r="D4912" s="38"/>
      <c r="E4912" s="89"/>
      <c r="F4912"/>
    </row>
    <row r="4913" spans="1:6" ht="20.25">
      <c r="A4913" s="41"/>
      <c r="B4913" s="37"/>
      <c r="C4913" s="37"/>
      <c r="D4913" s="38"/>
      <c r="E4913" s="89"/>
      <c r="F4913"/>
    </row>
    <row r="4914" spans="1:6" ht="20.25">
      <c r="A4914" s="41"/>
      <c r="B4914" s="37"/>
      <c r="C4914" s="37"/>
      <c r="D4914" s="38"/>
      <c r="E4914" s="89"/>
      <c r="F4914"/>
    </row>
    <row r="4915" spans="1:6" ht="20.25">
      <c r="A4915" s="41"/>
      <c r="B4915" s="37"/>
      <c r="C4915" s="37"/>
      <c r="D4915" s="38"/>
      <c r="E4915" s="89"/>
      <c r="F4915"/>
    </row>
    <row r="4916" spans="1:6" ht="20.25">
      <c r="A4916" s="37"/>
      <c r="B4916" s="44"/>
      <c r="C4916" s="37"/>
      <c r="D4916" s="45"/>
      <c r="E4916" s="46"/>
      <c r="F4916"/>
    </row>
    <row r="4917" spans="1:6" ht="20.25">
      <c r="A4917" s="37"/>
      <c r="B4917" s="44"/>
      <c r="C4917" s="37"/>
      <c r="D4917" s="45"/>
      <c r="E4917" s="46"/>
    </row>
    <row r="4918" spans="1:6" s="279" customFormat="1" ht="20.25">
      <c r="A4918" s="37"/>
      <c r="B4918" s="44"/>
      <c r="C4918" s="37"/>
      <c r="D4918" s="45" t="s">
        <v>29</v>
      </c>
      <c r="E4918" s="46"/>
      <c r="F4918" s="302"/>
    </row>
    <row r="4919" spans="1:6" s="279" customFormat="1" ht="20.25">
      <c r="A4919" s="280"/>
      <c r="B4919" s="281"/>
      <c r="C4919" s="280"/>
      <c r="D4919" s="45"/>
      <c r="E4919" s="46"/>
      <c r="F4919" s="302"/>
    </row>
    <row r="4920" spans="1:6" ht="20.25">
      <c r="A4920" s="280"/>
      <c r="B4920" s="281"/>
      <c r="C4920" s="280"/>
      <c r="D4920" s="45"/>
      <c r="E4920" s="46"/>
    </row>
    <row r="4921" spans="1:6" ht="20.25">
      <c r="A4921" s="37"/>
      <c r="B4921" s="44"/>
      <c r="C4921" s="37"/>
      <c r="D4921" s="45"/>
      <c r="E4921" s="46"/>
    </row>
    <row r="4922" spans="1:6" ht="20.25">
      <c r="A4922" s="47"/>
      <c r="B4922" s="48"/>
      <c r="C4922" s="47"/>
      <c r="D4922" s="49"/>
      <c r="E4922" s="50"/>
    </row>
    <row r="4923" spans="1:6" ht="20.25">
      <c r="A4923" s="30"/>
      <c r="B4923" s="51"/>
      <c r="C4923" s="30"/>
      <c r="D4923" s="49"/>
      <c r="E4923" s="50"/>
    </row>
    <row r="4924" spans="1:6" ht="20.25">
      <c r="A4924" s="52"/>
      <c r="B4924" s="53"/>
      <c r="C4924" s="1238" t="s">
        <v>744</v>
      </c>
      <c r="D4924" s="1239"/>
      <c r="E4924" s="140">
        <f>SUM(E4897:E4923)</f>
        <v>119858</v>
      </c>
    </row>
    <row r="4925" spans="1:6" ht="20.25">
      <c r="A4925" s="55" t="s">
        <v>23</v>
      </c>
      <c r="B4925" s="40"/>
      <c r="C4925" s="40"/>
      <c r="D4925" s="40"/>
      <c r="E4925" s="40"/>
    </row>
    <row r="4926" spans="1:6" ht="20.25">
      <c r="A4926" s="19" t="s">
        <v>0</v>
      </c>
      <c r="B4926" s="40"/>
      <c r="C4926" s="40"/>
      <c r="D4926" s="40"/>
      <c r="E4926" s="40"/>
    </row>
    <row r="4927" spans="1:6" ht="20.25">
      <c r="A4927" s="19" t="s">
        <v>1</v>
      </c>
      <c r="B4927" s="53"/>
      <c r="C4927" s="28"/>
      <c r="D4927" s="28"/>
      <c r="E4927" s="179"/>
    </row>
    <row r="4928" spans="1:6" ht="20.25">
      <c r="A4928" s="19"/>
      <c r="B4928" s="20"/>
      <c r="C4928" s="20"/>
      <c r="D4928" s="21"/>
      <c r="E4928" s="22"/>
    </row>
    <row r="4929" spans="1:6" ht="20.25">
      <c r="A4929" s="19"/>
      <c r="B4929" s="20"/>
      <c r="C4929" s="19" t="s">
        <v>2</v>
      </c>
      <c r="D4929" s="21"/>
      <c r="E4929" s="21"/>
    </row>
    <row r="4930" spans="1:6" ht="20.25">
      <c r="A4930" s="19" t="s">
        <v>3</v>
      </c>
      <c r="B4930" s="23"/>
      <c r="C4930" s="20"/>
      <c r="D4930" s="22"/>
      <c r="E4930" s="22"/>
    </row>
    <row r="4931" spans="1:6" ht="20.25">
      <c r="A4931" s="21"/>
      <c r="B4931" s="23"/>
      <c r="C4931" s="20"/>
      <c r="D4931" s="22"/>
      <c r="E4931" s="22"/>
    </row>
    <row r="4932" spans="1:6" ht="20.25">
      <c r="A4932" s="21" t="s">
        <v>425</v>
      </c>
      <c r="B4932" s="23"/>
      <c r="C4932" s="20"/>
      <c r="D4932" s="22"/>
      <c r="E4932" s="22"/>
    </row>
    <row r="4933" spans="1:6" ht="20.25">
      <c r="A4933" s="21" t="s">
        <v>5</v>
      </c>
      <c r="B4933" s="24"/>
      <c r="C4933" s="21"/>
      <c r="D4933" s="22"/>
      <c r="E4933" s="22"/>
    </row>
    <row r="4934" spans="1:6" ht="20.25">
      <c r="A4934" s="21" t="s">
        <v>6</v>
      </c>
      <c r="B4934" s="24"/>
      <c r="C4934" s="21"/>
      <c r="D4934" s="22"/>
      <c r="E4934" s="22"/>
    </row>
    <row r="4935" spans="1:6" ht="20.25">
      <c r="A4935" s="25" t="s">
        <v>7</v>
      </c>
      <c r="B4935" s="25" t="s">
        <v>8</v>
      </c>
      <c r="C4935" s="75" t="s">
        <v>9</v>
      </c>
      <c r="D4935" s="119"/>
      <c r="E4935" s="25" t="s">
        <v>10</v>
      </c>
    </row>
    <row r="4936" spans="1:6" ht="20.25">
      <c r="A4936" s="27"/>
      <c r="B4936" s="148" t="s">
        <v>11</v>
      </c>
      <c r="C4936" s="25"/>
      <c r="D4936" s="29"/>
      <c r="E4936" s="27" t="s">
        <v>12</v>
      </c>
    </row>
    <row r="4937" spans="1:6" ht="20.25">
      <c r="A4937" s="30"/>
      <c r="B4937" s="33"/>
      <c r="C4937" s="32" t="s">
        <v>13</v>
      </c>
      <c r="D4937" s="33" t="s">
        <v>14</v>
      </c>
      <c r="E4937" s="32"/>
      <c r="F4937" s="299"/>
    </row>
    <row r="4938" spans="1:6" ht="20.25">
      <c r="A4938" s="34" t="s">
        <v>426</v>
      </c>
      <c r="B4938" s="34" t="s">
        <v>36</v>
      </c>
      <c r="C4938" s="34" t="s">
        <v>19</v>
      </c>
      <c r="D4938" s="173">
        <v>42338</v>
      </c>
      <c r="E4938" s="185">
        <v>-1070</v>
      </c>
    </row>
    <row r="4939" spans="1:6" ht="20.25">
      <c r="A4939" s="37"/>
      <c r="B4939" s="37" t="s">
        <v>21</v>
      </c>
      <c r="C4939" s="37" t="s">
        <v>19</v>
      </c>
      <c r="D4939" s="38">
        <v>42551</v>
      </c>
      <c r="E4939" s="61">
        <v>31764</v>
      </c>
    </row>
    <row r="4940" spans="1:6" ht="20.25">
      <c r="A4940" s="41"/>
      <c r="B4940" s="280" t="s">
        <v>18</v>
      </c>
      <c r="C4940" s="280" t="s">
        <v>19</v>
      </c>
      <c r="D4940" s="38">
        <v>43131</v>
      </c>
      <c r="E4940" s="58">
        <v>694015</v>
      </c>
      <c r="F4940" s="302">
        <v>43101</v>
      </c>
    </row>
    <row r="4941" spans="1:6" ht="20.25">
      <c r="A4941" s="41"/>
      <c r="B4941" s="37" t="s">
        <v>18</v>
      </c>
      <c r="C4941" s="37" t="s">
        <v>19</v>
      </c>
      <c r="D4941" s="38">
        <v>43100</v>
      </c>
      <c r="E4941" s="640">
        <v>-24</v>
      </c>
    </row>
    <row r="4942" spans="1:6" ht="20.25">
      <c r="A4942" s="41"/>
      <c r="B4942" s="37"/>
      <c r="C4942" s="85"/>
      <c r="D4942" s="38"/>
      <c r="E4942" s="640">
        <v>-5</v>
      </c>
    </row>
    <row r="4943" spans="1:6" ht="20.25">
      <c r="A4943" s="41"/>
      <c r="B4943" s="37"/>
      <c r="C4943" s="85"/>
      <c r="D4943" s="38"/>
      <c r="E4943" s="58"/>
    </row>
    <row r="4944" spans="1:6" ht="20.25">
      <c r="A4944" s="41"/>
      <c r="B4944" s="37"/>
      <c r="C4944" s="37"/>
      <c r="D4944" s="147"/>
      <c r="E4944" s="58"/>
    </row>
    <row r="4945" spans="1:6" ht="20.25">
      <c r="A4945" s="41"/>
      <c r="B4945" s="37"/>
      <c r="C4945" s="37"/>
      <c r="D4945" s="38"/>
      <c r="E4945" s="58"/>
    </row>
    <row r="4946" spans="1:6" ht="20.25">
      <c r="A4946" s="37"/>
      <c r="B4946" s="37"/>
      <c r="C4946" s="37"/>
      <c r="D4946" s="38"/>
      <c r="E4946" s="58"/>
    </row>
    <row r="4947" spans="1:6" ht="20.25">
      <c r="A4947" s="41"/>
      <c r="B4947" s="37"/>
      <c r="C4947" s="37"/>
      <c r="D4947" s="38"/>
      <c r="E4947" s="58"/>
    </row>
    <row r="4948" spans="1:6" ht="20.25">
      <c r="A4948" s="41"/>
      <c r="B4948" s="37"/>
      <c r="C4948" s="37"/>
      <c r="D4948" s="38"/>
      <c r="E4948" s="58"/>
    </row>
    <row r="4949" spans="1:6" ht="20.25">
      <c r="A4949" s="47"/>
      <c r="B4949" s="37"/>
      <c r="C4949" s="37"/>
      <c r="D4949" s="38"/>
      <c r="E4949" s="58"/>
    </row>
    <row r="4950" spans="1:6" ht="20.25">
      <c r="A4950" s="47"/>
      <c r="B4950" s="37"/>
      <c r="C4950" s="37"/>
      <c r="D4950" s="38"/>
      <c r="E4950" s="58"/>
    </row>
    <row r="4951" spans="1:6" ht="20.25">
      <c r="A4951" s="37"/>
      <c r="B4951" s="37"/>
      <c r="C4951" s="37"/>
      <c r="D4951" s="38"/>
      <c r="E4951" s="58"/>
    </row>
    <row r="4952" spans="1:6" ht="20.25">
      <c r="A4952" s="37"/>
      <c r="B4952" s="37"/>
      <c r="C4952" s="37"/>
      <c r="D4952" s="38"/>
      <c r="E4952" s="58"/>
    </row>
    <row r="4953" spans="1:6" ht="20.25">
      <c r="A4953" s="41"/>
      <c r="B4953" s="37"/>
      <c r="C4953" s="37"/>
      <c r="D4953" s="86"/>
      <c r="E4953" s="58"/>
    </row>
    <row r="4954" spans="1:6" ht="20.25">
      <c r="A4954" s="41"/>
      <c r="B4954" s="37"/>
      <c r="C4954" s="37"/>
      <c r="D4954" s="38"/>
      <c r="E4954" s="61"/>
    </row>
    <row r="4955" spans="1:6" s="279" customFormat="1" ht="20.25">
      <c r="A4955" s="41"/>
      <c r="B4955" s="37"/>
      <c r="C4955" s="37"/>
      <c r="D4955" s="38"/>
      <c r="E4955" s="61"/>
      <c r="F4955" s="302"/>
    </row>
    <row r="4956" spans="1:6" s="279" customFormat="1" ht="20.25">
      <c r="A4956" s="41"/>
      <c r="B4956" s="280"/>
      <c r="C4956" s="280"/>
      <c r="D4956" s="38"/>
      <c r="E4956" s="61"/>
      <c r="F4956" s="302"/>
    </row>
    <row r="4957" spans="1:6" s="279" customFormat="1" ht="20.25">
      <c r="A4957" s="41"/>
      <c r="B4957" s="280"/>
      <c r="C4957" s="280"/>
      <c r="D4957" s="38"/>
      <c r="E4957" s="61"/>
      <c r="F4957" s="302"/>
    </row>
    <row r="4958" spans="1:6" ht="20.25">
      <c r="A4958" s="41"/>
      <c r="B4958" s="280"/>
      <c r="C4958" s="280"/>
      <c r="D4958" s="38"/>
      <c r="E4958" s="61"/>
    </row>
    <row r="4959" spans="1:6" ht="20.25">
      <c r="A4959" s="37"/>
      <c r="B4959" s="37"/>
      <c r="C4959" s="37"/>
      <c r="D4959" s="38"/>
      <c r="E4959" s="58"/>
    </row>
    <row r="4960" spans="1:6" ht="20.25">
      <c r="A4960" s="37"/>
      <c r="B4960" s="44"/>
      <c r="C4960" s="37"/>
      <c r="D4960" s="45"/>
      <c r="E4960" s="182"/>
    </row>
    <row r="4961" spans="1:5" ht="20.25">
      <c r="A4961" s="37"/>
      <c r="B4961" s="44"/>
      <c r="C4961" s="37"/>
      <c r="D4961" s="45" t="s">
        <v>29</v>
      </c>
      <c r="E4961" s="182"/>
    </row>
    <row r="4962" spans="1:5" ht="20.25">
      <c r="A4962" s="37"/>
      <c r="B4962" s="44"/>
      <c r="C4962" s="37"/>
      <c r="D4962" s="45"/>
      <c r="E4962" s="182"/>
    </row>
    <row r="4963" spans="1:5" ht="20.25">
      <c r="A4963" s="47"/>
      <c r="B4963" s="48"/>
      <c r="C4963" s="47"/>
      <c r="D4963" s="49"/>
      <c r="E4963" s="183"/>
    </row>
    <row r="4964" spans="1:5" ht="20.25">
      <c r="A4964" s="30"/>
      <c r="B4964" s="51"/>
      <c r="C4964" s="30"/>
      <c r="D4964" s="49"/>
      <c r="E4964" s="186"/>
    </row>
    <row r="4965" spans="1:5" ht="20.25">
      <c r="A4965" s="52"/>
      <c r="B4965" s="53"/>
      <c r="C4965" s="1238" t="s">
        <v>744</v>
      </c>
      <c r="D4965" s="1239"/>
      <c r="E4965" s="140">
        <f>SUM(E4938:E4964)</f>
        <v>724680</v>
      </c>
    </row>
    <row r="4966" spans="1:5" ht="20.25">
      <c r="A4966" s="55" t="s">
        <v>23</v>
      </c>
      <c r="B4966" s="40"/>
      <c r="C4966" s="40"/>
      <c r="D4966" s="40"/>
      <c r="E4966" s="40"/>
    </row>
    <row r="4967" spans="1:5" ht="20.25">
      <c r="A4967" s="19" t="s">
        <v>0</v>
      </c>
      <c r="B4967" s="40"/>
      <c r="C4967" s="40"/>
      <c r="D4967" s="40"/>
      <c r="E4967" s="40"/>
    </row>
    <row r="4968" spans="1:5" ht="20.25">
      <c r="A4968" s="19" t="s">
        <v>1</v>
      </c>
      <c r="B4968" s="53"/>
      <c r="C4968" s="28"/>
      <c r="D4968" s="28"/>
      <c r="E4968" s="179"/>
    </row>
    <row r="4969" spans="1:5" ht="20.25">
      <c r="A4969" s="19"/>
      <c r="B4969" s="20"/>
      <c r="C4969" s="20"/>
      <c r="D4969" s="21"/>
      <c r="E4969" s="22"/>
    </row>
    <row r="4970" spans="1:5" ht="20.25">
      <c r="A4970" s="19"/>
      <c r="B4970" s="20"/>
      <c r="C4970" s="19" t="s">
        <v>2</v>
      </c>
      <c r="D4970" s="21"/>
      <c r="E4970" s="21"/>
    </row>
    <row r="4971" spans="1:5" ht="20.25">
      <c r="A4971" s="19" t="s">
        <v>3</v>
      </c>
      <c r="B4971" s="23"/>
      <c r="C4971" s="20"/>
      <c r="D4971" s="22"/>
      <c r="E4971" s="22"/>
    </row>
    <row r="4972" spans="1:5" ht="20.25">
      <c r="A4972" s="21"/>
      <c r="B4972" s="23"/>
      <c r="C4972" s="20"/>
      <c r="D4972" s="22"/>
      <c r="E4972" s="22"/>
    </row>
    <row r="4973" spans="1:5" ht="20.25">
      <c r="A4973" s="21" t="s">
        <v>427</v>
      </c>
      <c r="B4973" s="23"/>
      <c r="C4973" s="20"/>
      <c r="D4973" s="22"/>
      <c r="E4973" s="22"/>
    </row>
    <row r="4974" spans="1:5" ht="20.25">
      <c r="A4974" s="21" t="s">
        <v>5</v>
      </c>
      <c r="B4974" s="24"/>
      <c r="C4974" s="21"/>
      <c r="D4974" s="22"/>
      <c r="E4974" s="22"/>
    </row>
    <row r="4975" spans="1:5" ht="20.25">
      <c r="A4975" s="21" t="s">
        <v>6</v>
      </c>
      <c r="B4975" s="24"/>
      <c r="C4975" s="21"/>
      <c r="D4975" s="22"/>
      <c r="E4975" s="22"/>
    </row>
    <row r="4976" spans="1:5" ht="20.25">
      <c r="A4976" s="25" t="s">
        <v>7</v>
      </c>
      <c r="B4976" s="26" t="s">
        <v>8</v>
      </c>
      <c r="C4976" s="75" t="s">
        <v>9</v>
      </c>
      <c r="D4976" s="119"/>
      <c r="E4976" s="25" t="s">
        <v>10</v>
      </c>
    </row>
    <row r="4977" spans="1:6" ht="20.25">
      <c r="A4977" s="27"/>
      <c r="B4977" s="28" t="s">
        <v>11</v>
      </c>
      <c r="C4977" s="25"/>
      <c r="D4977" s="29"/>
      <c r="E4977" s="27" t="s">
        <v>12</v>
      </c>
    </row>
    <row r="4978" spans="1:6" ht="20.25">
      <c r="A4978" s="30"/>
      <c r="B4978" s="31"/>
      <c r="C4978" s="32" t="s">
        <v>13</v>
      </c>
      <c r="D4978" s="33" t="s">
        <v>14</v>
      </c>
      <c r="E4978" s="32"/>
      <c r="F4978" s="306">
        <v>43101</v>
      </c>
    </row>
    <row r="4979" spans="1:6" ht="20.25">
      <c r="A4979" s="34" t="s">
        <v>428</v>
      </c>
      <c r="B4979" s="280" t="s">
        <v>40</v>
      </c>
      <c r="C4979" s="280" t="s">
        <v>19</v>
      </c>
      <c r="D4979" s="86">
        <v>43131</v>
      </c>
      <c r="E4979" s="285">
        <v>2432211</v>
      </c>
      <c r="F4979" s="306">
        <v>43101</v>
      </c>
    </row>
    <row r="4980" spans="1:6" ht="20.25">
      <c r="A4980" s="37"/>
      <c r="B4980" s="280"/>
      <c r="C4980" s="280"/>
      <c r="D4980" s="86"/>
      <c r="E4980" s="284"/>
    </row>
    <row r="4981" spans="1:6" ht="20.25">
      <c r="A4981" s="41"/>
      <c r="B4981" s="37"/>
      <c r="C4981" s="37"/>
      <c r="D4981" s="86"/>
      <c r="E4981" s="199"/>
      <c r="F4981"/>
    </row>
    <row r="4982" spans="1:6" ht="20.25">
      <c r="A4982" s="41"/>
      <c r="B4982" s="37"/>
      <c r="C4982" s="37"/>
      <c r="D4982" s="38"/>
      <c r="E4982" s="8"/>
      <c r="F4982"/>
    </row>
    <row r="4983" spans="1:6" ht="20.25">
      <c r="A4983" s="41"/>
      <c r="B4983" s="37"/>
      <c r="C4983" s="37"/>
      <c r="D4983" s="38"/>
      <c r="E4983" s="89"/>
      <c r="F4983"/>
    </row>
    <row r="4984" spans="1:6" ht="20.25">
      <c r="A4984" s="41"/>
      <c r="B4984" s="37"/>
      <c r="C4984" s="85"/>
      <c r="D4984" s="38"/>
      <c r="E4984" s="8"/>
      <c r="F4984"/>
    </row>
    <row r="4985" spans="1:6" ht="20.25">
      <c r="A4985" s="41"/>
      <c r="B4985" s="37"/>
      <c r="C4985" s="85"/>
      <c r="D4985" s="86"/>
      <c r="E4985" s="89"/>
      <c r="F4985"/>
    </row>
    <row r="4986" spans="1:6" ht="20.25">
      <c r="A4986" s="41"/>
      <c r="B4986" s="37"/>
      <c r="C4986" s="37"/>
      <c r="D4986" s="38"/>
      <c r="E4986" s="8"/>
      <c r="F4986"/>
    </row>
    <row r="4987" spans="1:6" ht="20.25">
      <c r="A4987" s="37"/>
      <c r="B4987" s="37"/>
      <c r="C4987" s="37"/>
      <c r="D4987" s="38"/>
      <c r="E4987" s="89"/>
      <c r="F4987"/>
    </row>
    <row r="4988" spans="1:6" ht="20.25">
      <c r="A4988" s="41"/>
      <c r="B4988" s="37"/>
      <c r="C4988" s="37"/>
      <c r="D4988" s="38"/>
      <c r="E4988" s="89"/>
      <c r="F4988"/>
    </row>
    <row r="4989" spans="1:6" ht="20.25">
      <c r="A4989" s="41"/>
      <c r="B4989" s="37"/>
      <c r="C4989" s="37"/>
      <c r="D4989" s="86"/>
      <c r="E4989" s="199"/>
      <c r="F4989"/>
    </row>
    <row r="4990" spans="1:6" ht="20.25">
      <c r="A4990" s="47"/>
      <c r="B4990" s="37"/>
      <c r="C4990" s="37"/>
      <c r="D4990" s="86"/>
      <c r="E4990" s="210"/>
      <c r="F4990"/>
    </row>
    <row r="4991" spans="1:6" ht="20.25">
      <c r="A4991" s="47"/>
      <c r="B4991" s="37"/>
      <c r="C4991" s="37"/>
      <c r="D4991" s="86"/>
      <c r="E4991" s="199"/>
      <c r="F4991"/>
    </row>
    <row r="4992" spans="1:6" ht="20.25">
      <c r="A4992" s="37"/>
      <c r="B4992" s="37"/>
      <c r="C4992" s="37"/>
      <c r="D4992" s="38"/>
      <c r="E4992" s="89"/>
      <c r="F4992"/>
    </row>
    <row r="4993" spans="1:6" ht="20.25">
      <c r="A4993" s="37"/>
      <c r="B4993" s="37"/>
      <c r="C4993" s="37"/>
      <c r="D4993" s="38"/>
      <c r="E4993" s="89"/>
      <c r="F4993"/>
    </row>
    <row r="4994" spans="1:6" ht="20.25">
      <c r="A4994" s="41"/>
      <c r="B4994" s="37"/>
      <c r="C4994" s="37"/>
      <c r="D4994" s="38"/>
      <c r="E4994" s="89"/>
      <c r="F4994"/>
    </row>
    <row r="4995" spans="1:6" ht="20.25">
      <c r="A4995" s="41"/>
      <c r="B4995" s="37"/>
      <c r="C4995" s="37"/>
      <c r="D4995" s="38"/>
      <c r="E4995" s="89"/>
      <c r="F4995"/>
    </row>
    <row r="4996" spans="1:6" ht="20.25">
      <c r="A4996" s="41"/>
      <c r="B4996" s="37"/>
      <c r="C4996" s="37"/>
      <c r="D4996" s="38"/>
      <c r="E4996" s="89"/>
      <c r="F4996"/>
    </row>
    <row r="4997" spans="1:6" ht="20.25">
      <c r="A4997" s="37"/>
      <c r="B4997" s="44"/>
      <c r="C4997" s="37"/>
      <c r="D4997" s="45"/>
      <c r="E4997" s="46"/>
    </row>
    <row r="4998" spans="1:6" ht="20.25">
      <c r="A4998" s="37"/>
      <c r="B4998" s="44"/>
      <c r="C4998" s="37"/>
      <c r="D4998" s="45"/>
      <c r="E4998" s="46"/>
    </row>
    <row r="4999" spans="1:6" s="279" customFormat="1" ht="20.25">
      <c r="A4999" s="37"/>
      <c r="B4999" s="44"/>
      <c r="C4999" s="37"/>
      <c r="D4999" s="45" t="s">
        <v>29</v>
      </c>
      <c r="E4999" s="46"/>
      <c r="F4999" s="302"/>
    </row>
    <row r="5000" spans="1:6" s="279" customFormat="1" ht="20.25">
      <c r="A5000" s="280"/>
      <c r="B5000" s="281"/>
      <c r="C5000" s="280"/>
      <c r="D5000" s="45"/>
      <c r="E5000" s="46"/>
      <c r="F5000" s="302"/>
    </row>
    <row r="5001" spans="1:6" s="279" customFormat="1" ht="20.25">
      <c r="A5001" s="280"/>
      <c r="B5001" s="281"/>
      <c r="C5001" s="280"/>
      <c r="D5001" s="45"/>
      <c r="E5001" s="46"/>
      <c r="F5001" s="302"/>
    </row>
    <row r="5002" spans="1:6" ht="20.25">
      <c r="A5002" s="280"/>
      <c r="B5002" s="281"/>
      <c r="C5002" s="280"/>
      <c r="D5002" s="45"/>
      <c r="E5002" s="46"/>
    </row>
    <row r="5003" spans="1:6" ht="20.25">
      <c r="A5003" s="37"/>
      <c r="B5003" s="44"/>
      <c r="C5003" s="37"/>
      <c r="D5003" s="45"/>
      <c r="E5003" s="46"/>
    </row>
    <row r="5004" spans="1:6" ht="20.25">
      <c r="A5004" s="47"/>
      <c r="B5004" s="48"/>
      <c r="C5004" s="47"/>
      <c r="D5004" s="49"/>
      <c r="E5004" s="50"/>
    </row>
    <row r="5005" spans="1:6" ht="20.25">
      <c r="A5005" s="30"/>
      <c r="B5005" s="51"/>
      <c r="C5005" s="30"/>
      <c r="D5005" s="49"/>
      <c r="E5005" s="50"/>
      <c r="F5005" s="296"/>
    </row>
    <row r="5006" spans="1:6" ht="20.25">
      <c r="A5006" s="52"/>
      <c r="B5006" s="53"/>
      <c r="C5006" s="1238" t="s">
        <v>744</v>
      </c>
      <c r="D5006" s="1239"/>
      <c r="E5006" s="218">
        <f>SUM(E4979:E5005)</f>
        <v>2432211</v>
      </c>
      <c r="F5006" s="296"/>
    </row>
    <row r="5007" spans="1:6" ht="20.25">
      <c r="A5007" s="55" t="s">
        <v>23</v>
      </c>
      <c r="B5007" s="40"/>
      <c r="C5007" s="40"/>
      <c r="D5007" s="40"/>
      <c r="E5007" s="40"/>
      <c r="F5007" s="296"/>
    </row>
    <row r="5008" spans="1:6" ht="20.25">
      <c r="A5008" s="19" t="s">
        <v>0</v>
      </c>
      <c r="B5008" s="40"/>
      <c r="C5008" s="40"/>
      <c r="D5008" s="40"/>
      <c r="E5008" s="40"/>
      <c r="F5008" s="296"/>
    </row>
    <row r="5009" spans="1:6" ht="20.25">
      <c r="A5009" s="19" t="s">
        <v>1</v>
      </c>
      <c r="B5009" s="53"/>
      <c r="C5009" s="28"/>
      <c r="D5009" s="28"/>
      <c r="E5009" s="179"/>
      <c r="F5009" s="296"/>
    </row>
    <row r="5010" spans="1:6" ht="20.25">
      <c r="A5010" s="19"/>
      <c r="B5010" s="20"/>
      <c r="C5010" s="20"/>
      <c r="D5010" s="21"/>
      <c r="E5010" s="22"/>
      <c r="F5010" s="296"/>
    </row>
    <row r="5011" spans="1:6" ht="20.25">
      <c r="A5011" s="19"/>
      <c r="B5011" s="20"/>
      <c r="C5011" s="19" t="s">
        <v>2</v>
      </c>
      <c r="D5011" s="21"/>
      <c r="E5011" s="21"/>
      <c r="F5011" s="296"/>
    </row>
    <row r="5012" spans="1:6" ht="20.25">
      <c r="A5012" s="19" t="s">
        <v>3</v>
      </c>
      <c r="B5012" s="23"/>
      <c r="C5012" s="20"/>
      <c r="D5012" s="22"/>
      <c r="E5012" s="22"/>
      <c r="F5012" s="296"/>
    </row>
    <row r="5013" spans="1:6" ht="20.25">
      <c r="A5013" s="21"/>
      <c r="B5013" s="23"/>
      <c r="C5013" s="20"/>
      <c r="D5013" s="22"/>
      <c r="E5013" s="22"/>
      <c r="F5013" s="296"/>
    </row>
    <row r="5014" spans="1:6" ht="20.25">
      <c r="A5014" s="21" t="s">
        <v>429</v>
      </c>
      <c r="B5014" s="23"/>
      <c r="C5014" s="20"/>
      <c r="D5014" s="22"/>
      <c r="E5014" s="22"/>
      <c r="F5014" s="296"/>
    </row>
    <row r="5015" spans="1:6" ht="20.25">
      <c r="A5015" s="21" t="s">
        <v>5</v>
      </c>
      <c r="B5015" s="24"/>
      <c r="C5015" s="21"/>
      <c r="D5015" s="22"/>
      <c r="E5015" s="22"/>
      <c r="F5015" s="296"/>
    </row>
    <row r="5016" spans="1:6" ht="20.25">
      <c r="A5016" s="21" t="s">
        <v>6</v>
      </c>
      <c r="B5016" s="24"/>
      <c r="C5016" s="21"/>
      <c r="D5016" s="22"/>
      <c r="E5016" s="22"/>
      <c r="F5016" s="296"/>
    </row>
    <row r="5017" spans="1:6" ht="20.25">
      <c r="A5017" s="25" t="s">
        <v>7</v>
      </c>
      <c r="B5017" s="26" t="s">
        <v>8</v>
      </c>
      <c r="C5017" s="75" t="s">
        <v>9</v>
      </c>
      <c r="D5017" s="119"/>
      <c r="E5017" s="25" t="s">
        <v>10</v>
      </c>
      <c r="F5017" s="296"/>
    </row>
    <row r="5018" spans="1:6" ht="20.25">
      <c r="A5018" s="27"/>
      <c r="B5018" s="28" t="s">
        <v>11</v>
      </c>
      <c r="C5018" s="25"/>
      <c r="D5018" s="29"/>
      <c r="E5018" s="27" t="s">
        <v>12</v>
      </c>
      <c r="F5018" s="296"/>
    </row>
    <row r="5019" spans="1:6" ht="20.25">
      <c r="A5019" s="30"/>
      <c r="B5019" s="31"/>
      <c r="C5019" s="32" t="s">
        <v>13</v>
      </c>
      <c r="D5019" s="33" t="s">
        <v>14</v>
      </c>
      <c r="E5019" s="32"/>
      <c r="F5019" s="295"/>
    </row>
    <row r="5020" spans="1:6" ht="20.25">
      <c r="A5020" s="34" t="s">
        <v>430</v>
      </c>
      <c r="B5020" s="37" t="s">
        <v>36</v>
      </c>
      <c r="C5020" s="37" t="s">
        <v>17</v>
      </c>
      <c r="D5020" s="86">
        <v>42597</v>
      </c>
      <c r="E5020" s="214">
        <v>-11741</v>
      </c>
      <c r="F5020" s="296"/>
    </row>
    <row r="5021" spans="1:6" ht="20.25">
      <c r="A5021" s="37"/>
      <c r="B5021" s="37" t="s">
        <v>22</v>
      </c>
      <c r="C5021" s="37" t="s">
        <v>17</v>
      </c>
      <c r="D5021" s="86">
        <v>42781</v>
      </c>
      <c r="E5021" s="89">
        <v>-23703</v>
      </c>
      <c r="F5021" s="306"/>
    </row>
    <row r="5022" spans="1:6" ht="20.25">
      <c r="A5022" s="41"/>
      <c r="B5022" s="37" t="s">
        <v>380</v>
      </c>
      <c r="C5022" s="37" t="s">
        <v>19</v>
      </c>
      <c r="D5022" s="38">
        <v>42947</v>
      </c>
      <c r="E5022" s="89">
        <v>-21617</v>
      </c>
      <c r="F5022" s="302">
        <v>43101</v>
      </c>
    </row>
    <row r="5023" spans="1:6" ht="20.25">
      <c r="A5023" s="41"/>
      <c r="B5023" s="37" t="s">
        <v>18</v>
      </c>
      <c r="C5023" s="37" t="s">
        <v>19</v>
      </c>
      <c r="D5023" s="38">
        <v>43131</v>
      </c>
      <c r="E5023" s="89">
        <v>907311</v>
      </c>
      <c r="F5023" s="306"/>
    </row>
    <row r="5024" spans="1:6" ht="20.25">
      <c r="A5024" s="37"/>
      <c r="B5024" s="37"/>
      <c r="C5024" s="37"/>
      <c r="D5024" s="38"/>
      <c r="E5024" s="89">
        <v>-1</v>
      </c>
    </row>
    <row r="5025" spans="1:6" ht="20.25">
      <c r="A5025" s="41"/>
      <c r="B5025" s="37"/>
      <c r="C5025" s="37"/>
      <c r="D5025" s="38"/>
      <c r="E5025" s="46"/>
    </row>
    <row r="5026" spans="1:6" ht="20.25">
      <c r="A5026" s="41"/>
      <c r="B5026" s="44"/>
      <c r="C5026" s="37"/>
      <c r="D5026" s="78"/>
      <c r="E5026" s="89"/>
    </row>
    <row r="5027" spans="1:6" ht="20.25">
      <c r="A5027" s="47"/>
      <c r="B5027" s="27"/>
      <c r="C5027" s="27"/>
      <c r="D5027" s="27"/>
      <c r="E5027" s="89"/>
    </row>
    <row r="5028" spans="1:6" ht="20.25">
      <c r="A5028" s="37"/>
      <c r="B5028" s="37"/>
      <c r="C5028" s="37"/>
      <c r="D5028" s="86"/>
      <c r="E5028" s="91"/>
    </row>
    <row r="5029" spans="1:6" ht="20.25">
      <c r="A5029" s="37"/>
      <c r="B5029" s="37"/>
      <c r="C5029" s="37"/>
      <c r="D5029" s="86"/>
      <c r="E5029" s="89"/>
    </row>
    <row r="5030" spans="1:6" ht="20.25">
      <c r="A5030" s="41"/>
      <c r="B5030" s="37"/>
      <c r="C5030" s="37"/>
      <c r="D5030" s="38"/>
      <c r="E5030" s="89"/>
    </row>
    <row r="5031" spans="1:6" ht="20.25">
      <c r="A5031" s="41"/>
      <c r="B5031" s="37"/>
      <c r="C5031" s="37"/>
      <c r="D5031" s="38"/>
      <c r="E5031" s="89"/>
    </row>
    <row r="5032" spans="1:6" ht="20.25">
      <c r="A5032" s="41"/>
      <c r="B5032" s="37"/>
      <c r="C5032" s="37"/>
      <c r="D5032" s="38"/>
      <c r="E5032" s="89"/>
    </row>
    <row r="5033" spans="1:6" ht="20.25">
      <c r="A5033" s="37"/>
      <c r="B5033" s="44"/>
      <c r="C5033" s="37"/>
      <c r="D5033" s="45"/>
      <c r="E5033" s="166"/>
    </row>
    <row r="5034" spans="1:6" ht="20.25">
      <c r="A5034" s="37"/>
      <c r="B5034" s="44"/>
      <c r="C5034" s="37"/>
      <c r="D5034" s="45"/>
      <c r="E5034" s="46"/>
    </row>
    <row r="5035" spans="1:6" s="279" customFormat="1" ht="20.25">
      <c r="A5035" s="37"/>
      <c r="B5035" s="44"/>
      <c r="C5035" s="37"/>
      <c r="D5035" s="45" t="s">
        <v>29</v>
      </c>
      <c r="E5035" s="46"/>
      <c r="F5035" s="302"/>
    </row>
    <row r="5036" spans="1:6" s="279" customFormat="1" ht="20.25">
      <c r="A5036" s="280"/>
      <c r="B5036" s="281"/>
      <c r="C5036" s="280"/>
      <c r="D5036" s="45"/>
      <c r="E5036" s="46"/>
      <c r="F5036" s="302"/>
    </row>
    <row r="5037" spans="1:6" s="279" customFormat="1" ht="20.25">
      <c r="A5037" s="280"/>
      <c r="B5037" s="281"/>
      <c r="C5037" s="280"/>
      <c r="D5037" s="45"/>
      <c r="E5037" s="46"/>
      <c r="F5037" s="302"/>
    </row>
    <row r="5038" spans="1:6" s="279" customFormat="1" ht="20.25">
      <c r="A5038" s="280"/>
      <c r="B5038" s="281"/>
      <c r="C5038" s="280"/>
      <c r="D5038" s="45"/>
      <c r="E5038" s="46"/>
      <c r="F5038" s="302"/>
    </row>
    <row r="5039" spans="1:6" s="279" customFormat="1" ht="20.25">
      <c r="A5039" s="280"/>
      <c r="B5039" s="281"/>
      <c r="C5039" s="280"/>
      <c r="D5039" s="45"/>
      <c r="E5039" s="46"/>
      <c r="F5039" s="302"/>
    </row>
    <row r="5040" spans="1:6" s="279" customFormat="1" ht="20.25">
      <c r="A5040" s="280"/>
      <c r="B5040" s="281"/>
      <c r="C5040" s="280"/>
      <c r="D5040" s="45"/>
      <c r="E5040" s="46"/>
      <c r="F5040" s="302"/>
    </row>
    <row r="5041" spans="1:6" s="279" customFormat="1" ht="20.25">
      <c r="A5041" s="280"/>
      <c r="B5041" s="281"/>
      <c r="C5041" s="280"/>
      <c r="D5041" s="45"/>
      <c r="E5041" s="46"/>
      <c r="F5041" s="302"/>
    </row>
    <row r="5042" spans="1:6" s="279" customFormat="1" ht="20.25">
      <c r="A5042" s="280"/>
      <c r="B5042" s="281"/>
      <c r="C5042" s="280"/>
      <c r="D5042" s="45"/>
      <c r="E5042" s="46"/>
      <c r="F5042" s="302"/>
    </row>
    <row r="5043" spans="1:6" ht="20.25">
      <c r="A5043" s="280"/>
      <c r="B5043" s="281"/>
      <c r="C5043" s="280"/>
      <c r="D5043" s="45"/>
      <c r="E5043" s="46"/>
    </row>
    <row r="5044" spans="1:6" ht="20.25">
      <c r="A5044" s="37"/>
      <c r="B5044" s="44"/>
      <c r="C5044" s="37"/>
      <c r="D5044" s="45"/>
      <c r="E5044" s="46"/>
    </row>
    <row r="5045" spans="1:6" ht="20.25">
      <c r="A5045" s="47"/>
      <c r="B5045" s="48"/>
      <c r="C5045" s="47"/>
      <c r="D5045" s="49"/>
      <c r="E5045" s="50"/>
    </row>
    <row r="5046" spans="1:6" ht="20.25">
      <c r="A5046" s="30"/>
      <c r="B5046" s="51"/>
      <c r="C5046" s="30"/>
      <c r="D5046" s="49"/>
      <c r="E5046" s="215"/>
    </row>
    <row r="5047" spans="1:6" ht="20.25">
      <c r="A5047" s="52"/>
      <c r="B5047" s="53"/>
      <c r="C5047" s="1238" t="s">
        <v>744</v>
      </c>
      <c r="D5047" s="1239"/>
      <c r="E5047" s="140">
        <f>SUM(E5020:E5046)</f>
        <v>850249</v>
      </c>
    </row>
    <row r="5048" spans="1:6" ht="20.25">
      <c r="A5048" s="55" t="s">
        <v>23</v>
      </c>
      <c r="B5048" s="40"/>
      <c r="C5048" s="40"/>
      <c r="D5048" s="40"/>
      <c r="E5048" s="40"/>
    </row>
    <row r="5049" spans="1:6" ht="20.25">
      <c r="A5049" s="19" t="s">
        <v>0</v>
      </c>
      <c r="B5049" s="40"/>
      <c r="C5049" s="40"/>
      <c r="D5049" s="40"/>
      <c r="E5049" s="40"/>
    </row>
    <row r="5050" spans="1:6" ht="20.25">
      <c r="A5050" s="19" t="s">
        <v>1</v>
      </c>
      <c r="B5050" s="53"/>
      <c r="C5050" s="28"/>
      <c r="D5050" s="28"/>
      <c r="E5050" s="179"/>
      <c r="F5050" s="296"/>
    </row>
    <row r="5051" spans="1:6" ht="20.25">
      <c r="A5051" s="19"/>
      <c r="B5051" s="20"/>
      <c r="C5051" s="20"/>
      <c r="D5051" s="21"/>
      <c r="E5051" s="22"/>
      <c r="F5051" s="296"/>
    </row>
    <row r="5052" spans="1:6" ht="20.25">
      <c r="A5052" s="19"/>
      <c r="B5052" s="20"/>
      <c r="C5052" s="19" t="s">
        <v>2</v>
      </c>
      <c r="D5052" s="21"/>
      <c r="E5052" s="21"/>
      <c r="F5052" s="296"/>
    </row>
    <row r="5053" spans="1:6" ht="20.25">
      <c r="A5053" s="19" t="s">
        <v>3</v>
      </c>
      <c r="B5053" s="23"/>
      <c r="C5053" s="20"/>
      <c r="D5053" s="22"/>
      <c r="E5053" s="22"/>
      <c r="F5053" s="296"/>
    </row>
    <row r="5054" spans="1:6" ht="20.25">
      <c r="A5054" s="21"/>
      <c r="B5054" s="23"/>
      <c r="C5054" s="20"/>
      <c r="D5054" s="22"/>
      <c r="E5054" s="22"/>
      <c r="F5054" s="296"/>
    </row>
    <row r="5055" spans="1:6" ht="20.25">
      <c r="A5055" s="21" t="s">
        <v>431</v>
      </c>
      <c r="B5055" s="23"/>
      <c r="C5055" s="20"/>
      <c r="D5055" s="22"/>
      <c r="E5055" s="22"/>
      <c r="F5055" s="296"/>
    </row>
    <row r="5056" spans="1:6" ht="20.25">
      <c r="A5056" s="21" t="s">
        <v>5</v>
      </c>
      <c r="B5056" s="24"/>
      <c r="C5056" s="21"/>
      <c r="D5056" s="22"/>
      <c r="E5056" s="22"/>
      <c r="F5056" s="296"/>
    </row>
    <row r="5057" spans="1:6" ht="20.25">
      <c r="A5057" s="21" t="s">
        <v>6</v>
      </c>
      <c r="B5057" s="24"/>
      <c r="C5057" s="21"/>
      <c r="D5057" s="22"/>
      <c r="E5057" s="22"/>
      <c r="F5057" s="296"/>
    </row>
    <row r="5058" spans="1:6" ht="20.25">
      <c r="A5058" s="25" t="s">
        <v>7</v>
      </c>
      <c r="B5058" s="26" t="s">
        <v>8</v>
      </c>
      <c r="C5058" s="75" t="s">
        <v>9</v>
      </c>
      <c r="D5058" s="119"/>
      <c r="E5058" s="25" t="s">
        <v>10</v>
      </c>
      <c r="F5058" s="296"/>
    </row>
    <row r="5059" spans="1:6" ht="20.25">
      <c r="A5059" s="27"/>
      <c r="B5059" s="28" t="s">
        <v>11</v>
      </c>
      <c r="C5059" s="25"/>
      <c r="D5059" s="29"/>
      <c r="E5059" s="27" t="s">
        <v>12</v>
      </c>
      <c r="F5059" s="296"/>
    </row>
    <row r="5060" spans="1:6" ht="20.25">
      <c r="A5060" s="30"/>
      <c r="B5060" s="31"/>
      <c r="C5060" s="32" t="s">
        <v>13</v>
      </c>
      <c r="D5060" s="33" t="s">
        <v>14</v>
      </c>
      <c r="E5060" s="32"/>
      <c r="F5060" s="296"/>
    </row>
    <row r="5061" spans="1:6" ht="20.25">
      <c r="A5061" s="34" t="s">
        <v>432</v>
      </c>
      <c r="B5061" s="37" t="s">
        <v>433</v>
      </c>
      <c r="C5061" s="37" t="s">
        <v>19</v>
      </c>
      <c r="D5061" s="86">
        <v>41927</v>
      </c>
      <c r="E5061" s="90">
        <v>-4436</v>
      </c>
      <c r="F5061" s="295"/>
    </row>
    <row r="5062" spans="1:6" ht="20.25">
      <c r="A5062" s="37"/>
      <c r="B5062" s="37" t="s">
        <v>36</v>
      </c>
      <c r="C5062" s="37" t="s">
        <v>17</v>
      </c>
      <c r="D5062" s="38">
        <v>42109</v>
      </c>
      <c r="E5062" s="90">
        <v>-193.45</v>
      </c>
      <c r="F5062" s="295"/>
    </row>
    <row r="5063" spans="1:6" ht="20.25">
      <c r="A5063" s="41"/>
      <c r="B5063" s="37" t="s">
        <v>36</v>
      </c>
      <c r="C5063" s="37" t="s">
        <v>17</v>
      </c>
      <c r="D5063" s="38">
        <v>42292</v>
      </c>
      <c r="E5063" s="90">
        <v>-1149.6500000000001</v>
      </c>
      <c r="F5063" s="296"/>
    </row>
    <row r="5064" spans="1:6" ht="20.25">
      <c r="A5064" s="41"/>
      <c r="B5064" s="37" t="s">
        <v>36</v>
      </c>
      <c r="C5064" s="37" t="s">
        <v>19</v>
      </c>
      <c r="D5064" s="38">
        <v>42338</v>
      </c>
      <c r="E5064" s="95">
        <v>-314</v>
      </c>
      <c r="F5064" s="296"/>
    </row>
    <row r="5065" spans="1:6" ht="20.25">
      <c r="A5065" s="41"/>
      <c r="B5065" s="37" t="s">
        <v>36</v>
      </c>
      <c r="C5065" s="37" t="s">
        <v>17</v>
      </c>
      <c r="D5065" s="38">
        <v>42353</v>
      </c>
      <c r="E5065" s="90">
        <v>-644</v>
      </c>
      <c r="F5065" s="296"/>
    </row>
    <row r="5066" spans="1:6" ht="20.25">
      <c r="A5066" s="41"/>
      <c r="B5066" s="37" t="s">
        <v>36</v>
      </c>
      <c r="C5066" s="85" t="s">
        <v>17</v>
      </c>
      <c r="D5066" s="38">
        <v>42323</v>
      </c>
      <c r="E5066" s="90">
        <v>-194</v>
      </c>
    </row>
    <row r="5067" spans="1:6" ht="20.25">
      <c r="A5067" s="41"/>
      <c r="B5067" s="37" t="s">
        <v>36</v>
      </c>
      <c r="C5067" s="85" t="s">
        <v>19</v>
      </c>
      <c r="D5067" s="86">
        <v>42369</v>
      </c>
      <c r="E5067" s="90">
        <v>-730</v>
      </c>
    </row>
    <row r="5068" spans="1:6" ht="20.25">
      <c r="A5068" s="41"/>
      <c r="B5068" s="37" t="s">
        <v>21</v>
      </c>
      <c r="C5068" s="37" t="s">
        <v>17</v>
      </c>
      <c r="D5068" s="38">
        <v>42384</v>
      </c>
      <c r="E5068" s="89">
        <v>151.37</v>
      </c>
    </row>
    <row r="5069" spans="1:6" ht="20.25">
      <c r="A5069" s="37"/>
      <c r="B5069" s="37" t="s">
        <v>36</v>
      </c>
      <c r="C5069" s="37" t="s">
        <v>19</v>
      </c>
      <c r="D5069" s="38">
        <v>42460</v>
      </c>
      <c r="E5069" s="90">
        <v>-620</v>
      </c>
    </row>
    <row r="5070" spans="1:6" ht="20.25">
      <c r="A5070" s="41"/>
      <c r="B5070" s="37" t="s">
        <v>36</v>
      </c>
      <c r="C5070" s="37" t="s">
        <v>17</v>
      </c>
      <c r="D5070" s="38">
        <v>42505</v>
      </c>
      <c r="E5070" s="90">
        <v>-193</v>
      </c>
    </row>
    <row r="5071" spans="1:6" ht="20.25">
      <c r="A5071" s="41"/>
      <c r="B5071" s="44" t="s">
        <v>36</v>
      </c>
      <c r="C5071" s="37" t="s">
        <v>19</v>
      </c>
      <c r="D5071" s="168">
        <v>42521</v>
      </c>
      <c r="E5071" s="90">
        <v>-320</v>
      </c>
    </row>
    <row r="5072" spans="1:6" ht="20.25">
      <c r="A5072" s="47"/>
      <c r="B5072" s="37" t="s">
        <v>36</v>
      </c>
      <c r="C5072" s="37" t="s">
        <v>19</v>
      </c>
      <c r="D5072" s="38">
        <v>42551</v>
      </c>
      <c r="E5072" s="95">
        <v>-639</v>
      </c>
    </row>
    <row r="5073" spans="1:6" ht="20.25">
      <c r="A5073" s="47"/>
      <c r="B5073" s="37" t="s">
        <v>36</v>
      </c>
      <c r="C5073" s="37" t="s">
        <v>17</v>
      </c>
      <c r="D5073" s="38">
        <v>42566</v>
      </c>
      <c r="E5073" s="95">
        <v>-120</v>
      </c>
      <c r="F5073" s="302">
        <v>43101</v>
      </c>
    </row>
    <row r="5074" spans="1:6" ht="20.25">
      <c r="A5074" s="37"/>
      <c r="B5074" s="281" t="s">
        <v>73</v>
      </c>
      <c r="C5074" s="280" t="s">
        <v>760</v>
      </c>
      <c r="D5074" s="42">
        <v>43131</v>
      </c>
      <c r="E5074" s="46">
        <v>-65486</v>
      </c>
    </row>
    <row r="5075" spans="1:6" ht="20.25">
      <c r="A5075" s="37"/>
      <c r="B5075" s="280" t="s">
        <v>18</v>
      </c>
      <c r="C5075" s="280" t="s">
        <v>19</v>
      </c>
      <c r="D5075" s="38">
        <v>43131</v>
      </c>
      <c r="E5075" s="89">
        <v>806748</v>
      </c>
      <c r="F5075" s="306"/>
    </row>
    <row r="5076" spans="1:6" ht="20.25">
      <c r="A5076" s="41"/>
      <c r="B5076" s="37"/>
      <c r="C5076" s="37"/>
      <c r="D5076" s="38"/>
      <c r="E5076" s="89"/>
    </row>
    <row r="5077" spans="1:6" s="279" customFormat="1" ht="20.25">
      <c r="A5077" s="41"/>
      <c r="B5077" s="37"/>
      <c r="C5077" s="37"/>
      <c r="D5077" s="38"/>
      <c r="E5077" s="89"/>
      <c r="F5077" s="302"/>
    </row>
    <row r="5078" spans="1:6" s="279" customFormat="1" ht="20.25">
      <c r="A5078" s="41"/>
      <c r="B5078" s="281"/>
      <c r="C5078" s="280"/>
      <c r="D5078" s="42"/>
      <c r="E5078" s="89"/>
      <c r="F5078" s="302"/>
    </row>
    <row r="5079" spans="1:6" s="279" customFormat="1" ht="20.25">
      <c r="A5079" s="41"/>
      <c r="B5079" s="281"/>
      <c r="C5079" s="280"/>
      <c r="D5079" s="42"/>
      <c r="E5079" s="89"/>
      <c r="F5079" s="302"/>
    </row>
    <row r="5080" spans="1:6" ht="20.25">
      <c r="A5080" s="41"/>
      <c r="B5080" s="281"/>
      <c r="C5080" s="280"/>
      <c r="D5080" s="42"/>
      <c r="E5080" s="89"/>
    </row>
    <row r="5081" spans="1:6" ht="20.25">
      <c r="A5081" s="41"/>
      <c r="B5081" s="44"/>
      <c r="C5081" s="37"/>
      <c r="D5081" s="45"/>
      <c r="E5081" s="46"/>
    </row>
    <row r="5082" spans="1:6" ht="20.25">
      <c r="A5082" s="37"/>
      <c r="B5082" s="44"/>
      <c r="C5082" s="37"/>
      <c r="D5082" s="45"/>
      <c r="E5082" s="46"/>
    </row>
    <row r="5083" spans="1:6" ht="20.25">
      <c r="A5083" s="37"/>
      <c r="B5083" s="44"/>
      <c r="C5083" s="37"/>
      <c r="D5083" s="45"/>
      <c r="E5083" s="46"/>
    </row>
    <row r="5084" spans="1:6" ht="20.25">
      <c r="A5084" s="37"/>
      <c r="B5084" s="44"/>
      <c r="C5084" s="37"/>
      <c r="D5084" s="45" t="s">
        <v>29</v>
      </c>
      <c r="E5084" s="46"/>
    </row>
    <row r="5085" spans="1:6" ht="20.25">
      <c r="A5085" s="37"/>
      <c r="B5085" s="44"/>
      <c r="C5085" s="37"/>
      <c r="D5085" s="45"/>
      <c r="E5085" s="46"/>
    </row>
    <row r="5086" spans="1:6" ht="20.25">
      <c r="A5086" s="47"/>
      <c r="B5086" s="48"/>
      <c r="C5086" s="47"/>
      <c r="D5086" s="49"/>
      <c r="E5086" s="50"/>
    </row>
    <row r="5087" spans="1:6" ht="20.25">
      <c r="A5087" s="30"/>
      <c r="B5087" s="51"/>
      <c r="C5087" s="30"/>
      <c r="D5087" s="49"/>
      <c r="E5087" s="50"/>
    </row>
    <row r="5088" spans="1:6" ht="20.25">
      <c r="A5088" s="52"/>
      <c r="B5088" s="53"/>
      <c r="C5088" s="1238" t="s">
        <v>744</v>
      </c>
      <c r="D5088" s="1239"/>
      <c r="E5088" s="140">
        <f>SUM(E5061:E5087)</f>
        <v>731860.27</v>
      </c>
    </row>
    <row r="5089" spans="1:6" ht="20.25">
      <c r="A5089" s="55" t="s">
        <v>23</v>
      </c>
      <c r="B5089" s="53"/>
      <c r="C5089" s="28"/>
      <c r="D5089" s="28"/>
      <c r="E5089" s="179"/>
    </row>
    <row r="5090" spans="1:6" ht="20.25">
      <c r="A5090" s="19" t="s">
        <v>0</v>
      </c>
      <c r="B5090" s="40"/>
      <c r="C5090" s="40"/>
      <c r="D5090" s="40"/>
      <c r="E5090" s="40"/>
    </row>
    <row r="5091" spans="1:6" ht="20.25">
      <c r="A5091" s="19" t="s">
        <v>1</v>
      </c>
      <c r="B5091" s="53"/>
      <c r="C5091" s="28"/>
      <c r="D5091" s="28"/>
      <c r="E5091" s="179"/>
    </row>
    <row r="5092" spans="1:6" ht="20.25">
      <c r="A5092" s="19"/>
      <c r="B5092" s="20"/>
      <c r="C5092" s="20"/>
      <c r="D5092" s="21"/>
      <c r="E5092" s="22"/>
    </row>
    <row r="5093" spans="1:6" ht="20.25">
      <c r="A5093" s="19"/>
      <c r="B5093" s="20"/>
      <c r="C5093" s="19" t="s">
        <v>2</v>
      </c>
      <c r="D5093" s="21"/>
      <c r="E5093" s="21"/>
    </row>
    <row r="5094" spans="1:6" ht="20.25">
      <c r="A5094" s="19" t="s">
        <v>3</v>
      </c>
      <c r="B5094" s="23"/>
      <c r="C5094" s="20"/>
      <c r="D5094" s="22"/>
      <c r="E5094" s="22"/>
    </row>
    <row r="5095" spans="1:6" ht="20.25">
      <c r="A5095" s="21"/>
      <c r="B5095" s="23"/>
      <c r="C5095" s="20"/>
      <c r="D5095" s="22"/>
      <c r="E5095" s="22"/>
    </row>
    <row r="5096" spans="1:6" ht="20.25">
      <c r="A5096" s="21" t="s">
        <v>434</v>
      </c>
      <c r="B5096" s="23"/>
      <c r="C5096" s="20"/>
      <c r="D5096" s="22"/>
      <c r="E5096" s="22"/>
    </row>
    <row r="5097" spans="1:6" ht="20.25">
      <c r="A5097" s="21" t="s">
        <v>5</v>
      </c>
      <c r="B5097" s="24"/>
      <c r="C5097" s="21"/>
      <c r="D5097" s="22"/>
      <c r="E5097" s="22"/>
    </row>
    <row r="5098" spans="1:6" ht="20.25">
      <c r="A5098" s="21" t="s">
        <v>6</v>
      </c>
      <c r="B5098" s="24"/>
      <c r="C5098" s="21"/>
      <c r="D5098" s="22"/>
      <c r="E5098" s="22"/>
    </row>
    <row r="5099" spans="1:6" ht="20.25">
      <c r="A5099" s="25" t="s">
        <v>7</v>
      </c>
      <c r="B5099" s="26" t="s">
        <v>8</v>
      </c>
      <c r="C5099" s="75" t="s">
        <v>9</v>
      </c>
      <c r="D5099" s="119"/>
      <c r="E5099" s="25" t="s">
        <v>10</v>
      </c>
    </row>
    <row r="5100" spans="1:6" ht="20.25">
      <c r="A5100" s="27"/>
      <c r="B5100" s="28" t="s">
        <v>11</v>
      </c>
      <c r="C5100" s="25"/>
      <c r="D5100" s="29"/>
      <c r="E5100" s="27" t="s">
        <v>12</v>
      </c>
    </row>
    <row r="5101" spans="1:6" ht="20.25">
      <c r="A5101" s="30"/>
      <c r="B5101" s="31"/>
      <c r="C5101" s="32" t="s">
        <v>13</v>
      </c>
      <c r="D5101" s="33" t="s">
        <v>14</v>
      </c>
      <c r="E5101" s="32"/>
      <c r="F5101" s="295">
        <v>43101</v>
      </c>
    </row>
    <row r="5102" spans="1:6" ht="20.25">
      <c r="A5102" s="34" t="s">
        <v>435</v>
      </c>
      <c r="B5102" s="37" t="s">
        <v>40</v>
      </c>
      <c r="C5102" s="37" t="s">
        <v>17</v>
      </c>
      <c r="D5102" s="86">
        <v>43115</v>
      </c>
      <c r="E5102" s="89">
        <v>638010</v>
      </c>
      <c r="F5102" s="296" t="s">
        <v>537</v>
      </c>
    </row>
    <row r="5103" spans="1:6" ht="20.25">
      <c r="A5103" s="41"/>
      <c r="B5103" s="37" t="s">
        <v>40</v>
      </c>
      <c r="C5103" s="37" t="s">
        <v>19</v>
      </c>
      <c r="D5103" s="38">
        <v>43131</v>
      </c>
      <c r="E5103" s="89">
        <v>1467702</v>
      </c>
      <c r="F5103" s="296"/>
    </row>
    <row r="5104" spans="1:6" ht="20.25">
      <c r="A5104" s="14"/>
      <c r="B5104" s="37"/>
      <c r="C5104" s="37"/>
      <c r="D5104" s="86"/>
      <c r="E5104" s="89"/>
      <c r="F5104" s="296"/>
    </row>
    <row r="5105" spans="1:6" ht="20.25">
      <c r="A5105" s="37"/>
      <c r="B5105" s="37"/>
      <c r="C5105" s="37"/>
      <c r="D5105" s="86"/>
      <c r="E5105" s="89"/>
      <c r="F5105" s="296"/>
    </row>
    <row r="5106" spans="1:6" ht="20.25">
      <c r="A5106" s="41"/>
      <c r="B5106" s="37"/>
      <c r="C5106" s="37"/>
      <c r="D5106" s="38"/>
      <c r="E5106" s="89"/>
      <c r="F5106" s="296"/>
    </row>
    <row r="5107" spans="1:6" ht="20.25">
      <c r="A5107" s="41"/>
      <c r="B5107" s="37"/>
      <c r="C5107" s="85"/>
      <c r="D5107" s="38"/>
      <c r="E5107" s="89"/>
      <c r="F5107" s="296"/>
    </row>
    <row r="5108" spans="1:6" ht="20.25">
      <c r="A5108" s="41"/>
      <c r="B5108" s="37"/>
      <c r="C5108" s="85"/>
      <c r="D5108" s="86"/>
      <c r="E5108" s="89"/>
      <c r="F5108" s="296"/>
    </row>
    <row r="5109" spans="1:6" ht="20.25">
      <c r="A5109" s="41"/>
      <c r="B5109" s="37"/>
      <c r="C5109" s="37"/>
      <c r="D5109" s="86"/>
      <c r="E5109" s="89"/>
      <c r="F5109" s="296"/>
    </row>
    <row r="5110" spans="1:6" ht="20.25">
      <c r="A5110" s="37"/>
      <c r="B5110" s="37"/>
      <c r="C5110" s="37"/>
      <c r="D5110" s="38"/>
      <c r="E5110" s="89"/>
      <c r="F5110" s="296"/>
    </row>
    <row r="5111" spans="1:6" ht="20.25">
      <c r="A5111" s="41"/>
      <c r="B5111" s="37"/>
      <c r="C5111" s="37"/>
      <c r="D5111" s="38"/>
      <c r="E5111" s="89"/>
      <c r="F5111" s="296"/>
    </row>
    <row r="5112" spans="1:6" ht="20.25">
      <c r="A5112" s="41"/>
      <c r="B5112" s="44"/>
      <c r="C5112" s="37"/>
      <c r="D5112" s="78"/>
      <c r="E5112" s="89"/>
      <c r="F5112" s="296"/>
    </row>
    <row r="5113" spans="1:6" ht="20.25">
      <c r="A5113" s="47"/>
      <c r="B5113" s="28"/>
      <c r="C5113" s="27"/>
      <c r="D5113" s="148"/>
      <c r="E5113" s="89"/>
      <c r="F5113" s="296"/>
    </row>
    <row r="5114" spans="1:6" ht="20.25">
      <c r="A5114" s="47"/>
      <c r="B5114" s="27"/>
      <c r="C5114" s="27"/>
      <c r="D5114" s="27"/>
      <c r="E5114" s="89"/>
      <c r="F5114" s="296"/>
    </row>
    <row r="5115" spans="1:6" ht="20.25">
      <c r="A5115" s="37"/>
      <c r="B5115" s="37"/>
      <c r="C5115" s="37"/>
      <c r="D5115" s="38"/>
      <c r="E5115" s="89"/>
      <c r="F5115" s="296"/>
    </row>
    <row r="5116" spans="1:6" ht="20.25">
      <c r="A5116" s="37"/>
      <c r="B5116" s="37"/>
      <c r="C5116" s="37"/>
      <c r="D5116" s="38"/>
      <c r="E5116" s="89"/>
      <c r="F5116" s="296"/>
    </row>
    <row r="5117" spans="1:6" ht="20.25">
      <c r="A5117" s="41"/>
      <c r="B5117" s="37"/>
      <c r="C5117" s="37"/>
      <c r="D5117" s="38"/>
      <c r="E5117" s="89"/>
      <c r="F5117" s="296"/>
    </row>
    <row r="5118" spans="1:6" ht="20.25">
      <c r="A5118" s="41"/>
      <c r="B5118" s="37"/>
      <c r="C5118" s="37"/>
      <c r="D5118" s="38"/>
      <c r="E5118" s="89"/>
      <c r="F5118" s="296"/>
    </row>
    <row r="5119" spans="1:6" ht="20.25">
      <c r="A5119" s="41"/>
      <c r="B5119" s="37"/>
      <c r="C5119" s="37"/>
      <c r="D5119" s="38"/>
      <c r="E5119" s="89"/>
      <c r="F5119" s="296"/>
    </row>
    <row r="5120" spans="1:6" ht="20.25">
      <c r="A5120" s="37"/>
      <c r="B5120" s="44"/>
      <c r="C5120" s="37"/>
      <c r="D5120" s="45"/>
      <c r="E5120" s="46"/>
      <c r="F5120" s="296"/>
    </row>
    <row r="5121" spans="1:7" ht="20.25">
      <c r="A5121" s="37"/>
      <c r="B5121" s="44"/>
      <c r="C5121" s="37"/>
      <c r="D5121" s="45"/>
      <c r="E5121" s="46"/>
      <c r="F5121" s="296"/>
    </row>
    <row r="5122" spans="1:7" s="279" customFormat="1" ht="20.25">
      <c r="A5122" s="37"/>
      <c r="B5122" s="44"/>
      <c r="C5122" s="37"/>
      <c r="D5122" s="45" t="s">
        <v>29</v>
      </c>
      <c r="E5122" s="46"/>
      <c r="F5122" s="296"/>
    </row>
    <row r="5123" spans="1:7" ht="20.25">
      <c r="A5123" s="280"/>
      <c r="B5123" s="281"/>
      <c r="C5123" s="280"/>
      <c r="D5123" s="45"/>
      <c r="E5123" s="46"/>
      <c r="F5123" s="296"/>
    </row>
    <row r="5124" spans="1:7" ht="20.25">
      <c r="A5124" s="37"/>
      <c r="B5124" s="44"/>
      <c r="C5124" s="37"/>
      <c r="D5124" s="45"/>
      <c r="E5124" s="46"/>
      <c r="F5124" s="296"/>
    </row>
    <row r="5125" spans="1:7" ht="20.25">
      <c r="A5125" s="47"/>
      <c r="B5125" s="48"/>
      <c r="C5125" s="47"/>
      <c r="D5125" s="49"/>
      <c r="E5125" s="50"/>
      <c r="F5125" s="296"/>
    </row>
    <row r="5126" spans="1:7" ht="20.25">
      <c r="A5126" s="30"/>
      <c r="B5126" s="51"/>
      <c r="C5126" s="30"/>
      <c r="D5126" s="49"/>
      <c r="E5126" s="50"/>
      <c r="F5126" s="296"/>
    </row>
    <row r="5127" spans="1:7" ht="20.25">
      <c r="A5127" s="52"/>
      <c r="B5127" s="53"/>
      <c r="C5127" s="1238" t="s">
        <v>744</v>
      </c>
      <c r="D5127" s="1239"/>
      <c r="E5127" s="140">
        <f>SUM(E5102:E5126)</f>
        <v>2105712</v>
      </c>
      <c r="F5127" s="296"/>
    </row>
    <row r="5128" spans="1:7" ht="20.25">
      <c r="A5128" s="52"/>
      <c r="B5128" s="53"/>
      <c r="C5128" s="28"/>
      <c r="D5128" s="28"/>
      <c r="E5128" s="179"/>
      <c r="F5128" s="296"/>
      <c r="G5128" s="14"/>
    </row>
    <row r="5129" spans="1:7" ht="20.25">
      <c r="A5129" s="55" t="s">
        <v>23</v>
      </c>
      <c r="B5129" s="53"/>
      <c r="C5129" s="28"/>
      <c r="D5129" s="40"/>
      <c r="E5129" s="40"/>
      <c r="F5129" s="296"/>
      <c r="G5129" s="14"/>
    </row>
    <row r="5130" spans="1:7" ht="20.25">
      <c r="A5130" s="21"/>
      <c r="B5130" s="23"/>
      <c r="C5130" s="20"/>
      <c r="D5130" s="22"/>
      <c r="E5130" s="22"/>
      <c r="F5130" s="296"/>
      <c r="G5130" s="232"/>
    </row>
    <row r="5131" spans="1:7" ht="20.25">
      <c r="A5131" s="19" t="s">
        <v>0</v>
      </c>
      <c r="B5131" s="40"/>
      <c r="C5131" s="40"/>
      <c r="D5131" s="40"/>
      <c r="E5131" s="40"/>
      <c r="F5131" s="296"/>
      <c r="G5131" s="232"/>
    </row>
    <row r="5132" spans="1:7" ht="20.25">
      <c r="A5132" s="19" t="s">
        <v>1</v>
      </c>
      <c r="B5132" s="53"/>
      <c r="C5132" s="28"/>
      <c r="D5132" s="28"/>
      <c r="E5132" s="179"/>
      <c r="F5132" s="296"/>
      <c r="G5132" s="232"/>
    </row>
    <row r="5133" spans="1:7" ht="20.25">
      <c r="A5133" s="19"/>
      <c r="B5133" s="20"/>
      <c r="C5133" s="20"/>
      <c r="D5133" s="21"/>
      <c r="E5133" s="22"/>
      <c r="F5133" s="296"/>
      <c r="G5133" s="232"/>
    </row>
    <row r="5134" spans="1:7" ht="20.25">
      <c r="A5134" s="19"/>
      <c r="B5134" s="20"/>
      <c r="C5134" s="19" t="s">
        <v>2</v>
      </c>
      <c r="D5134" s="21"/>
      <c r="E5134" s="21"/>
      <c r="F5134" s="296"/>
      <c r="G5134" s="232"/>
    </row>
    <row r="5135" spans="1:7" ht="20.25">
      <c r="A5135" s="19" t="s">
        <v>3</v>
      </c>
      <c r="B5135" s="23"/>
      <c r="C5135" s="20"/>
      <c r="D5135" s="22"/>
      <c r="E5135" s="22"/>
      <c r="F5135" s="296"/>
      <c r="G5135" s="232"/>
    </row>
    <row r="5136" spans="1:7" ht="20.25">
      <c r="A5136" s="21"/>
      <c r="B5136" s="23"/>
      <c r="C5136" s="20"/>
      <c r="D5136" s="22"/>
      <c r="E5136" s="22"/>
      <c r="F5136" s="296"/>
      <c r="G5136" s="232"/>
    </row>
    <row r="5137" spans="1:7" ht="20.25">
      <c r="A5137" s="21" t="s">
        <v>436</v>
      </c>
      <c r="B5137" s="23"/>
      <c r="C5137" s="20"/>
      <c r="D5137" s="22"/>
      <c r="E5137" s="22"/>
      <c r="F5137" s="296"/>
      <c r="G5137" s="232"/>
    </row>
    <row r="5138" spans="1:7" ht="20.25">
      <c r="A5138" s="21" t="s">
        <v>5</v>
      </c>
      <c r="B5138" s="24"/>
      <c r="C5138" s="21"/>
      <c r="D5138" s="22"/>
      <c r="E5138" s="22"/>
      <c r="F5138" s="296"/>
      <c r="G5138" s="232"/>
    </row>
    <row r="5139" spans="1:7" ht="20.25">
      <c r="A5139" s="21" t="s">
        <v>6</v>
      </c>
      <c r="B5139" s="24"/>
      <c r="C5139" s="21"/>
      <c r="D5139" s="22"/>
      <c r="E5139" s="22"/>
      <c r="F5139" s="296"/>
      <c r="G5139" s="232"/>
    </row>
    <row r="5140" spans="1:7" ht="20.25">
      <c r="A5140" s="25" t="s">
        <v>7</v>
      </c>
      <c r="B5140" s="26" t="s">
        <v>8</v>
      </c>
      <c r="C5140" s="1238" t="s">
        <v>9</v>
      </c>
      <c r="D5140" s="1239"/>
      <c r="E5140" s="25" t="s">
        <v>10</v>
      </c>
      <c r="F5140" s="296"/>
      <c r="G5140" s="232"/>
    </row>
    <row r="5141" spans="1:7" ht="20.25">
      <c r="A5141" s="27"/>
      <c r="B5141" s="28" t="s">
        <v>11</v>
      </c>
      <c r="C5141" s="25"/>
      <c r="D5141" s="29"/>
      <c r="E5141" s="27" t="s">
        <v>12</v>
      </c>
      <c r="F5141" s="296"/>
      <c r="G5141" s="232"/>
    </row>
    <row r="5142" spans="1:7" ht="20.25">
      <c r="A5142" s="30"/>
      <c r="B5142" s="31"/>
      <c r="C5142" s="32" t="s">
        <v>13</v>
      </c>
      <c r="D5142" s="33" t="s">
        <v>14</v>
      </c>
      <c r="E5142" s="32"/>
      <c r="F5142" s="296"/>
      <c r="G5142" s="232"/>
    </row>
    <row r="5143" spans="1:7" ht="20.25">
      <c r="A5143" s="34" t="s">
        <v>437</v>
      </c>
      <c r="B5143" s="37" t="s">
        <v>438</v>
      </c>
      <c r="C5143" s="37" t="s">
        <v>359</v>
      </c>
      <c r="D5143" s="86">
        <v>42674</v>
      </c>
      <c r="E5143" s="91">
        <v>-3000</v>
      </c>
      <c r="F5143" s="295"/>
      <c r="G5143" s="232"/>
    </row>
    <row r="5144" spans="1:7" ht="20.25">
      <c r="A5144" s="41"/>
      <c r="B5144" s="280" t="s">
        <v>40</v>
      </c>
      <c r="C5144" s="280" t="s">
        <v>19</v>
      </c>
      <c r="D5144" s="38">
        <v>43131</v>
      </c>
      <c r="E5144" s="89">
        <v>987084</v>
      </c>
      <c r="F5144" s="296"/>
      <c r="G5144" s="232"/>
    </row>
    <row r="5145" spans="1:7" ht="20.25">
      <c r="A5145" s="41"/>
      <c r="B5145" s="37"/>
      <c r="C5145" s="37"/>
      <c r="D5145" s="38"/>
      <c r="E5145" s="89"/>
      <c r="F5145" s="296"/>
      <c r="G5145" s="232"/>
    </row>
    <row r="5146" spans="1:7" ht="20.25">
      <c r="A5146" s="41"/>
      <c r="B5146" s="37"/>
      <c r="C5146" s="37"/>
      <c r="D5146" s="38"/>
      <c r="E5146" s="89"/>
      <c r="F5146" s="296"/>
      <c r="G5146" s="232"/>
    </row>
    <row r="5147" spans="1:7" ht="20.25">
      <c r="A5147" s="41"/>
      <c r="B5147" s="37"/>
      <c r="C5147" s="37"/>
      <c r="D5147" s="38"/>
      <c r="E5147" s="89"/>
      <c r="F5147" s="296"/>
      <c r="G5147" s="232"/>
    </row>
    <row r="5148" spans="1:7" ht="20.25">
      <c r="A5148" s="41"/>
      <c r="B5148" s="37"/>
      <c r="C5148" s="85"/>
      <c r="D5148" s="38"/>
      <c r="E5148" s="89"/>
      <c r="F5148" s="296"/>
      <c r="G5148" s="232"/>
    </row>
    <row r="5149" spans="1:7" ht="20.25">
      <c r="A5149" s="41"/>
      <c r="B5149" s="37"/>
      <c r="C5149" s="85"/>
      <c r="D5149" s="86"/>
      <c r="E5149" s="89"/>
      <c r="F5149" s="296"/>
      <c r="G5149" s="232"/>
    </row>
    <row r="5150" spans="1:7" ht="20.25">
      <c r="A5150" s="41"/>
      <c r="B5150" s="37"/>
      <c r="C5150" s="37"/>
      <c r="D5150" s="38"/>
      <c r="E5150" s="89"/>
      <c r="F5150" s="296"/>
      <c r="G5150" s="232"/>
    </row>
    <row r="5151" spans="1:7" ht="20.25">
      <c r="A5151" s="37"/>
      <c r="B5151" s="37"/>
      <c r="C5151" s="37"/>
      <c r="D5151" s="38"/>
      <c r="E5151" s="89"/>
      <c r="F5151" s="296"/>
      <c r="G5151" s="232"/>
    </row>
    <row r="5152" spans="1:7" ht="20.25">
      <c r="A5152" s="41"/>
      <c r="B5152" s="37"/>
      <c r="C5152" s="37"/>
      <c r="D5152" s="38"/>
      <c r="E5152" s="89"/>
      <c r="F5152" s="296"/>
      <c r="G5152" s="232"/>
    </row>
    <row r="5153" spans="1:7" ht="20.25">
      <c r="A5153" s="41"/>
      <c r="B5153" s="44"/>
      <c r="C5153" s="37"/>
      <c r="D5153" s="78"/>
      <c r="E5153" s="89"/>
      <c r="F5153" s="296"/>
      <c r="G5153" s="232"/>
    </row>
    <row r="5154" spans="1:7" ht="20.25">
      <c r="A5154" s="47"/>
      <c r="B5154" s="28"/>
      <c r="C5154" s="27"/>
      <c r="D5154" s="148"/>
      <c r="E5154" s="89"/>
      <c r="F5154" s="296"/>
      <c r="G5154" s="232"/>
    </row>
    <row r="5155" spans="1:7" ht="20.25">
      <c r="A5155" s="47"/>
      <c r="B5155" s="27"/>
      <c r="C5155" s="27"/>
      <c r="D5155" s="27"/>
      <c r="E5155" s="89"/>
      <c r="F5155" s="296"/>
      <c r="G5155" s="232"/>
    </row>
    <row r="5156" spans="1:7" ht="20.25">
      <c r="A5156" s="37"/>
      <c r="B5156" s="37"/>
      <c r="C5156" s="37"/>
      <c r="D5156" s="38"/>
      <c r="E5156" s="89"/>
      <c r="F5156" s="296"/>
      <c r="G5156" s="232"/>
    </row>
    <row r="5157" spans="1:7" ht="20.25">
      <c r="A5157" s="37"/>
      <c r="B5157" s="37"/>
      <c r="C5157" s="37"/>
      <c r="D5157" s="38"/>
      <c r="E5157" s="89"/>
      <c r="F5157" s="296"/>
      <c r="G5157" s="232"/>
    </row>
    <row r="5158" spans="1:7" ht="20.25">
      <c r="A5158" s="41"/>
      <c r="B5158" s="37"/>
      <c r="C5158" s="37"/>
      <c r="D5158" s="38"/>
      <c r="E5158" s="89"/>
      <c r="F5158" s="296"/>
      <c r="G5158" s="232"/>
    </row>
    <row r="5159" spans="1:7" ht="20.25">
      <c r="A5159" s="41"/>
      <c r="B5159" s="37"/>
      <c r="C5159" s="37"/>
      <c r="D5159" s="38"/>
      <c r="E5159" s="89"/>
      <c r="F5159" s="296"/>
      <c r="G5159" s="232"/>
    </row>
    <row r="5160" spans="1:7" ht="20.25">
      <c r="A5160" s="41"/>
      <c r="B5160" s="37"/>
      <c r="C5160" s="37"/>
      <c r="D5160" s="38"/>
      <c r="E5160" s="89"/>
      <c r="F5160" s="296"/>
      <c r="G5160" s="232"/>
    </row>
    <row r="5161" spans="1:7" ht="20.25">
      <c r="A5161" s="37"/>
      <c r="B5161" s="44"/>
      <c r="C5161" s="37"/>
      <c r="D5161" s="45"/>
      <c r="E5161" s="46"/>
      <c r="F5161" s="296"/>
      <c r="G5161" s="232"/>
    </row>
    <row r="5162" spans="1:7" s="279" customFormat="1" ht="20.25">
      <c r="A5162" s="37"/>
      <c r="B5162" s="44"/>
      <c r="C5162" s="37"/>
      <c r="D5162" s="45"/>
      <c r="E5162" s="46"/>
      <c r="F5162" s="296"/>
      <c r="G5162" s="232"/>
    </row>
    <row r="5163" spans="1:7" s="279" customFormat="1" ht="20.25">
      <c r="A5163" s="280"/>
      <c r="B5163" s="281"/>
      <c r="C5163" s="280"/>
      <c r="D5163" s="45"/>
      <c r="E5163" s="46"/>
      <c r="F5163" s="296"/>
      <c r="G5163" s="232"/>
    </row>
    <row r="5164" spans="1:7" s="279" customFormat="1" ht="20.25">
      <c r="A5164" s="280"/>
      <c r="B5164" s="281"/>
      <c r="C5164" s="280"/>
      <c r="D5164" s="45"/>
      <c r="E5164" s="46"/>
      <c r="F5164" s="296"/>
      <c r="G5164" s="232"/>
    </row>
    <row r="5165" spans="1:7" ht="20.25">
      <c r="A5165" s="280"/>
      <c r="B5165" s="281"/>
      <c r="C5165" s="280"/>
      <c r="D5165" s="45"/>
      <c r="E5165" s="46"/>
      <c r="F5165" s="296"/>
      <c r="G5165" s="232"/>
    </row>
    <row r="5166" spans="1:7" ht="20.25">
      <c r="A5166" s="37"/>
      <c r="B5166" s="44"/>
      <c r="C5166" s="37"/>
      <c r="D5166" s="45" t="s">
        <v>29</v>
      </c>
      <c r="E5166" s="46"/>
      <c r="F5166" s="296"/>
      <c r="G5166" s="232"/>
    </row>
    <row r="5167" spans="1:7" ht="20.25">
      <c r="A5167" s="37"/>
      <c r="B5167" s="44"/>
      <c r="C5167" s="37"/>
      <c r="D5167" s="45"/>
      <c r="E5167" s="46"/>
      <c r="F5167" s="296"/>
      <c r="G5167" s="232"/>
    </row>
    <row r="5168" spans="1:7" ht="20.25">
      <c r="A5168" s="47"/>
      <c r="B5168" s="48"/>
      <c r="C5168" s="47"/>
      <c r="D5168" s="49"/>
      <c r="E5168" s="50"/>
      <c r="F5168" s="296"/>
      <c r="G5168" s="232"/>
    </row>
    <row r="5169" spans="1:7" ht="20.25">
      <c r="A5169" s="30"/>
      <c r="B5169" s="51"/>
      <c r="C5169" s="30"/>
      <c r="D5169" s="49"/>
      <c r="E5169" s="50"/>
      <c r="F5169" s="296"/>
      <c r="G5169" s="232"/>
    </row>
    <row r="5170" spans="1:7" ht="20.25">
      <c r="A5170" s="52"/>
      <c r="B5170" s="53"/>
      <c r="C5170" s="1238" t="s">
        <v>744</v>
      </c>
      <c r="D5170" s="1239"/>
      <c r="E5170" s="140">
        <f>SUM(E5143:E5169)</f>
        <v>984084</v>
      </c>
      <c r="F5170" s="296"/>
      <c r="G5170" s="232"/>
    </row>
    <row r="5171" spans="1:7" ht="20.25">
      <c r="A5171" s="55" t="s">
        <v>23</v>
      </c>
      <c r="B5171" s="53"/>
      <c r="C5171" s="28"/>
      <c r="D5171" s="28"/>
      <c r="E5171" s="179"/>
      <c r="F5171" s="296"/>
      <c r="G5171" s="232"/>
    </row>
    <row r="5172" spans="1:7" ht="20.25">
      <c r="A5172" s="19" t="s">
        <v>0</v>
      </c>
      <c r="B5172" s="53"/>
      <c r="C5172" s="28"/>
      <c r="D5172" s="28"/>
      <c r="E5172" s="179"/>
      <c r="F5172" s="296"/>
      <c r="G5172" s="232"/>
    </row>
    <row r="5173" spans="1:7" ht="20.25">
      <c r="A5173" s="19" t="s">
        <v>1</v>
      </c>
      <c r="B5173" s="53"/>
      <c r="C5173" s="28"/>
      <c r="D5173" s="28"/>
      <c r="E5173" s="179"/>
      <c r="F5173" s="296"/>
      <c r="G5173" s="232"/>
    </row>
    <row r="5174" spans="1:7" ht="20.25">
      <c r="A5174" s="21"/>
      <c r="B5174" s="23"/>
      <c r="C5174" s="20"/>
      <c r="D5174" s="22"/>
      <c r="E5174" s="22"/>
      <c r="F5174" s="296"/>
      <c r="G5174" s="232"/>
    </row>
    <row r="5175" spans="1:7" ht="20.25">
      <c r="A5175" s="19"/>
      <c r="B5175" s="20"/>
      <c r="C5175" s="19" t="s">
        <v>2</v>
      </c>
      <c r="D5175" s="22"/>
      <c r="E5175" s="22"/>
      <c r="F5175" s="296"/>
      <c r="G5175" s="232"/>
    </row>
    <row r="5176" spans="1:7" ht="20.25">
      <c r="A5176" s="19" t="s">
        <v>3</v>
      </c>
      <c r="B5176" s="23"/>
      <c r="C5176" s="20"/>
      <c r="D5176" s="22"/>
      <c r="E5176" s="22"/>
      <c r="F5176" s="296"/>
      <c r="G5176" s="232"/>
    </row>
    <row r="5177" spans="1:7" ht="20.25">
      <c r="A5177" s="19"/>
      <c r="B5177" s="23"/>
      <c r="C5177" s="20"/>
      <c r="D5177" s="22"/>
      <c r="E5177" s="22"/>
      <c r="G5177" s="232"/>
    </row>
    <row r="5178" spans="1:7" ht="20.25">
      <c r="A5178" s="21" t="s">
        <v>439</v>
      </c>
      <c r="B5178" s="23"/>
      <c r="C5178" s="20"/>
      <c r="D5178" s="22"/>
      <c r="E5178" s="22"/>
      <c r="G5178" s="232"/>
    </row>
    <row r="5179" spans="1:7" ht="20.25">
      <c r="A5179" s="21" t="s">
        <v>5</v>
      </c>
      <c r="B5179" s="24"/>
      <c r="C5179" s="21"/>
      <c r="D5179" s="22"/>
      <c r="E5179" s="22"/>
      <c r="G5179" s="232"/>
    </row>
    <row r="5180" spans="1:7" ht="20.25">
      <c r="A5180" s="21" t="s">
        <v>6</v>
      </c>
      <c r="B5180" s="24"/>
      <c r="C5180" s="21"/>
      <c r="D5180" s="22"/>
      <c r="E5180" s="22"/>
      <c r="G5180" s="232"/>
    </row>
    <row r="5181" spans="1:7" ht="20.25">
      <c r="A5181" s="25" t="s">
        <v>7</v>
      </c>
      <c r="B5181" s="26" t="s">
        <v>8</v>
      </c>
      <c r="C5181" s="1238" t="s">
        <v>9</v>
      </c>
      <c r="D5181" s="1239"/>
      <c r="E5181" s="25" t="s">
        <v>10</v>
      </c>
      <c r="G5181" s="232"/>
    </row>
    <row r="5182" spans="1:7" ht="20.25">
      <c r="A5182" s="27"/>
      <c r="B5182" s="28" t="s">
        <v>11</v>
      </c>
      <c r="C5182" s="25"/>
      <c r="D5182" s="29"/>
      <c r="E5182" s="27" t="s">
        <v>12</v>
      </c>
      <c r="G5182" s="232"/>
    </row>
    <row r="5183" spans="1:7" ht="20.25">
      <c r="A5183" s="30"/>
      <c r="B5183" s="31"/>
      <c r="C5183" s="32" t="s">
        <v>13</v>
      </c>
      <c r="D5183" s="33" t="s">
        <v>14</v>
      </c>
      <c r="E5183" s="32"/>
      <c r="G5183" s="232"/>
    </row>
    <row r="5184" spans="1:7" ht="20.25">
      <c r="A5184" s="34" t="s">
        <v>440</v>
      </c>
      <c r="B5184" s="37" t="s">
        <v>441</v>
      </c>
      <c r="C5184" s="37" t="s">
        <v>442</v>
      </c>
      <c r="D5184" s="86">
        <v>42628</v>
      </c>
      <c r="E5184" s="95">
        <v>-300</v>
      </c>
      <c r="F5184" s="302">
        <v>43101</v>
      </c>
      <c r="G5184" s="232"/>
    </row>
    <row r="5185" spans="1:7" ht="20.25">
      <c r="A5185" s="37"/>
      <c r="B5185" s="280" t="s">
        <v>18</v>
      </c>
      <c r="C5185" s="280" t="s">
        <v>19</v>
      </c>
      <c r="D5185" s="38">
        <v>43131</v>
      </c>
      <c r="E5185" s="89">
        <v>412160</v>
      </c>
      <c r="F5185" s="302">
        <v>43101</v>
      </c>
      <c r="G5185" s="232"/>
    </row>
    <row r="5186" spans="1:7" ht="20.25">
      <c r="A5186" s="37"/>
      <c r="B5186" s="37"/>
      <c r="C5186" s="37"/>
      <c r="D5186" s="38"/>
      <c r="E5186" s="89"/>
      <c r="G5186" s="232"/>
    </row>
    <row r="5187" spans="1:7" ht="20.25">
      <c r="A5187" s="41"/>
      <c r="B5187" s="37"/>
      <c r="C5187" s="37"/>
      <c r="D5187" s="38"/>
      <c r="E5187" s="89"/>
      <c r="G5187" s="232"/>
    </row>
    <row r="5188" spans="1:7" ht="20.25">
      <c r="A5188" s="41"/>
      <c r="B5188" s="37"/>
      <c r="C5188" s="37"/>
      <c r="D5188" s="86"/>
      <c r="E5188" s="89"/>
      <c r="G5188" s="232"/>
    </row>
    <row r="5189" spans="1:7" ht="20.25">
      <c r="A5189" s="41"/>
      <c r="B5189" s="37"/>
      <c r="C5189" s="37"/>
      <c r="D5189" s="38"/>
      <c r="E5189" s="89"/>
      <c r="G5189" s="232"/>
    </row>
    <row r="5190" spans="1:7" ht="20.25">
      <c r="A5190" s="41"/>
      <c r="B5190" s="37"/>
      <c r="C5190" s="37"/>
      <c r="D5190" s="38"/>
      <c r="E5190" s="89"/>
      <c r="G5190" s="232"/>
    </row>
    <row r="5191" spans="1:7" ht="20.25">
      <c r="A5191" s="41"/>
      <c r="B5191" s="37"/>
      <c r="C5191" s="37"/>
      <c r="D5191" s="38"/>
      <c r="E5191" s="89"/>
      <c r="G5191" s="232"/>
    </row>
    <row r="5192" spans="1:7" ht="20.25">
      <c r="A5192" s="37"/>
      <c r="B5192" s="37"/>
      <c r="C5192" s="37"/>
      <c r="D5192" s="45"/>
      <c r="E5192" s="89"/>
      <c r="G5192" s="232"/>
    </row>
    <row r="5193" spans="1:7" ht="20.25">
      <c r="A5193" s="41"/>
      <c r="B5193" s="44"/>
      <c r="C5193" s="37"/>
      <c r="D5193" s="44"/>
      <c r="E5193" s="89"/>
      <c r="G5193" s="232"/>
    </row>
    <row r="5194" spans="1:7" ht="20.25">
      <c r="A5194" s="41"/>
      <c r="B5194" s="37"/>
      <c r="C5194" s="37"/>
      <c r="D5194" s="38"/>
      <c r="E5194" s="89"/>
      <c r="G5194" s="232"/>
    </row>
    <row r="5195" spans="1:7" ht="20.25">
      <c r="A5195" s="47"/>
      <c r="B5195" s="27"/>
      <c r="C5195" s="37"/>
      <c r="D5195" s="38"/>
      <c r="E5195" s="89"/>
      <c r="G5195" s="232"/>
    </row>
    <row r="5196" spans="1:7" ht="20.25">
      <c r="A5196" s="47"/>
      <c r="B5196" s="37"/>
      <c r="C5196" s="37"/>
      <c r="D5196" s="38"/>
      <c r="E5196" s="89"/>
      <c r="G5196" s="232"/>
    </row>
    <row r="5197" spans="1:7" ht="20.25">
      <c r="A5197" s="37"/>
      <c r="B5197" s="37"/>
      <c r="C5197" s="37"/>
      <c r="D5197" s="38"/>
      <c r="E5197" s="89"/>
      <c r="G5197" s="232"/>
    </row>
    <row r="5198" spans="1:7" ht="20.25">
      <c r="A5198" s="37"/>
      <c r="B5198" s="37"/>
      <c r="C5198" s="37"/>
      <c r="D5198" s="38"/>
      <c r="E5198" s="89"/>
      <c r="G5198" s="232"/>
    </row>
    <row r="5199" spans="1:7" ht="20.25">
      <c r="A5199" s="41"/>
      <c r="B5199" s="37"/>
      <c r="C5199" s="37"/>
      <c r="D5199" s="38"/>
      <c r="E5199" s="89"/>
      <c r="G5199" s="232"/>
    </row>
    <row r="5200" spans="1:7" ht="20.25">
      <c r="A5200" s="41"/>
      <c r="B5200" s="37"/>
      <c r="C5200" s="37"/>
      <c r="D5200" s="38"/>
      <c r="E5200" s="89"/>
      <c r="G5200" s="232"/>
    </row>
    <row r="5201" spans="1:7" ht="20.25">
      <c r="A5201" s="41"/>
      <c r="B5201" s="37"/>
      <c r="C5201" s="37"/>
      <c r="D5201" s="38"/>
      <c r="E5201" s="89"/>
      <c r="G5201" s="232"/>
    </row>
    <row r="5202" spans="1:7" ht="20.25">
      <c r="A5202" s="37"/>
      <c r="B5202" s="44"/>
      <c r="C5202" s="37"/>
      <c r="D5202" s="45"/>
      <c r="E5202" s="46"/>
      <c r="G5202" s="232"/>
    </row>
    <row r="5203" spans="1:7" s="279" customFormat="1" ht="20.25">
      <c r="A5203" s="37"/>
      <c r="B5203" s="44"/>
      <c r="C5203" s="37"/>
      <c r="D5203" s="45"/>
      <c r="E5203" s="46"/>
      <c r="F5203" s="302"/>
      <c r="G5203" s="232"/>
    </row>
    <row r="5204" spans="1:7" s="279" customFormat="1" ht="20.25">
      <c r="A5204" s="280"/>
      <c r="B5204" s="281"/>
      <c r="C5204" s="280"/>
      <c r="D5204" s="45"/>
      <c r="E5204" s="46"/>
      <c r="F5204" s="302"/>
      <c r="G5204" s="232"/>
    </row>
    <row r="5205" spans="1:7" s="279" customFormat="1" ht="20.25">
      <c r="A5205" s="280"/>
      <c r="B5205" s="281"/>
      <c r="C5205" s="280"/>
      <c r="D5205" s="45"/>
      <c r="E5205" s="46"/>
      <c r="F5205" s="302"/>
      <c r="G5205" s="232"/>
    </row>
    <row r="5206" spans="1:7" ht="20.25">
      <c r="A5206" s="280"/>
      <c r="B5206" s="281"/>
      <c r="C5206" s="280"/>
      <c r="D5206" s="45"/>
      <c r="E5206" s="46"/>
      <c r="G5206" s="232"/>
    </row>
    <row r="5207" spans="1:7" ht="20.25">
      <c r="A5207" s="37"/>
      <c r="B5207" s="44"/>
      <c r="C5207" s="37"/>
      <c r="D5207" s="45" t="s">
        <v>29</v>
      </c>
      <c r="E5207" s="46"/>
      <c r="G5207" s="232"/>
    </row>
    <row r="5208" spans="1:7" ht="20.25">
      <c r="A5208" s="37"/>
      <c r="B5208" s="44"/>
      <c r="C5208" s="37"/>
      <c r="D5208" s="45"/>
      <c r="E5208" s="46"/>
      <c r="G5208" s="232"/>
    </row>
    <row r="5209" spans="1:7" ht="20.25">
      <c r="A5209" s="47"/>
      <c r="B5209" s="48"/>
      <c r="C5209" s="47"/>
      <c r="D5209" s="49"/>
      <c r="E5209" s="50"/>
      <c r="G5209" s="232"/>
    </row>
    <row r="5210" spans="1:7" ht="20.25">
      <c r="A5210" s="30"/>
      <c r="B5210" s="51"/>
      <c r="C5210" s="30"/>
      <c r="D5210" s="49"/>
      <c r="E5210" s="50"/>
      <c r="G5210" s="232"/>
    </row>
    <row r="5211" spans="1:7" ht="20.25">
      <c r="A5211" s="52"/>
      <c r="B5211" s="53"/>
      <c r="C5211" s="1238" t="s">
        <v>744</v>
      </c>
      <c r="D5211" s="1239"/>
      <c r="E5211" s="140">
        <f>SUM(E5184:E5210)</f>
        <v>411860</v>
      </c>
      <c r="G5211" s="232"/>
    </row>
    <row r="5212" spans="1:7" ht="20.25">
      <c r="A5212" s="55" t="s">
        <v>23</v>
      </c>
      <c r="B5212" s="53"/>
      <c r="C5212" s="28"/>
      <c r="D5212" s="28"/>
      <c r="E5212" s="179"/>
      <c r="G5212" s="232"/>
    </row>
    <row r="5213" spans="1:7" ht="20.25">
      <c r="A5213" s="19" t="s">
        <v>0</v>
      </c>
      <c r="B5213" s="53"/>
      <c r="C5213" s="28"/>
      <c r="D5213" s="28"/>
      <c r="E5213" s="179"/>
      <c r="G5213" s="232"/>
    </row>
    <row r="5214" spans="1:7" ht="20.25">
      <c r="A5214" s="19" t="s">
        <v>1</v>
      </c>
      <c r="B5214" s="23"/>
      <c r="C5214" s="20"/>
      <c r="D5214" s="22"/>
      <c r="E5214" s="22"/>
      <c r="F5214" s="296"/>
      <c r="G5214" s="232"/>
    </row>
    <row r="5215" spans="1:7" ht="20.25">
      <c r="A5215" s="19"/>
      <c r="B5215" s="20"/>
      <c r="C5215" s="19" t="s">
        <v>2</v>
      </c>
      <c r="D5215" s="22"/>
      <c r="E5215" s="22"/>
      <c r="F5215" s="296"/>
      <c r="G5215" s="232"/>
    </row>
    <row r="5216" spans="1:7" ht="20.25">
      <c r="A5216" s="19" t="s">
        <v>3</v>
      </c>
      <c r="B5216" s="23"/>
      <c r="C5216" s="20"/>
      <c r="D5216" s="22"/>
      <c r="E5216" s="22"/>
      <c r="G5216" s="232"/>
    </row>
    <row r="5217" spans="1:7" ht="20.25">
      <c r="A5217" s="19"/>
      <c r="B5217" s="23"/>
      <c r="C5217" s="20"/>
      <c r="D5217" s="22"/>
      <c r="E5217" s="22"/>
      <c r="G5217" s="232"/>
    </row>
    <row r="5218" spans="1:7" ht="20.25">
      <c r="A5218" s="21" t="s">
        <v>443</v>
      </c>
      <c r="B5218" s="23"/>
      <c r="C5218" s="20"/>
      <c r="D5218" s="22"/>
      <c r="E5218" s="22"/>
      <c r="G5218" s="232"/>
    </row>
    <row r="5219" spans="1:7" ht="20.25">
      <c r="A5219" s="21" t="s">
        <v>5</v>
      </c>
      <c r="B5219" s="24"/>
      <c r="C5219" s="21"/>
      <c r="D5219" s="22"/>
      <c r="E5219" s="22"/>
      <c r="G5219" s="232"/>
    </row>
    <row r="5220" spans="1:7" ht="20.25">
      <c r="A5220" s="21" t="s">
        <v>6</v>
      </c>
      <c r="B5220" s="24"/>
      <c r="C5220" s="21"/>
      <c r="D5220" s="22"/>
      <c r="E5220" s="22"/>
      <c r="G5220" s="232"/>
    </row>
    <row r="5221" spans="1:7" ht="20.25">
      <c r="A5221" s="25" t="s">
        <v>7</v>
      </c>
      <c r="B5221" s="26" t="s">
        <v>8</v>
      </c>
      <c r="C5221" s="1238" t="s">
        <v>9</v>
      </c>
      <c r="D5221" s="1239"/>
      <c r="E5221" s="25" t="s">
        <v>10</v>
      </c>
      <c r="G5221" s="232"/>
    </row>
    <row r="5222" spans="1:7" ht="20.25">
      <c r="A5222" s="27"/>
      <c r="B5222" s="28" t="s">
        <v>11</v>
      </c>
      <c r="C5222" s="25"/>
      <c r="D5222" s="29"/>
      <c r="E5222" s="27" t="s">
        <v>12</v>
      </c>
      <c r="G5222" s="232"/>
    </row>
    <row r="5223" spans="1:7" ht="20.25">
      <c r="A5223" s="30"/>
      <c r="B5223" s="31"/>
      <c r="C5223" s="32" t="s">
        <v>13</v>
      </c>
      <c r="D5223" s="33" t="s">
        <v>14</v>
      </c>
      <c r="E5223" s="32"/>
      <c r="F5223" s="302">
        <v>43101</v>
      </c>
      <c r="G5223" s="232"/>
    </row>
    <row r="5224" spans="1:7" ht="20.25">
      <c r="A5224" s="34" t="s">
        <v>444</v>
      </c>
      <c r="B5224" s="116" t="s">
        <v>18</v>
      </c>
      <c r="C5224" s="280" t="s">
        <v>19</v>
      </c>
      <c r="D5224" s="147">
        <v>43131</v>
      </c>
      <c r="E5224" s="89">
        <v>3602315</v>
      </c>
      <c r="F5224" s="302">
        <v>43101</v>
      </c>
      <c r="G5224" s="232"/>
    </row>
    <row r="5225" spans="1:7" ht="20.25">
      <c r="A5225" s="37"/>
      <c r="B5225" s="116"/>
      <c r="C5225" s="37"/>
      <c r="D5225" s="147"/>
      <c r="E5225" s="89"/>
      <c r="G5225" s="232"/>
    </row>
    <row r="5226" spans="1:7" ht="20.25">
      <c r="A5226" s="41"/>
      <c r="B5226" s="28"/>
      <c r="C5226" s="27"/>
      <c r="D5226" s="148"/>
      <c r="E5226" s="89"/>
      <c r="G5226" s="232"/>
    </row>
    <row r="5227" spans="1:7" ht="20.25">
      <c r="A5227" s="41"/>
      <c r="B5227" s="37"/>
      <c r="C5227" s="37"/>
      <c r="D5227" s="86"/>
      <c r="E5227" s="89"/>
      <c r="G5227" s="232"/>
    </row>
    <row r="5228" spans="1:7" ht="20.25">
      <c r="A5228" s="41"/>
      <c r="B5228" s="37"/>
      <c r="C5228" s="37"/>
      <c r="D5228" s="86"/>
      <c r="E5228" s="89"/>
      <c r="G5228" s="232"/>
    </row>
    <row r="5229" spans="1:7" ht="20.25">
      <c r="A5229" s="41"/>
      <c r="B5229" s="37"/>
      <c r="C5229" s="85"/>
      <c r="D5229" s="86"/>
      <c r="E5229" s="89"/>
      <c r="G5229" s="232"/>
    </row>
    <row r="5230" spans="1:7" ht="20.25">
      <c r="A5230" s="41"/>
      <c r="B5230" s="37"/>
      <c r="C5230" s="85"/>
      <c r="D5230" s="86"/>
      <c r="E5230" s="89"/>
      <c r="G5230" s="232"/>
    </row>
    <row r="5231" spans="1:7" ht="20.25">
      <c r="A5231" s="41"/>
      <c r="B5231" s="37"/>
      <c r="C5231" s="37"/>
      <c r="D5231" s="86"/>
      <c r="E5231" s="89"/>
      <c r="G5231" s="232"/>
    </row>
    <row r="5232" spans="1:7" ht="20.25">
      <c r="A5232" s="37"/>
      <c r="B5232" s="37"/>
      <c r="C5232" s="37"/>
      <c r="D5232" s="86"/>
      <c r="E5232" s="89"/>
      <c r="G5232" s="232"/>
    </row>
    <row r="5233" spans="1:7" ht="20.25">
      <c r="A5233" s="41"/>
      <c r="B5233" s="37"/>
      <c r="C5233" s="37"/>
      <c r="D5233" s="86"/>
      <c r="E5233" s="89"/>
      <c r="G5233" s="232"/>
    </row>
    <row r="5234" spans="1:7" ht="20.25">
      <c r="A5234" s="41"/>
      <c r="B5234" s="44"/>
      <c r="C5234" s="37"/>
      <c r="D5234" s="168"/>
      <c r="E5234" s="89"/>
      <c r="G5234" s="232"/>
    </row>
    <row r="5235" spans="1:7" ht="20.25">
      <c r="A5235" s="47"/>
      <c r="B5235" s="28"/>
      <c r="C5235" s="27"/>
      <c r="D5235" s="148"/>
      <c r="E5235" s="89"/>
      <c r="G5235" s="232"/>
    </row>
    <row r="5236" spans="1:7" ht="20.25">
      <c r="A5236" s="47"/>
      <c r="B5236" s="27"/>
      <c r="C5236" s="27"/>
      <c r="D5236" s="27"/>
      <c r="E5236" s="89"/>
      <c r="G5236" s="232"/>
    </row>
    <row r="5237" spans="1:7" ht="20.25">
      <c r="A5237" s="37"/>
      <c r="B5237" s="37"/>
      <c r="C5237" s="37"/>
      <c r="D5237" s="38"/>
      <c r="E5237" s="89"/>
      <c r="G5237" s="232"/>
    </row>
    <row r="5238" spans="1:7" ht="20.25">
      <c r="A5238" s="37"/>
      <c r="B5238" s="37"/>
      <c r="C5238" s="37"/>
      <c r="D5238" s="38"/>
      <c r="E5238" s="89"/>
      <c r="G5238" s="232"/>
    </row>
    <row r="5239" spans="1:7" ht="20.25">
      <c r="A5239" s="41"/>
      <c r="B5239" s="37"/>
      <c r="C5239" s="37"/>
      <c r="D5239" s="38"/>
      <c r="E5239" s="89"/>
      <c r="G5239" s="232"/>
    </row>
    <row r="5240" spans="1:7" ht="20.25">
      <c r="A5240" s="41"/>
      <c r="B5240" s="37"/>
      <c r="C5240" s="37"/>
      <c r="D5240" s="38"/>
      <c r="E5240" s="89"/>
      <c r="G5240" s="232"/>
    </row>
    <row r="5241" spans="1:7" ht="20.25">
      <c r="A5241" s="41"/>
      <c r="B5241" s="37"/>
      <c r="C5241" s="37"/>
      <c r="D5241" s="38"/>
      <c r="E5241" s="89"/>
      <c r="G5241" s="232"/>
    </row>
    <row r="5242" spans="1:7" s="279" customFormat="1" ht="20.25">
      <c r="A5242" s="37"/>
      <c r="B5242" s="44"/>
      <c r="C5242" s="37"/>
      <c r="D5242" s="45"/>
      <c r="E5242" s="46"/>
      <c r="F5242" s="302"/>
      <c r="G5242" s="232"/>
    </row>
    <row r="5243" spans="1:7" s="279" customFormat="1" ht="20.25">
      <c r="A5243" s="280"/>
      <c r="B5243" s="281"/>
      <c r="C5243" s="280"/>
      <c r="D5243" s="45"/>
      <c r="E5243" s="46"/>
      <c r="F5243" s="302"/>
      <c r="G5243" s="232"/>
    </row>
    <row r="5244" spans="1:7" s="279" customFormat="1" ht="20.25">
      <c r="A5244" s="280"/>
      <c r="B5244" s="281"/>
      <c r="C5244" s="280"/>
      <c r="D5244" s="45"/>
      <c r="E5244" s="46"/>
      <c r="F5244" s="302"/>
      <c r="G5244" s="232"/>
    </row>
    <row r="5245" spans="1:7" s="279" customFormat="1" ht="20.25">
      <c r="A5245" s="280"/>
      <c r="B5245" s="281"/>
      <c r="C5245" s="280"/>
      <c r="D5245" s="45"/>
      <c r="E5245" s="46"/>
      <c r="F5245" s="302"/>
      <c r="G5245" s="232"/>
    </row>
    <row r="5246" spans="1:7" ht="20.25">
      <c r="A5246" s="280"/>
      <c r="B5246" s="281"/>
      <c r="C5246" s="280"/>
      <c r="D5246" s="45"/>
      <c r="E5246" s="46"/>
      <c r="G5246" s="232"/>
    </row>
    <row r="5247" spans="1:7" ht="20.25">
      <c r="A5247" s="37"/>
      <c r="B5247" s="44"/>
      <c r="C5247" s="37"/>
      <c r="D5247" s="45"/>
      <c r="E5247" s="46"/>
      <c r="G5247" s="232"/>
    </row>
    <row r="5248" spans="1:7" ht="20.25">
      <c r="A5248" s="37"/>
      <c r="B5248" s="44"/>
      <c r="C5248" s="37"/>
      <c r="D5248" s="45" t="s">
        <v>29</v>
      </c>
      <c r="E5248" s="46"/>
      <c r="G5248" s="232"/>
    </row>
    <row r="5249" spans="1:7" ht="20.25">
      <c r="A5249" s="37"/>
      <c r="B5249" s="44"/>
      <c r="C5249" s="37"/>
      <c r="D5249" s="45"/>
      <c r="E5249" s="46"/>
      <c r="G5249" s="232"/>
    </row>
    <row r="5250" spans="1:7" ht="20.25">
      <c r="A5250" s="47"/>
      <c r="B5250" s="48"/>
      <c r="C5250" s="47"/>
      <c r="D5250" s="49"/>
      <c r="E5250" s="50"/>
      <c r="G5250" s="232"/>
    </row>
    <row r="5251" spans="1:7" ht="20.25">
      <c r="A5251" s="30"/>
      <c r="B5251" s="51"/>
      <c r="C5251" s="30"/>
      <c r="D5251" s="49"/>
      <c r="E5251" s="50"/>
      <c r="G5251" s="232"/>
    </row>
    <row r="5252" spans="1:7" ht="20.25">
      <c r="A5252" s="52"/>
      <c r="B5252" s="53"/>
      <c r="C5252" s="1238" t="s">
        <v>744</v>
      </c>
      <c r="D5252" s="1239"/>
      <c r="E5252" s="140">
        <f>SUM(E5224:E5251)</f>
        <v>3602315</v>
      </c>
      <c r="G5252" s="232"/>
    </row>
    <row r="5253" spans="1:7" ht="20.25">
      <c r="A5253" s="55" t="s">
        <v>23</v>
      </c>
      <c r="B5253" s="53"/>
      <c r="C5253" s="28"/>
      <c r="D5253" s="28"/>
      <c r="E5253" s="179"/>
      <c r="G5253" s="232"/>
    </row>
    <row r="5254" spans="1:7" ht="20.25">
      <c r="A5254" s="19" t="s">
        <v>0</v>
      </c>
      <c r="B5254" s="53"/>
      <c r="C5254" s="28"/>
      <c r="D5254" s="28"/>
      <c r="E5254" s="179"/>
      <c r="G5254" s="232"/>
    </row>
    <row r="5255" spans="1:7" ht="20.25">
      <c r="A5255" s="19" t="s">
        <v>1</v>
      </c>
      <c r="B5255" s="53"/>
      <c r="C5255" s="28"/>
      <c r="D5255" s="28"/>
      <c r="E5255" s="179"/>
      <c r="G5255" s="232"/>
    </row>
    <row r="5256" spans="1:7" ht="20.25">
      <c r="A5256" s="52"/>
      <c r="B5256" s="53"/>
      <c r="C5256" s="28"/>
      <c r="D5256" s="28"/>
      <c r="E5256" s="179"/>
      <c r="G5256" s="232"/>
    </row>
    <row r="5257" spans="1:7" ht="20.25">
      <c r="A5257" s="19"/>
      <c r="B5257" s="20"/>
      <c r="C5257" s="19" t="s">
        <v>2</v>
      </c>
      <c r="D5257" s="28"/>
      <c r="E5257" s="179"/>
      <c r="G5257" s="232"/>
    </row>
    <row r="5258" spans="1:7" ht="20.25">
      <c r="A5258" s="19" t="s">
        <v>3</v>
      </c>
      <c r="B5258" s="23"/>
      <c r="C5258" s="20"/>
      <c r="D5258" s="28"/>
      <c r="E5258" s="179"/>
      <c r="G5258" s="232"/>
    </row>
    <row r="5259" spans="1:7" ht="20.25">
      <c r="A5259" s="52"/>
      <c r="B5259" s="53"/>
      <c r="C5259" s="28"/>
      <c r="D5259" s="28"/>
      <c r="E5259" s="179"/>
      <c r="G5259" s="232"/>
    </row>
    <row r="5260" spans="1:7" ht="20.25">
      <c r="A5260" s="21" t="s">
        <v>445</v>
      </c>
      <c r="B5260" s="23"/>
      <c r="C5260" s="20"/>
      <c r="D5260" s="22"/>
      <c r="E5260" s="22"/>
      <c r="G5260" s="232"/>
    </row>
    <row r="5261" spans="1:7" ht="20.25">
      <c r="A5261" s="21" t="s">
        <v>5</v>
      </c>
      <c r="B5261" s="24"/>
      <c r="C5261" s="21"/>
      <c r="D5261" s="22"/>
      <c r="E5261" s="22"/>
      <c r="G5261" s="232"/>
    </row>
    <row r="5262" spans="1:7" ht="20.25">
      <c r="A5262" s="21" t="s">
        <v>6</v>
      </c>
      <c r="B5262" s="24"/>
      <c r="C5262" s="21"/>
      <c r="D5262" s="22"/>
      <c r="E5262" s="22"/>
      <c r="G5262" s="232"/>
    </row>
    <row r="5263" spans="1:7" ht="20.25">
      <c r="A5263" s="25" t="s">
        <v>7</v>
      </c>
      <c r="B5263" s="26" t="s">
        <v>8</v>
      </c>
      <c r="C5263" s="1238" t="s">
        <v>9</v>
      </c>
      <c r="D5263" s="1239"/>
      <c r="E5263" s="25" t="s">
        <v>10</v>
      </c>
      <c r="G5263" s="232"/>
    </row>
    <row r="5264" spans="1:7" ht="20.25">
      <c r="A5264" s="27"/>
      <c r="B5264" s="28" t="s">
        <v>11</v>
      </c>
      <c r="C5264" s="25"/>
      <c r="D5264" s="29"/>
      <c r="E5264" s="27" t="s">
        <v>12</v>
      </c>
      <c r="G5264" s="232"/>
    </row>
    <row r="5265" spans="1:7" ht="20.25">
      <c r="A5265" s="30"/>
      <c r="B5265" s="31"/>
      <c r="C5265" s="32" t="s">
        <v>13</v>
      </c>
      <c r="D5265" s="33" t="s">
        <v>14</v>
      </c>
      <c r="E5265" s="32"/>
      <c r="F5265" s="305"/>
      <c r="G5265" s="232"/>
    </row>
    <row r="5266" spans="1:7" ht="20.25">
      <c r="A5266" s="34" t="s">
        <v>446</v>
      </c>
      <c r="B5266" s="37" t="s">
        <v>40</v>
      </c>
      <c r="C5266" s="37" t="s">
        <v>19</v>
      </c>
      <c r="D5266" s="86">
        <v>43039</v>
      </c>
      <c r="E5266" s="89">
        <v>70260</v>
      </c>
      <c r="G5266" s="232"/>
    </row>
    <row r="5267" spans="1:7" ht="20.25">
      <c r="A5267" s="37"/>
      <c r="B5267" s="37" t="s">
        <v>441</v>
      </c>
      <c r="C5267" s="195" t="s">
        <v>19</v>
      </c>
      <c r="D5267" s="196">
        <v>43069</v>
      </c>
      <c r="E5267" s="89">
        <v>-8000</v>
      </c>
      <c r="F5267" s="302">
        <v>43101</v>
      </c>
      <c r="G5267" s="232"/>
    </row>
    <row r="5268" spans="1:7" ht="20.25">
      <c r="A5268" s="41"/>
      <c r="B5268" s="195" t="s">
        <v>40</v>
      </c>
      <c r="C5268" s="195" t="s">
        <v>19</v>
      </c>
      <c r="D5268" s="196">
        <v>43131</v>
      </c>
      <c r="E5268" s="89">
        <v>470801</v>
      </c>
      <c r="F5268" s="305"/>
      <c r="G5268" s="232"/>
    </row>
    <row r="5269" spans="1:7" ht="20.25">
      <c r="A5269" s="37"/>
      <c r="B5269" s="37"/>
      <c r="C5269" s="37"/>
      <c r="D5269" s="86"/>
      <c r="E5269" s="89"/>
      <c r="G5269" s="232"/>
    </row>
    <row r="5270" spans="1:7" ht="20.25">
      <c r="A5270" s="37"/>
      <c r="B5270" s="166"/>
      <c r="C5270" s="195"/>
      <c r="D5270" s="196"/>
      <c r="E5270" s="89"/>
      <c r="G5270" s="232"/>
    </row>
    <row r="5271" spans="1:7" ht="20.25">
      <c r="A5271" s="41"/>
      <c r="B5271" s="37"/>
      <c r="C5271" s="37"/>
      <c r="D5271" s="38"/>
      <c r="E5271" s="199"/>
      <c r="G5271" s="232"/>
    </row>
    <row r="5272" spans="1:7" ht="20.25">
      <c r="A5272" s="41"/>
      <c r="B5272" s="37"/>
      <c r="C5272" s="37"/>
      <c r="D5272" s="38"/>
      <c r="E5272" s="199"/>
      <c r="G5272" s="232"/>
    </row>
    <row r="5273" spans="1:7" ht="20.25">
      <c r="A5273" s="41"/>
      <c r="B5273" s="37"/>
      <c r="C5273" s="85"/>
      <c r="D5273" s="86"/>
      <c r="E5273" s="199"/>
      <c r="G5273" s="232"/>
    </row>
    <row r="5274" spans="1:7" ht="20.25">
      <c r="A5274" s="41"/>
      <c r="B5274" s="37"/>
      <c r="C5274" s="37"/>
      <c r="D5274" s="38"/>
      <c r="E5274" s="199"/>
      <c r="G5274" s="232"/>
    </row>
    <row r="5275" spans="1:7" ht="20.25">
      <c r="A5275" s="37"/>
      <c r="B5275" s="37"/>
      <c r="C5275" s="37"/>
      <c r="D5275" s="38"/>
      <c r="E5275" s="166"/>
      <c r="G5275" s="232"/>
    </row>
    <row r="5276" spans="1:7" ht="20.25">
      <c r="A5276" s="41"/>
      <c r="B5276" s="37"/>
      <c r="C5276" s="37"/>
      <c r="D5276" s="38"/>
      <c r="E5276" s="166"/>
      <c r="G5276" s="232"/>
    </row>
    <row r="5277" spans="1:7" ht="20.25">
      <c r="A5277" s="41"/>
      <c r="B5277" s="44"/>
      <c r="C5277" s="37"/>
      <c r="D5277" s="78"/>
      <c r="E5277" s="166"/>
      <c r="G5277" s="232"/>
    </row>
    <row r="5278" spans="1:7" ht="20.25">
      <c r="A5278" s="47"/>
      <c r="B5278" s="28"/>
      <c r="C5278" s="27"/>
      <c r="D5278" s="148"/>
      <c r="E5278" s="210"/>
      <c r="G5278" s="232"/>
    </row>
    <row r="5279" spans="1:7" ht="20.25">
      <c r="A5279" s="47"/>
      <c r="B5279" s="27"/>
      <c r="C5279" s="27"/>
      <c r="D5279" s="27"/>
      <c r="E5279" s="89"/>
      <c r="G5279" s="232"/>
    </row>
    <row r="5280" spans="1:7" ht="20.25">
      <c r="A5280" s="37"/>
      <c r="B5280" s="37"/>
      <c r="C5280" s="37"/>
      <c r="D5280" s="38"/>
      <c r="E5280" s="89"/>
      <c r="G5280" s="232"/>
    </row>
    <row r="5281" spans="1:7" ht="20.25">
      <c r="A5281" s="37"/>
      <c r="B5281" s="37"/>
      <c r="C5281" s="37"/>
      <c r="D5281" s="38"/>
      <c r="E5281" s="89"/>
      <c r="G5281" s="232"/>
    </row>
    <row r="5282" spans="1:7" ht="20.25">
      <c r="A5282" s="41"/>
      <c r="B5282" s="37"/>
      <c r="C5282" s="37"/>
      <c r="D5282" s="38"/>
      <c r="E5282" s="89"/>
      <c r="G5282" s="232"/>
    </row>
    <row r="5283" spans="1:7" s="279" customFormat="1" ht="20.25">
      <c r="A5283" s="41"/>
      <c r="B5283" s="37"/>
      <c r="C5283" s="37"/>
      <c r="D5283" s="38"/>
      <c r="E5283" s="89"/>
      <c r="F5283" s="302"/>
      <c r="G5283" s="232"/>
    </row>
    <row r="5284" spans="1:7" s="279" customFormat="1" ht="20.25">
      <c r="A5284" s="41"/>
      <c r="B5284" s="280"/>
      <c r="C5284" s="280"/>
      <c r="D5284" s="38"/>
      <c r="E5284" s="89"/>
      <c r="F5284" s="302"/>
      <c r="G5284" s="232"/>
    </row>
    <row r="5285" spans="1:7" ht="20.25">
      <c r="A5285" s="41"/>
      <c r="B5285" s="280"/>
      <c r="C5285" s="280"/>
      <c r="D5285" s="38"/>
      <c r="E5285" s="89"/>
      <c r="G5285" s="232"/>
    </row>
    <row r="5286" spans="1:7" ht="20.25">
      <c r="A5286" s="41"/>
      <c r="B5286" s="37"/>
      <c r="C5286" s="37"/>
      <c r="D5286" s="38"/>
      <c r="E5286" s="89"/>
      <c r="G5286" s="232"/>
    </row>
    <row r="5287" spans="1:7" ht="20.25">
      <c r="A5287" s="37"/>
      <c r="B5287" s="44"/>
      <c r="C5287" s="37"/>
      <c r="D5287" s="45"/>
      <c r="E5287" s="46"/>
      <c r="G5287" s="232"/>
    </row>
    <row r="5288" spans="1:7" ht="20.25">
      <c r="A5288" s="37"/>
      <c r="B5288" s="44"/>
      <c r="C5288" s="37"/>
      <c r="D5288" s="45"/>
      <c r="E5288" s="46"/>
      <c r="G5288" s="232"/>
    </row>
    <row r="5289" spans="1:7" ht="20.25">
      <c r="A5289" s="37"/>
      <c r="B5289" s="44"/>
      <c r="C5289" s="37"/>
      <c r="D5289" s="45" t="s">
        <v>29</v>
      </c>
      <c r="E5289" s="46"/>
      <c r="G5289" s="232"/>
    </row>
    <row r="5290" spans="1:7" ht="20.25">
      <c r="A5290" s="37"/>
      <c r="B5290" s="44"/>
      <c r="C5290" s="37"/>
      <c r="D5290" s="45"/>
      <c r="E5290" s="46"/>
      <c r="G5290" s="232"/>
    </row>
    <row r="5291" spans="1:7" ht="20.25">
      <c r="A5291" s="47"/>
      <c r="B5291" s="48"/>
      <c r="C5291" s="47"/>
      <c r="D5291" s="49"/>
      <c r="E5291" s="50"/>
      <c r="G5291" s="232"/>
    </row>
    <row r="5292" spans="1:7" ht="20.25">
      <c r="A5292" s="30"/>
      <c r="B5292" s="51"/>
      <c r="C5292" s="30"/>
      <c r="D5292" s="49"/>
      <c r="E5292" s="215"/>
      <c r="G5292" s="232"/>
    </row>
    <row r="5293" spans="1:7" ht="20.25">
      <c r="A5293" s="52"/>
      <c r="B5293" s="53"/>
      <c r="C5293" s="1238" t="s">
        <v>744</v>
      </c>
      <c r="D5293" s="1239"/>
      <c r="E5293" s="140">
        <f>SUM(E5266:E5292)</f>
        <v>533061</v>
      </c>
      <c r="G5293" s="232"/>
    </row>
    <row r="5294" spans="1:7" ht="20.25">
      <c r="A5294" s="55" t="s">
        <v>23</v>
      </c>
      <c r="B5294" s="53"/>
      <c r="C5294" s="28"/>
      <c r="D5294" s="28"/>
      <c r="E5294" s="179"/>
      <c r="G5294" s="232"/>
    </row>
    <row r="5295" spans="1:7" ht="20.25">
      <c r="A5295" s="19" t="s">
        <v>0</v>
      </c>
      <c r="B5295" s="14"/>
      <c r="C5295" s="14"/>
      <c r="D5295" s="14"/>
      <c r="E5295" s="14"/>
      <c r="G5295" s="232"/>
    </row>
    <row r="5296" spans="1:7" ht="20.25">
      <c r="A5296" s="19" t="s">
        <v>1</v>
      </c>
      <c r="B5296" s="14"/>
      <c r="C5296" s="14"/>
      <c r="D5296" s="14"/>
      <c r="E5296" s="14"/>
      <c r="G5296" s="232"/>
    </row>
    <row r="5297" spans="1:7" ht="20.25">
      <c r="A5297" s="19"/>
      <c r="B5297" s="14"/>
      <c r="C5297" s="14"/>
      <c r="D5297" s="14"/>
      <c r="E5297" s="14"/>
      <c r="G5297" s="232"/>
    </row>
    <row r="5298" spans="1:7" ht="20.25">
      <c r="A5298" s="19"/>
      <c r="B5298" s="20"/>
      <c r="C5298" s="19" t="s">
        <v>2</v>
      </c>
      <c r="D5298" s="14"/>
      <c r="E5298" s="14"/>
      <c r="G5298" s="232"/>
    </row>
    <row r="5299" spans="1:7" ht="20.25">
      <c r="A5299" s="13" t="s">
        <v>3</v>
      </c>
      <c r="B5299" s="246"/>
      <c r="C5299" s="247"/>
      <c r="D5299" s="248"/>
      <c r="E5299" s="248"/>
      <c r="G5299" s="232"/>
    </row>
    <row r="5300" spans="1:7" ht="20.25">
      <c r="A5300" s="13"/>
      <c r="B5300" s="246"/>
      <c r="C5300" s="247"/>
      <c r="D5300" s="248"/>
      <c r="E5300" s="248"/>
      <c r="G5300" s="232"/>
    </row>
    <row r="5301" spans="1:7" ht="20.25">
      <c r="A5301" s="249" t="s">
        <v>447</v>
      </c>
      <c r="B5301" s="246"/>
      <c r="C5301" s="247"/>
      <c r="D5301" s="250"/>
      <c r="E5301" s="250"/>
      <c r="G5301" s="232"/>
    </row>
    <row r="5302" spans="1:7" ht="20.25">
      <c r="A5302" s="249" t="s">
        <v>5</v>
      </c>
      <c r="B5302" s="251"/>
      <c r="C5302" s="249"/>
      <c r="D5302" s="250"/>
      <c r="E5302" s="250"/>
      <c r="G5302" s="232"/>
    </row>
    <row r="5303" spans="1:7" ht="20.25">
      <c r="A5303" s="249" t="s">
        <v>6</v>
      </c>
      <c r="B5303" s="251"/>
      <c r="C5303" s="249"/>
      <c r="D5303" s="250"/>
      <c r="E5303" s="250"/>
      <c r="G5303" s="232"/>
    </row>
    <row r="5304" spans="1:7" ht="20.25">
      <c r="A5304" s="252" t="s">
        <v>7</v>
      </c>
      <c r="B5304" s="253" t="s">
        <v>8</v>
      </c>
      <c r="C5304" s="1264" t="s">
        <v>9</v>
      </c>
      <c r="D5304" s="1265"/>
      <c r="E5304" s="252" t="s">
        <v>10</v>
      </c>
      <c r="G5304" s="232"/>
    </row>
    <row r="5305" spans="1:7" ht="20.25">
      <c r="A5305" s="181"/>
      <c r="B5305" s="254" t="s">
        <v>11</v>
      </c>
      <c r="C5305" s="252"/>
      <c r="D5305" s="255"/>
      <c r="E5305" s="181" t="s">
        <v>12</v>
      </c>
      <c r="G5305" s="232"/>
    </row>
    <row r="5306" spans="1:7" ht="20.25">
      <c r="A5306" s="256"/>
      <c r="B5306" s="257"/>
      <c r="C5306" s="258" t="s">
        <v>13</v>
      </c>
      <c r="D5306" s="259" t="s">
        <v>14</v>
      </c>
      <c r="E5306" s="258"/>
      <c r="F5306" s="299"/>
      <c r="G5306" s="232"/>
    </row>
    <row r="5307" spans="1:7" ht="20.25">
      <c r="A5307" s="260" t="s">
        <v>448</v>
      </c>
      <c r="B5307" s="244" t="s">
        <v>535</v>
      </c>
      <c r="C5307" s="244" t="s">
        <v>19</v>
      </c>
      <c r="D5307" s="292">
        <v>42916</v>
      </c>
      <c r="E5307" s="58">
        <v>-15928</v>
      </c>
      <c r="G5307" s="232"/>
    </row>
    <row r="5308" spans="1:7" ht="20.25">
      <c r="A5308" s="261"/>
      <c r="B5308" s="244" t="s">
        <v>534</v>
      </c>
      <c r="C5308" s="244" t="s">
        <v>17</v>
      </c>
      <c r="D5308" s="292">
        <v>42931</v>
      </c>
      <c r="E5308" s="58">
        <v>-25661</v>
      </c>
      <c r="G5308" s="232"/>
    </row>
    <row r="5309" spans="1:7" ht="20.25">
      <c r="A5309" s="261"/>
      <c r="B5309" s="244"/>
      <c r="C5309" s="244"/>
      <c r="D5309" s="292"/>
      <c r="E5309" s="58"/>
      <c r="G5309" s="232"/>
    </row>
    <row r="5310" spans="1:7" ht="20.25">
      <c r="A5310" s="261"/>
      <c r="B5310" s="244"/>
      <c r="C5310" s="244"/>
      <c r="D5310" s="244"/>
      <c r="E5310" s="58"/>
      <c r="G5310" s="232"/>
    </row>
    <row r="5311" spans="1:7" ht="20.25">
      <c r="A5311" s="261"/>
      <c r="B5311" s="244"/>
      <c r="C5311" s="262"/>
      <c r="D5311" s="262"/>
      <c r="E5311" s="58"/>
      <c r="G5311" s="232"/>
    </row>
    <row r="5312" spans="1:7" ht="20.25">
      <c r="A5312" s="261"/>
      <c r="B5312" s="244"/>
      <c r="C5312" s="244"/>
      <c r="D5312" s="244"/>
      <c r="E5312" s="58"/>
      <c r="G5312" s="232"/>
    </row>
    <row r="5313" spans="1:7" ht="20.25">
      <c r="A5313" s="244"/>
      <c r="B5313" s="244"/>
      <c r="C5313" s="244"/>
      <c r="D5313" s="244"/>
      <c r="E5313" s="58"/>
      <c r="G5313" s="232"/>
    </row>
    <row r="5314" spans="1:7" ht="20.25">
      <c r="A5314" s="244"/>
      <c r="B5314" s="244"/>
      <c r="C5314" s="244"/>
      <c r="D5314" s="244"/>
      <c r="E5314" s="58"/>
      <c r="G5314" s="232"/>
    </row>
    <row r="5315" spans="1:7" ht="20.25">
      <c r="A5315" s="261"/>
      <c r="B5315" s="244"/>
      <c r="C5315" s="244"/>
      <c r="D5315" s="244"/>
      <c r="E5315" s="58"/>
      <c r="G5315" s="232"/>
    </row>
    <row r="5316" spans="1:7" ht="20.25">
      <c r="A5316" s="261"/>
      <c r="B5316" s="263"/>
      <c r="C5316" s="244"/>
      <c r="D5316" s="264"/>
      <c r="E5316" s="58"/>
      <c r="G5316" s="232"/>
    </row>
    <row r="5317" spans="1:7" ht="20.25">
      <c r="A5317" s="265"/>
      <c r="B5317" s="254"/>
      <c r="C5317" s="181"/>
      <c r="D5317" s="266"/>
      <c r="E5317" s="58"/>
      <c r="G5317" s="232"/>
    </row>
    <row r="5318" spans="1:7" ht="20.25">
      <c r="A5318" s="265"/>
      <c r="B5318" s="181"/>
      <c r="C5318" s="181"/>
      <c r="D5318" s="181"/>
      <c r="E5318" s="58"/>
      <c r="G5318" s="232"/>
    </row>
    <row r="5319" spans="1:7" ht="20.25">
      <c r="A5319" s="244"/>
      <c r="B5319" s="244"/>
      <c r="C5319" s="244"/>
      <c r="D5319" s="244"/>
      <c r="E5319" s="58"/>
      <c r="G5319" s="232"/>
    </row>
    <row r="5320" spans="1:7" ht="20.25">
      <c r="A5320" s="244"/>
      <c r="B5320" s="244"/>
      <c r="C5320" s="244"/>
      <c r="D5320" s="244"/>
      <c r="E5320" s="58"/>
      <c r="G5320" s="232"/>
    </row>
    <row r="5321" spans="1:7" ht="20.25">
      <c r="A5321" s="261"/>
      <c r="B5321" s="244"/>
      <c r="C5321" s="244"/>
      <c r="D5321" s="244"/>
      <c r="E5321" s="58"/>
      <c r="G5321" s="232"/>
    </row>
    <row r="5322" spans="1:7" s="279" customFormat="1" ht="20.25">
      <c r="A5322" s="261"/>
      <c r="B5322" s="244"/>
      <c r="C5322" s="244"/>
      <c r="D5322" s="244"/>
      <c r="E5322" s="58"/>
      <c r="F5322" s="302"/>
      <c r="G5322" s="232"/>
    </row>
    <row r="5323" spans="1:7" s="279" customFormat="1" ht="20.25">
      <c r="A5323" s="261"/>
      <c r="B5323" s="244"/>
      <c r="C5323" s="244"/>
      <c r="D5323" s="244"/>
      <c r="E5323" s="58"/>
      <c r="F5323" s="302"/>
      <c r="G5323" s="232"/>
    </row>
    <row r="5324" spans="1:7" s="279" customFormat="1" ht="20.25">
      <c r="A5324" s="261"/>
      <c r="B5324" s="244"/>
      <c r="C5324" s="244"/>
      <c r="D5324" s="244"/>
      <c r="E5324" s="58"/>
      <c r="F5324" s="302"/>
      <c r="G5324" s="232"/>
    </row>
    <row r="5325" spans="1:7" s="279" customFormat="1" ht="20.25">
      <c r="A5325" s="261"/>
      <c r="B5325" s="244"/>
      <c r="C5325" s="244"/>
      <c r="D5325" s="244"/>
      <c r="E5325" s="58"/>
      <c r="F5325" s="302"/>
      <c r="G5325" s="232"/>
    </row>
    <row r="5326" spans="1:7" ht="20.25">
      <c r="A5326" s="261"/>
      <c r="B5326" s="244"/>
      <c r="C5326" s="244"/>
      <c r="D5326" s="244"/>
      <c r="E5326" s="58"/>
      <c r="G5326" s="232"/>
    </row>
    <row r="5327" spans="1:7" ht="20.25">
      <c r="A5327" s="261"/>
      <c r="B5327" s="244"/>
      <c r="C5327" s="244"/>
      <c r="D5327" s="244"/>
      <c r="E5327" s="58"/>
      <c r="G5327" s="232"/>
    </row>
    <row r="5328" spans="1:7" ht="20.25">
      <c r="A5328" s="244"/>
      <c r="B5328" s="263"/>
      <c r="C5328" s="244"/>
      <c r="D5328" s="267"/>
      <c r="E5328" s="182"/>
      <c r="G5328" s="232"/>
    </row>
    <row r="5329" spans="1:7" ht="20.25">
      <c r="A5329" s="244"/>
      <c r="B5329" s="263"/>
      <c r="C5329" s="244"/>
      <c r="D5329" s="267"/>
      <c r="E5329" s="182"/>
      <c r="G5329" s="232"/>
    </row>
    <row r="5330" spans="1:7" ht="20.25">
      <c r="A5330" s="244"/>
      <c r="B5330" s="263"/>
      <c r="C5330" s="244"/>
      <c r="D5330" s="267" t="s">
        <v>29</v>
      </c>
      <c r="E5330" s="182"/>
      <c r="G5330" s="232"/>
    </row>
    <row r="5331" spans="1:7" ht="20.25">
      <c r="A5331" s="244"/>
      <c r="B5331" s="263"/>
      <c r="C5331" s="244"/>
      <c r="D5331" s="267"/>
      <c r="E5331" s="182"/>
      <c r="G5331" s="232"/>
    </row>
    <row r="5332" spans="1:7" ht="20.25">
      <c r="A5332" s="265"/>
      <c r="B5332" s="268"/>
      <c r="C5332" s="265"/>
      <c r="D5332" s="269"/>
      <c r="E5332" s="183"/>
      <c r="G5332" s="232"/>
    </row>
    <row r="5333" spans="1:7" ht="20.25">
      <c r="A5333" s="256"/>
      <c r="B5333" s="270"/>
      <c r="C5333" s="256"/>
      <c r="D5333" s="269"/>
      <c r="E5333" s="183"/>
      <c r="G5333" s="232"/>
    </row>
    <row r="5334" spans="1:7" ht="20.25">
      <c r="A5334" s="271"/>
      <c r="B5334" s="272"/>
      <c r="C5334" s="1264" t="s">
        <v>744</v>
      </c>
      <c r="D5334" s="1265"/>
      <c r="E5334" s="273">
        <f>SUM(E5307:E5333)</f>
        <v>-41589</v>
      </c>
      <c r="G5334" s="232"/>
    </row>
    <row r="5335" spans="1:7" ht="20.25">
      <c r="A5335" s="274" t="s">
        <v>23</v>
      </c>
      <c r="B5335" s="272"/>
      <c r="C5335" s="254"/>
      <c r="D5335" s="248"/>
      <c r="E5335" s="248"/>
      <c r="G5335" s="232"/>
    </row>
    <row r="5336" spans="1:7" ht="20.25">
      <c r="A5336" s="19" t="s">
        <v>0</v>
      </c>
      <c r="B5336" s="14"/>
      <c r="C5336" s="14"/>
      <c r="D5336" s="14"/>
      <c r="E5336" s="14"/>
      <c r="G5336" s="232"/>
    </row>
    <row r="5337" spans="1:7" ht="20.25">
      <c r="A5337" s="19" t="s">
        <v>1</v>
      </c>
      <c r="B5337" s="14"/>
      <c r="C5337" s="14"/>
      <c r="D5337" s="14"/>
      <c r="E5337" s="14"/>
      <c r="G5337" s="232"/>
    </row>
    <row r="5338" spans="1:7" ht="20.25">
      <c r="A5338" s="19"/>
      <c r="B5338" s="14"/>
      <c r="C5338" s="14"/>
      <c r="D5338" s="14"/>
      <c r="E5338" s="14"/>
      <c r="G5338" s="232"/>
    </row>
    <row r="5339" spans="1:7" ht="20.25">
      <c r="A5339" s="19"/>
      <c r="B5339" s="20"/>
      <c r="C5339" s="19" t="s">
        <v>2</v>
      </c>
      <c r="D5339" s="14"/>
      <c r="E5339" s="14"/>
      <c r="G5339" s="232"/>
    </row>
    <row r="5340" spans="1:7" ht="20.25">
      <c r="A5340" s="19" t="s">
        <v>3</v>
      </c>
      <c r="B5340" s="23"/>
      <c r="C5340" s="20"/>
      <c r="D5340" s="14"/>
      <c r="E5340" s="14"/>
      <c r="G5340" s="232"/>
    </row>
    <row r="5341" spans="1:7" ht="20.25">
      <c r="A5341" s="14"/>
      <c r="B5341" s="14"/>
      <c r="C5341" s="14"/>
      <c r="D5341" s="14"/>
      <c r="E5341" s="14"/>
      <c r="G5341" s="232"/>
    </row>
    <row r="5342" spans="1:7" ht="20.25">
      <c r="A5342" s="21" t="s">
        <v>449</v>
      </c>
      <c r="B5342" s="23"/>
      <c r="C5342" s="20"/>
      <c r="D5342" s="22"/>
      <c r="E5342" s="22"/>
      <c r="G5342" s="232"/>
    </row>
    <row r="5343" spans="1:7" ht="20.25">
      <c r="A5343" s="21" t="s">
        <v>5</v>
      </c>
      <c r="B5343" s="24"/>
      <c r="C5343" s="21"/>
      <c r="D5343" s="22"/>
      <c r="E5343" s="22"/>
      <c r="G5343" s="232"/>
    </row>
    <row r="5344" spans="1:7" ht="20.25">
      <c r="A5344" s="21" t="s">
        <v>6</v>
      </c>
      <c r="B5344" s="24"/>
      <c r="C5344" s="21"/>
      <c r="D5344" s="22"/>
      <c r="E5344" s="22"/>
      <c r="G5344" s="232"/>
    </row>
    <row r="5345" spans="1:7" ht="20.25">
      <c r="A5345" s="25" t="s">
        <v>7</v>
      </c>
      <c r="B5345" s="26" t="s">
        <v>8</v>
      </c>
      <c r="C5345" s="1238" t="s">
        <v>9</v>
      </c>
      <c r="D5345" s="1239"/>
      <c r="E5345" s="25" t="s">
        <v>10</v>
      </c>
      <c r="G5345" s="232"/>
    </row>
    <row r="5346" spans="1:7" ht="20.25">
      <c r="A5346" s="27"/>
      <c r="B5346" s="28" t="s">
        <v>11</v>
      </c>
      <c r="C5346" s="25"/>
      <c r="D5346" s="29"/>
      <c r="E5346" s="27" t="s">
        <v>12</v>
      </c>
      <c r="G5346" s="232"/>
    </row>
    <row r="5347" spans="1:7" ht="20.25">
      <c r="A5347" s="30"/>
      <c r="B5347" s="31"/>
      <c r="C5347" s="32" t="s">
        <v>13</v>
      </c>
      <c r="D5347" s="33" t="s">
        <v>14</v>
      </c>
      <c r="E5347" s="32"/>
      <c r="F5347" s="306">
        <v>43101</v>
      </c>
      <c r="G5347" s="232"/>
    </row>
    <row r="5348" spans="1:7" ht="20.25">
      <c r="A5348" s="34" t="s">
        <v>450</v>
      </c>
      <c r="B5348" s="280"/>
      <c r="C5348" s="280"/>
      <c r="D5348" s="38"/>
      <c r="E5348" s="89"/>
      <c r="F5348" s="306"/>
      <c r="G5348" s="232"/>
    </row>
    <row r="5349" spans="1:7" ht="20.25">
      <c r="A5349" s="37"/>
      <c r="B5349" s="37"/>
      <c r="C5349" s="37"/>
      <c r="D5349" s="38"/>
      <c r="E5349" s="89"/>
      <c r="G5349" s="232"/>
    </row>
    <row r="5350" spans="1:7" ht="20.25">
      <c r="A5350" s="41"/>
      <c r="B5350" s="37"/>
      <c r="C5350" s="37"/>
      <c r="D5350" s="38"/>
      <c r="E5350" s="89"/>
      <c r="G5350" s="232"/>
    </row>
    <row r="5351" spans="1:7" ht="20.25">
      <c r="A5351" s="41"/>
      <c r="B5351" s="37"/>
      <c r="C5351" s="37"/>
      <c r="D5351" s="38"/>
      <c r="E5351" s="89"/>
      <c r="G5351" s="232"/>
    </row>
    <row r="5352" spans="1:7" ht="20.25">
      <c r="A5352" s="41"/>
      <c r="B5352" s="37"/>
      <c r="C5352" s="85"/>
      <c r="D5352" s="38"/>
      <c r="E5352" s="89"/>
      <c r="G5352" s="232"/>
    </row>
    <row r="5353" spans="1:7" ht="20.25">
      <c r="A5353" s="41"/>
      <c r="B5353" s="37"/>
      <c r="C5353" s="85"/>
      <c r="D5353" s="86"/>
      <c r="E5353" s="89"/>
      <c r="G5353" s="232"/>
    </row>
    <row r="5354" spans="1:7" ht="20.25">
      <c r="A5354" s="41"/>
      <c r="B5354" s="37"/>
      <c r="C5354" s="37"/>
      <c r="D5354" s="38"/>
      <c r="E5354" s="89"/>
      <c r="G5354" s="232"/>
    </row>
    <row r="5355" spans="1:7" ht="20.25">
      <c r="A5355" s="41"/>
      <c r="B5355" s="37"/>
      <c r="C5355" s="37"/>
      <c r="D5355" s="38"/>
      <c r="E5355" s="89"/>
      <c r="G5355" s="232"/>
    </row>
    <row r="5356" spans="1:7" ht="20.25">
      <c r="A5356" s="37"/>
      <c r="B5356" s="37"/>
      <c r="C5356" s="37"/>
      <c r="D5356" s="38"/>
      <c r="E5356" s="89"/>
      <c r="G5356" s="232"/>
    </row>
    <row r="5357" spans="1:7" ht="20.25">
      <c r="A5357" s="41"/>
      <c r="B5357" s="37"/>
      <c r="C5357" s="37"/>
      <c r="D5357" s="38"/>
      <c r="E5357" s="89"/>
      <c r="G5357" s="232"/>
    </row>
    <row r="5358" spans="1:7" ht="20.25">
      <c r="A5358" s="41"/>
      <c r="B5358" s="44"/>
      <c r="C5358" s="37"/>
      <c r="D5358" s="78"/>
      <c r="E5358" s="89"/>
      <c r="G5358" s="232"/>
    </row>
    <row r="5359" spans="1:7" ht="20.25">
      <c r="A5359" s="47"/>
      <c r="B5359" s="28"/>
      <c r="C5359" s="27"/>
      <c r="D5359" s="148"/>
      <c r="E5359" s="89"/>
      <c r="G5359" s="232"/>
    </row>
    <row r="5360" spans="1:7" ht="20.25">
      <c r="A5360" s="47"/>
      <c r="B5360" s="27"/>
      <c r="C5360" s="27"/>
      <c r="D5360" s="27"/>
      <c r="E5360" s="89"/>
      <c r="G5360" s="232"/>
    </row>
    <row r="5361" spans="1:7" ht="20.25">
      <c r="A5361" s="37"/>
      <c r="B5361" s="37"/>
      <c r="C5361" s="37"/>
      <c r="D5361" s="38"/>
      <c r="E5361" s="89"/>
      <c r="G5361" s="232"/>
    </row>
    <row r="5362" spans="1:7" ht="20.25">
      <c r="A5362" s="37"/>
      <c r="B5362" s="37"/>
      <c r="C5362" s="37"/>
      <c r="D5362" s="38"/>
      <c r="E5362" s="89"/>
      <c r="G5362" s="232"/>
    </row>
    <row r="5363" spans="1:7" ht="20.25">
      <c r="A5363" s="41"/>
      <c r="B5363" s="37"/>
      <c r="C5363" s="37"/>
      <c r="D5363" s="38"/>
      <c r="E5363" s="89"/>
      <c r="G5363" s="232"/>
    </row>
    <row r="5364" spans="1:7" ht="20.25">
      <c r="A5364" s="41"/>
      <c r="B5364" s="37"/>
      <c r="C5364" s="37"/>
      <c r="D5364" s="38"/>
      <c r="E5364" s="89"/>
      <c r="G5364" s="232"/>
    </row>
    <row r="5365" spans="1:7" ht="20.25">
      <c r="A5365" s="41"/>
      <c r="B5365" s="37"/>
      <c r="C5365" s="37"/>
      <c r="D5365" s="38"/>
      <c r="E5365" s="89"/>
      <c r="G5365" s="232"/>
    </row>
    <row r="5366" spans="1:7" s="279" customFormat="1" ht="20.25">
      <c r="A5366" s="37"/>
      <c r="B5366" s="44"/>
      <c r="C5366" s="37"/>
      <c r="D5366" s="45"/>
      <c r="E5366" s="46"/>
      <c r="F5366" s="302"/>
      <c r="G5366" s="232"/>
    </row>
    <row r="5367" spans="1:7" s="279" customFormat="1" ht="20.25">
      <c r="A5367" s="280"/>
      <c r="B5367" s="281"/>
      <c r="C5367" s="280"/>
      <c r="D5367" s="45"/>
      <c r="E5367" s="46"/>
      <c r="F5367" s="302"/>
      <c r="G5367" s="232"/>
    </row>
    <row r="5368" spans="1:7" s="279" customFormat="1" ht="20.25">
      <c r="A5368" s="280"/>
      <c r="B5368" s="281"/>
      <c r="C5368" s="280"/>
      <c r="D5368" s="45"/>
      <c r="E5368" s="46"/>
      <c r="F5368" s="302"/>
      <c r="G5368" s="232"/>
    </row>
    <row r="5369" spans="1:7" ht="20.25">
      <c r="A5369" s="280"/>
      <c r="B5369" s="281"/>
      <c r="C5369" s="280"/>
      <c r="D5369" s="45"/>
      <c r="E5369" s="46"/>
      <c r="G5369" s="232"/>
    </row>
    <row r="5370" spans="1:7" ht="20.25">
      <c r="A5370" s="37"/>
      <c r="B5370" s="44"/>
      <c r="C5370" s="37"/>
      <c r="D5370" s="45"/>
      <c r="E5370" s="46"/>
      <c r="G5370" s="232"/>
    </row>
    <row r="5371" spans="1:7" ht="20.25">
      <c r="A5371" s="37"/>
      <c r="B5371" s="44"/>
      <c r="C5371" s="37"/>
      <c r="D5371" s="45" t="s">
        <v>29</v>
      </c>
      <c r="E5371" s="46"/>
      <c r="G5371" s="232"/>
    </row>
    <row r="5372" spans="1:7" ht="20.25">
      <c r="A5372" s="37"/>
      <c r="B5372" s="44"/>
      <c r="C5372" s="37"/>
      <c r="D5372" s="45"/>
      <c r="E5372" s="46"/>
      <c r="G5372" s="232"/>
    </row>
    <row r="5373" spans="1:7" ht="20.25">
      <c r="A5373" s="47"/>
      <c r="B5373" s="48"/>
      <c r="C5373" s="47"/>
      <c r="D5373" s="49"/>
      <c r="E5373" s="50"/>
      <c r="G5373" s="232"/>
    </row>
    <row r="5374" spans="1:7" ht="20.25">
      <c r="A5374" s="30"/>
      <c r="B5374" s="51"/>
      <c r="C5374" s="30"/>
      <c r="D5374" s="49"/>
      <c r="E5374" s="50"/>
      <c r="G5374" s="232"/>
    </row>
    <row r="5375" spans="1:7" ht="20.25">
      <c r="A5375" s="52"/>
      <c r="B5375" s="53"/>
      <c r="C5375" s="1238" t="s">
        <v>744</v>
      </c>
      <c r="D5375" s="1239"/>
      <c r="E5375" s="140">
        <f>SUM(E5348:E5374)</f>
        <v>0</v>
      </c>
      <c r="G5375" s="232"/>
    </row>
    <row r="5376" spans="1:7" ht="20.25">
      <c r="A5376" s="55" t="s">
        <v>23</v>
      </c>
      <c r="B5376" s="53"/>
      <c r="C5376" s="28"/>
      <c r="D5376" s="14"/>
      <c r="E5376" s="187"/>
      <c r="G5376" s="232"/>
    </row>
    <row r="5377" spans="1:8" ht="20.25">
      <c r="A5377" s="19" t="s">
        <v>0</v>
      </c>
      <c r="B5377" s="14"/>
      <c r="C5377" s="14"/>
      <c r="D5377" s="14"/>
      <c r="E5377" s="14"/>
      <c r="G5377" s="232"/>
    </row>
    <row r="5378" spans="1:8" ht="20.25">
      <c r="A5378" s="19" t="s">
        <v>1</v>
      </c>
      <c r="B5378" s="14"/>
      <c r="C5378" s="14"/>
      <c r="D5378" s="14"/>
      <c r="E5378" s="14"/>
      <c r="G5378" s="232"/>
    </row>
    <row r="5379" spans="1:8" ht="20.25">
      <c r="A5379" s="19"/>
      <c r="B5379" s="14"/>
      <c r="C5379" s="14"/>
      <c r="D5379" s="14"/>
      <c r="E5379" s="14"/>
      <c r="G5379" s="232"/>
    </row>
    <row r="5380" spans="1:8" ht="20.25">
      <c r="A5380" s="19"/>
      <c r="B5380" s="20"/>
      <c r="C5380" s="19" t="s">
        <v>2</v>
      </c>
      <c r="D5380" s="22"/>
      <c r="E5380" s="22"/>
      <c r="G5380" s="232"/>
    </row>
    <row r="5381" spans="1:8" ht="20.25">
      <c r="A5381" s="19" t="s">
        <v>3</v>
      </c>
      <c r="B5381" s="23"/>
      <c r="C5381" s="20"/>
      <c r="D5381" s="22"/>
      <c r="E5381" s="22"/>
      <c r="G5381" s="232"/>
    </row>
    <row r="5382" spans="1:8" ht="20.25">
      <c r="A5382" s="19"/>
      <c r="B5382" s="23"/>
      <c r="C5382" s="20"/>
      <c r="D5382" s="22"/>
      <c r="E5382" s="22"/>
      <c r="G5382" s="232"/>
    </row>
    <row r="5383" spans="1:8" ht="20.25">
      <c r="A5383" s="21" t="s">
        <v>451</v>
      </c>
      <c r="B5383" s="23"/>
      <c r="C5383" s="20"/>
      <c r="D5383" s="22"/>
      <c r="E5383" s="22"/>
      <c r="G5383" s="232"/>
    </row>
    <row r="5384" spans="1:8" ht="20.25">
      <c r="A5384" s="21" t="s">
        <v>5</v>
      </c>
      <c r="B5384" s="24"/>
      <c r="C5384" s="21"/>
      <c r="D5384" s="22"/>
      <c r="E5384" s="22"/>
      <c r="G5384" s="232"/>
    </row>
    <row r="5385" spans="1:8" ht="20.25">
      <c r="A5385" s="21" t="s">
        <v>6</v>
      </c>
      <c r="B5385" s="24"/>
      <c r="C5385" s="21"/>
      <c r="D5385" s="22"/>
      <c r="E5385" s="22"/>
      <c r="G5385" s="232"/>
    </row>
    <row r="5386" spans="1:8" ht="20.25">
      <c r="A5386" s="25" t="s">
        <v>7</v>
      </c>
      <c r="B5386" s="26" t="s">
        <v>8</v>
      </c>
      <c r="C5386" s="1238" t="s">
        <v>9</v>
      </c>
      <c r="D5386" s="1266"/>
      <c r="E5386" s="25" t="s">
        <v>10</v>
      </c>
      <c r="G5386" s="232"/>
    </row>
    <row r="5387" spans="1:8" ht="20.25">
      <c r="A5387" s="27"/>
      <c r="B5387" s="28" t="s">
        <v>11</v>
      </c>
      <c r="C5387" s="25"/>
      <c r="D5387" s="29"/>
      <c r="E5387" s="27" t="s">
        <v>12</v>
      </c>
      <c r="G5387" s="232"/>
    </row>
    <row r="5388" spans="1:8" ht="20.25">
      <c r="A5388" s="30"/>
      <c r="B5388" s="31"/>
      <c r="C5388" s="32" t="s">
        <v>13</v>
      </c>
      <c r="D5388" s="33" t="s">
        <v>14</v>
      </c>
      <c r="E5388" s="32"/>
      <c r="F5388" s="304">
        <v>43101</v>
      </c>
      <c r="G5388" s="232"/>
      <c r="H5388" s="667" t="s">
        <v>539</v>
      </c>
    </row>
    <row r="5389" spans="1:8" ht="20.25">
      <c r="A5389" s="34" t="s">
        <v>527</v>
      </c>
      <c r="B5389" s="281" t="s">
        <v>18</v>
      </c>
      <c r="C5389" s="280" t="s">
        <v>19</v>
      </c>
      <c r="D5389" s="287">
        <v>43069</v>
      </c>
      <c r="E5389" s="285">
        <v>2984495</v>
      </c>
      <c r="F5389" s="304">
        <v>43101</v>
      </c>
      <c r="G5389" s="232"/>
      <c r="H5389" s="667" t="s">
        <v>539</v>
      </c>
    </row>
    <row r="5390" spans="1:8" ht="20.25">
      <c r="A5390" s="37"/>
      <c r="B5390" s="281" t="s">
        <v>18</v>
      </c>
      <c r="C5390" s="280" t="s">
        <v>17</v>
      </c>
      <c r="D5390" s="283">
        <v>43084</v>
      </c>
      <c r="E5390" s="197">
        <v>3134470</v>
      </c>
      <c r="F5390" s="304" t="s">
        <v>537</v>
      </c>
      <c r="G5390" s="232"/>
      <c r="H5390" s="668">
        <v>43160</v>
      </c>
    </row>
    <row r="5391" spans="1:8" ht="20.25">
      <c r="A5391" s="41"/>
      <c r="B5391" s="281" t="s">
        <v>18</v>
      </c>
      <c r="C5391" s="280" t="s">
        <v>19</v>
      </c>
      <c r="D5391" s="283">
        <v>43100</v>
      </c>
      <c r="E5391" s="197">
        <v>2391051</v>
      </c>
      <c r="G5391" s="232"/>
      <c r="H5391" s="668">
        <v>43191</v>
      </c>
    </row>
    <row r="5392" spans="1:8" ht="20.25">
      <c r="A5392" s="41"/>
      <c r="B5392" s="281" t="s">
        <v>18</v>
      </c>
      <c r="C5392" s="280" t="s">
        <v>17</v>
      </c>
      <c r="D5392" s="283">
        <v>43115</v>
      </c>
      <c r="E5392" s="197">
        <v>3012085</v>
      </c>
      <c r="F5392" s="305"/>
      <c r="G5392" s="232"/>
      <c r="H5392" s="668">
        <v>43191</v>
      </c>
    </row>
    <row r="5393" spans="1:7" ht="20.25">
      <c r="A5393" s="41"/>
      <c r="B5393" s="195" t="s">
        <v>40</v>
      </c>
      <c r="C5393" s="195" t="s">
        <v>19</v>
      </c>
      <c r="D5393" s="196">
        <v>43131</v>
      </c>
      <c r="E5393" s="284">
        <v>3544336</v>
      </c>
      <c r="F5393" s="304"/>
      <c r="G5393" s="232"/>
    </row>
    <row r="5394" spans="1:7" ht="20.25">
      <c r="A5394" s="37"/>
      <c r="B5394" s="281"/>
      <c r="C5394" s="282"/>
      <c r="D5394" s="286"/>
      <c r="E5394" s="284"/>
      <c r="F5394" s="305"/>
      <c r="G5394" s="232"/>
    </row>
    <row r="5395" spans="1:7" ht="20.25">
      <c r="A5395" s="41"/>
      <c r="B5395" s="281"/>
      <c r="C5395" s="280"/>
      <c r="D5395" s="286"/>
      <c r="E5395" s="284"/>
      <c r="F5395" s="304"/>
      <c r="G5395" s="232"/>
    </row>
    <row r="5396" spans="1:7" ht="20.25">
      <c r="A5396" s="41"/>
      <c r="B5396" s="281"/>
      <c r="C5396" s="282"/>
      <c r="D5396" s="286"/>
      <c r="E5396" s="284"/>
      <c r="G5396" s="232"/>
    </row>
    <row r="5397" spans="1:7" ht="20.25">
      <c r="A5397" s="41"/>
      <c r="B5397" s="44"/>
      <c r="C5397" s="37"/>
      <c r="D5397" s="117"/>
      <c r="E5397" s="199"/>
      <c r="G5397" s="232"/>
    </row>
    <row r="5398" spans="1:7" ht="20.25">
      <c r="A5398" s="41"/>
      <c r="B5398" s="44"/>
      <c r="C5398" s="37"/>
      <c r="D5398" s="117"/>
      <c r="E5398" s="277"/>
      <c r="G5398" s="232"/>
    </row>
    <row r="5399" spans="1:7" ht="20.25">
      <c r="A5399" s="41"/>
      <c r="B5399" s="44"/>
      <c r="C5399" s="37"/>
      <c r="D5399" s="216"/>
      <c r="E5399" s="276"/>
      <c r="G5399" s="232"/>
    </row>
    <row r="5400" spans="1:7" ht="20.25">
      <c r="A5400" s="47"/>
      <c r="B5400" s="28"/>
      <c r="C5400" s="27"/>
      <c r="D5400" s="28"/>
      <c r="E5400" s="275"/>
      <c r="G5400" s="232"/>
    </row>
    <row r="5401" spans="1:7" ht="20.25">
      <c r="A5401" s="47"/>
      <c r="B5401" s="148"/>
      <c r="C5401" s="27"/>
      <c r="D5401" s="28"/>
      <c r="E5401" s="275"/>
      <c r="G5401" s="232"/>
    </row>
    <row r="5402" spans="1:7" ht="20.25">
      <c r="A5402" s="37"/>
      <c r="B5402" s="44"/>
      <c r="C5402" s="37"/>
      <c r="D5402" s="117"/>
      <c r="E5402" s="276"/>
      <c r="G5402" s="232"/>
    </row>
    <row r="5403" spans="1:7" ht="20.25">
      <c r="A5403" s="37"/>
      <c r="B5403" s="44"/>
      <c r="C5403" s="37"/>
      <c r="D5403" s="117"/>
      <c r="E5403" s="277"/>
      <c r="G5403" s="232"/>
    </row>
    <row r="5404" spans="1:7" ht="20.25">
      <c r="A5404" s="41"/>
      <c r="B5404" s="44"/>
      <c r="C5404" s="37"/>
      <c r="D5404" s="117"/>
      <c r="E5404" s="276"/>
      <c r="G5404" s="232"/>
    </row>
    <row r="5405" spans="1:7" ht="20.25">
      <c r="A5405" s="41"/>
      <c r="B5405" s="44"/>
      <c r="C5405" s="37"/>
      <c r="D5405" s="117"/>
      <c r="E5405" s="276"/>
      <c r="G5405" s="232"/>
    </row>
    <row r="5406" spans="1:7" ht="20.25">
      <c r="A5406" s="41"/>
      <c r="B5406" s="44"/>
      <c r="C5406" s="37"/>
      <c r="D5406" s="117"/>
      <c r="E5406" s="275"/>
      <c r="G5406" s="232"/>
    </row>
    <row r="5407" spans="1:7" ht="20.25">
      <c r="A5407" s="37"/>
      <c r="B5407" s="44"/>
      <c r="C5407" s="37"/>
      <c r="D5407" s="116"/>
      <c r="E5407" s="275"/>
      <c r="G5407" s="232"/>
    </row>
    <row r="5408" spans="1:7" s="279" customFormat="1" ht="20.25">
      <c r="A5408" s="37"/>
      <c r="B5408" s="44"/>
      <c r="C5408" s="37"/>
      <c r="D5408" s="116"/>
      <c r="E5408" s="182"/>
      <c r="F5408" s="302"/>
      <c r="G5408" s="232"/>
    </row>
    <row r="5409" spans="1:7" s="279" customFormat="1" ht="20.25">
      <c r="A5409" s="280"/>
      <c r="B5409" s="281"/>
      <c r="C5409" s="280"/>
      <c r="D5409" s="116"/>
      <c r="E5409" s="182"/>
      <c r="F5409" s="302"/>
      <c r="G5409" s="232"/>
    </row>
    <row r="5410" spans="1:7" s="279" customFormat="1" ht="20.25">
      <c r="A5410" s="280"/>
      <c r="B5410" s="281"/>
      <c r="C5410" s="280"/>
      <c r="D5410" s="116"/>
      <c r="E5410" s="182"/>
      <c r="F5410" s="302"/>
      <c r="G5410" s="232"/>
    </row>
    <row r="5411" spans="1:7" ht="20.25">
      <c r="A5411" s="280"/>
      <c r="B5411" s="281"/>
      <c r="C5411" s="280"/>
      <c r="D5411" s="116"/>
      <c r="E5411" s="182"/>
      <c r="G5411" s="232"/>
    </row>
    <row r="5412" spans="1:7" ht="20.25">
      <c r="A5412" s="37"/>
      <c r="B5412" s="44"/>
      <c r="C5412" s="37"/>
      <c r="D5412" s="116" t="s">
        <v>29</v>
      </c>
      <c r="E5412" s="182"/>
      <c r="G5412" s="232"/>
    </row>
    <row r="5413" spans="1:7" ht="20.25">
      <c r="A5413" s="37"/>
      <c r="B5413" s="44"/>
      <c r="C5413" s="37"/>
      <c r="D5413" s="116"/>
      <c r="E5413" s="182"/>
      <c r="G5413" s="232"/>
    </row>
    <row r="5414" spans="1:7" ht="20.25">
      <c r="A5414" s="47"/>
      <c r="B5414" s="48"/>
      <c r="C5414" s="47"/>
      <c r="D5414" s="53"/>
      <c r="E5414" s="182"/>
      <c r="G5414" s="232"/>
    </row>
    <row r="5415" spans="1:7" ht="20.25">
      <c r="A5415" s="30"/>
      <c r="B5415" s="51"/>
      <c r="C5415" s="30"/>
      <c r="D5415" s="53"/>
      <c r="E5415" s="278"/>
      <c r="G5415" s="232"/>
    </row>
    <row r="5416" spans="1:7" ht="20.25">
      <c r="A5416" s="52"/>
      <c r="B5416" s="53"/>
      <c r="C5416" s="1238" t="s">
        <v>744</v>
      </c>
      <c r="D5416" s="1239"/>
      <c r="E5416" s="140">
        <f>SUM(E5389:E5415)</f>
        <v>15066437</v>
      </c>
      <c r="G5416" s="232"/>
    </row>
    <row r="5417" spans="1:7" ht="20.25">
      <c r="A5417" s="55" t="s">
        <v>23</v>
      </c>
      <c r="B5417" s="53"/>
      <c r="C5417" s="28"/>
      <c r="D5417" s="28"/>
      <c r="E5417" s="179"/>
      <c r="G5417" s="232"/>
    </row>
    <row r="5418" spans="1:7" ht="20.25">
      <c r="A5418" s="19" t="s">
        <v>0</v>
      </c>
      <c r="B5418" s="40"/>
      <c r="C5418" s="40"/>
      <c r="D5418" s="40"/>
      <c r="E5418" s="40"/>
      <c r="G5418" s="232"/>
    </row>
    <row r="5419" spans="1:7" ht="20.25">
      <c r="A5419" s="19" t="s">
        <v>1</v>
      </c>
      <c r="B5419" s="14"/>
      <c r="C5419" s="14"/>
      <c r="D5419" s="14"/>
      <c r="E5419" s="14"/>
      <c r="G5419" s="232"/>
    </row>
    <row r="5420" spans="1:7" ht="20.25">
      <c r="A5420" s="14"/>
      <c r="B5420" s="14"/>
      <c r="C5420" s="14"/>
      <c r="D5420" s="14"/>
      <c r="E5420" s="14"/>
      <c r="G5420" s="232"/>
    </row>
    <row r="5421" spans="1:7" ht="20.25">
      <c r="A5421" s="19"/>
      <c r="B5421" s="20"/>
      <c r="C5421" s="19" t="s">
        <v>2</v>
      </c>
      <c r="D5421" s="22"/>
      <c r="E5421" s="22"/>
      <c r="G5421" s="232"/>
    </row>
    <row r="5422" spans="1:7" ht="20.25">
      <c r="A5422" s="19" t="s">
        <v>3</v>
      </c>
      <c r="B5422" s="23"/>
      <c r="C5422" s="20"/>
      <c r="D5422" s="22"/>
      <c r="E5422" s="22"/>
      <c r="G5422" s="232"/>
    </row>
    <row r="5423" spans="1:7" ht="20.25">
      <c r="A5423" s="19"/>
      <c r="B5423" s="23"/>
      <c r="C5423" s="20"/>
      <c r="D5423" s="22"/>
      <c r="E5423" s="22"/>
      <c r="G5423" s="232"/>
    </row>
    <row r="5424" spans="1:7" ht="20.25">
      <c r="A5424" s="21" t="s">
        <v>453</v>
      </c>
      <c r="B5424" s="23"/>
      <c r="C5424" s="20"/>
      <c r="D5424" s="22"/>
      <c r="E5424" s="22"/>
      <c r="G5424" s="232"/>
    </row>
    <row r="5425" spans="1:7" ht="20.25">
      <c r="A5425" s="21" t="s">
        <v>5</v>
      </c>
      <c r="B5425" s="24"/>
      <c r="C5425" s="21"/>
      <c r="D5425" s="22"/>
      <c r="E5425" s="22"/>
      <c r="G5425" s="232"/>
    </row>
    <row r="5426" spans="1:7" ht="20.25">
      <c r="A5426" s="21" t="s">
        <v>6</v>
      </c>
      <c r="B5426" s="24"/>
      <c r="C5426" s="21"/>
      <c r="D5426" s="22"/>
      <c r="E5426" s="22"/>
      <c r="G5426" s="232"/>
    </row>
    <row r="5427" spans="1:7" ht="20.25">
      <c r="A5427" s="25" t="s">
        <v>7</v>
      </c>
      <c r="B5427" s="26" t="s">
        <v>8</v>
      </c>
      <c r="C5427" s="1238" t="s">
        <v>9</v>
      </c>
      <c r="D5427" s="1239"/>
      <c r="E5427" s="25" t="s">
        <v>10</v>
      </c>
      <c r="G5427" s="232"/>
    </row>
    <row r="5428" spans="1:7" ht="20.25">
      <c r="A5428" s="27"/>
      <c r="B5428" s="28" t="s">
        <v>11</v>
      </c>
      <c r="C5428" s="25"/>
      <c r="D5428" s="29"/>
      <c r="E5428" s="27" t="s">
        <v>12</v>
      </c>
      <c r="G5428" s="232"/>
    </row>
    <row r="5429" spans="1:7" ht="20.25">
      <c r="A5429" s="30"/>
      <c r="B5429" s="31"/>
      <c r="C5429" s="32" t="s">
        <v>13</v>
      </c>
      <c r="D5429" s="33" t="s">
        <v>14</v>
      </c>
      <c r="E5429" s="32"/>
      <c r="F5429" s="299"/>
      <c r="G5429" s="232"/>
    </row>
    <row r="5430" spans="1:7" ht="20.25">
      <c r="A5430" s="34" t="s">
        <v>454</v>
      </c>
      <c r="B5430" s="280" t="s">
        <v>528</v>
      </c>
      <c r="C5430" s="280" t="s">
        <v>17</v>
      </c>
      <c r="D5430" s="86">
        <v>42870</v>
      </c>
      <c r="E5430" s="89">
        <v>127184</v>
      </c>
      <c r="G5430" s="232"/>
    </row>
    <row r="5431" spans="1:7" s="279" customFormat="1" ht="20.25">
      <c r="A5431" s="41"/>
      <c r="B5431" s="280" t="s">
        <v>441</v>
      </c>
      <c r="C5431" s="280" t="s">
        <v>184</v>
      </c>
      <c r="D5431" s="38">
        <v>43069</v>
      </c>
      <c r="E5431" s="89">
        <v>-211896</v>
      </c>
      <c r="F5431" s="302">
        <v>43101</v>
      </c>
      <c r="G5431" s="232"/>
    </row>
    <row r="5432" spans="1:7" ht="20.25">
      <c r="A5432" s="41"/>
      <c r="B5432" s="280" t="s">
        <v>18</v>
      </c>
      <c r="C5432" s="280" t="s">
        <v>19</v>
      </c>
      <c r="D5432" s="38">
        <v>43084</v>
      </c>
      <c r="E5432" s="89">
        <v>1283988</v>
      </c>
      <c r="F5432" s="302">
        <v>43101</v>
      </c>
      <c r="G5432" s="232"/>
    </row>
    <row r="5433" spans="1:7" ht="20.25">
      <c r="A5433" s="41"/>
      <c r="B5433" s="37"/>
      <c r="C5433" s="37"/>
      <c r="D5433" s="38"/>
      <c r="E5433" s="6">
        <v>1</v>
      </c>
      <c r="G5433" s="232"/>
    </row>
    <row r="5434" spans="1:7" ht="20.25">
      <c r="A5434" s="41"/>
      <c r="B5434" s="37"/>
      <c r="C5434" s="37"/>
      <c r="D5434" s="38"/>
      <c r="E5434" s="89"/>
      <c r="G5434" s="232"/>
    </row>
    <row r="5435" spans="1:7" ht="20.25">
      <c r="A5435" s="41"/>
      <c r="B5435" s="37"/>
      <c r="C5435" s="37"/>
      <c r="D5435" s="38"/>
      <c r="E5435" s="89"/>
      <c r="G5435" s="232"/>
    </row>
    <row r="5436" spans="1:7" ht="20.25">
      <c r="A5436" s="41"/>
      <c r="B5436" s="37"/>
      <c r="C5436" s="37"/>
      <c r="D5436" s="38"/>
      <c r="E5436" s="89"/>
      <c r="G5436" s="232"/>
    </row>
    <row r="5437" spans="1:7" ht="20.25">
      <c r="A5437" s="41"/>
      <c r="B5437" s="37"/>
      <c r="C5437" s="37"/>
      <c r="D5437" s="38"/>
      <c r="E5437" s="89"/>
      <c r="G5437" s="232"/>
    </row>
    <row r="5438" spans="1:7" ht="20.25">
      <c r="A5438" s="41"/>
      <c r="B5438" s="44"/>
      <c r="C5438" s="37"/>
      <c r="D5438" s="78"/>
      <c r="E5438" s="89"/>
      <c r="G5438" s="232"/>
    </row>
    <row r="5439" spans="1:7" ht="20.25">
      <c r="A5439" s="47"/>
      <c r="B5439" s="28"/>
      <c r="C5439" s="27"/>
      <c r="D5439" s="148"/>
      <c r="E5439" s="89"/>
      <c r="G5439" s="232"/>
    </row>
    <row r="5440" spans="1:7" ht="20.25">
      <c r="A5440" s="47"/>
      <c r="B5440" s="27"/>
      <c r="C5440" s="27"/>
      <c r="D5440" s="27"/>
      <c r="E5440" s="89"/>
      <c r="G5440" s="232"/>
    </row>
    <row r="5441" spans="1:7" ht="20.25">
      <c r="A5441" s="37"/>
      <c r="B5441" s="37"/>
      <c r="C5441" s="37"/>
      <c r="D5441" s="38"/>
      <c r="E5441" s="89"/>
      <c r="G5441" s="232"/>
    </row>
    <row r="5442" spans="1:7" ht="20.25">
      <c r="A5442" s="37"/>
      <c r="B5442" s="37"/>
      <c r="C5442" s="37"/>
      <c r="D5442" s="38"/>
      <c r="E5442" s="89"/>
      <c r="G5442" s="232"/>
    </row>
    <row r="5443" spans="1:7" ht="20.25">
      <c r="A5443" s="41"/>
      <c r="B5443" s="37"/>
      <c r="C5443" s="37"/>
      <c r="D5443" s="38"/>
      <c r="E5443" s="89"/>
      <c r="G5443" s="232"/>
    </row>
    <row r="5444" spans="1:7" ht="20.25">
      <c r="A5444" s="41"/>
      <c r="B5444" s="37"/>
      <c r="C5444" s="37"/>
      <c r="D5444" s="38"/>
      <c r="E5444" s="89"/>
      <c r="G5444" s="232"/>
    </row>
    <row r="5445" spans="1:7" ht="20.25">
      <c r="A5445" s="41"/>
      <c r="B5445" s="37"/>
      <c r="C5445" s="37"/>
      <c r="D5445" s="38"/>
      <c r="E5445" s="89"/>
      <c r="G5445" s="232"/>
    </row>
    <row r="5446" spans="1:7" ht="20.25">
      <c r="A5446" s="37"/>
      <c r="B5446" s="44"/>
      <c r="C5446" s="37"/>
      <c r="D5446" s="45"/>
      <c r="E5446" s="46"/>
      <c r="G5446" s="232"/>
    </row>
    <row r="5447" spans="1:7" s="279" customFormat="1" ht="20.25">
      <c r="A5447" s="37"/>
      <c r="B5447" s="44"/>
      <c r="C5447" s="37"/>
      <c r="D5447" s="45"/>
      <c r="E5447" s="46"/>
      <c r="F5447" s="302"/>
      <c r="G5447" s="232"/>
    </row>
    <row r="5448" spans="1:7" s="279" customFormat="1" ht="20.25">
      <c r="A5448" s="280"/>
      <c r="B5448" s="281"/>
      <c r="C5448" s="280"/>
      <c r="D5448" s="45"/>
      <c r="E5448" s="46"/>
      <c r="F5448" s="302"/>
      <c r="G5448" s="232"/>
    </row>
    <row r="5449" spans="1:7" s="279" customFormat="1" ht="20.25">
      <c r="A5449" s="280"/>
      <c r="B5449" s="281"/>
      <c r="C5449" s="280"/>
      <c r="D5449" s="45"/>
      <c r="E5449" s="46"/>
      <c r="F5449" s="302"/>
      <c r="G5449" s="232"/>
    </row>
    <row r="5450" spans="1:7" s="279" customFormat="1" ht="20.25">
      <c r="A5450" s="280"/>
      <c r="B5450" s="281"/>
      <c r="C5450" s="280"/>
      <c r="D5450" s="45"/>
      <c r="E5450" s="46"/>
      <c r="F5450" s="302"/>
      <c r="G5450" s="232"/>
    </row>
    <row r="5451" spans="1:7" s="279" customFormat="1" ht="20.25">
      <c r="A5451" s="280"/>
      <c r="B5451" s="281"/>
      <c r="C5451" s="280"/>
      <c r="D5451" s="45"/>
      <c r="E5451" s="46"/>
      <c r="F5451" s="302"/>
      <c r="G5451" s="232"/>
    </row>
    <row r="5452" spans="1:7" ht="20.25">
      <c r="A5452" s="280"/>
      <c r="B5452" s="281"/>
      <c r="C5452" s="280"/>
      <c r="D5452" s="45"/>
      <c r="E5452" s="46"/>
      <c r="G5452" s="232"/>
    </row>
    <row r="5453" spans="1:7" ht="20.25">
      <c r="A5453" s="37"/>
      <c r="B5453" s="44"/>
      <c r="C5453" s="37"/>
      <c r="D5453" s="45" t="s">
        <v>29</v>
      </c>
      <c r="E5453" s="46"/>
      <c r="G5453" s="232"/>
    </row>
    <row r="5454" spans="1:7" ht="20.25">
      <c r="A5454" s="37"/>
      <c r="B5454" s="44"/>
      <c r="C5454" s="37"/>
      <c r="D5454" s="45"/>
      <c r="E5454" s="46"/>
      <c r="G5454" s="232"/>
    </row>
    <row r="5455" spans="1:7" ht="20.25">
      <c r="A5455" s="47"/>
      <c r="B5455" s="48"/>
      <c r="C5455" s="47"/>
      <c r="D5455" s="49"/>
      <c r="E5455" s="50"/>
      <c r="G5455" s="232"/>
    </row>
    <row r="5456" spans="1:7" ht="20.25">
      <c r="A5456" s="30"/>
      <c r="B5456" s="51"/>
      <c r="C5456" s="30"/>
      <c r="D5456" s="49"/>
      <c r="E5456" s="50"/>
      <c r="G5456" s="232"/>
    </row>
    <row r="5457" spans="1:7" ht="20.25">
      <c r="A5457" s="52"/>
      <c r="B5457" s="53"/>
      <c r="C5457" s="1238" t="s">
        <v>744</v>
      </c>
      <c r="D5457" s="1239"/>
      <c r="E5457" s="140">
        <f>SUM(E5430:E5456)</f>
        <v>1199277</v>
      </c>
      <c r="G5457" s="232"/>
    </row>
    <row r="5458" spans="1:7" ht="20.25">
      <c r="A5458" s="55" t="s">
        <v>23</v>
      </c>
      <c r="B5458" s="53"/>
      <c r="C5458" s="28"/>
      <c r="D5458" s="28"/>
      <c r="E5458" s="179"/>
      <c r="G5458" s="232"/>
    </row>
    <row r="5459" spans="1:7" ht="20.25">
      <c r="A5459" s="19" t="s">
        <v>0</v>
      </c>
      <c r="B5459" s="40"/>
      <c r="C5459" s="40"/>
      <c r="D5459" s="40"/>
      <c r="E5459" s="40"/>
      <c r="G5459" s="232"/>
    </row>
    <row r="5460" spans="1:7" ht="20.25">
      <c r="A5460" s="19" t="s">
        <v>1</v>
      </c>
      <c r="B5460" s="14"/>
      <c r="C5460" s="14"/>
      <c r="D5460" s="14"/>
      <c r="E5460" s="14"/>
      <c r="G5460" s="232"/>
    </row>
    <row r="5461" spans="1:7" ht="20.25">
      <c r="A5461" s="14"/>
      <c r="B5461" s="14"/>
      <c r="C5461" s="14"/>
      <c r="D5461" s="14"/>
      <c r="E5461" s="14"/>
      <c r="G5461" s="232"/>
    </row>
    <row r="5462" spans="1:7" ht="20.25">
      <c r="A5462" s="19"/>
      <c r="B5462" s="20"/>
      <c r="C5462" s="19" t="s">
        <v>2</v>
      </c>
      <c r="D5462" s="22"/>
      <c r="E5462" s="22"/>
      <c r="G5462" s="232"/>
    </row>
    <row r="5463" spans="1:7" ht="20.25">
      <c r="A5463" s="19" t="s">
        <v>3</v>
      </c>
      <c r="B5463" s="23"/>
      <c r="C5463" s="20"/>
      <c r="D5463" s="22"/>
      <c r="E5463" s="22"/>
      <c r="G5463" s="232"/>
    </row>
    <row r="5464" spans="1:7" ht="20.25">
      <c r="A5464" s="19"/>
      <c r="B5464" s="23"/>
      <c r="C5464" s="20"/>
      <c r="D5464" s="22"/>
      <c r="E5464" s="22"/>
      <c r="G5464" s="232"/>
    </row>
    <row r="5465" spans="1:7" ht="20.25">
      <c r="A5465" s="21" t="s">
        <v>455</v>
      </c>
      <c r="B5465" s="23"/>
      <c r="C5465" s="20"/>
      <c r="D5465" s="22"/>
      <c r="E5465" s="22"/>
      <c r="G5465" s="232"/>
    </row>
    <row r="5466" spans="1:7" ht="20.25">
      <c r="A5466" s="21" t="s">
        <v>5</v>
      </c>
      <c r="B5466" s="24"/>
      <c r="C5466" s="21"/>
      <c r="D5466" s="22"/>
      <c r="E5466" s="22"/>
      <c r="G5466" s="232"/>
    </row>
    <row r="5467" spans="1:7" ht="20.25">
      <c r="A5467" s="21" t="s">
        <v>6</v>
      </c>
      <c r="B5467" s="24"/>
      <c r="C5467" s="21"/>
      <c r="D5467" s="22"/>
      <c r="E5467" s="22"/>
      <c r="G5467" s="232"/>
    </row>
    <row r="5468" spans="1:7" ht="20.25">
      <c r="A5468" s="25" t="s">
        <v>7</v>
      </c>
      <c r="B5468" s="26" t="s">
        <v>8</v>
      </c>
      <c r="C5468" s="1238" t="s">
        <v>9</v>
      </c>
      <c r="D5468" s="1239"/>
      <c r="E5468" s="25" t="s">
        <v>10</v>
      </c>
      <c r="G5468" s="232"/>
    </row>
    <row r="5469" spans="1:7" ht="20.25">
      <c r="A5469" s="27"/>
      <c r="B5469" s="28" t="s">
        <v>11</v>
      </c>
      <c r="C5469" s="25"/>
      <c r="D5469" s="29"/>
      <c r="E5469" s="27" t="s">
        <v>12</v>
      </c>
      <c r="G5469" s="232"/>
    </row>
    <row r="5470" spans="1:7" ht="20.25">
      <c r="A5470" s="30"/>
      <c r="B5470" s="31"/>
      <c r="C5470" s="32" t="s">
        <v>13</v>
      </c>
      <c r="D5470" s="33" t="s">
        <v>14</v>
      </c>
      <c r="E5470" s="32"/>
      <c r="F5470" s="299">
        <v>43101</v>
      </c>
      <c r="G5470" s="232"/>
    </row>
    <row r="5471" spans="1:7" ht="20.25">
      <c r="A5471" s="34" t="s">
        <v>456</v>
      </c>
      <c r="B5471" s="280" t="s">
        <v>18</v>
      </c>
      <c r="C5471" s="282" t="s">
        <v>19</v>
      </c>
      <c r="D5471" s="38">
        <v>43131</v>
      </c>
      <c r="E5471" s="89">
        <v>744859</v>
      </c>
      <c r="G5471" s="232"/>
    </row>
    <row r="5472" spans="1:7" ht="20.25">
      <c r="A5472" s="41"/>
      <c r="B5472" s="37"/>
      <c r="C5472" s="85"/>
      <c r="D5472" s="38"/>
      <c r="E5472" s="89"/>
      <c r="G5472" s="232"/>
    </row>
    <row r="5473" spans="1:7" ht="20.25">
      <c r="A5473" s="37"/>
      <c r="B5473" s="37"/>
      <c r="C5473" s="85"/>
      <c r="D5473" s="38"/>
      <c r="E5473" s="89"/>
      <c r="G5473" s="232"/>
    </row>
    <row r="5474" spans="1:7" ht="20.25">
      <c r="A5474" s="41"/>
      <c r="B5474" s="37"/>
      <c r="C5474" s="85"/>
      <c r="D5474" s="38"/>
      <c r="E5474" s="89"/>
      <c r="G5474" s="232"/>
    </row>
    <row r="5475" spans="1:7" ht="20.25">
      <c r="A5475" s="41"/>
      <c r="B5475" s="37"/>
      <c r="C5475" s="85"/>
      <c r="D5475" s="86"/>
      <c r="E5475" s="89"/>
      <c r="G5475" s="232"/>
    </row>
    <row r="5476" spans="1:7" ht="20.25">
      <c r="A5476" s="41"/>
      <c r="B5476" s="37"/>
      <c r="C5476" s="37"/>
      <c r="D5476" s="38"/>
      <c r="E5476" s="89"/>
      <c r="G5476" s="232"/>
    </row>
    <row r="5477" spans="1:7" ht="20.25">
      <c r="A5477" s="41"/>
      <c r="B5477" s="37"/>
      <c r="C5477" s="37"/>
      <c r="D5477" s="38"/>
      <c r="E5477" s="89"/>
      <c r="G5477" s="232"/>
    </row>
    <row r="5478" spans="1:7" ht="20.25">
      <c r="A5478" s="41"/>
      <c r="B5478" s="37"/>
      <c r="C5478" s="37"/>
      <c r="D5478" s="38"/>
      <c r="E5478" s="89"/>
      <c r="G5478" s="232"/>
    </row>
    <row r="5479" spans="1:7" ht="20.25">
      <c r="A5479" s="37"/>
      <c r="B5479" s="37"/>
      <c r="C5479" s="37"/>
      <c r="D5479" s="38"/>
      <c r="E5479" s="89"/>
      <c r="G5479" s="232"/>
    </row>
    <row r="5480" spans="1:7" ht="20.25">
      <c r="A5480" s="41"/>
      <c r="B5480" s="37"/>
      <c r="C5480" s="37"/>
      <c r="D5480" s="38"/>
      <c r="E5480" s="89"/>
      <c r="G5480" s="232"/>
    </row>
    <row r="5481" spans="1:7" ht="20.25">
      <c r="A5481" s="41"/>
      <c r="B5481" s="44"/>
      <c r="C5481" s="37"/>
      <c r="D5481" s="78"/>
      <c r="E5481" s="89"/>
      <c r="G5481" s="232"/>
    </row>
    <row r="5482" spans="1:7" ht="20.25">
      <c r="A5482" s="47"/>
      <c r="B5482" s="28"/>
      <c r="C5482" s="27"/>
      <c r="D5482" s="148"/>
      <c r="E5482" s="89"/>
      <c r="G5482" s="232"/>
    </row>
    <row r="5483" spans="1:7" ht="20.25">
      <c r="A5483" s="47"/>
      <c r="B5483" s="27"/>
      <c r="C5483" s="27"/>
      <c r="D5483" s="27"/>
      <c r="E5483" s="89"/>
      <c r="G5483" s="232"/>
    </row>
    <row r="5484" spans="1:7" ht="20.25">
      <c r="A5484" s="37"/>
      <c r="B5484" s="37"/>
      <c r="C5484" s="37"/>
      <c r="D5484" s="38"/>
      <c r="E5484" s="89"/>
      <c r="G5484" s="232"/>
    </row>
    <row r="5485" spans="1:7" ht="20.25">
      <c r="A5485" s="37"/>
      <c r="B5485" s="37"/>
      <c r="C5485" s="37"/>
      <c r="D5485" s="38"/>
      <c r="E5485" s="89"/>
      <c r="G5485" s="232"/>
    </row>
    <row r="5486" spans="1:7" ht="20.25">
      <c r="A5486" s="41"/>
      <c r="B5486" s="37"/>
      <c r="C5486" s="37"/>
      <c r="D5486" s="38"/>
      <c r="E5486" s="89"/>
      <c r="G5486" s="232"/>
    </row>
    <row r="5487" spans="1:7" ht="20.25">
      <c r="A5487" s="41"/>
      <c r="B5487" s="37"/>
      <c r="C5487" s="37"/>
      <c r="D5487" s="38"/>
      <c r="E5487" s="89"/>
      <c r="G5487" s="232"/>
    </row>
    <row r="5488" spans="1:7" ht="20.25">
      <c r="A5488" s="41"/>
      <c r="B5488" s="37"/>
      <c r="C5488" s="37"/>
      <c r="D5488" s="38"/>
      <c r="E5488" s="89"/>
      <c r="G5488" s="232"/>
    </row>
    <row r="5489" spans="1:7" ht="20.25">
      <c r="A5489" s="37"/>
      <c r="B5489" s="44"/>
      <c r="C5489" s="37"/>
      <c r="D5489" s="45"/>
      <c r="E5489" s="46"/>
      <c r="G5489" s="232"/>
    </row>
    <row r="5490" spans="1:7" s="279" customFormat="1" ht="20.25">
      <c r="A5490" s="37"/>
      <c r="B5490" s="44"/>
      <c r="C5490" s="37"/>
      <c r="D5490" s="45"/>
      <c r="E5490" s="46"/>
      <c r="F5490" s="302"/>
      <c r="G5490" s="232"/>
    </row>
    <row r="5491" spans="1:7" s="279" customFormat="1" ht="20.25">
      <c r="A5491" s="280"/>
      <c r="B5491" s="281"/>
      <c r="C5491" s="280"/>
      <c r="D5491" s="45"/>
      <c r="E5491" s="46"/>
      <c r="F5491" s="302"/>
      <c r="G5491" s="232"/>
    </row>
    <row r="5492" spans="1:7" s="279" customFormat="1" ht="20.25">
      <c r="A5492" s="280"/>
      <c r="B5492" s="281"/>
      <c r="C5492" s="280"/>
      <c r="D5492" s="45"/>
      <c r="E5492" s="46"/>
      <c r="F5492" s="302"/>
      <c r="G5492" s="232"/>
    </row>
    <row r="5493" spans="1:7" ht="20.25">
      <c r="A5493" s="280"/>
      <c r="B5493" s="281"/>
      <c r="C5493" s="280"/>
      <c r="D5493" s="45"/>
      <c r="E5493" s="46"/>
      <c r="G5493" s="232"/>
    </row>
    <row r="5494" spans="1:7" ht="20.25">
      <c r="A5494" s="37"/>
      <c r="B5494" s="44"/>
      <c r="C5494" s="37"/>
      <c r="D5494" s="45" t="s">
        <v>29</v>
      </c>
      <c r="E5494" s="46"/>
      <c r="G5494" s="232"/>
    </row>
    <row r="5495" spans="1:7" ht="20.25">
      <c r="A5495" s="37"/>
      <c r="B5495" s="44"/>
      <c r="C5495" s="37"/>
      <c r="D5495" s="45"/>
      <c r="E5495" s="46"/>
      <c r="G5495" s="232"/>
    </row>
    <row r="5496" spans="1:7" ht="20.25">
      <c r="A5496" s="47"/>
      <c r="B5496" s="48"/>
      <c r="C5496" s="47"/>
      <c r="D5496" s="49"/>
      <c r="E5496" s="50"/>
      <c r="G5496" s="232"/>
    </row>
    <row r="5497" spans="1:7" ht="20.25">
      <c r="A5497" s="30"/>
      <c r="B5497" s="51"/>
      <c r="C5497" s="30"/>
      <c r="D5497" s="49"/>
      <c r="E5497" s="50"/>
      <c r="G5497" s="232"/>
    </row>
    <row r="5498" spans="1:7" ht="20.25">
      <c r="A5498" s="52"/>
      <c r="B5498" s="53"/>
      <c r="C5498" s="1238" t="s">
        <v>744</v>
      </c>
      <c r="D5498" s="1239"/>
      <c r="E5498" s="140">
        <f>SUM(E5471:E5497)</f>
        <v>744859</v>
      </c>
      <c r="G5498" s="232"/>
    </row>
    <row r="5499" spans="1:7" ht="20.25">
      <c r="A5499" s="55" t="s">
        <v>23</v>
      </c>
      <c r="B5499" s="53"/>
      <c r="C5499" s="28"/>
      <c r="D5499" s="28"/>
      <c r="E5499" s="179"/>
      <c r="G5499" s="232"/>
    </row>
    <row r="5500" spans="1:7" ht="20.25">
      <c r="A5500" s="19" t="s">
        <v>0</v>
      </c>
      <c r="B5500" s="40"/>
      <c r="C5500" s="40"/>
      <c r="D5500" s="40"/>
      <c r="E5500" s="40"/>
      <c r="G5500" s="232"/>
    </row>
    <row r="5501" spans="1:7" ht="20.25">
      <c r="A5501" s="19" t="s">
        <v>1</v>
      </c>
      <c r="B5501" s="14"/>
      <c r="C5501" s="14"/>
      <c r="D5501" s="14"/>
      <c r="E5501" s="14"/>
      <c r="G5501" s="232"/>
    </row>
    <row r="5502" spans="1:7" ht="20.25">
      <c r="A5502" s="14"/>
      <c r="B5502" s="14"/>
      <c r="C5502" s="14"/>
      <c r="D5502" s="14"/>
      <c r="E5502" s="14"/>
      <c r="G5502" s="232"/>
    </row>
    <row r="5503" spans="1:7" ht="20.25">
      <c r="A5503" s="19"/>
      <c r="B5503" s="20"/>
      <c r="C5503" s="19" t="s">
        <v>2</v>
      </c>
      <c r="D5503" s="22"/>
      <c r="E5503" s="22"/>
      <c r="G5503" s="232"/>
    </row>
    <row r="5504" spans="1:7" ht="20.25">
      <c r="A5504" s="19" t="s">
        <v>3</v>
      </c>
      <c r="B5504" s="23"/>
      <c r="C5504" s="20"/>
      <c r="D5504" s="22"/>
      <c r="E5504" s="22"/>
      <c r="G5504" s="232"/>
    </row>
    <row r="5505" spans="1:7" ht="20.25">
      <c r="A5505" s="19"/>
      <c r="B5505" s="23"/>
      <c r="C5505" s="20"/>
      <c r="D5505" s="22"/>
      <c r="E5505" s="22"/>
      <c r="G5505" s="232"/>
    </row>
    <row r="5506" spans="1:7" ht="20.25">
      <c r="A5506" s="21" t="s">
        <v>457</v>
      </c>
      <c r="B5506" s="23"/>
      <c r="C5506" s="20"/>
      <c r="D5506" s="22"/>
      <c r="E5506" s="22"/>
      <c r="G5506" s="232"/>
    </row>
    <row r="5507" spans="1:7" ht="20.25">
      <c r="A5507" s="21" t="s">
        <v>5</v>
      </c>
      <c r="B5507" s="24"/>
      <c r="C5507" s="21"/>
      <c r="D5507" s="22"/>
      <c r="E5507" s="22"/>
      <c r="G5507" s="232"/>
    </row>
    <row r="5508" spans="1:7" ht="20.25">
      <c r="A5508" s="21" t="s">
        <v>6</v>
      </c>
      <c r="B5508" s="24"/>
      <c r="C5508" s="21"/>
      <c r="D5508" s="22"/>
      <c r="E5508" s="22"/>
      <c r="G5508" s="232"/>
    </row>
    <row r="5509" spans="1:7" ht="20.25">
      <c r="A5509" s="25" t="s">
        <v>7</v>
      </c>
      <c r="B5509" s="26" t="s">
        <v>8</v>
      </c>
      <c r="C5509" s="1238" t="s">
        <v>9</v>
      </c>
      <c r="D5509" s="1239"/>
      <c r="E5509" s="25" t="s">
        <v>10</v>
      </c>
      <c r="G5509" s="232"/>
    </row>
    <row r="5510" spans="1:7" ht="20.25">
      <c r="A5510" s="27"/>
      <c r="B5510" s="28" t="s">
        <v>11</v>
      </c>
      <c r="C5510" s="25"/>
      <c r="D5510" s="29"/>
      <c r="E5510" s="27" t="s">
        <v>12</v>
      </c>
      <c r="G5510" s="232"/>
    </row>
    <row r="5511" spans="1:7" ht="20.25">
      <c r="A5511" s="30"/>
      <c r="B5511" s="31"/>
      <c r="C5511" s="32" t="s">
        <v>13</v>
      </c>
      <c r="D5511" s="33" t="s">
        <v>14</v>
      </c>
      <c r="E5511" s="32"/>
      <c r="F5511" s="299">
        <v>43101</v>
      </c>
      <c r="G5511" s="232"/>
    </row>
    <row r="5512" spans="1:7" ht="20.25">
      <c r="A5512" s="34" t="s">
        <v>458</v>
      </c>
      <c r="B5512" s="280" t="s">
        <v>18</v>
      </c>
      <c r="C5512" s="280" t="s">
        <v>19</v>
      </c>
      <c r="D5512" s="86">
        <v>43131</v>
      </c>
      <c r="E5512" s="89">
        <v>1275266</v>
      </c>
      <c r="F5512" s="299">
        <v>43101</v>
      </c>
      <c r="G5512" s="232"/>
    </row>
    <row r="5513" spans="1:7" ht="20.25">
      <c r="A5513" s="41"/>
      <c r="B5513" s="280" t="s">
        <v>18</v>
      </c>
      <c r="C5513" s="280" t="s">
        <v>17</v>
      </c>
      <c r="D5513" s="86">
        <v>43084</v>
      </c>
      <c r="E5513" s="89">
        <v>1</v>
      </c>
      <c r="G5513" s="232"/>
    </row>
    <row r="5514" spans="1:7" ht="20.25">
      <c r="A5514" s="41"/>
      <c r="B5514" s="280"/>
      <c r="C5514" s="280"/>
      <c r="D5514" s="86"/>
      <c r="E5514" s="89"/>
      <c r="F5514" s="305"/>
      <c r="G5514" s="232"/>
    </row>
    <row r="5515" spans="1:7" ht="20.25">
      <c r="A5515" s="37"/>
      <c r="B5515" s="37"/>
      <c r="C5515" s="37"/>
      <c r="D5515" s="86"/>
      <c r="E5515" s="91"/>
      <c r="G5515" s="232"/>
    </row>
    <row r="5516" spans="1:7" ht="20.25">
      <c r="A5516" s="41"/>
      <c r="B5516" s="37"/>
      <c r="C5516" s="37"/>
      <c r="D5516" s="38"/>
      <c r="E5516" s="89"/>
      <c r="G5516" s="232"/>
    </row>
    <row r="5517" spans="1:7" ht="20.25">
      <c r="A5517" s="41"/>
      <c r="B5517" s="37"/>
      <c r="C5517" s="85"/>
      <c r="D5517" s="38"/>
      <c r="E5517" s="89"/>
      <c r="G5517" s="232"/>
    </row>
    <row r="5518" spans="1:7" ht="20.25">
      <c r="A5518" s="41"/>
      <c r="B5518" s="37"/>
      <c r="C5518" s="85"/>
      <c r="D5518" s="86"/>
      <c r="E5518" s="89"/>
      <c r="G5518" s="232"/>
    </row>
    <row r="5519" spans="1:7" ht="20.25">
      <c r="A5519" s="41"/>
      <c r="B5519" s="37"/>
      <c r="C5519" s="37"/>
      <c r="D5519" s="38"/>
      <c r="E5519" s="89"/>
      <c r="G5519" s="232"/>
    </row>
    <row r="5520" spans="1:7" ht="20.25">
      <c r="A5520" s="37"/>
      <c r="B5520" s="37"/>
      <c r="C5520" s="37"/>
      <c r="D5520" s="38"/>
      <c r="E5520" s="89"/>
      <c r="G5520" s="232"/>
    </row>
    <row r="5521" spans="1:7" ht="20.25">
      <c r="A5521" s="41"/>
      <c r="B5521" s="37"/>
      <c r="C5521" s="37"/>
      <c r="D5521" s="38"/>
      <c r="E5521" s="89"/>
      <c r="G5521" s="232"/>
    </row>
    <row r="5522" spans="1:7" ht="20.25">
      <c r="A5522" s="41"/>
      <c r="B5522" s="44"/>
      <c r="C5522" s="37"/>
      <c r="D5522" s="78"/>
      <c r="E5522" s="89"/>
      <c r="G5522" s="232"/>
    </row>
    <row r="5523" spans="1:7" ht="20.25">
      <c r="A5523" s="47"/>
      <c r="B5523" s="28"/>
      <c r="C5523" s="27"/>
      <c r="D5523" s="148"/>
      <c r="E5523" s="89"/>
      <c r="G5523" s="232"/>
    </row>
    <row r="5524" spans="1:7" ht="20.25">
      <c r="A5524" s="47"/>
      <c r="B5524" s="27"/>
      <c r="C5524" s="27"/>
      <c r="D5524" s="27"/>
      <c r="E5524" s="89"/>
      <c r="G5524" s="232"/>
    </row>
    <row r="5525" spans="1:7" ht="20.25">
      <c r="A5525" s="37"/>
      <c r="B5525" s="37"/>
      <c r="C5525" s="37"/>
      <c r="D5525" s="38"/>
      <c r="E5525" s="89"/>
      <c r="G5525" s="232"/>
    </row>
    <row r="5526" spans="1:7" ht="20.25">
      <c r="A5526" s="37"/>
      <c r="B5526" s="37"/>
      <c r="C5526" s="37"/>
      <c r="D5526" s="38"/>
      <c r="E5526" s="89"/>
      <c r="G5526" s="232"/>
    </row>
    <row r="5527" spans="1:7" ht="20.25">
      <c r="A5527" s="41"/>
      <c r="B5527" s="37"/>
      <c r="C5527" s="37"/>
      <c r="D5527" s="38"/>
      <c r="E5527" s="89"/>
      <c r="G5527" s="232"/>
    </row>
    <row r="5528" spans="1:7" ht="20.25">
      <c r="A5528" s="41"/>
      <c r="B5528" s="37"/>
      <c r="C5528" s="37"/>
      <c r="D5528" s="38"/>
      <c r="E5528" s="89"/>
      <c r="G5528" s="232"/>
    </row>
    <row r="5529" spans="1:7" ht="20.25">
      <c r="A5529" s="41"/>
      <c r="B5529" s="37"/>
      <c r="C5529" s="37"/>
      <c r="D5529" s="38"/>
      <c r="E5529" s="89"/>
      <c r="G5529" s="232"/>
    </row>
    <row r="5530" spans="1:7" s="279" customFormat="1" ht="20.25">
      <c r="A5530" s="37"/>
      <c r="B5530" s="44"/>
      <c r="C5530" s="37"/>
      <c r="D5530" s="45"/>
      <c r="E5530" s="46"/>
      <c r="F5530" s="302"/>
      <c r="G5530" s="232"/>
    </row>
    <row r="5531" spans="1:7" s="279" customFormat="1" ht="20.25">
      <c r="A5531" s="280"/>
      <c r="B5531" s="281"/>
      <c r="C5531" s="280"/>
      <c r="D5531" s="45"/>
      <c r="E5531" s="46"/>
      <c r="F5531" s="302"/>
      <c r="G5531" s="232"/>
    </row>
    <row r="5532" spans="1:7" s="279" customFormat="1" ht="20.25">
      <c r="A5532" s="280"/>
      <c r="B5532" s="281"/>
      <c r="C5532" s="280"/>
      <c r="D5532" s="45"/>
      <c r="E5532" s="46"/>
      <c r="F5532" s="302"/>
      <c r="G5532" s="232"/>
    </row>
    <row r="5533" spans="1:7" ht="20.25">
      <c r="A5533" s="280"/>
      <c r="B5533" s="281"/>
      <c r="C5533" s="280"/>
      <c r="D5533" s="45"/>
      <c r="E5533" s="46"/>
      <c r="G5533" s="232"/>
    </row>
    <row r="5534" spans="1:7" ht="20.25">
      <c r="A5534" s="37"/>
      <c r="B5534" s="44"/>
      <c r="C5534" s="37"/>
      <c r="D5534" s="45"/>
      <c r="E5534" s="46"/>
      <c r="G5534" s="232"/>
    </row>
    <row r="5535" spans="1:7" ht="20.25">
      <c r="A5535" s="37"/>
      <c r="B5535" s="44"/>
      <c r="C5535" s="37"/>
      <c r="D5535" s="45" t="s">
        <v>29</v>
      </c>
      <c r="E5535" s="46"/>
      <c r="G5535" s="232"/>
    </row>
    <row r="5536" spans="1:7" ht="20.25">
      <c r="A5536" s="37"/>
      <c r="B5536" s="44"/>
      <c r="C5536" s="37"/>
      <c r="D5536" s="45"/>
      <c r="E5536" s="46"/>
      <c r="G5536" s="232"/>
    </row>
    <row r="5537" spans="1:7" ht="20.25">
      <c r="A5537" s="47"/>
      <c r="B5537" s="48"/>
      <c r="C5537" s="47"/>
      <c r="D5537" s="49"/>
      <c r="E5537" s="50"/>
      <c r="G5537" s="232"/>
    </row>
    <row r="5538" spans="1:7" ht="20.25">
      <c r="A5538" s="30"/>
      <c r="B5538" s="51"/>
      <c r="C5538" s="30"/>
      <c r="D5538" s="49"/>
      <c r="E5538" s="50"/>
      <c r="G5538" s="232"/>
    </row>
    <row r="5539" spans="1:7" ht="20.25">
      <c r="A5539" s="52"/>
      <c r="B5539" s="53"/>
      <c r="C5539" s="1238" t="s">
        <v>744</v>
      </c>
      <c r="D5539" s="1239"/>
      <c r="E5539" s="140">
        <f>SUM(E5512:E5538)</f>
        <v>1275267</v>
      </c>
      <c r="G5539" s="232"/>
    </row>
    <row r="5540" spans="1:7" ht="20.25">
      <c r="A5540" s="55" t="s">
        <v>23</v>
      </c>
      <c r="B5540" s="53"/>
      <c r="C5540" s="28"/>
      <c r="D5540" s="28"/>
      <c r="E5540" s="179"/>
      <c r="F5540" s="306"/>
    </row>
    <row r="5541" spans="1:7" ht="20.25">
      <c r="A5541" s="19" t="s">
        <v>0</v>
      </c>
      <c r="B5541" s="40"/>
      <c r="C5541" s="40"/>
      <c r="D5541" s="40"/>
      <c r="E5541" s="40"/>
      <c r="F5541" s="306"/>
    </row>
    <row r="5542" spans="1:7" ht="20.25">
      <c r="A5542" s="19" t="s">
        <v>1</v>
      </c>
      <c r="B5542" s="279"/>
      <c r="C5542" s="279"/>
      <c r="D5542" s="279"/>
      <c r="E5542" s="279"/>
      <c r="F5542" s="306"/>
    </row>
    <row r="5543" spans="1:7">
      <c r="A5543" s="279"/>
      <c r="B5543" s="279"/>
      <c r="C5543" s="279"/>
      <c r="D5543" s="279"/>
      <c r="E5543" s="279"/>
      <c r="F5543" s="306"/>
    </row>
    <row r="5544" spans="1:7" ht="20.25">
      <c r="A5544" s="19"/>
      <c r="B5544" s="20"/>
      <c r="C5544" s="19" t="s">
        <v>2</v>
      </c>
      <c r="D5544" s="22"/>
      <c r="E5544" s="22"/>
      <c r="F5544" s="306"/>
    </row>
    <row r="5545" spans="1:7" ht="20.25">
      <c r="A5545" s="19" t="s">
        <v>3</v>
      </c>
      <c r="B5545" s="23"/>
      <c r="C5545" s="20"/>
      <c r="D5545" s="22"/>
      <c r="E5545" s="22"/>
      <c r="F5545" s="306"/>
    </row>
    <row r="5546" spans="1:7" ht="20.25">
      <c r="A5546" s="19"/>
      <c r="B5546" s="23"/>
      <c r="C5546" s="20"/>
      <c r="D5546" s="22"/>
      <c r="E5546" s="22"/>
      <c r="F5546" s="306"/>
    </row>
    <row r="5547" spans="1:7" ht="20.25">
      <c r="A5547" s="21" t="s">
        <v>761</v>
      </c>
      <c r="B5547" s="23"/>
      <c r="C5547" s="20"/>
      <c r="D5547" s="22"/>
      <c r="E5547" s="22"/>
      <c r="F5547" s="306"/>
    </row>
    <row r="5548" spans="1:7" ht="20.25">
      <c r="A5548" s="21" t="s">
        <v>5</v>
      </c>
      <c r="B5548" s="24"/>
      <c r="C5548" s="21"/>
      <c r="D5548" s="22"/>
      <c r="E5548" s="22"/>
      <c r="F5548" s="306"/>
    </row>
    <row r="5549" spans="1:7" ht="20.25">
      <c r="A5549" s="21" t="s">
        <v>6</v>
      </c>
      <c r="B5549" s="24"/>
      <c r="C5549" s="21"/>
      <c r="D5549" s="22"/>
      <c r="E5549" s="22"/>
      <c r="F5549" s="306"/>
    </row>
    <row r="5550" spans="1:7" ht="20.25">
      <c r="A5550" s="669" t="s">
        <v>7</v>
      </c>
      <c r="B5550" s="26" t="s">
        <v>8</v>
      </c>
      <c r="C5550" s="1238" t="s">
        <v>9</v>
      </c>
      <c r="D5550" s="1239"/>
      <c r="E5550" s="669" t="s">
        <v>10</v>
      </c>
      <c r="F5550" s="306"/>
    </row>
    <row r="5551" spans="1:7" ht="20.25">
      <c r="A5551" s="27"/>
      <c r="B5551" s="28" t="s">
        <v>11</v>
      </c>
      <c r="C5551" s="669"/>
      <c r="D5551" s="29"/>
      <c r="E5551" s="27" t="s">
        <v>12</v>
      </c>
      <c r="F5551" s="306"/>
    </row>
    <row r="5552" spans="1:7" ht="20.25">
      <c r="A5552" s="30"/>
      <c r="B5552" s="31"/>
      <c r="C5552" s="670" t="s">
        <v>13</v>
      </c>
      <c r="D5552" s="671" t="s">
        <v>14</v>
      </c>
      <c r="E5552" s="670"/>
      <c r="F5552" s="306">
        <v>43101</v>
      </c>
    </row>
    <row r="5553" spans="1:6" ht="20.25">
      <c r="A5553" s="34" t="s">
        <v>762</v>
      </c>
      <c r="B5553" s="280" t="s">
        <v>18</v>
      </c>
      <c r="C5553" s="280" t="s">
        <v>19</v>
      </c>
      <c r="D5553" s="86">
        <v>43131</v>
      </c>
      <c r="E5553" s="89">
        <v>288137</v>
      </c>
      <c r="F5553" s="306">
        <v>43101</v>
      </c>
    </row>
    <row r="5554" spans="1:6" ht="20.25">
      <c r="A5554" s="41"/>
      <c r="B5554" s="280"/>
      <c r="C5554" s="280"/>
      <c r="D5554" s="86"/>
      <c r="E5554" s="89"/>
      <c r="F5554" s="306"/>
    </row>
    <row r="5555" spans="1:6" ht="20.25">
      <c r="A5555" s="41"/>
      <c r="B5555" s="280"/>
      <c r="C5555" s="280"/>
      <c r="D5555" s="86"/>
      <c r="E5555" s="89"/>
      <c r="F5555" s="306"/>
    </row>
    <row r="5556" spans="1:6" ht="20.25">
      <c r="A5556" s="280"/>
      <c r="B5556" s="280"/>
      <c r="C5556" s="280"/>
      <c r="D5556" s="86"/>
      <c r="E5556" s="91"/>
      <c r="F5556" s="306"/>
    </row>
    <row r="5557" spans="1:6" ht="20.25">
      <c r="A5557" s="41"/>
      <c r="B5557" s="280"/>
      <c r="C5557" s="280"/>
      <c r="D5557" s="38"/>
      <c r="E5557" s="89"/>
      <c r="F5557" s="306"/>
    </row>
    <row r="5558" spans="1:6" ht="20.25">
      <c r="A5558" s="41"/>
      <c r="B5558" s="280"/>
      <c r="C5558" s="282"/>
      <c r="D5558" s="38"/>
      <c r="E5558" s="89"/>
      <c r="F5558" s="306"/>
    </row>
    <row r="5559" spans="1:6" ht="20.25">
      <c r="A5559" s="41"/>
      <c r="B5559" s="280"/>
      <c r="C5559" s="282"/>
      <c r="D5559" s="86"/>
      <c r="E5559" s="89"/>
      <c r="F5559" s="306"/>
    </row>
    <row r="5560" spans="1:6" ht="20.25">
      <c r="A5560" s="41"/>
      <c r="B5560" s="280"/>
      <c r="C5560" s="280"/>
      <c r="D5560" s="38"/>
      <c r="E5560" s="89"/>
      <c r="F5560" s="306"/>
    </row>
    <row r="5561" spans="1:6" ht="20.25">
      <c r="A5561" s="280"/>
      <c r="B5561" s="280"/>
      <c r="C5561" s="280"/>
      <c r="D5561" s="38"/>
      <c r="E5561" s="89"/>
      <c r="F5561" s="306"/>
    </row>
    <row r="5562" spans="1:6" ht="20.25">
      <c r="A5562" s="41"/>
      <c r="B5562" s="280"/>
      <c r="C5562" s="280"/>
      <c r="D5562" s="38"/>
      <c r="E5562" s="89"/>
      <c r="F5562" s="306"/>
    </row>
    <row r="5563" spans="1:6" ht="20.25">
      <c r="A5563" s="41"/>
      <c r="B5563" s="281"/>
      <c r="C5563" s="280"/>
      <c r="D5563" s="78"/>
      <c r="E5563" s="89"/>
      <c r="F5563" s="306"/>
    </row>
    <row r="5564" spans="1:6" ht="20.25">
      <c r="A5564" s="47"/>
      <c r="B5564" s="28"/>
      <c r="C5564" s="27"/>
      <c r="D5564" s="148"/>
      <c r="E5564" s="89"/>
      <c r="F5564" s="306"/>
    </row>
    <row r="5565" spans="1:6" ht="20.25">
      <c r="A5565" s="47"/>
      <c r="B5565" s="27"/>
      <c r="C5565" s="27"/>
      <c r="D5565" s="27"/>
      <c r="E5565" s="89"/>
      <c r="F5565" s="306"/>
    </row>
    <row r="5566" spans="1:6" ht="20.25">
      <c r="A5566" s="280"/>
      <c r="B5566" s="280"/>
      <c r="C5566" s="280"/>
      <c r="D5566" s="38"/>
      <c r="E5566" s="89"/>
      <c r="F5566" s="306"/>
    </row>
    <row r="5567" spans="1:6" ht="20.25">
      <c r="A5567" s="280"/>
      <c r="B5567" s="280"/>
      <c r="C5567" s="280"/>
      <c r="D5567" s="38"/>
      <c r="E5567" s="89"/>
      <c r="F5567" s="306"/>
    </row>
    <row r="5568" spans="1:6" ht="20.25">
      <c r="A5568" s="41"/>
      <c r="B5568" s="280"/>
      <c r="C5568" s="280"/>
      <c r="D5568" s="38"/>
      <c r="E5568" s="89"/>
      <c r="F5568" s="306"/>
    </row>
    <row r="5569" spans="1:6" ht="20.25">
      <c r="A5569" s="41"/>
      <c r="B5569" s="280"/>
      <c r="C5569" s="280"/>
      <c r="D5569" s="38"/>
      <c r="E5569" s="89"/>
      <c r="F5569" s="306"/>
    </row>
    <row r="5570" spans="1:6" ht="20.25">
      <c r="A5570" s="41"/>
      <c r="B5570" s="280"/>
      <c r="C5570" s="280"/>
      <c r="D5570" s="38"/>
      <c r="E5570" s="89"/>
      <c r="F5570" s="306"/>
    </row>
    <row r="5571" spans="1:6" s="279" customFormat="1" ht="20.25">
      <c r="A5571" s="280"/>
      <c r="B5571" s="281"/>
      <c r="C5571" s="280"/>
      <c r="D5571" s="45"/>
      <c r="E5571" s="46"/>
      <c r="F5571" s="306"/>
    </row>
    <row r="5572" spans="1:6" s="279" customFormat="1" ht="20.25">
      <c r="A5572" s="280"/>
      <c r="B5572" s="281"/>
      <c r="C5572" s="280"/>
      <c r="D5572" s="45"/>
      <c r="E5572" s="46"/>
      <c r="F5572" s="306"/>
    </row>
    <row r="5573" spans="1:6" s="279" customFormat="1" ht="20.25">
      <c r="A5573" s="280"/>
      <c r="B5573" s="281"/>
      <c r="C5573" s="280"/>
      <c r="D5573" s="45"/>
      <c r="E5573" s="46"/>
      <c r="F5573" s="306"/>
    </row>
    <row r="5574" spans="1:6" ht="20.25">
      <c r="A5574" s="280"/>
      <c r="B5574" s="281"/>
      <c r="C5574" s="280"/>
      <c r="D5574" s="45"/>
      <c r="E5574" s="46"/>
      <c r="F5574" s="306"/>
    </row>
    <row r="5575" spans="1:6" ht="20.25">
      <c r="A5575" s="280"/>
      <c r="B5575" s="281"/>
      <c r="C5575" s="280"/>
      <c r="D5575" s="45"/>
      <c r="E5575" s="46"/>
      <c r="F5575" s="306"/>
    </row>
    <row r="5576" spans="1:6" ht="20.25">
      <c r="A5576" s="280"/>
      <c r="B5576" s="281"/>
      <c r="C5576" s="280"/>
      <c r="D5576" s="45" t="s">
        <v>29</v>
      </c>
      <c r="E5576" s="46"/>
      <c r="F5576" s="306"/>
    </row>
    <row r="5577" spans="1:6" ht="20.25">
      <c r="A5577" s="280"/>
      <c r="B5577" s="281"/>
      <c r="C5577" s="280"/>
      <c r="D5577" s="45"/>
      <c r="E5577" s="46"/>
      <c r="F5577" s="306"/>
    </row>
    <row r="5578" spans="1:6" ht="20.25">
      <c r="A5578" s="47"/>
      <c r="B5578" s="48"/>
      <c r="C5578" s="47"/>
      <c r="D5578" s="49"/>
      <c r="E5578" s="50"/>
      <c r="F5578" s="306"/>
    </row>
    <row r="5579" spans="1:6" ht="20.25">
      <c r="A5579" s="30"/>
      <c r="B5579" s="51"/>
      <c r="C5579" s="30"/>
      <c r="D5579" s="49"/>
      <c r="E5579" s="50"/>
      <c r="F5579" s="306"/>
    </row>
    <row r="5580" spans="1:6" ht="20.25">
      <c r="A5580" s="52"/>
      <c r="B5580" s="53"/>
      <c r="C5580" s="1238" t="s">
        <v>744</v>
      </c>
      <c r="D5580" s="1239"/>
      <c r="E5580" s="140">
        <f>SUM(E5553:E5579)</f>
        <v>288137</v>
      </c>
      <c r="F5580" s="306"/>
    </row>
    <row r="5581" spans="1:6" ht="20.25">
      <c r="A5581" s="55" t="s">
        <v>23</v>
      </c>
      <c r="B5581" s="53"/>
      <c r="C5581" s="28"/>
      <c r="D5581" s="28"/>
      <c r="E5581" s="179"/>
      <c r="F5581" s="306"/>
    </row>
    <row r="5582" spans="1:6" ht="20.25">
      <c r="A5582" s="19" t="s">
        <v>0</v>
      </c>
      <c r="B5582" s="40"/>
      <c r="C5582" s="40"/>
      <c r="D5582" s="40"/>
      <c r="E5582" s="40"/>
      <c r="F5582" s="306"/>
    </row>
    <row r="5583" spans="1:6" ht="20.25">
      <c r="A5583" s="19" t="s">
        <v>1</v>
      </c>
      <c r="B5583" s="279"/>
      <c r="C5583" s="279"/>
      <c r="D5583" s="279"/>
      <c r="E5583" s="279"/>
      <c r="F5583" s="306"/>
    </row>
    <row r="5584" spans="1:6">
      <c r="A5584" s="279"/>
      <c r="B5584" s="279"/>
      <c r="C5584" s="279"/>
      <c r="D5584" s="279"/>
      <c r="E5584" s="279"/>
      <c r="F5584" s="306"/>
    </row>
    <row r="5585" spans="1:7" ht="20.25">
      <c r="A5585" s="19"/>
      <c r="B5585" s="20"/>
      <c r="C5585" s="19" t="s">
        <v>2</v>
      </c>
      <c r="D5585" s="22"/>
      <c r="E5585" s="22"/>
      <c r="F5585" s="306"/>
    </row>
    <row r="5586" spans="1:7" ht="20.25">
      <c r="A5586" s="19" t="s">
        <v>3</v>
      </c>
      <c r="B5586" s="23"/>
      <c r="C5586" s="20"/>
      <c r="D5586" s="22"/>
      <c r="E5586" s="22"/>
      <c r="F5586" s="306"/>
    </row>
    <row r="5587" spans="1:7" ht="20.25">
      <c r="A5587" s="19"/>
      <c r="B5587" s="23"/>
      <c r="C5587" s="20"/>
      <c r="D5587" s="22"/>
      <c r="E5587" s="22"/>
      <c r="F5587" s="306"/>
    </row>
    <row r="5588" spans="1:7" ht="20.25">
      <c r="A5588" s="21" t="s">
        <v>763</v>
      </c>
      <c r="B5588" s="23"/>
      <c r="C5588" s="20"/>
      <c r="D5588" s="22"/>
      <c r="E5588" s="22"/>
      <c r="F5588" s="306"/>
    </row>
    <row r="5589" spans="1:7" ht="20.25">
      <c r="A5589" s="21" t="s">
        <v>5</v>
      </c>
      <c r="B5589" s="24"/>
      <c r="C5589" s="21"/>
      <c r="D5589" s="22"/>
      <c r="E5589" s="22"/>
      <c r="F5589" s="306"/>
    </row>
    <row r="5590" spans="1:7" ht="20.25">
      <c r="A5590" s="21" t="s">
        <v>6</v>
      </c>
      <c r="B5590" s="24"/>
      <c r="C5590" s="21"/>
      <c r="D5590" s="22"/>
      <c r="E5590" s="22"/>
      <c r="F5590" s="306"/>
    </row>
    <row r="5591" spans="1:7" ht="20.25">
      <c r="A5591" s="669" t="s">
        <v>7</v>
      </c>
      <c r="B5591" s="26" t="s">
        <v>8</v>
      </c>
      <c r="C5591" s="1238" t="s">
        <v>9</v>
      </c>
      <c r="D5591" s="1239"/>
      <c r="E5591" s="669" t="s">
        <v>10</v>
      </c>
      <c r="F5591" s="306"/>
    </row>
    <row r="5592" spans="1:7" ht="20.25">
      <c r="A5592" s="27"/>
      <c r="B5592" s="28" t="s">
        <v>11</v>
      </c>
      <c r="C5592" s="669"/>
      <c r="D5592" s="29"/>
      <c r="E5592" s="27" t="s">
        <v>12</v>
      </c>
      <c r="F5592" s="306"/>
    </row>
    <row r="5593" spans="1:7" ht="20.25">
      <c r="A5593" s="30"/>
      <c r="B5593" s="31"/>
      <c r="C5593" s="670" t="s">
        <v>13</v>
      </c>
      <c r="D5593" s="671" t="s">
        <v>14</v>
      </c>
      <c r="E5593" s="670"/>
      <c r="F5593" s="306"/>
    </row>
    <row r="5594" spans="1:7" ht="20.25">
      <c r="A5594" s="34" t="s">
        <v>460</v>
      </c>
      <c r="B5594" s="280" t="s">
        <v>18</v>
      </c>
      <c r="C5594" s="280" t="s">
        <v>19</v>
      </c>
      <c r="D5594" s="86">
        <v>43131</v>
      </c>
      <c r="E5594" s="89">
        <v>32880</v>
      </c>
      <c r="F5594" s="306">
        <v>43101</v>
      </c>
    </row>
    <row r="5595" spans="1:7" ht="20.25">
      <c r="A5595" s="41"/>
      <c r="B5595" s="280"/>
      <c r="C5595" s="280"/>
      <c r="D5595" s="86"/>
      <c r="E5595" s="89"/>
      <c r="F5595" s="1267" t="s">
        <v>545</v>
      </c>
      <c r="G5595" s="1256"/>
    </row>
    <row r="5596" spans="1:7" ht="20.25">
      <c r="A5596" s="41"/>
      <c r="B5596" s="280"/>
      <c r="C5596" s="280"/>
      <c r="D5596" s="86"/>
      <c r="E5596" s="89"/>
      <c r="F5596" s="306"/>
    </row>
    <row r="5597" spans="1:7" ht="20.25">
      <c r="A5597" s="280"/>
      <c r="B5597" s="280"/>
      <c r="C5597" s="280"/>
      <c r="D5597" s="86"/>
      <c r="E5597" s="91"/>
      <c r="F5597" s="306"/>
    </row>
    <row r="5598" spans="1:7" ht="20.25">
      <c r="A5598" s="41"/>
      <c r="B5598" s="280"/>
      <c r="C5598" s="280"/>
      <c r="D5598" s="38"/>
      <c r="E5598" s="89"/>
      <c r="F5598" s="306"/>
    </row>
    <row r="5599" spans="1:7" ht="20.25">
      <c r="A5599" s="41"/>
      <c r="B5599" s="280"/>
      <c r="C5599" s="282"/>
      <c r="D5599" s="38"/>
      <c r="E5599" s="89"/>
      <c r="F5599" s="306"/>
    </row>
    <row r="5600" spans="1:7" ht="20.25">
      <c r="A5600" s="41"/>
      <c r="B5600" s="280"/>
      <c r="C5600" s="282"/>
      <c r="D5600" s="86"/>
      <c r="E5600" s="89"/>
      <c r="F5600" s="306"/>
    </row>
    <row r="5601" spans="1:6" ht="20.25">
      <c r="A5601" s="41"/>
      <c r="B5601" s="280"/>
      <c r="C5601" s="280"/>
      <c r="D5601" s="38"/>
      <c r="E5601" s="89"/>
      <c r="F5601" s="306"/>
    </row>
    <row r="5602" spans="1:6" ht="20.25">
      <c r="A5602" s="280"/>
      <c r="B5602" s="280"/>
      <c r="C5602" s="280"/>
      <c r="D5602" s="38"/>
      <c r="E5602" s="89"/>
      <c r="F5602" s="306"/>
    </row>
    <row r="5603" spans="1:6" ht="20.25">
      <c r="A5603" s="41"/>
      <c r="B5603" s="280"/>
      <c r="C5603" s="280"/>
      <c r="D5603" s="38"/>
      <c r="E5603" s="89"/>
      <c r="F5603" s="306"/>
    </row>
    <row r="5604" spans="1:6" ht="20.25">
      <c r="A5604" s="41"/>
      <c r="B5604" s="281"/>
      <c r="C5604" s="280"/>
      <c r="D5604" s="78"/>
      <c r="E5604" s="89"/>
      <c r="F5604" s="306"/>
    </row>
    <row r="5605" spans="1:6" ht="20.25">
      <c r="A5605" s="47"/>
      <c r="B5605" s="28"/>
      <c r="C5605" s="27"/>
      <c r="D5605" s="148"/>
      <c r="E5605" s="89"/>
      <c r="F5605" s="306"/>
    </row>
    <row r="5606" spans="1:6" ht="20.25">
      <c r="A5606" s="47"/>
      <c r="B5606" s="27"/>
      <c r="C5606" s="27"/>
      <c r="D5606" s="27"/>
      <c r="E5606" s="89"/>
      <c r="F5606" s="306"/>
    </row>
    <row r="5607" spans="1:6" ht="20.25">
      <c r="A5607" s="280"/>
      <c r="B5607" s="280"/>
      <c r="C5607" s="280"/>
      <c r="D5607" s="38"/>
      <c r="E5607" s="89"/>
      <c r="F5607" s="306"/>
    </row>
    <row r="5608" spans="1:6" ht="20.25">
      <c r="A5608" s="280"/>
      <c r="B5608" s="280"/>
      <c r="C5608" s="280"/>
      <c r="D5608" s="38"/>
      <c r="E5608" s="89"/>
      <c r="F5608" s="306"/>
    </row>
    <row r="5609" spans="1:6" ht="20.25">
      <c r="A5609" s="41"/>
      <c r="B5609" s="280"/>
      <c r="C5609" s="280"/>
      <c r="D5609" s="38"/>
      <c r="E5609" s="89"/>
      <c r="F5609" s="306"/>
    </row>
    <row r="5610" spans="1:6" ht="20.25">
      <c r="A5610" s="41"/>
      <c r="B5610" s="280"/>
      <c r="C5610" s="280"/>
      <c r="D5610" s="38"/>
      <c r="E5610" s="89"/>
      <c r="F5610" s="306"/>
    </row>
    <row r="5611" spans="1:6" ht="20.25">
      <c r="A5611" s="41"/>
      <c r="B5611" s="280"/>
      <c r="C5611" s="280"/>
      <c r="D5611" s="38"/>
      <c r="E5611" s="89"/>
      <c r="F5611" s="306"/>
    </row>
    <row r="5612" spans="1:6" ht="20.25">
      <c r="A5612" s="280"/>
      <c r="B5612" s="281"/>
      <c r="C5612" s="280"/>
      <c r="D5612" s="45"/>
      <c r="E5612" s="46"/>
      <c r="F5612" s="306"/>
    </row>
    <row r="5613" spans="1:6" ht="20.25">
      <c r="A5613" s="280"/>
      <c r="B5613" s="281"/>
      <c r="C5613" s="280"/>
      <c r="D5613" s="45"/>
      <c r="E5613" s="46"/>
      <c r="F5613" s="306"/>
    </row>
    <row r="5614" spans="1:6" s="279" customFormat="1" ht="20.25">
      <c r="A5614" s="280"/>
      <c r="B5614" s="281"/>
      <c r="C5614" s="280"/>
      <c r="D5614" s="45"/>
      <c r="E5614" s="46"/>
      <c r="F5614" s="306"/>
    </row>
    <row r="5615" spans="1:6" s="279" customFormat="1" ht="20.25">
      <c r="A5615" s="280"/>
      <c r="B5615" s="281"/>
      <c r="C5615" s="280"/>
      <c r="D5615" s="45"/>
      <c r="E5615" s="46"/>
      <c r="F5615" s="306"/>
    </row>
    <row r="5616" spans="1:6" ht="20.25">
      <c r="A5616" s="280"/>
      <c r="B5616" s="281"/>
      <c r="C5616" s="280"/>
      <c r="D5616" s="45"/>
      <c r="E5616" s="46"/>
      <c r="F5616" s="306"/>
    </row>
    <row r="5617" spans="1:6" ht="20.25">
      <c r="A5617" s="280"/>
      <c r="B5617" s="281"/>
      <c r="C5617" s="280"/>
      <c r="D5617" s="45" t="s">
        <v>29</v>
      </c>
      <c r="E5617" s="46"/>
      <c r="F5617" s="306"/>
    </row>
    <row r="5618" spans="1:6" ht="20.25">
      <c r="A5618" s="280"/>
      <c r="B5618" s="281"/>
      <c r="C5618" s="280"/>
      <c r="D5618" s="45"/>
      <c r="E5618" s="46"/>
      <c r="F5618" s="306"/>
    </row>
    <row r="5619" spans="1:6" ht="20.25">
      <c r="A5619" s="47"/>
      <c r="B5619" s="48"/>
      <c r="C5619" s="47"/>
      <c r="D5619" s="49"/>
      <c r="E5619" s="50"/>
      <c r="F5619" s="306"/>
    </row>
    <row r="5620" spans="1:6" ht="20.25">
      <c r="A5620" s="30"/>
      <c r="B5620" s="51"/>
      <c r="C5620" s="30"/>
      <c r="D5620" s="49"/>
      <c r="E5620" s="50"/>
      <c r="F5620" s="306"/>
    </row>
    <row r="5621" spans="1:6" ht="20.25">
      <c r="A5621" s="52"/>
      <c r="B5621" s="53"/>
      <c r="C5621" s="1238" t="s">
        <v>744</v>
      </c>
      <c r="D5621" s="1239"/>
      <c r="E5621" s="140">
        <f>SUM(E5594:E5620)</f>
        <v>32880</v>
      </c>
      <c r="F5621" s="306"/>
    </row>
    <row r="5622" spans="1:6" ht="20.25">
      <c r="A5622" s="55" t="s">
        <v>23</v>
      </c>
      <c r="B5622" s="53"/>
      <c r="C5622" s="28"/>
      <c r="D5622" s="28"/>
      <c r="E5622" s="179"/>
      <c r="F5622" s="306"/>
    </row>
    <row r="5623" spans="1:6" ht="20.25">
      <c r="A5623" s="19" t="s">
        <v>0</v>
      </c>
      <c r="B5623" s="40"/>
      <c r="C5623" s="40"/>
      <c r="D5623" s="40"/>
      <c r="E5623" s="40"/>
      <c r="F5623" s="306"/>
    </row>
    <row r="5624" spans="1:6" ht="20.25">
      <c r="A5624" s="19" t="s">
        <v>1</v>
      </c>
      <c r="B5624" s="14"/>
      <c r="C5624" s="14"/>
      <c r="D5624" s="14"/>
      <c r="E5624" s="14"/>
      <c r="F5624" s="306"/>
    </row>
    <row r="5625" spans="1:6">
      <c r="A5625" s="14"/>
      <c r="B5625" s="14"/>
      <c r="C5625" s="14"/>
      <c r="D5625" s="14"/>
      <c r="E5625" s="14"/>
      <c r="F5625" s="306"/>
    </row>
    <row r="5626" spans="1:6" ht="20.25">
      <c r="A5626" s="19"/>
      <c r="B5626" s="20"/>
      <c r="C5626" s="19" t="s">
        <v>2</v>
      </c>
      <c r="D5626" s="22"/>
      <c r="E5626" s="22"/>
      <c r="F5626" s="306"/>
    </row>
    <row r="5627" spans="1:6" ht="20.25">
      <c r="A5627" s="19" t="s">
        <v>3</v>
      </c>
      <c r="B5627" s="23"/>
      <c r="C5627" s="20"/>
      <c r="D5627" s="22"/>
      <c r="E5627" s="22"/>
      <c r="F5627" s="306"/>
    </row>
    <row r="5628" spans="1:6" ht="20.25">
      <c r="A5628" s="19"/>
      <c r="B5628" s="23"/>
      <c r="C5628" s="20"/>
      <c r="D5628" s="22"/>
      <c r="E5628" s="22"/>
      <c r="F5628" s="306"/>
    </row>
    <row r="5629" spans="1:6" ht="20.25">
      <c r="A5629" s="21" t="s">
        <v>461</v>
      </c>
      <c r="B5629" s="23"/>
      <c r="C5629" s="20"/>
      <c r="D5629" s="22"/>
      <c r="E5629" s="22"/>
      <c r="F5629" s="306"/>
    </row>
    <row r="5630" spans="1:6" ht="20.25">
      <c r="A5630" s="21" t="s">
        <v>5</v>
      </c>
      <c r="B5630" s="24"/>
      <c r="C5630" s="21"/>
      <c r="D5630" s="22"/>
      <c r="E5630" s="22"/>
      <c r="F5630" s="306"/>
    </row>
    <row r="5631" spans="1:6" ht="20.25">
      <c r="A5631" s="21" t="s">
        <v>6</v>
      </c>
      <c r="B5631" s="24"/>
      <c r="C5631" s="21"/>
      <c r="D5631" s="22"/>
      <c r="E5631" s="22"/>
      <c r="F5631" s="306"/>
    </row>
    <row r="5632" spans="1:6" ht="20.25">
      <c r="A5632" s="25" t="s">
        <v>7</v>
      </c>
      <c r="B5632" s="26" t="s">
        <v>8</v>
      </c>
      <c r="C5632" s="75" t="s">
        <v>9</v>
      </c>
      <c r="D5632" s="119"/>
      <c r="E5632" s="25" t="s">
        <v>10</v>
      </c>
      <c r="F5632" s="306"/>
    </row>
    <row r="5633" spans="1:6" ht="20.25">
      <c r="A5633" s="27"/>
      <c r="B5633" s="28" t="s">
        <v>11</v>
      </c>
      <c r="C5633" s="25"/>
      <c r="D5633" s="29"/>
      <c r="E5633" s="27" t="s">
        <v>12</v>
      </c>
      <c r="F5633" s="306"/>
    </row>
    <row r="5634" spans="1:6" ht="20.25">
      <c r="A5634" s="30"/>
      <c r="B5634" s="31"/>
      <c r="C5634" s="32" t="s">
        <v>13</v>
      </c>
      <c r="D5634" s="33" t="s">
        <v>14</v>
      </c>
      <c r="E5634" s="32"/>
      <c r="F5634" s="306"/>
    </row>
    <row r="5635" spans="1:6" ht="20.25">
      <c r="A5635" s="34" t="s">
        <v>462</v>
      </c>
      <c r="B5635" s="280" t="s">
        <v>73</v>
      </c>
      <c r="C5635" s="280" t="s">
        <v>760</v>
      </c>
      <c r="D5635" s="86"/>
      <c r="E5635" s="89">
        <v>-714867</v>
      </c>
      <c r="F5635" s="299"/>
    </row>
    <row r="5636" spans="1:6" ht="20.25">
      <c r="A5636" s="37"/>
      <c r="B5636" s="280" t="s">
        <v>18</v>
      </c>
      <c r="C5636" s="280" t="s">
        <v>17</v>
      </c>
      <c r="D5636" s="86">
        <v>43115</v>
      </c>
      <c r="E5636" s="89">
        <v>1614867</v>
      </c>
      <c r="F5636" s="306">
        <v>43101</v>
      </c>
    </row>
    <row r="5637" spans="1:6" ht="20.25">
      <c r="A5637" s="41"/>
      <c r="B5637" s="280" t="s">
        <v>18</v>
      </c>
      <c r="C5637" s="280" t="s">
        <v>19</v>
      </c>
      <c r="D5637" s="86">
        <v>43131</v>
      </c>
      <c r="E5637" s="89">
        <v>1141188</v>
      </c>
      <c r="F5637" s="305"/>
    </row>
    <row r="5638" spans="1:6" ht="20.25">
      <c r="A5638" s="41"/>
      <c r="B5638" s="37"/>
      <c r="C5638" s="37"/>
      <c r="D5638" s="86"/>
      <c r="E5638" s="89"/>
      <c r="F5638" s="306"/>
    </row>
    <row r="5639" spans="1:6" ht="20.25">
      <c r="A5639" s="41"/>
      <c r="B5639" s="37"/>
      <c r="C5639" s="37"/>
      <c r="D5639" s="86"/>
      <c r="E5639" s="89"/>
      <c r="F5639" s="306"/>
    </row>
    <row r="5640" spans="1:6" ht="20.25">
      <c r="A5640" s="41"/>
      <c r="B5640" s="37"/>
      <c r="C5640" s="85"/>
      <c r="D5640" s="86"/>
      <c r="E5640" s="89"/>
      <c r="F5640" s="306"/>
    </row>
    <row r="5641" spans="1:6" ht="20.25">
      <c r="A5641" s="41"/>
      <c r="B5641" s="37"/>
      <c r="C5641" s="85"/>
      <c r="D5641" s="86"/>
      <c r="E5641" s="89"/>
      <c r="F5641" s="306"/>
    </row>
    <row r="5642" spans="1:6" ht="20.25">
      <c r="A5642" s="41"/>
      <c r="B5642" s="37"/>
      <c r="C5642" s="37"/>
      <c r="D5642" s="38"/>
      <c r="E5642" s="89"/>
      <c r="F5642" s="306"/>
    </row>
    <row r="5643" spans="1:6" ht="20.25">
      <c r="A5643" s="37"/>
      <c r="B5643" s="37"/>
      <c r="C5643" s="37"/>
      <c r="D5643" s="38"/>
      <c r="E5643" s="89"/>
      <c r="F5643" s="306"/>
    </row>
    <row r="5644" spans="1:6" ht="20.25">
      <c r="A5644" s="41"/>
      <c r="B5644" s="37"/>
      <c r="C5644" s="37"/>
      <c r="D5644" s="38"/>
      <c r="E5644" s="89"/>
      <c r="F5644" s="306"/>
    </row>
    <row r="5645" spans="1:6" ht="20.25">
      <c r="A5645" s="41"/>
      <c r="B5645" s="44"/>
      <c r="C5645" s="37"/>
      <c r="D5645" s="78"/>
      <c r="E5645" s="89"/>
      <c r="F5645" s="306"/>
    </row>
    <row r="5646" spans="1:6" ht="20.25">
      <c r="A5646" s="47"/>
      <c r="B5646" s="28"/>
      <c r="C5646" s="27"/>
      <c r="D5646" s="148"/>
      <c r="E5646" s="89"/>
      <c r="F5646" s="306"/>
    </row>
    <row r="5647" spans="1:6" ht="20.25">
      <c r="A5647" s="47"/>
      <c r="B5647" s="27"/>
      <c r="C5647" s="27"/>
      <c r="D5647" s="27"/>
      <c r="E5647" s="89"/>
      <c r="F5647" s="306"/>
    </row>
    <row r="5648" spans="1:6" ht="20.25">
      <c r="A5648" s="37"/>
      <c r="B5648" s="37"/>
      <c r="C5648" s="37"/>
      <c r="D5648" s="38"/>
      <c r="E5648" s="89"/>
      <c r="F5648" s="306"/>
    </row>
    <row r="5649" spans="1:6" ht="20.25">
      <c r="A5649" s="37"/>
      <c r="B5649" s="37"/>
      <c r="C5649" s="37"/>
      <c r="D5649" s="38"/>
      <c r="E5649" s="89"/>
      <c r="F5649" s="306"/>
    </row>
    <row r="5650" spans="1:6" ht="20.25">
      <c r="A5650" s="41"/>
      <c r="B5650" s="37"/>
      <c r="C5650" s="37"/>
      <c r="D5650" s="38"/>
      <c r="E5650" s="89"/>
      <c r="F5650" s="306"/>
    </row>
    <row r="5651" spans="1:6" ht="20.25">
      <c r="A5651" s="41"/>
      <c r="B5651" s="37"/>
      <c r="C5651" s="37"/>
      <c r="D5651" s="38"/>
      <c r="E5651" s="89"/>
      <c r="F5651" s="306"/>
    </row>
    <row r="5652" spans="1:6" ht="20.25">
      <c r="A5652" s="41"/>
      <c r="B5652" s="37"/>
      <c r="C5652" s="37"/>
      <c r="D5652" s="38"/>
      <c r="E5652" s="89"/>
      <c r="F5652" s="306"/>
    </row>
    <row r="5653" spans="1:6" ht="20.25">
      <c r="A5653" s="37"/>
      <c r="B5653" s="44"/>
      <c r="C5653" s="37"/>
      <c r="D5653" s="45"/>
      <c r="E5653" s="46"/>
      <c r="F5653" s="306"/>
    </row>
    <row r="5654" spans="1:6" ht="20.25">
      <c r="A5654" s="280"/>
      <c r="B5654" s="281"/>
      <c r="C5654" s="280"/>
      <c r="D5654" s="45"/>
      <c r="E5654" s="46"/>
      <c r="F5654" s="306"/>
    </row>
    <row r="5655" spans="1:6" s="279" customFormat="1" ht="20.25">
      <c r="A5655" s="280"/>
      <c r="B5655" s="281"/>
      <c r="C5655" s="280"/>
      <c r="D5655" s="45"/>
      <c r="E5655" s="46"/>
      <c r="F5655" s="306"/>
    </row>
    <row r="5656" spans="1:6" s="279" customFormat="1" ht="20.25">
      <c r="A5656" s="280"/>
      <c r="B5656" s="281"/>
      <c r="C5656" s="280"/>
      <c r="D5656" s="45"/>
      <c r="E5656" s="46"/>
      <c r="F5656" s="306"/>
    </row>
    <row r="5657" spans="1:6" ht="20.25">
      <c r="A5657" s="37"/>
      <c r="B5657" s="44"/>
      <c r="C5657" s="37"/>
      <c r="D5657" s="45"/>
      <c r="E5657" s="46"/>
      <c r="F5657" s="306"/>
    </row>
    <row r="5658" spans="1:6" ht="20.25">
      <c r="A5658" s="37"/>
      <c r="B5658" s="44"/>
      <c r="C5658" s="37"/>
      <c r="D5658" s="45" t="s">
        <v>29</v>
      </c>
      <c r="E5658" s="46"/>
      <c r="F5658" s="306"/>
    </row>
    <row r="5659" spans="1:6" ht="20.25">
      <c r="A5659" s="37"/>
      <c r="B5659" s="44"/>
      <c r="C5659" s="37"/>
      <c r="D5659" s="45"/>
      <c r="E5659" s="46"/>
      <c r="F5659" s="306"/>
    </row>
    <row r="5660" spans="1:6" ht="20.25">
      <c r="A5660" s="47"/>
      <c r="B5660" s="48"/>
      <c r="C5660" s="47"/>
      <c r="D5660" s="49"/>
      <c r="E5660" s="50"/>
      <c r="F5660" s="306"/>
    </row>
    <row r="5661" spans="1:6" ht="20.25">
      <c r="A5661" s="30"/>
      <c r="B5661" s="51"/>
      <c r="C5661" s="30"/>
      <c r="D5661" s="49"/>
      <c r="E5661" s="50"/>
      <c r="F5661" s="306"/>
    </row>
    <row r="5662" spans="1:6" ht="20.25">
      <c r="A5662" s="52"/>
      <c r="B5662" s="53"/>
      <c r="C5662" s="1238" t="s">
        <v>744</v>
      </c>
      <c r="D5662" s="1239"/>
      <c r="E5662" s="140">
        <f>SUM(E5635:E5661)</f>
        <v>2041188</v>
      </c>
      <c r="F5662" s="306"/>
    </row>
    <row r="5663" spans="1:6" ht="20.25">
      <c r="A5663" s="55" t="s">
        <v>23</v>
      </c>
      <c r="B5663" s="53"/>
      <c r="C5663" s="28"/>
      <c r="D5663" s="28"/>
      <c r="E5663" s="179"/>
      <c r="F5663" s="306"/>
    </row>
    <row r="5664" spans="1:6" ht="20.25">
      <c r="A5664" s="19" t="s">
        <v>0</v>
      </c>
      <c r="B5664" s="40"/>
      <c r="C5664" s="40"/>
      <c r="D5664" s="40"/>
      <c r="E5664" s="40"/>
      <c r="F5664" s="306"/>
    </row>
    <row r="5665" spans="1:6" ht="20.25">
      <c r="A5665" s="19" t="s">
        <v>1</v>
      </c>
      <c r="B5665" s="14"/>
      <c r="C5665" s="14"/>
      <c r="D5665" s="14"/>
      <c r="E5665" s="14"/>
      <c r="F5665" s="306"/>
    </row>
    <row r="5666" spans="1:6">
      <c r="A5666" s="14"/>
      <c r="B5666" s="14"/>
      <c r="C5666" s="14"/>
      <c r="D5666" s="14"/>
      <c r="E5666" s="14"/>
      <c r="F5666" s="306"/>
    </row>
    <row r="5667" spans="1:6">
      <c r="A5667" s="14"/>
      <c r="B5667" s="14"/>
      <c r="C5667" s="14"/>
      <c r="D5667" s="14"/>
      <c r="E5667" s="14"/>
      <c r="F5667" s="306"/>
    </row>
    <row r="5668" spans="1:6" ht="20.25">
      <c r="A5668" s="19"/>
      <c r="B5668" s="20"/>
      <c r="C5668" s="19" t="s">
        <v>2</v>
      </c>
      <c r="D5668" s="22"/>
      <c r="E5668" s="22"/>
      <c r="F5668" s="306"/>
    </row>
    <row r="5669" spans="1:6" ht="20.25">
      <c r="A5669" s="19" t="s">
        <v>3</v>
      </c>
      <c r="B5669" s="23"/>
      <c r="C5669" s="20"/>
      <c r="D5669" s="22"/>
      <c r="E5669" s="22"/>
      <c r="F5669" s="306"/>
    </row>
    <row r="5670" spans="1:6" ht="20.25">
      <c r="A5670" s="19"/>
      <c r="B5670" s="23"/>
      <c r="C5670" s="20"/>
      <c r="D5670" s="22"/>
      <c r="E5670" s="22"/>
      <c r="F5670" s="306"/>
    </row>
    <row r="5671" spans="1:6" ht="20.25">
      <c r="A5671" s="21" t="s">
        <v>463</v>
      </c>
      <c r="B5671" s="23"/>
      <c r="C5671" s="20"/>
      <c r="D5671" s="22"/>
      <c r="E5671" s="22"/>
      <c r="F5671" s="306"/>
    </row>
    <row r="5672" spans="1:6" ht="20.25">
      <c r="A5672" s="21" t="s">
        <v>5</v>
      </c>
      <c r="B5672" s="24"/>
      <c r="C5672" s="21"/>
      <c r="D5672" s="22"/>
      <c r="E5672" s="22"/>
      <c r="F5672" s="306"/>
    </row>
    <row r="5673" spans="1:6" ht="20.25">
      <c r="A5673" s="21" t="s">
        <v>6</v>
      </c>
      <c r="B5673" s="24"/>
      <c r="C5673" s="21"/>
      <c r="D5673" s="22"/>
      <c r="E5673" s="22"/>
      <c r="F5673" s="306"/>
    </row>
    <row r="5674" spans="1:6" ht="20.25">
      <c r="A5674" s="25" t="s">
        <v>7</v>
      </c>
      <c r="B5674" s="26" t="s">
        <v>8</v>
      </c>
      <c r="C5674" s="1238" t="s">
        <v>9</v>
      </c>
      <c r="D5674" s="1239"/>
      <c r="E5674" s="25" t="s">
        <v>10</v>
      </c>
      <c r="F5674" s="306"/>
    </row>
    <row r="5675" spans="1:6" ht="20.25">
      <c r="A5675" s="27"/>
      <c r="B5675" s="28" t="s">
        <v>11</v>
      </c>
      <c r="C5675" s="25"/>
      <c r="D5675" s="29"/>
      <c r="E5675" s="27" t="s">
        <v>12</v>
      </c>
      <c r="F5675" s="305">
        <v>43101</v>
      </c>
    </row>
    <row r="5676" spans="1:6" ht="20.25">
      <c r="A5676" s="30"/>
      <c r="B5676" s="31"/>
      <c r="C5676" s="32" t="s">
        <v>13</v>
      </c>
      <c r="D5676" s="33" t="s">
        <v>14</v>
      </c>
      <c r="E5676" s="32"/>
      <c r="F5676" s="305">
        <v>43101</v>
      </c>
    </row>
    <row r="5677" spans="1:6" ht="20.25">
      <c r="A5677" s="34" t="s">
        <v>464</v>
      </c>
      <c r="B5677" s="280" t="s">
        <v>40</v>
      </c>
      <c r="C5677" s="280" t="s">
        <v>19</v>
      </c>
      <c r="D5677" s="86">
        <v>43100</v>
      </c>
      <c r="E5677" s="89">
        <v>1039501</v>
      </c>
      <c r="F5677" s="306"/>
    </row>
    <row r="5678" spans="1:6" ht="20.25">
      <c r="A5678" s="37"/>
      <c r="B5678" s="280" t="s">
        <v>73</v>
      </c>
      <c r="C5678" s="280" t="s">
        <v>764</v>
      </c>
      <c r="D5678" s="86">
        <v>43131</v>
      </c>
      <c r="E5678" s="89">
        <v>-935223</v>
      </c>
      <c r="F5678" s="306"/>
    </row>
    <row r="5679" spans="1:6" ht="20.25">
      <c r="A5679" s="41"/>
      <c r="B5679" s="280" t="s">
        <v>18</v>
      </c>
      <c r="C5679" s="280" t="s">
        <v>17</v>
      </c>
      <c r="D5679" s="86">
        <v>43115</v>
      </c>
      <c r="E5679" s="89">
        <v>1696863</v>
      </c>
      <c r="F5679" s="306"/>
    </row>
    <row r="5680" spans="1:6" ht="20.25">
      <c r="A5680" s="41"/>
      <c r="B5680" s="280" t="s">
        <v>18</v>
      </c>
      <c r="C5680" s="280" t="s">
        <v>19</v>
      </c>
      <c r="D5680" s="86">
        <v>43131</v>
      </c>
      <c r="E5680" s="89">
        <v>2159134</v>
      </c>
      <c r="F5680" s="306"/>
    </row>
    <row r="5681" spans="1:6" ht="20.25">
      <c r="A5681" s="41"/>
      <c r="B5681" s="37"/>
      <c r="C5681" s="37"/>
      <c r="D5681" s="38"/>
      <c r="E5681" s="89"/>
      <c r="F5681" s="306"/>
    </row>
    <row r="5682" spans="1:6" ht="20.25">
      <c r="A5682" s="41"/>
      <c r="B5682" s="37"/>
      <c r="C5682" s="85"/>
      <c r="D5682" s="38"/>
      <c r="E5682" s="89"/>
      <c r="F5682" s="306"/>
    </row>
    <row r="5683" spans="1:6" ht="20.25">
      <c r="A5683" s="41"/>
      <c r="B5683" s="37"/>
      <c r="C5683" s="85"/>
      <c r="D5683" s="86"/>
      <c r="E5683" s="89"/>
      <c r="F5683" s="306"/>
    </row>
    <row r="5684" spans="1:6" ht="20.25">
      <c r="A5684" s="41"/>
      <c r="B5684" s="37"/>
      <c r="C5684" s="37"/>
      <c r="D5684" s="38"/>
      <c r="E5684" s="89"/>
      <c r="F5684" s="306"/>
    </row>
    <row r="5685" spans="1:6" ht="20.25">
      <c r="A5685" s="37"/>
      <c r="B5685" s="37"/>
      <c r="C5685" s="37"/>
      <c r="D5685" s="38"/>
      <c r="E5685" s="89"/>
      <c r="F5685" s="306"/>
    </row>
    <row r="5686" spans="1:6" ht="20.25">
      <c r="A5686" s="41"/>
      <c r="B5686" s="37"/>
      <c r="C5686" s="37"/>
      <c r="D5686" s="38"/>
      <c r="E5686" s="89"/>
      <c r="F5686" s="306"/>
    </row>
    <row r="5687" spans="1:6" ht="20.25">
      <c r="A5687" s="41"/>
      <c r="B5687" s="44"/>
      <c r="C5687" s="37"/>
      <c r="D5687" s="78"/>
      <c r="E5687" s="89"/>
      <c r="F5687" s="306"/>
    </row>
    <row r="5688" spans="1:6" ht="20.25">
      <c r="A5688" s="47"/>
      <c r="B5688" s="28"/>
      <c r="C5688" s="27"/>
      <c r="D5688" s="148"/>
      <c r="E5688" s="89"/>
      <c r="F5688" s="306"/>
    </row>
    <row r="5689" spans="1:6" ht="20.25">
      <c r="A5689" s="47"/>
      <c r="B5689" s="27"/>
      <c r="C5689" s="27"/>
      <c r="D5689" s="27"/>
      <c r="E5689" s="89"/>
      <c r="F5689" s="306"/>
    </row>
    <row r="5690" spans="1:6" ht="20.25">
      <c r="A5690" s="37"/>
      <c r="B5690" s="37"/>
      <c r="C5690" s="37"/>
      <c r="D5690" s="38"/>
      <c r="E5690" s="89"/>
      <c r="F5690" s="306"/>
    </row>
    <row r="5691" spans="1:6" ht="20.25">
      <c r="A5691" s="37"/>
      <c r="B5691" s="37"/>
      <c r="C5691" s="37"/>
      <c r="D5691" s="38"/>
      <c r="E5691" s="89"/>
      <c r="F5691" s="306"/>
    </row>
    <row r="5692" spans="1:6" ht="20.25">
      <c r="A5692" s="41"/>
      <c r="B5692" s="37"/>
      <c r="C5692" s="37"/>
      <c r="D5692" s="38"/>
      <c r="E5692" s="89"/>
      <c r="F5692" s="306"/>
    </row>
    <row r="5693" spans="1:6" ht="20.25">
      <c r="A5693" s="41"/>
      <c r="B5693" s="37"/>
      <c r="C5693" s="37"/>
      <c r="D5693" s="38"/>
      <c r="E5693" s="89"/>
      <c r="F5693" s="306"/>
    </row>
    <row r="5694" spans="1:6" ht="20.25">
      <c r="A5694" s="41"/>
      <c r="B5694" s="37"/>
      <c r="C5694" s="37"/>
      <c r="D5694" s="38"/>
      <c r="E5694" s="89"/>
      <c r="F5694" s="306"/>
    </row>
    <row r="5695" spans="1:6" s="279" customFormat="1" ht="20.25">
      <c r="A5695" s="37"/>
      <c r="B5695" s="44"/>
      <c r="C5695" s="37"/>
      <c r="D5695" s="45"/>
      <c r="E5695" s="46"/>
      <c r="F5695" s="306"/>
    </row>
    <row r="5696" spans="1:6" s="279" customFormat="1" ht="20.25">
      <c r="A5696" s="37"/>
      <c r="B5696" s="44"/>
      <c r="C5696" s="37"/>
      <c r="D5696" s="45"/>
      <c r="E5696" s="46"/>
      <c r="F5696" s="306"/>
    </row>
    <row r="5697" spans="1:6" s="279" customFormat="1" ht="20.25">
      <c r="A5697" s="280"/>
      <c r="B5697" s="281"/>
      <c r="C5697" s="280"/>
      <c r="D5697" s="45"/>
      <c r="E5697" s="46"/>
      <c r="F5697" s="306"/>
    </row>
    <row r="5698" spans="1:6" ht="20.25">
      <c r="A5698" s="280"/>
      <c r="B5698" s="281"/>
      <c r="C5698" s="280"/>
      <c r="D5698" s="45"/>
      <c r="E5698" s="46"/>
      <c r="F5698" s="306"/>
    </row>
    <row r="5699" spans="1:6" ht="20.25">
      <c r="A5699" s="37"/>
      <c r="B5699" s="44"/>
      <c r="C5699" s="37"/>
      <c r="D5699" s="45" t="s">
        <v>29</v>
      </c>
      <c r="E5699" s="46"/>
      <c r="F5699" s="306"/>
    </row>
    <row r="5700" spans="1:6" ht="20.25">
      <c r="A5700" s="37"/>
      <c r="B5700" s="44"/>
      <c r="C5700" s="37"/>
      <c r="D5700" s="45"/>
      <c r="E5700" s="46"/>
      <c r="F5700" s="306"/>
    </row>
    <row r="5701" spans="1:6" ht="20.25">
      <c r="A5701" s="47"/>
      <c r="B5701" s="48"/>
      <c r="C5701" s="47"/>
      <c r="D5701" s="49"/>
      <c r="E5701" s="50"/>
      <c r="F5701" s="306"/>
    </row>
    <row r="5702" spans="1:6" ht="20.25">
      <c r="A5702" s="30"/>
      <c r="B5702" s="51"/>
      <c r="C5702" s="30"/>
      <c r="D5702" s="49"/>
      <c r="E5702" s="50"/>
      <c r="F5702" s="306"/>
    </row>
    <row r="5703" spans="1:6" ht="20.25">
      <c r="A5703" s="52"/>
      <c r="B5703" s="53"/>
      <c r="C5703" s="1238" t="s">
        <v>744</v>
      </c>
      <c r="D5703" s="1239"/>
      <c r="E5703" s="140">
        <f>SUM(E5677:E5702)</f>
        <v>3960275</v>
      </c>
      <c r="F5703" s="306"/>
    </row>
    <row r="5704" spans="1:6" ht="20.25">
      <c r="A5704" s="55" t="s">
        <v>23</v>
      </c>
      <c r="B5704" s="53"/>
      <c r="C5704" s="192"/>
      <c r="D5704" s="28"/>
      <c r="E5704" s="179"/>
      <c r="F5704" s="306"/>
    </row>
    <row r="5705" spans="1:6" ht="20.25">
      <c r="A5705" s="19" t="s">
        <v>0</v>
      </c>
      <c r="B5705" s="40"/>
      <c r="C5705" s="40"/>
      <c r="D5705" s="40"/>
      <c r="E5705" s="40"/>
      <c r="F5705" s="306"/>
    </row>
    <row r="5706" spans="1:6" ht="20.25">
      <c r="A5706" s="19" t="s">
        <v>1</v>
      </c>
      <c r="B5706" s="14"/>
      <c r="C5706" s="14"/>
      <c r="D5706" s="14"/>
      <c r="E5706" s="14"/>
      <c r="F5706" s="306"/>
    </row>
    <row r="5707" spans="1:6">
      <c r="A5707" s="14"/>
      <c r="B5707" s="14"/>
      <c r="C5707" s="14"/>
      <c r="D5707" s="14"/>
      <c r="E5707" s="14"/>
      <c r="F5707" s="306"/>
    </row>
    <row r="5708" spans="1:6">
      <c r="A5708" s="14"/>
      <c r="B5708" s="14"/>
      <c r="C5708" s="14"/>
      <c r="D5708" s="14"/>
      <c r="E5708" s="14"/>
      <c r="F5708" s="306"/>
    </row>
    <row r="5709" spans="1:6" ht="20.25">
      <c r="A5709" s="19"/>
      <c r="B5709" s="20"/>
      <c r="C5709" s="19" t="s">
        <v>2</v>
      </c>
      <c r="D5709" s="22"/>
      <c r="E5709" s="22"/>
      <c r="F5709" s="306"/>
    </row>
    <row r="5710" spans="1:6" ht="20.25">
      <c r="A5710" s="19" t="s">
        <v>3</v>
      </c>
      <c r="B5710" s="23"/>
      <c r="C5710" s="20"/>
      <c r="D5710" s="22"/>
      <c r="E5710" s="22"/>
      <c r="F5710" s="306"/>
    </row>
    <row r="5711" spans="1:6" ht="20.25">
      <c r="A5711" s="19"/>
      <c r="B5711" s="23"/>
      <c r="C5711" s="20"/>
      <c r="D5711" s="22"/>
      <c r="E5711" s="22"/>
      <c r="F5711" s="306"/>
    </row>
    <row r="5712" spans="1:6" ht="20.25">
      <c r="A5712" s="21" t="s">
        <v>465</v>
      </c>
      <c r="B5712" s="23"/>
      <c r="C5712" s="14"/>
      <c r="D5712" s="14"/>
      <c r="E5712" s="14"/>
      <c r="F5712" s="306"/>
    </row>
    <row r="5713" spans="1:6" ht="20.25">
      <c r="A5713" s="21" t="s">
        <v>5</v>
      </c>
      <c r="B5713" s="24"/>
      <c r="C5713" s="21"/>
      <c r="D5713" s="22"/>
      <c r="E5713" s="22"/>
      <c r="F5713" s="306"/>
    </row>
    <row r="5714" spans="1:6" ht="20.25">
      <c r="A5714" s="21" t="s">
        <v>6</v>
      </c>
      <c r="B5714" s="24"/>
      <c r="C5714" s="21"/>
      <c r="D5714" s="22"/>
      <c r="E5714" s="22"/>
      <c r="F5714" s="306"/>
    </row>
    <row r="5715" spans="1:6" ht="20.25">
      <c r="A5715" s="25" t="s">
        <v>7</v>
      </c>
      <c r="B5715" s="26" t="s">
        <v>8</v>
      </c>
      <c r="C5715" s="75" t="s">
        <v>9</v>
      </c>
      <c r="D5715" s="119"/>
      <c r="E5715" s="25" t="s">
        <v>10</v>
      </c>
      <c r="F5715" s="306"/>
    </row>
    <row r="5716" spans="1:6" ht="20.25">
      <c r="A5716" s="27"/>
      <c r="B5716" s="28" t="s">
        <v>11</v>
      </c>
      <c r="C5716" s="25"/>
      <c r="D5716" s="29"/>
      <c r="E5716" s="27" t="s">
        <v>12</v>
      </c>
      <c r="F5716" s="306">
        <v>43101</v>
      </c>
    </row>
    <row r="5717" spans="1:6" ht="20.25">
      <c r="A5717" s="30"/>
      <c r="B5717" s="31"/>
      <c r="C5717" s="32" t="s">
        <v>13</v>
      </c>
      <c r="D5717" s="33" t="s">
        <v>14</v>
      </c>
      <c r="E5717" s="32"/>
      <c r="F5717" s="306"/>
    </row>
    <row r="5718" spans="1:6" ht="20.25">
      <c r="A5718" s="34" t="s">
        <v>466</v>
      </c>
      <c r="B5718" s="37" t="s">
        <v>467</v>
      </c>
      <c r="C5718" s="85"/>
      <c r="D5718" s="86">
        <v>42735</v>
      </c>
      <c r="E5718" s="89">
        <v>8483.2999999999993</v>
      </c>
      <c r="F5718" s="306"/>
    </row>
    <row r="5719" spans="1:6" ht="20.25">
      <c r="A5719" s="37"/>
      <c r="B5719" s="280" t="s">
        <v>124</v>
      </c>
      <c r="C5719" s="280" t="s">
        <v>19</v>
      </c>
      <c r="D5719" s="86">
        <v>43100</v>
      </c>
      <c r="E5719" s="89">
        <v>381806</v>
      </c>
      <c r="F5719" s="306"/>
    </row>
    <row r="5720" spans="1:6" ht="20.25">
      <c r="A5720" s="37"/>
      <c r="B5720" s="280" t="s">
        <v>124</v>
      </c>
      <c r="C5720" s="280" t="s">
        <v>19</v>
      </c>
      <c r="D5720" s="86">
        <v>43131</v>
      </c>
      <c r="E5720" s="89">
        <v>386691</v>
      </c>
      <c r="F5720" s="306"/>
    </row>
    <row r="5721" spans="1:6" ht="20.25">
      <c r="A5721" s="41"/>
      <c r="B5721" s="37"/>
      <c r="C5721" s="37"/>
      <c r="D5721" s="38"/>
      <c r="E5721" s="89"/>
      <c r="F5721" s="306"/>
    </row>
    <row r="5722" spans="1:6" ht="20.25">
      <c r="A5722" s="41"/>
      <c r="B5722" s="44"/>
      <c r="C5722" s="37"/>
      <c r="D5722" s="78"/>
      <c r="E5722" s="89"/>
      <c r="F5722" s="306"/>
    </row>
    <row r="5723" spans="1:6" ht="20.25">
      <c r="A5723" s="41"/>
      <c r="B5723" s="44"/>
      <c r="C5723" s="37"/>
      <c r="D5723" s="78"/>
      <c r="E5723" s="89"/>
      <c r="F5723" s="306"/>
    </row>
    <row r="5724" spans="1:6" ht="20.25">
      <c r="A5724" s="41"/>
      <c r="B5724" s="28"/>
      <c r="C5724" s="27"/>
      <c r="D5724" s="148"/>
      <c r="E5724" s="89"/>
      <c r="F5724" s="306"/>
    </row>
    <row r="5725" spans="1:6" ht="20.25">
      <c r="A5725" s="41"/>
      <c r="B5725" s="27"/>
      <c r="C5725" s="27"/>
      <c r="D5725" s="27"/>
      <c r="E5725" s="89"/>
      <c r="F5725" s="306"/>
    </row>
    <row r="5726" spans="1:6" ht="20.25">
      <c r="A5726" s="37"/>
      <c r="B5726" s="37"/>
      <c r="C5726" s="37"/>
      <c r="D5726" s="38"/>
      <c r="E5726" s="89"/>
      <c r="F5726" s="306"/>
    </row>
    <row r="5727" spans="1:6" ht="20.25">
      <c r="A5727" s="41"/>
      <c r="B5727" s="37"/>
      <c r="C5727" s="37"/>
      <c r="D5727" s="38"/>
      <c r="E5727" s="89"/>
      <c r="F5727" s="306"/>
    </row>
    <row r="5728" spans="1:6" ht="20.25">
      <c r="A5728" s="41"/>
      <c r="B5728" s="44"/>
      <c r="C5728" s="37"/>
      <c r="D5728" s="78"/>
      <c r="E5728" s="89"/>
      <c r="F5728" s="306"/>
    </row>
    <row r="5729" spans="1:6" ht="20.25">
      <c r="A5729" s="47"/>
      <c r="B5729" s="28"/>
      <c r="C5729" s="27"/>
      <c r="D5729" s="148"/>
      <c r="E5729" s="89"/>
      <c r="F5729" s="306"/>
    </row>
    <row r="5730" spans="1:6" ht="20.25">
      <c r="A5730" s="47"/>
      <c r="B5730" s="27"/>
      <c r="C5730" s="27"/>
      <c r="D5730" s="27"/>
      <c r="E5730" s="89"/>
      <c r="F5730" s="306"/>
    </row>
    <row r="5731" spans="1:6" ht="20.25">
      <c r="A5731" s="37"/>
      <c r="B5731" s="37"/>
      <c r="C5731" s="37"/>
      <c r="D5731" s="38"/>
      <c r="E5731" s="89"/>
      <c r="F5731" s="306"/>
    </row>
    <row r="5732" spans="1:6" ht="20.25">
      <c r="A5732" s="37"/>
      <c r="B5732" s="37"/>
      <c r="C5732" s="37"/>
      <c r="D5732" s="38"/>
      <c r="E5732" s="89"/>
      <c r="F5732" s="306"/>
    </row>
    <row r="5733" spans="1:6" ht="20.25">
      <c r="A5733" s="41"/>
      <c r="B5733" s="37"/>
      <c r="C5733" s="37"/>
      <c r="D5733" s="38"/>
      <c r="E5733" s="89"/>
      <c r="F5733" s="306" t="s">
        <v>29</v>
      </c>
    </row>
    <row r="5734" spans="1:6" ht="20.25">
      <c r="A5734" s="41"/>
      <c r="B5734" s="37"/>
      <c r="C5734" s="37"/>
      <c r="D5734" s="38"/>
      <c r="E5734" s="89"/>
      <c r="F5734" s="306"/>
    </row>
    <row r="5735" spans="1:6" ht="20.25">
      <c r="A5735" s="41"/>
      <c r="B5735" s="37"/>
      <c r="C5735" s="37"/>
      <c r="D5735" s="38"/>
      <c r="E5735" s="89"/>
      <c r="F5735" s="306"/>
    </row>
    <row r="5736" spans="1:6" s="279" customFormat="1" ht="20.25">
      <c r="A5736" s="37"/>
      <c r="B5736" s="44"/>
      <c r="C5736" s="37"/>
      <c r="D5736" s="45"/>
      <c r="E5736" s="46"/>
      <c r="F5736" s="306"/>
    </row>
    <row r="5737" spans="1:6" s="279" customFormat="1" ht="20.25">
      <c r="A5737" s="37"/>
      <c r="B5737" s="44"/>
      <c r="C5737" s="37"/>
      <c r="D5737" s="45"/>
      <c r="E5737" s="46"/>
      <c r="F5737" s="306"/>
    </row>
    <row r="5738" spans="1:6" ht="20.25">
      <c r="A5738" s="280"/>
      <c r="B5738" s="281"/>
      <c r="C5738" s="280"/>
      <c r="D5738" s="45"/>
      <c r="E5738" s="46"/>
      <c r="F5738" s="306"/>
    </row>
    <row r="5739" spans="1:6" ht="20.25">
      <c r="A5739" s="280"/>
      <c r="B5739" s="281"/>
      <c r="C5739" s="280"/>
      <c r="D5739" s="45"/>
      <c r="E5739" s="46"/>
      <c r="F5739" s="306"/>
    </row>
    <row r="5740" spans="1:6" ht="20.25">
      <c r="A5740" s="37"/>
      <c r="B5740" s="44"/>
      <c r="C5740" s="37"/>
      <c r="D5740" s="45" t="s">
        <v>29</v>
      </c>
      <c r="E5740" s="46"/>
      <c r="F5740" s="306"/>
    </row>
    <row r="5741" spans="1:6" ht="20.25">
      <c r="A5741" s="37"/>
      <c r="B5741" s="44"/>
      <c r="C5741" s="37"/>
      <c r="D5741" s="45"/>
      <c r="E5741" s="46"/>
      <c r="F5741" s="306"/>
    </row>
    <row r="5742" spans="1:6" ht="20.25">
      <c r="A5742" s="47"/>
      <c r="B5742" s="48"/>
      <c r="C5742" s="47"/>
      <c r="D5742" s="49"/>
      <c r="E5742" s="50"/>
      <c r="F5742" s="306"/>
    </row>
    <row r="5743" spans="1:6" ht="20.25">
      <c r="A5743" s="30"/>
      <c r="B5743" s="51"/>
      <c r="C5743" s="30"/>
      <c r="D5743" s="49"/>
      <c r="E5743" s="50"/>
      <c r="F5743" s="306"/>
    </row>
    <row r="5744" spans="1:6" ht="20.25">
      <c r="A5744" s="52"/>
      <c r="B5744" s="53"/>
      <c r="C5744" s="1238" t="s">
        <v>744</v>
      </c>
      <c r="D5744" s="1239"/>
      <c r="E5744" s="140">
        <f>SUM(E5718:E5743)</f>
        <v>776980.3</v>
      </c>
      <c r="F5744" s="306"/>
    </row>
    <row r="5745" spans="1:6" ht="20.25">
      <c r="A5745" s="55" t="s">
        <v>23</v>
      </c>
      <c r="B5745" s="53"/>
      <c r="C5745" s="28"/>
      <c r="D5745" s="28"/>
      <c r="E5745" s="179"/>
      <c r="F5745" s="306"/>
    </row>
    <row r="5746" spans="1:6" ht="20.25">
      <c r="A5746" s="19" t="s">
        <v>0</v>
      </c>
      <c r="B5746" s="40"/>
      <c r="C5746" s="40"/>
      <c r="D5746" s="40"/>
      <c r="E5746" s="40"/>
      <c r="F5746" s="306"/>
    </row>
    <row r="5747" spans="1:6" ht="20.25">
      <c r="A5747" s="19" t="s">
        <v>1</v>
      </c>
      <c r="B5747" s="14"/>
      <c r="C5747" s="14"/>
      <c r="D5747" s="14"/>
      <c r="E5747" s="14"/>
      <c r="F5747" s="306"/>
    </row>
    <row r="5748" spans="1:6">
      <c r="A5748" s="14"/>
      <c r="B5748" s="14"/>
      <c r="C5748" s="14"/>
      <c r="D5748" s="14"/>
      <c r="E5748" s="14"/>
      <c r="F5748" s="306"/>
    </row>
    <row r="5749" spans="1:6" ht="20.25">
      <c r="A5749" s="19"/>
      <c r="B5749" s="20"/>
      <c r="C5749" s="19" t="s">
        <v>2</v>
      </c>
      <c r="D5749" s="22"/>
      <c r="E5749" s="22"/>
      <c r="F5749" s="306"/>
    </row>
    <row r="5750" spans="1:6" ht="20.25">
      <c r="A5750" s="19" t="s">
        <v>3</v>
      </c>
      <c r="B5750" s="23"/>
      <c r="C5750" s="20"/>
      <c r="D5750" s="22"/>
      <c r="E5750" s="22"/>
      <c r="F5750" s="306"/>
    </row>
    <row r="5751" spans="1:6" ht="20.25">
      <c r="A5751" s="19"/>
      <c r="B5751" s="23"/>
      <c r="C5751" s="20"/>
      <c r="D5751" s="22"/>
      <c r="E5751" s="22"/>
      <c r="F5751" s="306"/>
    </row>
    <row r="5752" spans="1:6" ht="20.25">
      <c r="A5752" s="21" t="s">
        <v>468</v>
      </c>
      <c r="B5752" s="23"/>
      <c r="C5752" s="20"/>
      <c r="D5752" s="22"/>
      <c r="E5752" s="22"/>
      <c r="F5752" s="306"/>
    </row>
    <row r="5753" spans="1:6" ht="20.25">
      <c r="A5753" s="21" t="s">
        <v>5</v>
      </c>
      <c r="B5753" s="24"/>
      <c r="C5753" s="21"/>
      <c r="D5753" s="22"/>
      <c r="E5753" s="22"/>
      <c r="F5753" s="306"/>
    </row>
    <row r="5754" spans="1:6" ht="20.25">
      <c r="A5754" s="21" t="s">
        <v>6</v>
      </c>
      <c r="B5754" s="24"/>
      <c r="C5754" s="21"/>
      <c r="D5754" s="22"/>
      <c r="E5754" s="22"/>
      <c r="F5754" s="306"/>
    </row>
    <row r="5755" spans="1:6" ht="20.25">
      <c r="A5755" s="25" t="s">
        <v>7</v>
      </c>
      <c r="B5755" s="26" t="s">
        <v>8</v>
      </c>
      <c r="C5755" s="75" t="s">
        <v>9</v>
      </c>
      <c r="D5755" s="119"/>
      <c r="E5755" s="25" t="s">
        <v>10</v>
      </c>
      <c r="F5755" s="306"/>
    </row>
    <row r="5756" spans="1:6" ht="20.25">
      <c r="A5756" s="27"/>
      <c r="B5756" s="28" t="s">
        <v>11</v>
      </c>
      <c r="C5756" s="25"/>
      <c r="D5756" s="29"/>
      <c r="E5756" s="27" t="s">
        <v>12</v>
      </c>
      <c r="F5756" s="306"/>
    </row>
    <row r="5757" spans="1:6" ht="20.25">
      <c r="A5757" s="30"/>
      <c r="B5757" s="31"/>
      <c r="C5757" s="32" t="s">
        <v>13</v>
      </c>
      <c r="D5757" s="33" t="s">
        <v>14</v>
      </c>
      <c r="E5757" s="32"/>
      <c r="F5757" s="299">
        <v>43101</v>
      </c>
    </row>
    <row r="5758" spans="1:6" s="279" customFormat="1" ht="20.25">
      <c r="A5758" s="34" t="s">
        <v>469</v>
      </c>
      <c r="B5758" s="280" t="s">
        <v>18</v>
      </c>
      <c r="C5758" s="280" t="s">
        <v>19</v>
      </c>
      <c r="D5758" s="86">
        <v>43131</v>
      </c>
      <c r="E5758" s="89">
        <v>530624</v>
      </c>
      <c r="F5758" s="306"/>
    </row>
    <row r="5759" spans="1:6" ht="20.25">
      <c r="A5759" s="37"/>
      <c r="B5759" s="280"/>
      <c r="C5759" s="280"/>
      <c r="D5759" s="86"/>
      <c r="E5759" s="89"/>
      <c r="F5759" s="306"/>
    </row>
    <row r="5760" spans="1:6" ht="20.25">
      <c r="A5760" s="41"/>
      <c r="B5760" s="37"/>
      <c r="C5760" s="37"/>
      <c r="D5760" s="38"/>
      <c r="E5760" s="89"/>
      <c r="F5760" s="306"/>
    </row>
    <row r="5761" spans="1:6" ht="20.25">
      <c r="A5761" s="41"/>
      <c r="B5761" s="37"/>
      <c r="C5761" s="37"/>
      <c r="D5761" s="38"/>
      <c r="E5761" s="89"/>
      <c r="F5761" s="306"/>
    </row>
    <row r="5762" spans="1:6" ht="20.25">
      <c r="A5762" s="41"/>
      <c r="B5762" s="37"/>
      <c r="C5762" s="37"/>
      <c r="D5762" s="38"/>
      <c r="E5762" s="89"/>
      <c r="F5762" s="306"/>
    </row>
    <row r="5763" spans="1:6" ht="20.25">
      <c r="A5763" s="41"/>
      <c r="B5763" s="37"/>
      <c r="C5763" s="85"/>
      <c r="D5763" s="38"/>
      <c r="E5763" s="89"/>
      <c r="F5763" s="306"/>
    </row>
    <row r="5764" spans="1:6" ht="20.25">
      <c r="A5764" s="41"/>
      <c r="B5764" s="37"/>
      <c r="C5764" s="85"/>
      <c r="D5764" s="86"/>
      <c r="E5764" s="89"/>
      <c r="F5764" s="306"/>
    </row>
    <row r="5765" spans="1:6" ht="20.25">
      <c r="A5765" s="41"/>
      <c r="B5765" s="37"/>
      <c r="C5765" s="37"/>
      <c r="D5765" s="38"/>
      <c r="E5765" s="89"/>
      <c r="F5765" s="306"/>
    </row>
    <row r="5766" spans="1:6" ht="20.25">
      <c r="A5766" s="37"/>
      <c r="B5766" s="37"/>
      <c r="C5766" s="37"/>
      <c r="D5766" s="38"/>
      <c r="E5766" s="89"/>
      <c r="F5766" s="306"/>
    </row>
    <row r="5767" spans="1:6" ht="20.25">
      <c r="A5767" s="41"/>
      <c r="B5767" s="37"/>
      <c r="C5767" s="37"/>
      <c r="D5767" s="38"/>
      <c r="E5767" s="89"/>
      <c r="F5767" s="306"/>
    </row>
    <row r="5768" spans="1:6" ht="20.25">
      <c r="A5768" s="41"/>
      <c r="B5768" s="44"/>
      <c r="C5768" s="37"/>
      <c r="D5768" s="78"/>
      <c r="E5768" s="89"/>
      <c r="F5768" s="306"/>
    </row>
    <row r="5769" spans="1:6" ht="20.25">
      <c r="A5769" s="47"/>
      <c r="B5769" s="28"/>
      <c r="C5769" s="27"/>
      <c r="D5769" s="148"/>
      <c r="E5769" s="89"/>
      <c r="F5769" s="306"/>
    </row>
    <row r="5770" spans="1:6" ht="20.25">
      <c r="A5770" s="47"/>
      <c r="B5770" s="27"/>
      <c r="C5770" s="27"/>
      <c r="D5770" s="27"/>
      <c r="E5770" s="89"/>
      <c r="F5770" s="306"/>
    </row>
    <row r="5771" spans="1:6" ht="20.25">
      <c r="A5771" s="37"/>
      <c r="B5771" s="37"/>
      <c r="C5771" s="37"/>
      <c r="D5771" s="38"/>
      <c r="E5771" s="89"/>
      <c r="F5771" s="306"/>
    </row>
    <row r="5772" spans="1:6" ht="20.25">
      <c r="A5772" s="37"/>
      <c r="B5772" s="37"/>
      <c r="C5772" s="37"/>
      <c r="D5772" s="38"/>
      <c r="E5772" s="89"/>
      <c r="F5772" s="306"/>
    </row>
    <row r="5773" spans="1:6" ht="20.25">
      <c r="A5773" s="41"/>
      <c r="B5773" s="37"/>
      <c r="C5773" s="37"/>
      <c r="D5773" s="38"/>
      <c r="E5773" s="89"/>
      <c r="F5773" s="306"/>
    </row>
    <row r="5774" spans="1:6" ht="20.25">
      <c r="A5774" s="41"/>
      <c r="B5774" s="37"/>
      <c r="C5774" s="37"/>
      <c r="D5774" s="38"/>
      <c r="E5774" s="89"/>
      <c r="F5774" s="306"/>
    </row>
    <row r="5775" spans="1:6" ht="20.25">
      <c r="A5775" s="41"/>
      <c r="B5775" s="37"/>
      <c r="C5775" s="37"/>
      <c r="D5775" s="38"/>
      <c r="E5775" s="89"/>
      <c r="F5775" s="306"/>
    </row>
    <row r="5776" spans="1:6" ht="20.25">
      <c r="A5776" s="37"/>
      <c r="B5776" s="44"/>
      <c r="C5776" s="37"/>
      <c r="D5776" s="45"/>
      <c r="E5776" s="46"/>
      <c r="F5776" s="306"/>
    </row>
    <row r="5777" spans="1:6" ht="20.25">
      <c r="A5777" s="37"/>
      <c r="B5777" s="44"/>
      <c r="C5777" s="37"/>
      <c r="D5777" s="45"/>
      <c r="E5777" s="46"/>
      <c r="F5777" s="306"/>
    </row>
    <row r="5778" spans="1:6" ht="20.25">
      <c r="A5778" s="280"/>
      <c r="B5778" s="281"/>
      <c r="C5778" s="280"/>
      <c r="D5778" s="45"/>
      <c r="E5778" s="46"/>
      <c r="F5778" s="306"/>
    </row>
    <row r="5779" spans="1:6" s="279" customFormat="1" ht="20.25">
      <c r="A5779" s="280"/>
      <c r="B5779" s="281"/>
      <c r="C5779" s="280"/>
      <c r="D5779" s="45"/>
      <c r="E5779" s="46"/>
      <c r="F5779" s="306"/>
    </row>
    <row r="5780" spans="1:6" s="279" customFormat="1" ht="20.25">
      <c r="A5780" s="280"/>
      <c r="B5780" s="281"/>
      <c r="C5780" s="280"/>
      <c r="D5780" s="45"/>
      <c r="E5780" s="46"/>
      <c r="F5780" s="306"/>
    </row>
    <row r="5781" spans="1:6" ht="20.25">
      <c r="A5781" s="37"/>
      <c r="B5781" s="44"/>
      <c r="C5781" s="37"/>
      <c r="D5781" s="45" t="s">
        <v>29</v>
      </c>
      <c r="E5781" s="46"/>
      <c r="F5781" s="306"/>
    </row>
    <row r="5782" spans="1:6" ht="20.25">
      <c r="A5782" s="37"/>
      <c r="B5782" s="44"/>
      <c r="C5782" s="37"/>
      <c r="D5782" s="45"/>
      <c r="E5782" s="46"/>
      <c r="F5782" s="306"/>
    </row>
    <row r="5783" spans="1:6" ht="20.25">
      <c r="A5783" s="47"/>
      <c r="B5783" s="48"/>
      <c r="C5783" s="47"/>
      <c r="D5783" s="49"/>
      <c r="E5783" s="50"/>
      <c r="F5783" s="306"/>
    </row>
    <row r="5784" spans="1:6" ht="20.25">
      <c r="A5784" s="30"/>
      <c r="B5784" s="51"/>
      <c r="C5784" s="30"/>
      <c r="D5784" s="49"/>
      <c r="E5784" s="50"/>
      <c r="F5784" s="306"/>
    </row>
    <row r="5785" spans="1:6" ht="20.25">
      <c r="A5785" s="52"/>
      <c r="B5785" s="53"/>
      <c r="C5785" s="1238" t="s">
        <v>744</v>
      </c>
      <c r="D5785" s="1239"/>
      <c r="E5785" s="140">
        <f>SUM(E5758:E5784)</f>
        <v>530624</v>
      </c>
      <c r="F5785" s="306"/>
    </row>
    <row r="5786" spans="1:6" ht="20.25">
      <c r="A5786" s="55" t="s">
        <v>23</v>
      </c>
      <c r="B5786" s="53"/>
      <c r="C5786" s="28"/>
      <c r="D5786" s="28"/>
      <c r="E5786" s="179"/>
      <c r="F5786" s="306"/>
    </row>
    <row r="5787" spans="1:6" ht="20.25">
      <c r="A5787" s="19" t="s">
        <v>0</v>
      </c>
      <c r="B5787" s="40"/>
      <c r="C5787" s="40"/>
      <c r="D5787" s="40"/>
      <c r="E5787" s="40"/>
      <c r="F5787" s="306"/>
    </row>
    <row r="5788" spans="1:6" ht="20.25">
      <c r="A5788" s="19" t="s">
        <v>1</v>
      </c>
      <c r="B5788" s="14"/>
      <c r="C5788" s="14"/>
      <c r="D5788" s="14"/>
      <c r="E5788" s="14"/>
      <c r="F5788" s="306"/>
    </row>
    <row r="5789" spans="1:6">
      <c r="A5789" s="14"/>
      <c r="B5789" s="14"/>
      <c r="C5789" s="14"/>
      <c r="D5789" s="14"/>
      <c r="E5789" s="14"/>
      <c r="F5789" s="306"/>
    </row>
    <row r="5790" spans="1:6" ht="20.25">
      <c r="A5790" s="19"/>
      <c r="B5790" s="20"/>
      <c r="C5790" s="19" t="s">
        <v>2</v>
      </c>
      <c r="D5790" s="22"/>
      <c r="E5790" s="22"/>
      <c r="F5790" s="306"/>
    </row>
    <row r="5791" spans="1:6" ht="20.25">
      <c r="A5791" s="19" t="s">
        <v>3</v>
      </c>
      <c r="B5791" s="23"/>
      <c r="C5791" s="20"/>
      <c r="D5791" s="22"/>
      <c r="E5791" s="22"/>
      <c r="F5791" s="306"/>
    </row>
    <row r="5792" spans="1:6" ht="20.25">
      <c r="A5792" s="21"/>
      <c r="B5792" s="23"/>
      <c r="C5792" s="20"/>
      <c r="D5792" s="22"/>
      <c r="E5792" s="22"/>
      <c r="F5792" s="306"/>
    </row>
    <row r="5793" spans="1:6" ht="20.25">
      <c r="A5793" s="21" t="s">
        <v>470</v>
      </c>
      <c r="B5793" s="23"/>
      <c r="C5793" s="20"/>
      <c r="D5793" s="22"/>
      <c r="E5793" s="22"/>
      <c r="F5793" s="306"/>
    </row>
    <row r="5794" spans="1:6" ht="20.25">
      <c r="A5794" s="21" t="s">
        <v>5</v>
      </c>
      <c r="B5794" s="24"/>
      <c r="C5794" s="21"/>
      <c r="D5794" s="22"/>
      <c r="E5794" s="22"/>
      <c r="F5794" s="306"/>
    </row>
    <row r="5795" spans="1:6" ht="20.25">
      <c r="A5795" s="21" t="s">
        <v>6</v>
      </c>
      <c r="B5795" s="24"/>
      <c r="C5795" s="21"/>
      <c r="D5795" s="22"/>
      <c r="E5795" s="22"/>
      <c r="F5795" s="306"/>
    </row>
    <row r="5796" spans="1:6" ht="20.25">
      <c r="A5796" s="25" t="s">
        <v>7</v>
      </c>
      <c r="B5796" s="26" t="s">
        <v>8</v>
      </c>
      <c r="C5796" s="75" t="s">
        <v>9</v>
      </c>
      <c r="D5796" s="119"/>
      <c r="E5796" s="25" t="s">
        <v>10</v>
      </c>
      <c r="F5796" s="306"/>
    </row>
    <row r="5797" spans="1:6" ht="20.25">
      <c r="A5797" s="27"/>
      <c r="B5797" s="28" t="s">
        <v>11</v>
      </c>
      <c r="C5797" s="25"/>
      <c r="D5797" s="29"/>
      <c r="E5797" s="27" t="s">
        <v>12</v>
      </c>
      <c r="F5797" s="306"/>
    </row>
    <row r="5798" spans="1:6" ht="20.25">
      <c r="A5798" s="30"/>
      <c r="B5798" s="31"/>
      <c r="C5798" s="32" t="s">
        <v>13</v>
      </c>
      <c r="D5798" s="33" t="s">
        <v>14</v>
      </c>
      <c r="E5798" s="32"/>
      <c r="F5798" s="306">
        <v>43101</v>
      </c>
    </row>
    <row r="5799" spans="1:6" ht="20.25">
      <c r="A5799" s="34" t="s">
        <v>471</v>
      </c>
      <c r="B5799" s="280" t="s">
        <v>40</v>
      </c>
      <c r="C5799" s="280" t="s">
        <v>19</v>
      </c>
      <c r="D5799" s="38">
        <v>43131</v>
      </c>
      <c r="E5799" s="89">
        <v>80179</v>
      </c>
      <c r="F5799" s="306"/>
    </row>
    <row r="5800" spans="1:6" ht="20.25">
      <c r="A5800" s="41"/>
      <c r="B5800" s="280"/>
      <c r="C5800" s="280"/>
      <c r="D5800" s="38"/>
      <c r="E5800" s="89"/>
      <c r="F5800" s="306"/>
    </row>
    <row r="5801" spans="1:6" ht="20.25">
      <c r="A5801" s="37"/>
      <c r="B5801" s="37"/>
      <c r="C5801" s="37"/>
      <c r="D5801" s="86"/>
      <c r="E5801" s="90"/>
      <c r="F5801" s="306"/>
    </row>
    <row r="5802" spans="1:6" ht="20.25">
      <c r="A5802" s="41"/>
      <c r="B5802" s="37"/>
      <c r="C5802" s="37"/>
      <c r="D5802" s="38"/>
      <c r="E5802" s="89"/>
      <c r="F5802" s="306"/>
    </row>
    <row r="5803" spans="1:6" ht="20.25">
      <c r="A5803" s="41"/>
      <c r="B5803" s="37"/>
      <c r="C5803" s="37"/>
      <c r="D5803" s="38"/>
      <c r="E5803" s="90"/>
      <c r="F5803" s="306"/>
    </row>
    <row r="5804" spans="1:6" ht="20.25">
      <c r="A5804" s="41"/>
      <c r="B5804" s="37"/>
      <c r="C5804" s="85"/>
      <c r="D5804" s="38"/>
      <c r="E5804" s="89"/>
      <c r="F5804" s="306"/>
    </row>
    <row r="5805" spans="1:6" ht="20.25">
      <c r="A5805" s="41"/>
      <c r="B5805" s="37"/>
      <c r="C5805" s="85"/>
      <c r="D5805" s="86"/>
      <c r="E5805" s="90"/>
      <c r="F5805" s="306"/>
    </row>
    <row r="5806" spans="1:6" ht="20.25">
      <c r="A5806" s="41"/>
      <c r="B5806" s="37"/>
      <c r="C5806" s="37"/>
      <c r="D5806" s="38"/>
      <c r="E5806" s="90"/>
      <c r="F5806" s="306"/>
    </row>
    <row r="5807" spans="1:6" ht="20.25">
      <c r="A5807" s="37"/>
      <c r="B5807" s="37"/>
      <c r="C5807" s="37"/>
      <c r="D5807" s="38"/>
      <c r="E5807" s="90"/>
      <c r="F5807" s="306"/>
    </row>
    <row r="5808" spans="1:6" ht="20.25">
      <c r="A5808" s="41"/>
      <c r="B5808" s="37"/>
      <c r="C5808" s="37"/>
      <c r="D5808" s="38"/>
      <c r="E5808" s="90"/>
      <c r="F5808" s="306"/>
    </row>
    <row r="5809" spans="1:6" ht="20.25">
      <c r="A5809" s="41"/>
      <c r="B5809" s="44"/>
      <c r="C5809" s="37"/>
      <c r="D5809" s="168"/>
      <c r="E5809" s="90"/>
      <c r="F5809" s="306"/>
    </row>
    <row r="5810" spans="1:6" ht="20.25">
      <c r="A5810" s="47"/>
      <c r="B5810" s="116"/>
      <c r="C5810" s="37"/>
      <c r="D5810" s="147"/>
      <c r="E5810" s="90"/>
      <c r="F5810" s="306"/>
    </row>
    <row r="5811" spans="1:6" ht="20.25">
      <c r="A5811" s="47"/>
      <c r="B5811" s="37"/>
      <c r="C5811" s="37"/>
      <c r="D5811" s="38"/>
      <c r="E5811" s="89"/>
      <c r="F5811" s="306"/>
    </row>
    <row r="5812" spans="1:6" ht="20.25">
      <c r="A5812" s="37"/>
      <c r="B5812" s="37"/>
      <c r="C5812" s="37"/>
      <c r="D5812" s="38"/>
      <c r="E5812" s="89"/>
      <c r="F5812" s="306"/>
    </row>
    <row r="5813" spans="1:6" ht="20.25">
      <c r="A5813" s="37"/>
      <c r="B5813" s="37"/>
      <c r="C5813" s="37"/>
      <c r="D5813" s="38"/>
      <c r="E5813" s="89"/>
      <c r="F5813" s="306"/>
    </row>
    <row r="5814" spans="1:6" ht="20.25">
      <c r="A5814" s="41"/>
      <c r="B5814" s="37"/>
      <c r="C5814" s="37"/>
      <c r="D5814" s="38"/>
      <c r="E5814" s="90"/>
      <c r="F5814" s="306"/>
    </row>
    <row r="5815" spans="1:6" ht="20.25">
      <c r="A5815" s="41"/>
      <c r="B5815" s="37"/>
      <c r="C5815" s="37"/>
      <c r="D5815" s="38"/>
      <c r="E5815" s="90"/>
      <c r="F5815" s="306"/>
    </row>
    <row r="5816" spans="1:6" ht="20.25">
      <c r="A5816" s="37"/>
      <c r="B5816" s="37"/>
      <c r="C5816" s="37"/>
      <c r="D5816" s="42"/>
      <c r="E5816" s="90"/>
      <c r="F5816" s="306"/>
    </row>
    <row r="5817" spans="1:6" ht="20.25">
      <c r="A5817" s="37"/>
      <c r="B5817" s="37"/>
      <c r="C5817" s="37"/>
      <c r="D5817" s="42"/>
      <c r="E5817" s="139"/>
      <c r="F5817" s="306"/>
    </row>
    <row r="5818" spans="1:6" s="279" customFormat="1" ht="20.25">
      <c r="A5818" s="37"/>
      <c r="B5818" s="37"/>
      <c r="C5818" s="37"/>
      <c r="D5818" s="42"/>
      <c r="E5818" s="139"/>
      <c r="F5818" s="306"/>
    </row>
    <row r="5819" spans="1:6" s="279" customFormat="1" ht="20.25">
      <c r="A5819" s="280"/>
      <c r="B5819" s="280"/>
      <c r="C5819" s="280"/>
      <c r="D5819" s="42"/>
      <c r="E5819" s="139"/>
      <c r="F5819" s="306"/>
    </row>
    <row r="5820" spans="1:6" s="279" customFormat="1" ht="20.25">
      <c r="A5820" s="280"/>
      <c r="B5820" s="280"/>
      <c r="C5820" s="280"/>
      <c r="D5820" s="42"/>
      <c r="E5820" s="139"/>
      <c r="F5820" s="306"/>
    </row>
    <row r="5821" spans="1:6" s="279" customFormat="1" ht="20.25">
      <c r="A5821" s="37"/>
      <c r="B5821" s="37"/>
      <c r="C5821" s="37"/>
      <c r="D5821" s="42"/>
      <c r="E5821" s="139"/>
      <c r="F5821" s="306"/>
    </row>
    <row r="5822" spans="1:6" ht="20.25">
      <c r="A5822" s="37"/>
      <c r="B5822" s="44"/>
      <c r="C5822" s="37"/>
      <c r="D5822" s="42"/>
      <c r="E5822" s="46"/>
      <c r="F5822" s="306"/>
    </row>
    <row r="5823" spans="1:6" ht="20.25">
      <c r="A5823" s="47"/>
      <c r="B5823" s="48"/>
      <c r="C5823" s="47"/>
      <c r="D5823" s="49"/>
      <c r="E5823" s="50"/>
      <c r="F5823" s="306"/>
    </row>
    <row r="5824" spans="1:6" ht="20.25">
      <c r="A5824" s="30"/>
      <c r="B5824" s="51"/>
      <c r="C5824" s="30"/>
      <c r="D5824" s="49"/>
      <c r="E5824" s="50"/>
      <c r="F5824" s="306"/>
    </row>
    <row r="5825" spans="1:6" ht="20.25">
      <c r="A5825" s="52"/>
      <c r="B5825" s="53"/>
      <c r="C5825" s="1238" t="s">
        <v>744</v>
      </c>
      <c r="D5825" s="1239"/>
      <c r="E5825" s="217">
        <f>SUM(E5799:E5824)</f>
        <v>80179</v>
      </c>
      <c r="F5825" s="306"/>
    </row>
    <row r="5826" spans="1:6" ht="20.25">
      <c r="A5826" s="55" t="s">
        <v>23</v>
      </c>
      <c r="B5826" s="53"/>
      <c r="C5826" s="28"/>
      <c r="D5826" s="28"/>
      <c r="E5826" s="179"/>
      <c r="F5826" s="306"/>
    </row>
    <row r="5827" spans="1:6" ht="20.25">
      <c r="A5827" s="55"/>
      <c r="B5827" s="53"/>
      <c r="C5827" s="28"/>
      <c r="D5827" s="28"/>
      <c r="E5827" s="179"/>
      <c r="F5827" s="306"/>
    </row>
    <row r="5828" spans="1:6" ht="20.25">
      <c r="A5828" s="19" t="s">
        <v>0</v>
      </c>
      <c r="B5828" s="40"/>
      <c r="C5828" s="40"/>
      <c r="D5828" s="40"/>
      <c r="E5828" s="40"/>
      <c r="F5828" s="306"/>
    </row>
    <row r="5829" spans="1:6" ht="20.25">
      <c r="A5829" s="19" t="s">
        <v>1</v>
      </c>
      <c r="B5829" s="14"/>
      <c r="C5829" s="14"/>
      <c r="D5829" s="14"/>
      <c r="E5829" s="14"/>
      <c r="F5829" s="306"/>
    </row>
    <row r="5830" spans="1:6">
      <c r="A5830" s="14"/>
      <c r="B5830" s="14"/>
      <c r="C5830" s="14"/>
      <c r="D5830" s="14"/>
      <c r="E5830" s="14"/>
      <c r="F5830" s="306"/>
    </row>
    <row r="5831" spans="1:6" ht="20.25">
      <c r="A5831" s="19"/>
      <c r="B5831" s="20"/>
      <c r="C5831" s="19" t="s">
        <v>2</v>
      </c>
      <c r="D5831" s="22"/>
      <c r="E5831" s="22"/>
      <c r="F5831" s="306"/>
    </row>
    <row r="5832" spans="1:6" ht="20.25">
      <c r="A5832" s="19" t="s">
        <v>3</v>
      </c>
      <c r="B5832" s="23"/>
      <c r="C5832" s="20"/>
      <c r="D5832" s="22"/>
      <c r="E5832" s="22"/>
      <c r="F5832" s="306"/>
    </row>
    <row r="5833" spans="1:6" ht="20.25">
      <c r="A5833" s="21"/>
      <c r="B5833" s="23"/>
      <c r="C5833" s="20"/>
      <c r="D5833" s="22"/>
      <c r="E5833" s="22"/>
      <c r="F5833" s="306"/>
    </row>
    <row r="5834" spans="1:6" ht="20.25">
      <c r="A5834" s="21" t="s">
        <v>472</v>
      </c>
      <c r="B5834" s="23"/>
      <c r="C5834" s="20"/>
      <c r="D5834" s="22"/>
      <c r="E5834" s="22"/>
      <c r="F5834" s="306"/>
    </row>
    <row r="5835" spans="1:6" ht="20.25">
      <c r="A5835" s="21" t="s">
        <v>5</v>
      </c>
      <c r="B5835" s="24"/>
      <c r="C5835" s="21"/>
      <c r="D5835" s="22"/>
      <c r="E5835" s="22"/>
      <c r="F5835" s="306"/>
    </row>
    <row r="5836" spans="1:6" ht="20.25">
      <c r="A5836" s="21" t="s">
        <v>6</v>
      </c>
      <c r="B5836" s="24"/>
      <c r="C5836" s="21"/>
      <c r="D5836" s="22"/>
      <c r="E5836" s="22"/>
      <c r="F5836" s="306"/>
    </row>
    <row r="5837" spans="1:6" ht="20.25">
      <c r="A5837" s="25" t="s">
        <v>7</v>
      </c>
      <c r="B5837" s="26" t="s">
        <v>8</v>
      </c>
      <c r="C5837" s="75" t="s">
        <v>9</v>
      </c>
      <c r="D5837" s="119"/>
      <c r="E5837" s="25" t="s">
        <v>10</v>
      </c>
      <c r="F5837" s="306"/>
    </row>
    <row r="5838" spans="1:6" ht="20.25">
      <c r="A5838" s="27"/>
      <c r="B5838" s="28" t="s">
        <v>11</v>
      </c>
      <c r="C5838" s="25"/>
      <c r="D5838" s="29"/>
      <c r="E5838" s="27" t="s">
        <v>12</v>
      </c>
      <c r="F5838" s="306"/>
    </row>
    <row r="5839" spans="1:6" ht="20.25">
      <c r="A5839" s="30"/>
      <c r="B5839" s="31"/>
      <c r="C5839" s="32" t="s">
        <v>13</v>
      </c>
      <c r="D5839" s="33" t="s">
        <v>14</v>
      </c>
      <c r="E5839" s="32"/>
      <c r="F5839" s="306"/>
    </row>
    <row r="5840" spans="1:6" ht="20.25">
      <c r="A5840" s="34" t="s">
        <v>473</v>
      </c>
      <c r="B5840" s="280" t="s">
        <v>40</v>
      </c>
      <c r="C5840" s="280" t="s">
        <v>19</v>
      </c>
      <c r="D5840" s="38">
        <v>43131</v>
      </c>
      <c r="E5840" s="89">
        <v>327200</v>
      </c>
      <c r="F5840" s="306"/>
    </row>
    <row r="5841" spans="1:6" ht="20.25">
      <c r="A5841" s="41"/>
      <c r="B5841" s="280"/>
      <c r="C5841" s="280"/>
      <c r="D5841" s="38"/>
      <c r="E5841" s="89"/>
      <c r="F5841" s="306">
        <v>43101</v>
      </c>
    </row>
    <row r="5842" spans="1:6" ht="20.25">
      <c r="A5842" s="37"/>
      <c r="B5842" s="280"/>
      <c r="C5842" s="280"/>
      <c r="D5842" s="86"/>
      <c r="E5842" s="90"/>
      <c r="F5842" s="306">
        <v>43101</v>
      </c>
    </row>
    <row r="5843" spans="1:6" ht="20.25">
      <c r="A5843" s="41"/>
      <c r="B5843" s="37"/>
      <c r="C5843" s="37"/>
      <c r="D5843" s="38"/>
      <c r="E5843" s="89"/>
      <c r="F5843" s="306">
        <v>43101</v>
      </c>
    </row>
    <row r="5844" spans="1:6" ht="20.25">
      <c r="A5844" s="41"/>
      <c r="B5844" s="37"/>
      <c r="C5844" s="37"/>
      <c r="D5844" s="86"/>
      <c r="E5844" s="89"/>
      <c r="F5844" s="306"/>
    </row>
    <row r="5845" spans="1:6" ht="20.25">
      <c r="A5845" s="41"/>
      <c r="B5845" s="37"/>
      <c r="C5845" s="37"/>
      <c r="D5845" s="38"/>
      <c r="E5845" s="89"/>
      <c r="F5845" s="306"/>
    </row>
    <row r="5846" spans="1:6" ht="20.25">
      <c r="A5846" s="41"/>
      <c r="B5846" s="37"/>
      <c r="C5846" s="85"/>
      <c r="D5846" s="38"/>
      <c r="E5846" s="89"/>
      <c r="F5846" s="306"/>
    </row>
    <row r="5847" spans="1:6" ht="20.25">
      <c r="A5847" s="41"/>
      <c r="B5847" s="37"/>
      <c r="C5847" s="85"/>
      <c r="D5847" s="86"/>
      <c r="E5847" s="89"/>
      <c r="F5847" s="306"/>
    </row>
    <row r="5848" spans="1:6" ht="20.25">
      <c r="A5848" s="41"/>
      <c r="B5848" s="37"/>
      <c r="C5848" s="37"/>
      <c r="D5848" s="38"/>
      <c r="E5848" s="89"/>
      <c r="F5848" s="306"/>
    </row>
    <row r="5849" spans="1:6" ht="20.25">
      <c r="A5849" s="37"/>
      <c r="B5849" s="37"/>
      <c r="C5849" s="37"/>
      <c r="D5849" s="38"/>
      <c r="E5849" s="89"/>
      <c r="F5849" s="306"/>
    </row>
    <row r="5850" spans="1:6" ht="20.25">
      <c r="A5850" s="41"/>
      <c r="B5850" s="37"/>
      <c r="C5850" s="37"/>
      <c r="D5850" s="38"/>
      <c r="E5850" s="89"/>
      <c r="F5850" s="306"/>
    </row>
    <row r="5851" spans="1:6" ht="20.25">
      <c r="A5851" s="41"/>
      <c r="B5851" s="44"/>
      <c r="C5851" s="37"/>
      <c r="D5851" s="78"/>
      <c r="E5851" s="89"/>
      <c r="F5851" s="306"/>
    </row>
    <row r="5852" spans="1:6" ht="20.25">
      <c r="A5852" s="47"/>
      <c r="B5852" s="28"/>
      <c r="C5852" s="27"/>
      <c r="D5852" s="148"/>
      <c r="E5852" s="89"/>
      <c r="F5852" s="306"/>
    </row>
    <row r="5853" spans="1:6" ht="20.25">
      <c r="A5853" s="47"/>
      <c r="B5853" s="27"/>
      <c r="C5853" s="27"/>
      <c r="D5853" s="27"/>
      <c r="E5853" s="89"/>
      <c r="F5853" s="306"/>
    </row>
    <row r="5854" spans="1:6" ht="20.25">
      <c r="A5854" s="37"/>
      <c r="B5854" s="37"/>
      <c r="C5854" s="37"/>
      <c r="D5854" s="38"/>
      <c r="E5854" s="89"/>
      <c r="F5854" s="306"/>
    </row>
    <row r="5855" spans="1:6" ht="20.25">
      <c r="A5855" s="37"/>
      <c r="B5855" s="37"/>
      <c r="C5855" s="37"/>
      <c r="D5855" s="38"/>
      <c r="E5855" s="89"/>
      <c r="F5855" s="306"/>
    </row>
    <row r="5856" spans="1:6" ht="20.25">
      <c r="A5856" s="41"/>
      <c r="B5856" s="37"/>
      <c r="C5856" s="37"/>
      <c r="D5856" s="38"/>
      <c r="E5856" s="89"/>
      <c r="F5856" s="306"/>
    </row>
    <row r="5857" spans="1:6" ht="20.25">
      <c r="A5857" s="41"/>
      <c r="B5857" s="37"/>
      <c r="C5857" s="37"/>
      <c r="D5857" s="38"/>
      <c r="E5857" s="89"/>
      <c r="F5857" s="306"/>
    </row>
    <row r="5858" spans="1:6" ht="20.25">
      <c r="A5858" s="41"/>
      <c r="B5858" s="37"/>
      <c r="C5858" s="37"/>
      <c r="D5858" s="38"/>
      <c r="E5858" s="89"/>
      <c r="F5858" s="306"/>
    </row>
    <row r="5859" spans="1:6" s="279" customFormat="1" ht="20.25">
      <c r="A5859" s="37"/>
      <c r="B5859" s="44"/>
      <c r="C5859" s="37"/>
      <c r="D5859" s="45"/>
      <c r="E5859" s="46"/>
      <c r="F5859" s="306"/>
    </row>
    <row r="5860" spans="1:6" s="279" customFormat="1" ht="20.25">
      <c r="A5860" s="37"/>
      <c r="B5860" s="44"/>
      <c r="C5860" s="37"/>
      <c r="D5860" s="45"/>
      <c r="E5860" s="46"/>
      <c r="F5860" s="306"/>
    </row>
    <row r="5861" spans="1:6" s="279" customFormat="1" ht="20.25">
      <c r="A5861" s="37"/>
      <c r="B5861" s="44"/>
      <c r="C5861" s="37"/>
      <c r="D5861" s="45" t="s">
        <v>29</v>
      </c>
      <c r="E5861" s="46"/>
      <c r="F5861" s="306"/>
    </row>
    <row r="5862" spans="1:6" ht="20.25">
      <c r="A5862" s="280"/>
      <c r="B5862" s="281"/>
      <c r="C5862" s="280"/>
      <c r="D5862" s="45"/>
      <c r="E5862" s="46"/>
      <c r="F5862" s="306"/>
    </row>
    <row r="5863" spans="1:6" ht="20.25">
      <c r="A5863" s="280"/>
      <c r="B5863" s="281"/>
      <c r="C5863" s="280"/>
      <c r="D5863" s="45"/>
      <c r="E5863" s="46"/>
      <c r="F5863" s="306"/>
    </row>
    <row r="5864" spans="1:6" ht="20.25">
      <c r="A5864" s="37"/>
      <c r="B5864" s="44"/>
      <c r="C5864" s="37"/>
      <c r="D5864" s="45"/>
      <c r="E5864" s="46"/>
      <c r="F5864" s="306"/>
    </row>
    <row r="5865" spans="1:6" ht="20.25">
      <c r="A5865" s="47"/>
      <c r="B5865" s="48"/>
      <c r="C5865" s="47"/>
      <c r="D5865" s="49"/>
      <c r="E5865" s="50"/>
      <c r="F5865" s="306"/>
    </row>
    <row r="5866" spans="1:6" ht="20.25">
      <c r="A5866" s="30"/>
      <c r="B5866" s="51"/>
      <c r="C5866" s="30"/>
      <c r="D5866" s="49"/>
      <c r="E5866" s="50"/>
      <c r="F5866" s="306"/>
    </row>
    <row r="5867" spans="1:6" ht="20.25">
      <c r="A5867" s="52"/>
      <c r="B5867" s="53"/>
      <c r="C5867" s="1238" t="s">
        <v>744</v>
      </c>
      <c r="D5867" s="1239"/>
      <c r="E5867" s="140">
        <f>SUM(E5840:E5866)</f>
        <v>327200</v>
      </c>
      <c r="F5867" s="306"/>
    </row>
    <row r="5868" spans="1:6" ht="20.25">
      <c r="A5868" s="55" t="s">
        <v>23</v>
      </c>
      <c r="B5868" s="53"/>
      <c r="C5868" s="28"/>
      <c r="D5868" s="28"/>
      <c r="E5868" s="179"/>
      <c r="F5868" s="306"/>
    </row>
    <row r="5869" spans="1:6" ht="20.25">
      <c r="A5869" s="19" t="s">
        <v>0</v>
      </c>
      <c r="B5869" s="40"/>
      <c r="C5869" s="40"/>
      <c r="D5869" s="40"/>
      <c r="E5869" s="40"/>
      <c r="F5869" s="306"/>
    </row>
    <row r="5870" spans="1:6" ht="20.25">
      <c r="A5870" s="19" t="s">
        <v>1</v>
      </c>
      <c r="B5870" s="14"/>
      <c r="C5870" s="14"/>
      <c r="D5870" s="14"/>
      <c r="E5870" s="14"/>
      <c r="F5870" s="306"/>
    </row>
    <row r="5871" spans="1:6">
      <c r="A5871" s="14"/>
      <c r="B5871" s="14"/>
      <c r="C5871" s="14"/>
      <c r="D5871" s="14"/>
      <c r="E5871" s="14"/>
      <c r="F5871" s="306"/>
    </row>
    <row r="5872" spans="1:6" ht="20.25">
      <c r="A5872" s="19"/>
      <c r="B5872" s="20"/>
      <c r="C5872" s="19" t="s">
        <v>2</v>
      </c>
      <c r="D5872" s="22"/>
      <c r="E5872" s="22"/>
      <c r="F5872" s="306"/>
    </row>
    <row r="5873" spans="1:6" ht="20.25">
      <c r="A5873" s="19" t="s">
        <v>3</v>
      </c>
      <c r="B5873" s="23"/>
      <c r="C5873" s="20"/>
      <c r="D5873" s="22"/>
      <c r="E5873" s="22"/>
      <c r="F5873" s="306"/>
    </row>
    <row r="5874" spans="1:6" ht="20.25">
      <c r="A5874" s="21"/>
      <c r="B5874" s="23"/>
      <c r="C5874" s="20"/>
      <c r="D5874" s="22"/>
      <c r="E5874" s="22"/>
      <c r="F5874" s="306"/>
    </row>
    <row r="5875" spans="1:6" ht="20.25">
      <c r="A5875" s="21" t="s">
        <v>474</v>
      </c>
      <c r="B5875" s="23"/>
      <c r="C5875" s="20"/>
      <c r="D5875" s="22"/>
      <c r="E5875" s="22"/>
      <c r="F5875" s="306"/>
    </row>
    <row r="5876" spans="1:6" ht="20.25">
      <c r="A5876" s="21" t="s">
        <v>5</v>
      </c>
      <c r="B5876" s="24"/>
      <c r="C5876" s="21"/>
      <c r="D5876" s="22"/>
      <c r="E5876" s="22"/>
      <c r="F5876" s="306"/>
    </row>
    <row r="5877" spans="1:6" ht="20.25">
      <c r="A5877" s="21" t="s">
        <v>6</v>
      </c>
      <c r="B5877" s="24"/>
      <c r="C5877" s="21"/>
      <c r="D5877" s="22"/>
      <c r="E5877" s="22"/>
      <c r="F5877" s="306"/>
    </row>
    <row r="5878" spans="1:6" ht="20.25">
      <c r="A5878" s="25" t="s">
        <v>7</v>
      </c>
      <c r="B5878" s="26" t="s">
        <v>8</v>
      </c>
      <c r="C5878" s="75" t="s">
        <v>9</v>
      </c>
      <c r="D5878" s="119"/>
      <c r="E5878" s="25" t="s">
        <v>10</v>
      </c>
      <c r="F5878" s="306"/>
    </row>
    <row r="5879" spans="1:6" ht="20.25">
      <c r="A5879" s="27"/>
      <c r="B5879" s="28" t="s">
        <v>11</v>
      </c>
      <c r="C5879" s="25"/>
      <c r="D5879" s="29"/>
      <c r="E5879" s="27" t="s">
        <v>12</v>
      </c>
      <c r="F5879" s="306"/>
    </row>
    <row r="5880" spans="1:6" ht="20.25">
      <c r="A5880" s="30"/>
      <c r="B5880" s="31"/>
      <c r="C5880" s="32" t="s">
        <v>13</v>
      </c>
      <c r="D5880" s="33" t="s">
        <v>14</v>
      </c>
      <c r="E5880" s="32"/>
      <c r="F5880" s="299">
        <v>43101</v>
      </c>
    </row>
    <row r="5881" spans="1:6" ht="20.25">
      <c r="A5881" s="34" t="s">
        <v>475</v>
      </c>
      <c r="B5881" s="280" t="s">
        <v>40</v>
      </c>
      <c r="C5881" s="280" t="s">
        <v>19</v>
      </c>
      <c r="D5881" s="38">
        <v>43100</v>
      </c>
      <c r="E5881" s="89">
        <v>482175</v>
      </c>
      <c r="F5881" s="306"/>
    </row>
    <row r="5882" spans="1:6" ht="20.25">
      <c r="A5882" s="41"/>
      <c r="B5882" s="280" t="s">
        <v>40</v>
      </c>
      <c r="C5882" s="280" t="s">
        <v>19</v>
      </c>
      <c r="D5882" s="38">
        <v>43131</v>
      </c>
      <c r="E5882" s="89">
        <v>669175</v>
      </c>
      <c r="F5882" s="306"/>
    </row>
    <row r="5883" spans="1:6" ht="20.25">
      <c r="A5883" s="41"/>
      <c r="B5883" s="37"/>
      <c r="C5883" s="85"/>
      <c r="D5883" s="38"/>
      <c r="E5883" s="89"/>
      <c r="F5883" s="306"/>
    </row>
    <row r="5884" spans="1:6" ht="20.25">
      <c r="A5884" s="41"/>
      <c r="B5884" s="37"/>
      <c r="C5884" s="37"/>
      <c r="D5884" s="38"/>
      <c r="E5884" s="89"/>
      <c r="F5884" s="306"/>
    </row>
    <row r="5885" spans="1:6" ht="20.25">
      <c r="A5885" s="41"/>
      <c r="B5885" s="37"/>
      <c r="C5885" s="85"/>
      <c r="D5885" s="38"/>
      <c r="E5885" s="89"/>
      <c r="F5885" s="306"/>
    </row>
    <row r="5886" spans="1:6" ht="20.25">
      <c r="A5886" s="41"/>
      <c r="B5886" s="37"/>
      <c r="C5886" s="85"/>
      <c r="D5886" s="86"/>
      <c r="E5886" s="89"/>
      <c r="F5886" s="306"/>
    </row>
    <row r="5887" spans="1:6" ht="20.25">
      <c r="A5887" s="41"/>
      <c r="B5887" s="37"/>
      <c r="C5887" s="37"/>
      <c r="D5887" s="38"/>
      <c r="E5887" s="89"/>
      <c r="F5887" s="306"/>
    </row>
    <row r="5888" spans="1:6" ht="20.25">
      <c r="A5888" s="37"/>
      <c r="B5888" s="37"/>
      <c r="C5888" s="37"/>
      <c r="D5888" s="38"/>
      <c r="E5888" s="89"/>
      <c r="F5888" s="306"/>
    </row>
    <row r="5889" spans="1:6" ht="20.25">
      <c r="A5889" s="41"/>
      <c r="B5889" s="37"/>
      <c r="C5889" s="37"/>
      <c r="D5889" s="38"/>
      <c r="E5889" s="89"/>
      <c r="F5889" s="306"/>
    </row>
    <row r="5890" spans="1:6" ht="20.25">
      <c r="A5890" s="41"/>
      <c r="B5890" s="44"/>
      <c r="C5890" s="37"/>
      <c r="D5890" s="78"/>
      <c r="E5890" s="89"/>
      <c r="F5890" s="306"/>
    </row>
    <row r="5891" spans="1:6" ht="20.25">
      <c r="A5891" s="47"/>
      <c r="B5891" s="28"/>
      <c r="C5891" s="27"/>
      <c r="D5891" s="148"/>
      <c r="E5891" s="89"/>
      <c r="F5891" s="306"/>
    </row>
    <row r="5892" spans="1:6" ht="20.25">
      <c r="A5892" s="47"/>
      <c r="B5892" s="27"/>
      <c r="C5892" s="27"/>
      <c r="D5892" s="27"/>
      <c r="E5892" s="89"/>
      <c r="F5892" s="306"/>
    </row>
    <row r="5893" spans="1:6" ht="20.25">
      <c r="A5893" s="37"/>
      <c r="B5893" s="37"/>
      <c r="C5893" s="37"/>
      <c r="D5893" s="38"/>
      <c r="E5893" s="89"/>
      <c r="F5893" s="306"/>
    </row>
    <row r="5894" spans="1:6" ht="20.25">
      <c r="A5894" s="37"/>
      <c r="B5894" s="37"/>
      <c r="C5894" s="37"/>
      <c r="D5894" s="38"/>
      <c r="E5894" s="89"/>
      <c r="F5894" s="306"/>
    </row>
    <row r="5895" spans="1:6" ht="20.25">
      <c r="A5895" s="41"/>
      <c r="B5895" s="37"/>
      <c r="C5895" s="37"/>
      <c r="D5895" s="38"/>
      <c r="E5895" s="89"/>
      <c r="F5895" s="306"/>
    </row>
    <row r="5896" spans="1:6" ht="20.25">
      <c r="A5896" s="41"/>
      <c r="B5896" s="37"/>
      <c r="C5896" s="37"/>
      <c r="D5896" s="38"/>
      <c r="E5896" s="89"/>
      <c r="F5896" s="306"/>
    </row>
    <row r="5897" spans="1:6" ht="20.25">
      <c r="A5897" s="41"/>
      <c r="B5897" s="37"/>
      <c r="C5897" s="37"/>
      <c r="D5897" s="38"/>
      <c r="E5897" s="89"/>
      <c r="F5897" s="306"/>
    </row>
    <row r="5898" spans="1:6" ht="20.25">
      <c r="A5898" s="37"/>
      <c r="B5898" s="44"/>
      <c r="C5898" s="37"/>
      <c r="D5898" s="45"/>
      <c r="E5898" s="46"/>
      <c r="F5898" s="306"/>
    </row>
    <row r="5899" spans="1:6" ht="20.25">
      <c r="A5899" s="37"/>
      <c r="B5899" s="44"/>
      <c r="C5899" s="37"/>
      <c r="D5899" s="45"/>
      <c r="E5899" s="46"/>
      <c r="F5899" s="306"/>
    </row>
    <row r="5900" spans="1:6" s="279" customFormat="1" ht="20.25">
      <c r="A5900" s="37"/>
      <c r="B5900" s="44"/>
      <c r="C5900" s="37"/>
      <c r="D5900" s="45" t="s">
        <v>29</v>
      </c>
      <c r="E5900" s="46"/>
      <c r="F5900" s="306"/>
    </row>
    <row r="5901" spans="1:6" s="279" customFormat="1" ht="20.25">
      <c r="A5901" s="280"/>
      <c r="B5901" s="281"/>
      <c r="C5901" s="280"/>
      <c r="D5901" s="45"/>
      <c r="E5901" s="46"/>
      <c r="F5901" s="306"/>
    </row>
    <row r="5902" spans="1:6" s="279" customFormat="1" ht="20.25">
      <c r="A5902" s="280"/>
      <c r="B5902" s="281"/>
      <c r="C5902" s="280"/>
      <c r="D5902" s="45"/>
      <c r="E5902" s="46"/>
      <c r="F5902" s="306"/>
    </row>
    <row r="5903" spans="1:6" ht="20.25">
      <c r="A5903" s="280"/>
      <c r="B5903" s="281"/>
      <c r="C5903" s="280"/>
      <c r="D5903" s="45"/>
      <c r="E5903" s="46"/>
      <c r="F5903" s="306"/>
    </row>
    <row r="5904" spans="1:6" ht="20.25">
      <c r="A5904" s="280"/>
      <c r="B5904" s="281"/>
      <c r="C5904" s="280"/>
      <c r="D5904" s="45"/>
      <c r="E5904" s="46"/>
      <c r="F5904" s="306"/>
    </row>
    <row r="5905" spans="1:6" ht="20.25">
      <c r="A5905" s="37"/>
      <c r="B5905" s="44"/>
      <c r="C5905" s="37"/>
      <c r="D5905" s="45"/>
      <c r="E5905" s="46"/>
      <c r="F5905" s="306"/>
    </row>
    <row r="5906" spans="1:6" ht="20.25">
      <c r="A5906" s="47"/>
      <c r="B5906" s="48"/>
      <c r="C5906" s="47"/>
      <c r="D5906" s="49"/>
      <c r="E5906" s="50"/>
      <c r="F5906" s="306"/>
    </row>
    <row r="5907" spans="1:6" ht="20.25">
      <c r="A5907" s="30"/>
      <c r="B5907" s="51"/>
      <c r="C5907" s="30"/>
      <c r="D5907" s="49"/>
      <c r="E5907" s="50"/>
      <c r="F5907" s="306"/>
    </row>
    <row r="5908" spans="1:6" ht="20.25">
      <c r="A5908" s="52"/>
      <c r="B5908" s="53"/>
      <c r="C5908" s="1238" t="s">
        <v>744</v>
      </c>
      <c r="D5908" s="1239"/>
      <c r="E5908" s="140">
        <f>SUM(E5881:E5907)</f>
        <v>1151350</v>
      </c>
      <c r="F5908" s="306"/>
    </row>
    <row r="5909" spans="1:6" ht="20.25">
      <c r="A5909" s="55" t="s">
        <v>23</v>
      </c>
      <c r="B5909" s="53"/>
      <c r="C5909" s="28"/>
      <c r="D5909" s="28"/>
      <c r="E5909" s="179"/>
      <c r="F5909" s="306"/>
    </row>
    <row r="5910" spans="1:6" ht="20.25">
      <c r="A5910" s="19" t="s">
        <v>0</v>
      </c>
      <c r="B5910" s="40"/>
      <c r="C5910" s="40"/>
      <c r="D5910" s="40"/>
      <c r="E5910" s="40"/>
      <c r="F5910" s="306"/>
    </row>
    <row r="5911" spans="1:6" ht="20.25">
      <c r="A5911" s="19" t="s">
        <v>1</v>
      </c>
      <c r="B5911" s="14"/>
      <c r="C5911" s="14"/>
      <c r="D5911" s="14"/>
      <c r="E5911" s="14"/>
      <c r="F5911" s="306"/>
    </row>
    <row r="5912" spans="1:6" ht="20.25">
      <c r="A5912" s="19"/>
      <c r="B5912" s="23"/>
      <c r="C5912" s="20"/>
      <c r="D5912" s="22"/>
      <c r="E5912" s="22"/>
      <c r="F5912" s="306"/>
    </row>
    <row r="5913" spans="1:6" ht="20.25">
      <c r="A5913" s="19"/>
      <c r="B5913" s="20"/>
      <c r="C5913" s="19" t="s">
        <v>2</v>
      </c>
      <c r="D5913" s="22"/>
      <c r="E5913" s="22"/>
      <c r="F5913" s="306"/>
    </row>
    <row r="5914" spans="1:6" ht="20.25">
      <c r="A5914" s="19" t="s">
        <v>3</v>
      </c>
      <c r="B5914" s="23"/>
      <c r="C5914" s="20"/>
      <c r="D5914" s="22"/>
      <c r="E5914" s="22"/>
      <c r="F5914" s="306"/>
    </row>
    <row r="5915" spans="1:6" ht="20.25">
      <c r="A5915" s="21"/>
      <c r="B5915" s="23"/>
      <c r="C5915" s="20"/>
      <c r="D5915" s="22"/>
      <c r="E5915" s="22"/>
      <c r="F5915" s="306"/>
    </row>
    <row r="5916" spans="1:6" ht="20.25">
      <c r="A5916" s="21" t="s">
        <v>476</v>
      </c>
      <c r="B5916" s="23"/>
      <c r="C5916" s="20"/>
      <c r="D5916" s="22"/>
      <c r="E5916" s="22"/>
      <c r="F5916" s="306"/>
    </row>
    <row r="5917" spans="1:6" ht="20.25">
      <c r="A5917" s="21" t="s">
        <v>5</v>
      </c>
      <c r="B5917" s="24"/>
      <c r="C5917" s="21"/>
      <c r="D5917" s="22"/>
      <c r="E5917" s="22"/>
      <c r="F5917" s="306"/>
    </row>
    <row r="5918" spans="1:6" ht="20.25">
      <c r="A5918" s="21" t="s">
        <v>6</v>
      </c>
      <c r="B5918" s="24"/>
      <c r="C5918" s="21"/>
      <c r="D5918" s="22"/>
      <c r="E5918" s="22"/>
      <c r="F5918" s="306"/>
    </row>
    <row r="5919" spans="1:6" ht="20.25">
      <c r="A5919" s="25" t="s">
        <v>7</v>
      </c>
      <c r="B5919" s="26" t="s">
        <v>8</v>
      </c>
      <c r="C5919" s="75" t="s">
        <v>9</v>
      </c>
      <c r="D5919" s="119"/>
      <c r="E5919" s="25" t="s">
        <v>10</v>
      </c>
      <c r="F5919" s="306"/>
    </row>
    <row r="5920" spans="1:6" ht="20.25">
      <c r="A5920" s="27"/>
      <c r="B5920" s="28" t="s">
        <v>11</v>
      </c>
      <c r="C5920" s="25"/>
      <c r="D5920" s="29"/>
      <c r="E5920" s="27" t="s">
        <v>12</v>
      </c>
      <c r="F5920" s="306"/>
    </row>
    <row r="5921" spans="1:6" ht="20.25">
      <c r="A5921" s="30"/>
      <c r="B5921" s="31"/>
      <c r="C5921" s="32" t="s">
        <v>13</v>
      </c>
      <c r="D5921" s="33" t="s">
        <v>14</v>
      </c>
      <c r="E5921" s="32"/>
      <c r="F5921" s="305"/>
    </row>
    <row r="5922" spans="1:6" ht="20.25">
      <c r="A5922" s="34" t="s">
        <v>477</v>
      </c>
      <c r="B5922" s="280" t="s">
        <v>551</v>
      </c>
      <c r="C5922" s="280" t="s">
        <v>19</v>
      </c>
      <c r="D5922" s="86">
        <v>42643</v>
      </c>
      <c r="E5922" s="89">
        <v>40344</v>
      </c>
      <c r="F5922" s="306"/>
    </row>
    <row r="5923" spans="1:6" ht="20.25">
      <c r="A5923" s="37"/>
      <c r="B5923" s="37" t="s">
        <v>478</v>
      </c>
      <c r="C5923" s="37" t="s">
        <v>479</v>
      </c>
      <c r="D5923" s="86">
        <v>42916</v>
      </c>
      <c r="E5923" s="90">
        <v>-2000</v>
      </c>
      <c r="F5923" s="306"/>
    </row>
    <row r="5924" spans="1:6" ht="20.25">
      <c r="A5924" s="41"/>
      <c r="B5924" s="280" t="s">
        <v>18</v>
      </c>
      <c r="C5924" s="280" t="s">
        <v>479</v>
      </c>
      <c r="D5924" s="38">
        <v>43131</v>
      </c>
      <c r="E5924" s="89">
        <v>1471858</v>
      </c>
      <c r="F5924" s="306"/>
    </row>
    <row r="5925" spans="1:6" ht="20.25">
      <c r="A5925" s="41"/>
      <c r="B5925" s="280" t="s">
        <v>18</v>
      </c>
      <c r="C5925" s="280" t="s">
        <v>479</v>
      </c>
      <c r="D5925" s="38">
        <v>43100</v>
      </c>
      <c r="E5925" s="89">
        <v>50</v>
      </c>
      <c r="F5925" s="306"/>
    </row>
    <row r="5926" spans="1:6" ht="20.25">
      <c r="A5926" s="41"/>
      <c r="B5926" s="280"/>
      <c r="C5926" s="280"/>
      <c r="D5926" s="38"/>
      <c r="E5926" s="89"/>
      <c r="F5926" s="306" t="s">
        <v>538</v>
      </c>
    </row>
    <row r="5927" spans="1:6" ht="20.25">
      <c r="A5927" s="41"/>
      <c r="B5927" s="37"/>
      <c r="C5927" s="85"/>
      <c r="D5927" s="38"/>
      <c r="E5927" s="89"/>
      <c r="F5927" s="306"/>
    </row>
    <row r="5928" spans="1:6" ht="20.25">
      <c r="A5928" s="41"/>
      <c r="B5928" s="37"/>
      <c r="C5928" s="85"/>
      <c r="D5928" s="86"/>
      <c r="E5928" s="89"/>
      <c r="F5928" s="306"/>
    </row>
    <row r="5929" spans="1:6" ht="20.25">
      <c r="A5929" s="41"/>
      <c r="B5929" s="37"/>
      <c r="C5929" s="37"/>
      <c r="D5929" s="38"/>
      <c r="E5929" s="89"/>
      <c r="F5929" s="306"/>
    </row>
    <row r="5930" spans="1:6" ht="20.25">
      <c r="A5930" s="37"/>
      <c r="B5930" s="37"/>
      <c r="C5930" s="37"/>
      <c r="D5930" s="38"/>
      <c r="E5930" s="89"/>
      <c r="F5930" s="306"/>
    </row>
    <row r="5931" spans="1:6" ht="20.25">
      <c r="A5931" s="41"/>
      <c r="B5931" s="37"/>
      <c r="C5931" s="37"/>
      <c r="D5931" s="38"/>
      <c r="E5931" s="89"/>
      <c r="F5931" s="306"/>
    </row>
    <row r="5932" spans="1:6" ht="20.25">
      <c r="A5932" s="41"/>
      <c r="B5932" s="44"/>
      <c r="C5932" s="37"/>
      <c r="D5932" s="78"/>
      <c r="E5932" s="89"/>
      <c r="F5932" s="306"/>
    </row>
    <row r="5933" spans="1:6" ht="20.25">
      <c r="A5933" s="47"/>
      <c r="B5933" s="28"/>
      <c r="C5933" s="27"/>
      <c r="D5933" s="148"/>
      <c r="E5933" s="89"/>
      <c r="F5933" s="306"/>
    </row>
    <row r="5934" spans="1:6" ht="20.25">
      <c r="A5934" s="47"/>
      <c r="B5934" s="27"/>
      <c r="C5934" s="27"/>
      <c r="D5934" s="27"/>
      <c r="E5934" s="89"/>
      <c r="F5934" s="306"/>
    </row>
    <row r="5935" spans="1:6" ht="20.25">
      <c r="A5935" s="37"/>
      <c r="B5935" s="37"/>
      <c r="C5935" s="37"/>
      <c r="D5935" s="38"/>
      <c r="E5935" s="89"/>
      <c r="F5935" s="306"/>
    </row>
    <row r="5936" spans="1:6" ht="20.25">
      <c r="A5936" s="37"/>
      <c r="B5936" s="37"/>
      <c r="C5936" s="37"/>
      <c r="D5936" s="38"/>
      <c r="E5936" s="89"/>
      <c r="F5936" s="306"/>
    </row>
    <row r="5937" spans="1:6" s="279" customFormat="1" ht="20.25">
      <c r="A5937" s="41"/>
      <c r="B5937" s="37"/>
      <c r="C5937" s="37"/>
      <c r="D5937" s="38"/>
      <c r="E5937" s="89"/>
      <c r="F5937" s="306"/>
    </row>
    <row r="5938" spans="1:6" s="279" customFormat="1" ht="20.25">
      <c r="A5938" s="41"/>
      <c r="B5938" s="37"/>
      <c r="C5938" s="37"/>
      <c r="D5938" s="38"/>
      <c r="E5938" s="89"/>
      <c r="F5938" s="306"/>
    </row>
    <row r="5939" spans="1:6" s="279" customFormat="1" ht="20.25">
      <c r="A5939" s="41"/>
      <c r="B5939" s="37"/>
      <c r="C5939" s="37"/>
      <c r="D5939" s="38"/>
      <c r="E5939" s="89"/>
      <c r="F5939" s="306"/>
    </row>
    <row r="5940" spans="1:6" s="279" customFormat="1" ht="20.25">
      <c r="A5940" s="37"/>
      <c r="B5940" s="44"/>
      <c r="C5940" s="37"/>
      <c r="D5940" s="45"/>
      <c r="E5940" s="46"/>
      <c r="F5940" s="306"/>
    </row>
    <row r="5941" spans="1:6" s="279" customFormat="1" ht="20.25">
      <c r="A5941" s="37"/>
      <c r="B5941" s="44"/>
      <c r="C5941" s="37"/>
      <c r="D5941" s="45"/>
      <c r="E5941" s="46"/>
      <c r="F5941" s="306"/>
    </row>
    <row r="5942" spans="1:6" ht="20.25">
      <c r="A5942" s="280"/>
      <c r="B5942" s="281"/>
      <c r="C5942" s="280"/>
      <c r="D5942" s="45"/>
      <c r="E5942" s="46"/>
      <c r="F5942" s="306"/>
    </row>
    <row r="5943" spans="1:6" ht="20.25">
      <c r="A5943" s="280"/>
      <c r="B5943" s="281"/>
      <c r="C5943" s="280"/>
      <c r="D5943" s="45"/>
      <c r="E5943" s="46"/>
      <c r="F5943" s="306"/>
    </row>
    <row r="5944" spans="1:6" ht="20.25">
      <c r="A5944" s="280"/>
      <c r="B5944" s="281"/>
      <c r="C5944" s="280"/>
      <c r="D5944" s="45"/>
      <c r="E5944" s="46"/>
      <c r="F5944" s="306"/>
    </row>
    <row r="5945" spans="1:6" ht="20.25">
      <c r="A5945" s="37"/>
      <c r="B5945" s="44"/>
      <c r="C5945" s="37"/>
      <c r="D5945" s="45" t="s">
        <v>29</v>
      </c>
      <c r="E5945" s="46"/>
      <c r="F5945" s="306"/>
    </row>
    <row r="5946" spans="1:6" ht="20.25">
      <c r="A5946" s="37"/>
      <c r="B5946" s="44"/>
      <c r="C5946" s="37"/>
      <c r="D5946" s="45"/>
      <c r="E5946" s="46"/>
      <c r="F5946" s="306"/>
    </row>
    <row r="5947" spans="1:6" ht="20.25">
      <c r="A5947" s="47"/>
      <c r="B5947" s="48"/>
      <c r="C5947" s="47"/>
      <c r="D5947" s="49"/>
      <c r="E5947" s="50"/>
      <c r="F5947" s="306"/>
    </row>
    <row r="5948" spans="1:6" ht="20.25">
      <c r="A5948" s="30"/>
      <c r="B5948" s="51"/>
      <c r="C5948" s="30"/>
      <c r="D5948" s="49"/>
      <c r="E5948" s="50"/>
      <c r="F5948" s="306"/>
    </row>
    <row r="5949" spans="1:6" ht="20.25">
      <c r="A5949" s="52"/>
      <c r="B5949" s="53"/>
      <c r="C5949" s="1238" t="s">
        <v>744</v>
      </c>
      <c r="D5949" s="1239"/>
      <c r="E5949" s="140">
        <f>SUM(E5922:E5948)</f>
        <v>1510252</v>
      </c>
      <c r="F5949" s="306"/>
    </row>
    <row r="5950" spans="1:6" ht="20.25">
      <c r="A5950" s="55" t="s">
        <v>23</v>
      </c>
      <c r="B5950" s="53"/>
      <c r="C5950" s="28"/>
      <c r="D5950" s="28"/>
      <c r="E5950" s="179"/>
      <c r="F5950" s="306"/>
    </row>
    <row r="5951" spans="1:6" ht="20.25">
      <c r="A5951" s="19" t="s">
        <v>0</v>
      </c>
      <c r="B5951" s="40"/>
      <c r="C5951" s="40"/>
      <c r="D5951" s="40"/>
      <c r="E5951" s="40"/>
      <c r="F5951" s="306"/>
    </row>
    <row r="5952" spans="1:6" ht="20.25">
      <c r="A5952" s="19" t="s">
        <v>1</v>
      </c>
      <c r="B5952" s="14"/>
      <c r="C5952" s="14"/>
      <c r="D5952" s="14"/>
      <c r="E5952" s="14"/>
      <c r="F5952" s="306"/>
    </row>
    <row r="5953" spans="1:6">
      <c r="A5953" s="14"/>
      <c r="B5953" s="14"/>
      <c r="C5953" s="14"/>
      <c r="D5953" s="14"/>
      <c r="E5953" s="14"/>
      <c r="F5953" s="306"/>
    </row>
    <row r="5954" spans="1:6">
      <c r="A5954" s="14"/>
      <c r="B5954" s="14"/>
      <c r="C5954" s="14"/>
      <c r="D5954" s="14"/>
      <c r="E5954" s="14"/>
      <c r="F5954" s="306"/>
    </row>
    <row r="5955" spans="1:6" ht="20.25">
      <c r="A5955" s="19"/>
      <c r="B5955" s="20"/>
      <c r="C5955" s="19" t="s">
        <v>2</v>
      </c>
      <c r="D5955" s="22"/>
      <c r="E5955" s="22"/>
      <c r="F5955" s="306"/>
    </row>
    <row r="5956" spans="1:6" ht="20.25">
      <c r="A5956" s="19" t="s">
        <v>3</v>
      </c>
      <c r="B5956" s="23"/>
      <c r="C5956" s="20"/>
      <c r="D5956" s="22"/>
      <c r="E5956" s="22"/>
      <c r="F5956" s="306"/>
    </row>
    <row r="5957" spans="1:6" ht="20.25">
      <c r="A5957" s="21" t="s">
        <v>480</v>
      </c>
      <c r="B5957" s="23"/>
      <c r="C5957" s="20"/>
      <c r="D5957" s="22"/>
      <c r="E5957" s="22"/>
      <c r="F5957" s="306"/>
    </row>
    <row r="5958" spans="1:6" ht="20.25">
      <c r="A5958" s="21" t="s">
        <v>5</v>
      </c>
      <c r="B5958" s="24"/>
      <c r="C5958" s="21"/>
      <c r="D5958" s="22"/>
      <c r="E5958" s="22"/>
      <c r="F5958" s="306"/>
    </row>
    <row r="5959" spans="1:6" ht="20.25">
      <c r="A5959" s="21" t="s">
        <v>6</v>
      </c>
      <c r="B5959" s="24"/>
      <c r="C5959" s="21"/>
      <c r="D5959" s="22"/>
      <c r="E5959" s="22"/>
      <c r="F5959" s="306"/>
    </row>
    <row r="5960" spans="1:6" ht="20.25">
      <c r="A5960" s="25" t="s">
        <v>7</v>
      </c>
      <c r="B5960" s="26" t="s">
        <v>8</v>
      </c>
      <c r="C5960" s="75" t="s">
        <v>9</v>
      </c>
      <c r="D5960" s="119"/>
      <c r="E5960" s="25" t="s">
        <v>10</v>
      </c>
      <c r="F5960" s="306"/>
    </row>
    <row r="5961" spans="1:6" ht="20.25">
      <c r="A5961" s="27"/>
      <c r="B5961" s="28" t="s">
        <v>11</v>
      </c>
      <c r="C5961" s="25"/>
      <c r="D5961" s="29"/>
      <c r="E5961" s="27" t="s">
        <v>12</v>
      </c>
      <c r="F5961" s="306"/>
    </row>
    <row r="5962" spans="1:6" ht="20.25">
      <c r="A5962" s="30"/>
      <c r="B5962" s="31"/>
      <c r="C5962" s="32" t="s">
        <v>13</v>
      </c>
      <c r="D5962" s="33" t="s">
        <v>14</v>
      </c>
      <c r="E5962" s="32"/>
      <c r="F5962" s="306" t="s">
        <v>538</v>
      </c>
    </row>
    <row r="5963" spans="1:6" ht="20.25">
      <c r="A5963" s="34" t="s">
        <v>481</v>
      </c>
      <c r="B5963" s="37" t="s">
        <v>18</v>
      </c>
      <c r="C5963" s="37" t="s">
        <v>19</v>
      </c>
      <c r="D5963" s="38">
        <v>43131</v>
      </c>
      <c r="E5963" s="89">
        <v>638389</v>
      </c>
      <c r="F5963" s="306" t="s">
        <v>538</v>
      </c>
    </row>
    <row r="5964" spans="1:6" ht="20.25">
      <c r="A5964" s="41"/>
      <c r="B5964" s="37"/>
      <c r="C5964" s="37"/>
      <c r="D5964" s="38"/>
      <c r="E5964" s="89"/>
      <c r="F5964" s="306"/>
    </row>
    <row r="5965" spans="1:6" ht="20.25">
      <c r="A5965" s="41"/>
      <c r="B5965" s="37"/>
      <c r="C5965" s="37"/>
      <c r="D5965" s="38"/>
      <c r="E5965" s="89"/>
      <c r="F5965" s="306"/>
    </row>
    <row r="5966" spans="1:6" ht="20.25">
      <c r="A5966" s="41"/>
      <c r="B5966" s="37" t="s">
        <v>482</v>
      </c>
      <c r="C5966" s="85"/>
      <c r="D5966" s="38"/>
      <c r="E5966" s="89"/>
      <c r="F5966" s="306"/>
    </row>
    <row r="5967" spans="1:6" ht="20.25">
      <c r="A5967" s="41"/>
      <c r="B5967" s="37"/>
      <c r="C5967" s="85"/>
      <c r="D5967" s="38"/>
      <c r="E5967" s="89"/>
      <c r="F5967" s="306"/>
    </row>
    <row r="5968" spans="1:6" ht="20.25">
      <c r="A5968" s="41"/>
      <c r="B5968" s="37"/>
      <c r="C5968" s="85"/>
      <c r="D5968" s="38"/>
      <c r="E5968" s="89"/>
      <c r="F5968" s="306"/>
    </row>
    <row r="5969" spans="1:6" ht="20.25">
      <c r="A5969" s="41"/>
      <c r="B5969" s="37"/>
      <c r="C5969" s="85"/>
      <c r="D5969" s="86"/>
      <c r="E5969" s="89"/>
      <c r="F5969" s="306"/>
    </row>
    <row r="5970" spans="1:6" ht="20.25">
      <c r="A5970" s="41"/>
      <c r="B5970" s="37"/>
      <c r="C5970" s="37"/>
      <c r="D5970" s="38"/>
      <c r="E5970" s="89"/>
      <c r="F5970" s="306"/>
    </row>
    <row r="5971" spans="1:6" ht="20.25">
      <c r="A5971" s="37"/>
      <c r="B5971" s="37"/>
      <c r="C5971" s="37"/>
      <c r="D5971" s="38"/>
      <c r="E5971" s="89"/>
      <c r="F5971" s="306"/>
    </row>
    <row r="5972" spans="1:6" ht="20.25">
      <c r="A5972" s="41"/>
      <c r="B5972" s="37"/>
      <c r="C5972" s="37"/>
      <c r="D5972" s="38"/>
      <c r="E5972" s="89"/>
      <c r="F5972" s="306"/>
    </row>
    <row r="5973" spans="1:6" ht="20.25">
      <c r="A5973" s="41"/>
      <c r="B5973" s="44"/>
      <c r="C5973" s="37"/>
      <c r="D5973" s="78"/>
      <c r="E5973" s="89"/>
      <c r="F5973" s="306"/>
    </row>
    <row r="5974" spans="1:6" ht="20.25">
      <c r="A5974" s="47"/>
      <c r="B5974" s="28"/>
      <c r="C5974" s="27"/>
      <c r="D5974" s="148"/>
      <c r="E5974" s="89"/>
      <c r="F5974" s="306"/>
    </row>
    <row r="5975" spans="1:6" ht="20.25">
      <c r="A5975" s="47"/>
      <c r="B5975" s="27"/>
      <c r="C5975" s="27"/>
      <c r="D5975" s="27"/>
      <c r="E5975" s="89"/>
      <c r="F5975" s="306"/>
    </row>
    <row r="5976" spans="1:6" ht="20.25">
      <c r="A5976" s="37"/>
      <c r="B5976" s="37"/>
      <c r="C5976" s="37"/>
      <c r="D5976" s="38"/>
      <c r="E5976" s="89"/>
      <c r="F5976" s="306"/>
    </row>
    <row r="5977" spans="1:6" ht="20.25">
      <c r="A5977" s="37"/>
      <c r="B5977" s="37"/>
      <c r="C5977" s="37"/>
      <c r="D5977" s="38"/>
      <c r="E5977" s="89"/>
      <c r="F5977" s="306"/>
    </row>
    <row r="5978" spans="1:6" ht="20.25">
      <c r="A5978" s="41"/>
      <c r="B5978" s="37"/>
      <c r="C5978" s="37"/>
      <c r="D5978" s="38"/>
      <c r="E5978" s="89"/>
      <c r="F5978" s="306"/>
    </row>
    <row r="5979" spans="1:6" ht="20.25">
      <c r="A5979" s="41"/>
      <c r="B5979" s="37"/>
      <c r="C5979" s="37"/>
      <c r="D5979" s="38"/>
      <c r="E5979" s="89"/>
      <c r="F5979" s="306"/>
    </row>
    <row r="5980" spans="1:6" ht="20.25">
      <c r="A5980" s="41"/>
      <c r="B5980" s="37"/>
      <c r="C5980" s="37"/>
      <c r="D5980" s="38"/>
      <c r="E5980" s="89"/>
      <c r="F5980" s="306"/>
    </row>
    <row r="5981" spans="1:6" s="279" customFormat="1" ht="20.25">
      <c r="A5981" s="37"/>
      <c r="B5981" s="44"/>
      <c r="C5981" s="37"/>
      <c r="D5981" s="45"/>
      <c r="E5981" s="46"/>
      <c r="F5981" s="306"/>
    </row>
    <row r="5982" spans="1:6" s="279" customFormat="1" ht="20.25">
      <c r="A5982" s="37"/>
      <c r="B5982" s="44"/>
      <c r="C5982" s="37"/>
      <c r="D5982" s="45"/>
      <c r="E5982" s="46"/>
      <c r="F5982" s="306"/>
    </row>
    <row r="5983" spans="1:6" s="279" customFormat="1" ht="20.25">
      <c r="A5983" s="280"/>
      <c r="B5983" s="281"/>
      <c r="C5983" s="280"/>
      <c r="D5983" s="45"/>
      <c r="E5983" s="46"/>
      <c r="F5983" s="306"/>
    </row>
    <row r="5984" spans="1:6" ht="20.25">
      <c r="A5984" s="280"/>
      <c r="B5984" s="281"/>
      <c r="C5984" s="280"/>
      <c r="D5984" s="45"/>
      <c r="E5984" s="46"/>
      <c r="F5984" s="306"/>
    </row>
    <row r="5985" spans="1:6" ht="20.25">
      <c r="A5985" s="280"/>
      <c r="B5985" s="281"/>
      <c r="C5985" s="280"/>
      <c r="D5985" s="45"/>
      <c r="E5985" s="46"/>
      <c r="F5985" s="306"/>
    </row>
    <row r="5986" spans="1:6" ht="20.25">
      <c r="A5986" s="37"/>
      <c r="B5986" s="44"/>
      <c r="C5986" s="37"/>
      <c r="D5986" s="45" t="s">
        <v>29</v>
      </c>
      <c r="E5986" s="46"/>
      <c r="F5986" s="306"/>
    </row>
    <row r="5987" spans="1:6" ht="20.25">
      <c r="A5987" s="37"/>
      <c r="B5987" s="44"/>
      <c r="C5987" s="37"/>
      <c r="D5987" s="45"/>
      <c r="E5987" s="46"/>
      <c r="F5987" s="306"/>
    </row>
    <row r="5988" spans="1:6" ht="20.25">
      <c r="A5988" s="47"/>
      <c r="B5988" s="48"/>
      <c r="C5988" s="47"/>
      <c r="D5988" s="49"/>
      <c r="E5988" s="50"/>
      <c r="F5988" s="306"/>
    </row>
    <row r="5989" spans="1:6" ht="20.25">
      <c r="A5989" s="30"/>
      <c r="B5989" s="51"/>
      <c r="C5989" s="30"/>
      <c r="D5989" s="49"/>
      <c r="E5989" s="50"/>
      <c r="F5989" s="306"/>
    </row>
    <row r="5990" spans="1:6" ht="20.25">
      <c r="A5990" s="52"/>
      <c r="B5990" s="53"/>
      <c r="C5990" s="1238" t="s">
        <v>744</v>
      </c>
      <c r="D5990" s="1239"/>
      <c r="E5990" s="140">
        <f>SUM(E5963:E5989)</f>
        <v>638389</v>
      </c>
      <c r="F5990" s="306"/>
    </row>
    <row r="5991" spans="1:6" ht="20.25">
      <c r="A5991" s="55" t="s">
        <v>23</v>
      </c>
      <c r="B5991" s="53"/>
      <c r="C5991" s="28"/>
      <c r="D5991" s="28"/>
      <c r="E5991" s="179"/>
      <c r="F5991" s="306"/>
    </row>
    <row r="5992" spans="1:6" ht="20.25">
      <c r="A5992" s="19" t="s">
        <v>0</v>
      </c>
      <c r="B5992" s="40"/>
      <c r="C5992" s="40"/>
      <c r="D5992" s="40"/>
      <c r="E5992" s="40"/>
      <c r="F5992" s="306"/>
    </row>
    <row r="5993" spans="1:6" ht="20.25">
      <c r="A5993" s="19" t="s">
        <v>1</v>
      </c>
      <c r="B5993" s="14"/>
      <c r="C5993" s="14"/>
      <c r="D5993" s="14"/>
      <c r="E5993" s="14"/>
      <c r="F5993" s="306"/>
    </row>
    <row r="5994" spans="1:6">
      <c r="A5994" s="14"/>
      <c r="B5994" s="14"/>
      <c r="C5994" s="14"/>
      <c r="D5994" s="14"/>
      <c r="E5994" s="14"/>
      <c r="F5994" s="306"/>
    </row>
    <row r="5995" spans="1:6" ht="20.25">
      <c r="A5995" s="19"/>
      <c r="B5995" s="20"/>
      <c r="C5995" s="19" t="s">
        <v>2</v>
      </c>
      <c r="D5995" s="22"/>
      <c r="E5995" s="22"/>
      <c r="F5995" s="306"/>
    </row>
    <row r="5996" spans="1:6" ht="20.25">
      <c r="A5996" s="19" t="s">
        <v>3</v>
      </c>
      <c r="B5996" s="23"/>
      <c r="C5996" s="20"/>
      <c r="D5996" s="22"/>
      <c r="E5996" s="22"/>
      <c r="F5996" s="306"/>
    </row>
    <row r="5997" spans="1:6" ht="20.25">
      <c r="A5997" s="21"/>
      <c r="B5997" s="23"/>
      <c r="C5997" s="20"/>
      <c r="D5997" s="22"/>
      <c r="E5997" s="22"/>
      <c r="F5997" s="306"/>
    </row>
    <row r="5998" spans="1:6" ht="20.25">
      <c r="A5998" s="21" t="s">
        <v>483</v>
      </c>
      <c r="B5998" s="23"/>
      <c r="C5998" s="20"/>
      <c r="D5998" s="22"/>
      <c r="E5998" s="22"/>
      <c r="F5998" s="306"/>
    </row>
    <row r="5999" spans="1:6" ht="20.25">
      <c r="A5999" s="21" t="s">
        <v>5</v>
      </c>
      <c r="B5999" s="24"/>
      <c r="C5999" s="21"/>
      <c r="D5999" s="22"/>
      <c r="E5999" s="22"/>
      <c r="F5999" s="306"/>
    </row>
    <row r="6000" spans="1:6" ht="20.25">
      <c r="A6000" s="21" t="s">
        <v>6</v>
      </c>
      <c r="B6000" s="24"/>
      <c r="C6000" s="21"/>
      <c r="D6000" s="22"/>
      <c r="E6000" s="22"/>
      <c r="F6000" s="306"/>
    </row>
    <row r="6001" spans="1:6" ht="20.25">
      <c r="A6001" s="25" t="s">
        <v>7</v>
      </c>
      <c r="B6001" s="26" t="s">
        <v>8</v>
      </c>
      <c r="C6001" s="75" t="s">
        <v>9</v>
      </c>
      <c r="D6001" s="119"/>
      <c r="E6001" s="25" t="s">
        <v>10</v>
      </c>
      <c r="F6001" s="306"/>
    </row>
    <row r="6002" spans="1:6" ht="20.25">
      <c r="A6002" s="27"/>
      <c r="B6002" s="28" t="s">
        <v>11</v>
      </c>
      <c r="C6002" s="25"/>
      <c r="D6002" s="29"/>
      <c r="E6002" s="27" t="s">
        <v>12</v>
      </c>
      <c r="F6002" s="306"/>
    </row>
    <row r="6003" spans="1:6" ht="20.25">
      <c r="A6003" s="30"/>
      <c r="B6003" s="31"/>
      <c r="C6003" s="32" t="s">
        <v>13</v>
      </c>
      <c r="D6003" s="33" t="s">
        <v>14</v>
      </c>
      <c r="E6003" s="32"/>
      <c r="F6003" s="306">
        <v>43101</v>
      </c>
    </row>
    <row r="6004" spans="1:6" ht="20.25">
      <c r="A6004" s="96" t="s">
        <v>484</v>
      </c>
      <c r="B6004" s="37" t="s">
        <v>36</v>
      </c>
      <c r="C6004" s="37" t="s">
        <v>17</v>
      </c>
      <c r="D6004" s="86">
        <v>42505</v>
      </c>
      <c r="E6004" s="90">
        <v>-129336</v>
      </c>
      <c r="F6004" s="306"/>
    </row>
    <row r="6005" spans="1:6" ht="20.25">
      <c r="A6005" s="130"/>
      <c r="B6005" s="37" t="s">
        <v>485</v>
      </c>
      <c r="C6005" s="85" t="s">
        <v>17</v>
      </c>
      <c r="D6005" s="38">
        <v>42840</v>
      </c>
      <c r="E6005" s="89">
        <v>5254</v>
      </c>
      <c r="F6005" s="306"/>
    </row>
    <row r="6006" spans="1:6" ht="20.25">
      <c r="A6006" s="130"/>
      <c r="B6006" s="37" t="s">
        <v>486</v>
      </c>
      <c r="C6006" s="37"/>
      <c r="D6006" s="38">
        <v>42855</v>
      </c>
      <c r="E6006" s="89">
        <v>-12931</v>
      </c>
      <c r="F6006" s="306"/>
    </row>
    <row r="6007" spans="1:6" ht="20.25">
      <c r="A6007" s="130"/>
      <c r="B6007" s="37" t="s">
        <v>21</v>
      </c>
      <c r="C6007" s="37" t="s">
        <v>17</v>
      </c>
      <c r="D6007" s="38">
        <v>43023</v>
      </c>
      <c r="E6007" s="89">
        <v>12375</v>
      </c>
      <c r="F6007" s="306"/>
    </row>
    <row r="6008" spans="1:6" ht="20.25">
      <c r="A6008" s="48"/>
      <c r="B6008" s="37" t="s">
        <v>36</v>
      </c>
      <c r="C6008" s="37"/>
      <c r="D6008" s="38">
        <v>43069</v>
      </c>
      <c r="E6008" s="90">
        <v>-7700</v>
      </c>
      <c r="F6008" s="306"/>
    </row>
    <row r="6009" spans="1:6" ht="20.25">
      <c r="A6009" s="130"/>
      <c r="B6009" s="280" t="s">
        <v>40</v>
      </c>
      <c r="C6009" s="280" t="s">
        <v>19</v>
      </c>
      <c r="D6009" s="38">
        <v>43131</v>
      </c>
      <c r="E6009" s="89">
        <v>1068050</v>
      </c>
      <c r="F6009" s="306"/>
    </row>
    <row r="6010" spans="1:6" ht="20.25">
      <c r="A6010" s="44"/>
      <c r="B6010" s="280"/>
      <c r="C6010" s="280"/>
      <c r="D6010" s="38"/>
      <c r="E6010" s="89"/>
      <c r="F6010" s="306"/>
    </row>
    <row r="6011" spans="1:6" ht="20.25">
      <c r="A6011" s="130"/>
      <c r="B6011" s="37"/>
      <c r="C6011" s="37"/>
      <c r="D6011" s="38"/>
      <c r="E6011" s="89"/>
      <c r="F6011" s="306"/>
    </row>
    <row r="6012" spans="1:6" ht="20.25">
      <c r="A6012" s="130"/>
      <c r="B6012" s="37"/>
      <c r="C6012" s="37"/>
      <c r="D6012" s="38"/>
      <c r="E6012" s="89"/>
      <c r="F6012" s="306"/>
    </row>
    <row r="6013" spans="1:6" ht="20.25">
      <c r="A6013" s="130"/>
      <c r="B6013" s="37"/>
      <c r="C6013" s="37"/>
      <c r="D6013" s="38"/>
      <c r="E6013" s="89"/>
      <c r="F6013" s="306"/>
    </row>
    <row r="6014" spans="1:6" ht="20.25">
      <c r="A6014" s="130"/>
      <c r="B6014" s="37"/>
      <c r="C6014" s="37"/>
      <c r="D6014" s="38"/>
      <c r="E6014" s="89"/>
      <c r="F6014" s="306"/>
    </row>
    <row r="6015" spans="1:6" ht="20.25">
      <c r="A6015" s="130"/>
      <c r="B6015" s="37"/>
      <c r="C6015" s="37"/>
      <c r="D6015" s="38"/>
      <c r="E6015" s="89"/>
      <c r="F6015" s="306"/>
    </row>
    <row r="6016" spans="1:6" ht="20.25">
      <c r="A6016" s="130"/>
      <c r="B6016" s="37"/>
      <c r="C6016" s="37"/>
      <c r="D6016" s="38"/>
      <c r="E6016" s="89"/>
      <c r="F6016" s="306"/>
    </row>
    <row r="6017" spans="1:6" ht="20.25">
      <c r="A6017" s="130"/>
      <c r="B6017" s="37"/>
      <c r="C6017" s="37"/>
      <c r="D6017" s="38"/>
      <c r="E6017" s="89"/>
      <c r="F6017" s="306"/>
    </row>
    <row r="6018" spans="1:6" ht="20.25">
      <c r="A6018" s="130"/>
      <c r="B6018" s="37"/>
      <c r="C6018" s="37"/>
      <c r="D6018" s="38"/>
      <c r="E6018" s="89"/>
      <c r="F6018" s="306"/>
    </row>
    <row r="6019" spans="1:6" ht="20.25">
      <c r="A6019" s="130"/>
      <c r="B6019" s="37"/>
      <c r="C6019" s="37"/>
      <c r="D6019" s="38"/>
      <c r="E6019" s="89"/>
      <c r="F6019" s="306"/>
    </row>
    <row r="6020" spans="1:6" ht="20.25">
      <c r="A6020" s="130"/>
      <c r="B6020" s="280"/>
      <c r="C6020" s="280"/>
      <c r="D6020" s="38"/>
      <c r="E6020" s="89"/>
      <c r="F6020" s="306"/>
    </row>
    <row r="6021" spans="1:6" ht="20.25">
      <c r="A6021" s="130"/>
      <c r="B6021" s="280"/>
      <c r="C6021" s="280"/>
      <c r="D6021" s="38"/>
      <c r="E6021" s="89"/>
      <c r="F6021" s="306"/>
    </row>
    <row r="6022" spans="1:6" s="279" customFormat="1" ht="20.25">
      <c r="A6022" s="130"/>
      <c r="B6022" s="280"/>
      <c r="C6022" s="280"/>
      <c r="D6022" s="38"/>
      <c r="E6022" s="89"/>
      <c r="F6022" s="306"/>
    </row>
    <row r="6023" spans="1:6" s="279" customFormat="1" ht="20.25">
      <c r="A6023" s="130"/>
      <c r="B6023" s="280"/>
      <c r="C6023" s="280"/>
      <c r="D6023" s="38"/>
      <c r="E6023" s="89"/>
      <c r="F6023" s="306"/>
    </row>
    <row r="6024" spans="1:6" s="279" customFormat="1" ht="20.25">
      <c r="A6024" s="130"/>
      <c r="B6024" s="280"/>
      <c r="C6024" s="280"/>
      <c r="D6024" s="38"/>
      <c r="E6024" s="89"/>
      <c r="F6024" s="306"/>
    </row>
    <row r="6025" spans="1:6" ht="20.25">
      <c r="A6025" s="44"/>
      <c r="B6025" s="37"/>
      <c r="C6025" s="37"/>
      <c r="D6025" s="37"/>
      <c r="E6025" s="89"/>
      <c r="F6025" s="306"/>
    </row>
    <row r="6026" spans="1:6" ht="20.25">
      <c r="A6026" s="44"/>
      <c r="B6026" s="37"/>
      <c r="C6026" s="37"/>
      <c r="D6026" s="37"/>
      <c r="E6026" s="46"/>
      <c r="F6026" s="306"/>
    </row>
    <row r="6027" spans="1:6" ht="20.25">
      <c r="A6027" s="44"/>
      <c r="B6027" s="37"/>
      <c r="C6027" s="37"/>
      <c r="D6027" s="37" t="s">
        <v>29</v>
      </c>
      <c r="E6027" s="46"/>
      <c r="F6027" s="306"/>
    </row>
    <row r="6028" spans="1:6" ht="20.25">
      <c r="A6028" s="44"/>
      <c r="B6028" s="37"/>
      <c r="C6028" s="37"/>
      <c r="D6028" s="37"/>
      <c r="E6028" s="46"/>
      <c r="F6028" s="306"/>
    </row>
    <row r="6029" spans="1:6" ht="20.25">
      <c r="A6029" s="48"/>
      <c r="B6029" s="47"/>
      <c r="C6029" s="47"/>
      <c r="D6029" s="47"/>
      <c r="E6029" s="50"/>
      <c r="F6029" s="306"/>
    </row>
    <row r="6030" spans="1:6" ht="20.25">
      <c r="A6030" s="51"/>
      <c r="B6030" s="30"/>
      <c r="C6030" s="30"/>
      <c r="D6030" s="47"/>
      <c r="E6030" s="50"/>
      <c r="F6030" s="306"/>
    </row>
    <row r="6031" spans="1:6" ht="20.25">
      <c r="A6031" s="52"/>
      <c r="B6031" s="47"/>
      <c r="C6031" s="1270" t="s">
        <v>744</v>
      </c>
      <c r="D6031" s="1270"/>
      <c r="E6031" s="218">
        <f>SUM(E6004:E6030)</f>
        <v>935712</v>
      </c>
      <c r="F6031" s="306"/>
    </row>
    <row r="6032" spans="1:6" ht="20.25">
      <c r="A6032" s="55" t="s">
        <v>23</v>
      </c>
      <c r="B6032" s="53"/>
      <c r="C6032" s="28"/>
      <c r="D6032" s="28"/>
      <c r="E6032" s="179"/>
      <c r="F6032" s="306"/>
    </row>
    <row r="6033" spans="1:6" ht="20.25">
      <c r="A6033" s="19" t="s">
        <v>0</v>
      </c>
      <c r="B6033" s="40"/>
      <c r="C6033" s="40"/>
      <c r="D6033" s="40"/>
      <c r="E6033" s="40"/>
      <c r="F6033" s="306"/>
    </row>
    <row r="6034" spans="1:6" ht="20.25">
      <c r="A6034" s="19" t="s">
        <v>1</v>
      </c>
      <c r="B6034" s="14"/>
      <c r="C6034" s="14"/>
      <c r="D6034" s="14"/>
      <c r="E6034" s="14"/>
      <c r="F6034" s="306"/>
    </row>
    <row r="6035" spans="1:6" ht="20.25">
      <c r="A6035" s="19"/>
      <c r="B6035" s="23"/>
      <c r="C6035" s="20"/>
      <c r="D6035" s="22"/>
      <c r="E6035" s="22"/>
      <c r="F6035" s="306"/>
    </row>
    <row r="6036" spans="1:6" ht="20.25">
      <c r="A6036" s="19"/>
      <c r="B6036" s="20"/>
      <c r="C6036" s="19" t="s">
        <v>2</v>
      </c>
      <c r="D6036" s="22"/>
      <c r="E6036" s="22"/>
      <c r="F6036" s="306"/>
    </row>
    <row r="6037" spans="1:6" ht="20.25">
      <c r="A6037" s="19" t="s">
        <v>3</v>
      </c>
      <c r="B6037" s="23"/>
      <c r="C6037" s="20"/>
      <c r="D6037" s="22"/>
      <c r="E6037" s="22"/>
      <c r="F6037" s="306"/>
    </row>
    <row r="6038" spans="1:6" ht="20.25">
      <c r="A6038" s="21"/>
      <c r="B6038" s="23"/>
      <c r="C6038" s="20"/>
      <c r="D6038" s="22"/>
      <c r="E6038" s="22"/>
      <c r="F6038" s="306"/>
    </row>
    <row r="6039" spans="1:6" ht="20.25">
      <c r="A6039" s="21" t="s">
        <v>487</v>
      </c>
      <c r="B6039" s="23"/>
      <c r="C6039" s="20"/>
      <c r="D6039" s="22"/>
      <c r="E6039" s="22"/>
      <c r="F6039" s="306"/>
    </row>
    <row r="6040" spans="1:6" ht="20.25">
      <c r="A6040" s="21" t="s">
        <v>5</v>
      </c>
      <c r="B6040" s="24"/>
      <c r="C6040" s="21"/>
      <c r="D6040" s="22"/>
      <c r="E6040" s="22"/>
      <c r="F6040" s="306"/>
    </row>
    <row r="6041" spans="1:6" ht="20.25">
      <c r="A6041" s="21" t="s">
        <v>6</v>
      </c>
      <c r="B6041" s="24"/>
      <c r="C6041" s="21"/>
      <c r="D6041" s="22"/>
      <c r="E6041" s="22"/>
      <c r="F6041" s="306"/>
    </row>
    <row r="6042" spans="1:6" ht="20.25">
      <c r="A6042" s="25" t="s">
        <v>7</v>
      </c>
      <c r="B6042" s="26" t="s">
        <v>8</v>
      </c>
      <c r="C6042" s="75" t="s">
        <v>9</v>
      </c>
      <c r="D6042" s="119"/>
      <c r="E6042" s="25" t="s">
        <v>10</v>
      </c>
      <c r="F6042" s="306"/>
    </row>
    <row r="6043" spans="1:6" ht="20.25">
      <c r="A6043" s="27"/>
      <c r="B6043" s="28" t="s">
        <v>11</v>
      </c>
      <c r="C6043" s="25"/>
      <c r="D6043" s="29"/>
      <c r="E6043" s="27" t="s">
        <v>12</v>
      </c>
      <c r="F6043" s="306"/>
    </row>
    <row r="6044" spans="1:6" ht="20.25">
      <c r="A6044" s="30"/>
      <c r="B6044" s="31"/>
      <c r="C6044" s="32" t="s">
        <v>13</v>
      </c>
      <c r="D6044" s="33" t="s">
        <v>14</v>
      </c>
      <c r="E6044" s="32"/>
      <c r="F6044" s="299"/>
    </row>
    <row r="6045" spans="1:6" ht="20.25">
      <c r="A6045" s="34" t="s">
        <v>488</v>
      </c>
      <c r="B6045" s="280" t="s">
        <v>40</v>
      </c>
      <c r="C6045" s="280" t="s">
        <v>17</v>
      </c>
      <c r="D6045" s="86">
        <v>43115</v>
      </c>
      <c r="E6045" s="89">
        <v>175503</v>
      </c>
      <c r="F6045" s="306"/>
    </row>
    <row r="6046" spans="1:6" ht="20.25">
      <c r="A6046" s="41"/>
      <c r="B6046" s="280" t="s">
        <v>40</v>
      </c>
      <c r="C6046" s="280" t="s">
        <v>19</v>
      </c>
      <c r="D6046" s="38">
        <v>43131</v>
      </c>
      <c r="E6046" s="89">
        <v>501003</v>
      </c>
      <c r="F6046" s="306"/>
    </row>
    <row r="6047" spans="1:6" ht="20.25">
      <c r="A6047" s="41"/>
      <c r="B6047" s="280"/>
      <c r="C6047" s="280"/>
      <c r="D6047" s="38"/>
      <c r="E6047" s="89"/>
      <c r="F6047" s="306"/>
    </row>
    <row r="6048" spans="1:6" ht="20.25">
      <c r="A6048" s="41"/>
      <c r="B6048" s="280"/>
      <c r="C6048" s="280"/>
      <c r="D6048" s="86"/>
      <c r="E6048" s="89"/>
      <c r="F6048" s="306"/>
    </row>
    <row r="6049" spans="1:6" ht="20.25">
      <c r="A6049" s="41"/>
      <c r="B6049" s="280"/>
      <c r="C6049" s="280"/>
      <c r="D6049" s="38"/>
      <c r="E6049" s="89"/>
      <c r="F6049" s="306"/>
    </row>
    <row r="6050" spans="1:6" ht="20.25">
      <c r="A6050" s="41"/>
      <c r="B6050" s="37"/>
      <c r="C6050" s="85"/>
      <c r="D6050" s="38"/>
      <c r="E6050" s="89"/>
      <c r="F6050" s="306"/>
    </row>
    <row r="6051" spans="1:6" ht="20.25">
      <c r="A6051" s="41"/>
      <c r="B6051" s="37"/>
      <c r="C6051" s="85"/>
      <c r="D6051" s="86"/>
      <c r="E6051" s="89"/>
      <c r="F6051" s="306"/>
    </row>
    <row r="6052" spans="1:6" ht="20.25">
      <c r="A6052" s="41"/>
      <c r="B6052" s="37"/>
      <c r="C6052" s="37"/>
      <c r="D6052" s="38"/>
      <c r="E6052" s="89"/>
      <c r="F6052" s="306"/>
    </row>
    <row r="6053" spans="1:6" ht="20.25">
      <c r="A6053" s="37"/>
      <c r="B6053" s="37"/>
      <c r="C6053" s="37"/>
      <c r="D6053" s="38"/>
      <c r="E6053" s="89"/>
      <c r="F6053" s="306"/>
    </row>
    <row r="6054" spans="1:6" ht="20.25">
      <c r="A6054" s="41"/>
      <c r="B6054" s="37"/>
      <c r="C6054" s="37"/>
      <c r="D6054" s="38"/>
      <c r="E6054" s="89"/>
      <c r="F6054" s="306"/>
    </row>
    <row r="6055" spans="1:6" ht="20.25">
      <c r="A6055" s="41"/>
      <c r="B6055" s="44"/>
      <c r="C6055" s="37"/>
      <c r="D6055" s="78"/>
      <c r="E6055" s="89"/>
      <c r="F6055" s="306"/>
    </row>
    <row r="6056" spans="1:6" ht="20.25">
      <c r="A6056" s="47"/>
      <c r="B6056" s="28"/>
      <c r="C6056" s="27"/>
      <c r="D6056" s="148"/>
      <c r="E6056" s="89"/>
      <c r="F6056" s="306"/>
    </row>
    <row r="6057" spans="1:6" ht="20.25">
      <c r="A6057" s="47"/>
      <c r="B6057" s="27"/>
      <c r="C6057" s="27"/>
      <c r="D6057" s="27"/>
      <c r="E6057" s="89"/>
      <c r="F6057" s="306"/>
    </row>
    <row r="6058" spans="1:6" ht="20.25">
      <c r="A6058" s="37"/>
      <c r="B6058" s="37"/>
      <c r="C6058" s="37"/>
      <c r="D6058" s="38"/>
      <c r="E6058" s="89"/>
      <c r="F6058" s="306"/>
    </row>
    <row r="6059" spans="1:6" ht="20.25">
      <c r="A6059" s="37"/>
      <c r="B6059" s="37"/>
      <c r="C6059" s="37"/>
      <c r="D6059" s="38"/>
      <c r="E6059" s="89"/>
      <c r="F6059" s="306"/>
    </row>
    <row r="6060" spans="1:6" ht="20.25">
      <c r="A6060" s="41"/>
      <c r="B6060" s="37"/>
      <c r="C6060" s="37"/>
      <c r="D6060" s="38"/>
      <c r="E6060" s="89"/>
      <c r="F6060" s="306"/>
    </row>
    <row r="6061" spans="1:6" ht="20.25">
      <c r="A6061" s="41"/>
      <c r="B6061" s="37"/>
      <c r="C6061" s="37"/>
      <c r="D6061" s="38"/>
      <c r="E6061" s="89"/>
      <c r="F6061" s="306"/>
    </row>
    <row r="6062" spans="1:6" ht="20.25">
      <c r="A6062" s="41"/>
      <c r="B6062" s="37"/>
      <c r="C6062" s="37"/>
      <c r="D6062" s="38"/>
      <c r="E6062" s="89"/>
      <c r="F6062" s="306"/>
    </row>
    <row r="6063" spans="1:6" ht="20.25">
      <c r="A6063" s="37"/>
      <c r="B6063" s="44"/>
      <c r="C6063" s="37"/>
      <c r="D6063" s="45"/>
      <c r="E6063" s="46"/>
      <c r="F6063" s="306"/>
    </row>
    <row r="6064" spans="1:6" ht="20.25">
      <c r="A6064" s="280"/>
      <c r="B6064" s="281"/>
      <c r="C6064" s="280"/>
      <c r="D6064" s="45"/>
      <c r="E6064" s="46"/>
      <c r="F6064" s="306"/>
    </row>
    <row r="6065" spans="1:6" ht="20.25">
      <c r="A6065" s="280"/>
      <c r="B6065" s="281"/>
      <c r="C6065" s="280"/>
      <c r="D6065" s="45"/>
      <c r="E6065" s="46"/>
      <c r="F6065" s="306"/>
    </row>
    <row r="6066" spans="1:6" s="279" customFormat="1" ht="20.25">
      <c r="A6066" s="280"/>
      <c r="B6066" s="281"/>
      <c r="C6066" s="280"/>
      <c r="D6066" s="45"/>
      <c r="E6066" s="46"/>
      <c r="F6066" s="306"/>
    </row>
    <row r="6067" spans="1:6" s="279" customFormat="1" ht="20.25">
      <c r="A6067" s="37"/>
      <c r="B6067" s="44"/>
      <c r="C6067" s="37"/>
      <c r="D6067" s="45"/>
      <c r="E6067" s="46"/>
      <c r="F6067" s="306"/>
    </row>
    <row r="6068" spans="1:6" s="279" customFormat="1" ht="20.25">
      <c r="A6068" s="37"/>
      <c r="B6068" s="44"/>
      <c r="C6068" s="37"/>
      <c r="D6068" s="45" t="s">
        <v>29</v>
      </c>
      <c r="E6068" s="46"/>
      <c r="F6068" s="306"/>
    </row>
    <row r="6069" spans="1:6" ht="20.25">
      <c r="A6069" s="37"/>
      <c r="B6069" s="44"/>
      <c r="C6069" s="37"/>
      <c r="D6069" s="45"/>
      <c r="E6069" s="46"/>
      <c r="F6069" s="306"/>
    </row>
    <row r="6070" spans="1:6" ht="20.25">
      <c r="A6070" s="47"/>
      <c r="B6070" s="48"/>
      <c r="C6070" s="47"/>
      <c r="D6070" s="49"/>
      <c r="E6070" s="50"/>
      <c r="F6070" s="306"/>
    </row>
    <row r="6071" spans="1:6" ht="20.25">
      <c r="A6071" s="30"/>
      <c r="B6071" s="51"/>
      <c r="C6071" s="30"/>
      <c r="D6071" s="49"/>
      <c r="E6071" s="50"/>
      <c r="F6071" s="306"/>
    </row>
    <row r="6072" spans="1:6" ht="20.25">
      <c r="A6072" s="52"/>
      <c r="B6072" s="53"/>
      <c r="C6072" s="1238" t="s">
        <v>744</v>
      </c>
      <c r="D6072" s="1239"/>
      <c r="E6072" s="140">
        <f>SUM(E6045:E6071)</f>
        <v>676506</v>
      </c>
      <c r="F6072" s="306"/>
    </row>
    <row r="6073" spans="1:6" ht="20.25">
      <c r="A6073" s="55" t="s">
        <v>23</v>
      </c>
      <c r="B6073" s="53"/>
      <c r="C6073" s="28"/>
      <c r="D6073" s="28"/>
      <c r="E6073" s="179"/>
      <c r="F6073" s="306"/>
    </row>
    <row r="6074" spans="1:6" ht="20.25">
      <c r="A6074" s="19" t="s">
        <v>0</v>
      </c>
      <c r="B6074" s="40"/>
      <c r="C6074" s="40"/>
      <c r="D6074" s="40"/>
      <c r="E6074" s="40"/>
      <c r="F6074" s="306"/>
    </row>
    <row r="6075" spans="1:6" ht="20.25">
      <c r="A6075" s="19" t="s">
        <v>1</v>
      </c>
      <c r="B6075" s="14"/>
      <c r="C6075" s="14"/>
      <c r="D6075" s="14"/>
      <c r="E6075" s="14"/>
      <c r="F6075" s="306"/>
    </row>
    <row r="6076" spans="1:6">
      <c r="A6076" s="14"/>
      <c r="B6076" s="14"/>
      <c r="C6076" s="14"/>
      <c r="D6076" s="14"/>
      <c r="E6076" s="14"/>
      <c r="F6076" s="306"/>
    </row>
    <row r="6077" spans="1:6" ht="20.25">
      <c r="A6077" s="19"/>
      <c r="B6077" s="20"/>
      <c r="C6077" s="19" t="s">
        <v>2</v>
      </c>
      <c r="D6077" s="22"/>
      <c r="E6077" s="22"/>
      <c r="F6077" s="306"/>
    </row>
    <row r="6078" spans="1:6" ht="20.25">
      <c r="A6078" s="19" t="s">
        <v>3</v>
      </c>
      <c r="B6078" s="23"/>
      <c r="C6078" s="20"/>
      <c r="D6078" s="22"/>
      <c r="E6078" s="22"/>
      <c r="F6078" s="306"/>
    </row>
    <row r="6079" spans="1:6" ht="20.25">
      <c r="A6079" s="21"/>
      <c r="B6079" s="23"/>
      <c r="C6079" s="20"/>
      <c r="D6079" s="22"/>
      <c r="E6079" s="22"/>
      <c r="F6079" s="306"/>
    </row>
    <row r="6080" spans="1:6" ht="20.25">
      <c r="A6080" s="21" t="s">
        <v>489</v>
      </c>
      <c r="B6080" s="23"/>
      <c r="C6080" s="20"/>
      <c r="D6080" s="22"/>
      <c r="E6080" s="22"/>
      <c r="F6080" s="306"/>
    </row>
    <row r="6081" spans="1:6" ht="20.25">
      <c r="A6081" s="21" t="s">
        <v>5</v>
      </c>
      <c r="B6081" s="24"/>
      <c r="C6081" s="21"/>
      <c r="D6081" s="22"/>
      <c r="E6081" s="22"/>
      <c r="F6081" s="306"/>
    </row>
    <row r="6082" spans="1:6" ht="20.25">
      <c r="A6082" s="21" t="s">
        <v>6</v>
      </c>
      <c r="B6082" s="24"/>
      <c r="C6082" s="21"/>
      <c r="D6082" s="22"/>
      <c r="E6082" s="22"/>
      <c r="F6082" s="306"/>
    </row>
    <row r="6083" spans="1:6" ht="20.25">
      <c r="A6083" s="25" t="s">
        <v>7</v>
      </c>
      <c r="B6083" s="26" t="s">
        <v>8</v>
      </c>
      <c r="C6083" s="75" t="s">
        <v>9</v>
      </c>
      <c r="D6083" s="119"/>
      <c r="E6083" s="25" t="s">
        <v>10</v>
      </c>
      <c r="F6083" s="306"/>
    </row>
    <row r="6084" spans="1:6" ht="20.25">
      <c r="A6084" s="27"/>
      <c r="B6084" s="28" t="s">
        <v>11</v>
      </c>
      <c r="C6084" s="25"/>
      <c r="D6084" s="29"/>
      <c r="E6084" s="27" t="s">
        <v>12</v>
      </c>
      <c r="F6084" s="306"/>
    </row>
    <row r="6085" spans="1:6" ht="20.25">
      <c r="A6085" s="30"/>
      <c r="B6085" s="31"/>
      <c r="C6085" s="32" t="s">
        <v>13</v>
      </c>
      <c r="D6085" s="33" t="s">
        <v>14</v>
      </c>
      <c r="E6085" s="32"/>
      <c r="F6085" s="306"/>
    </row>
    <row r="6086" spans="1:6" ht="20.25">
      <c r="A6086" s="34" t="s">
        <v>490</v>
      </c>
      <c r="B6086" s="280" t="s">
        <v>18</v>
      </c>
      <c r="C6086" s="280" t="s">
        <v>17</v>
      </c>
      <c r="D6086" s="38">
        <v>43131</v>
      </c>
      <c r="E6086" s="89">
        <v>1154131</v>
      </c>
      <c r="F6086" s="306">
        <v>43101</v>
      </c>
    </row>
    <row r="6087" spans="1:6" ht="20.25">
      <c r="A6087" s="37"/>
      <c r="B6087" s="37"/>
      <c r="C6087" s="37"/>
      <c r="D6087" s="86"/>
      <c r="E6087" s="89"/>
      <c r="F6087" s="306"/>
    </row>
    <row r="6088" spans="1:6" ht="20.25">
      <c r="A6088" s="41"/>
      <c r="B6088" s="37"/>
      <c r="C6088" s="37"/>
      <c r="D6088" s="38"/>
      <c r="E6088" s="89"/>
      <c r="F6088" s="306"/>
    </row>
    <row r="6089" spans="1:6" ht="20.25">
      <c r="B6089" s="37"/>
      <c r="C6089" s="37"/>
      <c r="D6089" s="86"/>
      <c r="E6089" s="89"/>
      <c r="F6089" s="306"/>
    </row>
    <row r="6090" spans="1:6" ht="20.25">
      <c r="A6090" s="41"/>
      <c r="B6090" s="37"/>
      <c r="C6090" s="37"/>
      <c r="D6090" s="38"/>
      <c r="E6090" s="89"/>
      <c r="F6090" s="306"/>
    </row>
    <row r="6091" spans="1:6" ht="20.25">
      <c r="A6091" s="41"/>
      <c r="B6091" s="37"/>
      <c r="C6091" s="85"/>
      <c r="D6091" s="38"/>
      <c r="E6091" s="89"/>
      <c r="F6091" s="306"/>
    </row>
    <row r="6092" spans="1:6" ht="20.25">
      <c r="A6092" s="41"/>
      <c r="B6092" s="37"/>
      <c r="C6092" s="85"/>
      <c r="D6092" s="86"/>
      <c r="E6092" s="89"/>
      <c r="F6092" s="306"/>
    </row>
    <row r="6093" spans="1:6" ht="20.25">
      <c r="A6093" s="41"/>
      <c r="B6093" s="37"/>
      <c r="C6093" s="37"/>
      <c r="D6093" s="38"/>
      <c r="E6093" s="89"/>
      <c r="F6093" s="306"/>
    </row>
    <row r="6094" spans="1:6" ht="20.25">
      <c r="A6094" s="37"/>
      <c r="B6094" s="37"/>
      <c r="C6094" s="37"/>
      <c r="D6094" s="38"/>
      <c r="E6094" s="89"/>
      <c r="F6094" s="306"/>
    </row>
    <row r="6095" spans="1:6" ht="20.25">
      <c r="A6095" s="41"/>
      <c r="B6095" s="37"/>
      <c r="C6095" s="37"/>
      <c r="D6095" s="38"/>
      <c r="E6095" s="89"/>
      <c r="F6095" s="306"/>
    </row>
    <row r="6096" spans="1:6" ht="20.25">
      <c r="A6096" s="41"/>
      <c r="B6096" s="44"/>
      <c r="C6096" s="37"/>
      <c r="D6096" s="78"/>
      <c r="E6096" s="89"/>
      <c r="F6096" s="306"/>
    </row>
    <row r="6097" spans="1:6" ht="20.25">
      <c r="A6097" s="47"/>
      <c r="B6097" s="28"/>
      <c r="C6097" s="27"/>
      <c r="D6097" s="148"/>
      <c r="E6097" s="89"/>
      <c r="F6097" s="306"/>
    </row>
    <row r="6098" spans="1:6" ht="20.25">
      <c r="A6098" s="47"/>
      <c r="B6098" s="27"/>
      <c r="C6098" s="27"/>
      <c r="D6098" s="27"/>
      <c r="E6098" s="89"/>
      <c r="F6098" s="306"/>
    </row>
    <row r="6099" spans="1:6" ht="20.25">
      <c r="A6099" s="37"/>
      <c r="B6099" s="37"/>
      <c r="C6099" s="37"/>
      <c r="D6099" s="38"/>
      <c r="E6099" s="89"/>
      <c r="F6099" s="306"/>
    </row>
    <row r="6100" spans="1:6" ht="20.25">
      <c r="A6100" s="37"/>
      <c r="B6100" s="37"/>
      <c r="C6100" s="37"/>
      <c r="D6100" s="38"/>
      <c r="E6100" s="89"/>
      <c r="F6100" s="306"/>
    </row>
    <row r="6101" spans="1:6" ht="20.25">
      <c r="A6101" s="41"/>
      <c r="B6101" s="37"/>
      <c r="C6101" s="37"/>
      <c r="D6101" s="38"/>
      <c r="E6101" s="89"/>
      <c r="F6101" s="306"/>
    </row>
    <row r="6102" spans="1:6" s="279" customFormat="1" ht="20.25">
      <c r="A6102" s="41"/>
      <c r="B6102" s="37"/>
      <c r="C6102" s="37"/>
      <c r="D6102" s="38"/>
      <c r="E6102" s="89"/>
      <c r="F6102" s="306"/>
    </row>
    <row r="6103" spans="1:6" s="279" customFormat="1" ht="20.25">
      <c r="A6103" s="41"/>
      <c r="B6103" s="37"/>
      <c r="C6103" s="37"/>
      <c r="D6103" s="38"/>
      <c r="E6103" s="89"/>
      <c r="F6103" s="306"/>
    </row>
    <row r="6104" spans="1:6" s="279" customFormat="1" ht="20.25">
      <c r="A6104" s="37"/>
      <c r="B6104" s="44"/>
      <c r="C6104" s="37"/>
      <c r="D6104" s="45"/>
      <c r="E6104" s="46"/>
      <c r="F6104" s="306"/>
    </row>
    <row r="6105" spans="1:6" s="290" customFormat="1" ht="20.25">
      <c r="A6105" s="280"/>
      <c r="B6105" s="281"/>
      <c r="C6105" s="280"/>
      <c r="D6105" s="45"/>
      <c r="E6105" s="46"/>
      <c r="F6105" s="306"/>
    </row>
    <row r="6106" spans="1:6" ht="20.25">
      <c r="A6106" s="280"/>
      <c r="B6106" s="281"/>
      <c r="C6106" s="280"/>
      <c r="D6106" s="45"/>
      <c r="E6106" s="46"/>
      <c r="F6106" s="306"/>
    </row>
    <row r="6107" spans="1:6" ht="20.25">
      <c r="A6107" s="280"/>
      <c r="B6107" s="281"/>
      <c r="C6107" s="280"/>
      <c r="D6107" s="45"/>
      <c r="E6107" s="46"/>
      <c r="F6107" s="306"/>
    </row>
    <row r="6108" spans="1:6" ht="20.25">
      <c r="A6108" s="37"/>
      <c r="B6108" s="44"/>
      <c r="C6108" s="37"/>
      <c r="D6108" s="45"/>
      <c r="E6108" s="46"/>
      <c r="F6108" s="306"/>
    </row>
    <row r="6109" spans="1:6" ht="20.25">
      <c r="A6109" s="37"/>
      <c r="B6109" s="44"/>
      <c r="C6109" s="37"/>
      <c r="D6109" s="45" t="s">
        <v>29</v>
      </c>
      <c r="E6109" s="46"/>
      <c r="F6109" s="306"/>
    </row>
    <row r="6110" spans="1:6" ht="20.25">
      <c r="A6110" s="37"/>
      <c r="B6110" s="44"/>
      <c r="C6110" s="37"/>
      <c r="D6110" s="45"/>
      <c r="E6110" s="46"/>
      <c r="F6110" s="306"/>
    </row>
    <row r="6111" spans="1:6" ht="20.25">
      <c r="A6111" s="47"/>
      <c r="B6111" s="48"/>
      <c r="C6111" s="47"/>
      <c r="D6111" s="49"/>
      <c r="E6111" s="50"/>
      <c r="F6111" s="306"/>
    </row>
    <row r="6112" spans="1:6" ht="20.25">
      <c r="A6112" s="30"/>
      <c r="B6112" s="51"/>
      <c r="C6112" s="30"/>
      <c r="D6112" s="49"/>
      <c r="E6112" s="50"/>
      <c r="F6112" s="306"/>
    </row>
    <row r="6113" spans="1:6" ht="20.25">
      <c r="A6113" s="52"/>
      <c r="B6113" s="53"/>
      <c r="C6113" s="1238" t="s">
        <v>744</v>
      </c>
      <c r="D6113" s="1239"/>
      <c r="E6113" s="140">
        <f>SUM(E6086:E6112)</f>
        <v>1154131</v>
      </c>
      <c r="F6113" s="306"/>
    </row>
    <row r="6114" spans="1:6" ht="20.25">
      <c r="A6114" s="55" t="s">
        <v>23</v>
      </c>
      <c r="B6114" s="53"/>
      <c r="C6114" s="28"/>
      <c r="D6114" s="28"/>
      <c r="E6114" s="179"/>
      <c r="F6114" s="306"/>
    </row>
    <row r="6115" spans="1:6" ht="20.25">
      <c r="A6115" s="19" t="s">
        <v>0</v>
      </c>
      <c r="B6115" s="40"/>
      <c r="C6115" s="40"/>
      <c r="D6115" s="40"/>
      <c r="E6115" s="40"/>
      <c r="F6115" s="306"/>
    </row>
    <row r="6116" spans="1:6" ht="20.25">
      <c r="A6116" s="19" t="s">
        <v>1</v>
      </c>
      <c r="B6116" s="14"/>
      <c r="C6116" s="14"/>
      <c r="D6116" s="14"/>
      <c r="E6116" s="14"/>
      <c r="F6116" s="306"/>
    </row>
    <row r="6117" spans="1:6">
      <c r="A6117" s="14"/>
      <c r="B6117" s="14"/>
      <c r="C6117" s="14"/>
      <c r="D6117" s="14"/>
      <c r="E6117" s="14"/>
      <c r="F6117" s="306"/>
    </row>
    <row r="6118" spans="1:6" ht="20.25">
      <c r="A6118" s="19"/>
      <c r="B6118" s="20"/>
      <c r="C6118" s="19" t="s">
        <v>2</v>
      </c>
      <c r="D6118" s="22"/>
      <c r="E6118" s="22"/>
      <c r="F6118" s="306"/>
    </row>
    <row r="6119" spans="1:6" ht="20.25">
      <c r="A6119" s="19" t="s">
        <v>3</v>
      </c>
      <c r="B6119" s="23"/>
      <c r="C6119" s="20"/>
      <c r="D6119" s="22"/>
      <c r="E6119" s="22"/>
      <c r="F6119" s="306"/>
    </row>
    <row r="6120" spans="1:6" ht="20.25">
      <c r="A6120" s="21"/>
      <c r="B6120" s="23"/>
      <c r="C6120" s="20"/>
      <c r="D6120" s="22"/>
      <c r="E6120" s="22"/>
      <c r="F6120" s="306"/>
    </row>
    <row r="6121" spans="1:6" ht="20.25">
      <c r="A6121" s="21" t="s">
        <v>491</v>
      </c>
      <c r="B6121" s="23"/>
      <c r="C6121" s="20"/>
      <c r="D6121" s="22"/>
      <c r="E6121" s="22"/>
      <c r="F6121" s="306"/>
    </row>
    <row r="6122" spans="1:6" ht="20.25">
      <c r="A6122" s="21" t="s">
        <v>5</v>
      </c>
      <c r="B6122" s="24"/>
      <c r="C6122" s="21"/>
      <c r="D6122" s="22"/>
      <c r="E6122" s="22"/>
      <c r="F6122" s="306"/>
    </row>
    <row r="6123" spans="1:6" ht="20.25">
      <c r="A6123" s="21" t="s">
        <v>6</v>
      </c>
      <c r="B6123" s="24"/>
      <c r="C6123" s="21"/>
      <c r="D6123" s="22"/>
      <c r="E6123" s="22"/>
      <c r="F6123" s="306"/>
    </row>
    <row r="6124" spans="1:6" ht="20.25">
      <c r="A6124" s="25" t="s">
        <v>7</v>
      </c>
      <c r="B6124" s="26" t="s">
        <v>8</v>
      </c>
      <c r="C6124" s="75" t="s">
        <v>9</v>
      </c>
      <c r="D6124" s="119"/>
      <c r="E6124" s="25" t="s">
        <v>10</v>
      </c>
      <c r="F6124" s="306"/>
    </row>
    <row r="6125" spans="1:6" ht="20.25">
      <c r="A6125" s="27"/>
      <c r="B6125" s="28" t="s">
        <v>11</v>
      </c>
      <c r="C6125" s="25"/>
      <c r="D6125" s="29"/>
      <c r="E6125" s="27" t="s">
        <v>12</v>
      </c>
      <c r="F6125" s="306"/>
    </row>
    <row r="6126" spans="1:6" ht="20.25">
      <c r="A6126" s="30"/>
      <c r="B6126" s="31"/>
      <c r="C6126" s="32" t="s">
        <v>13</v>
      </c>
      <c r="D6126" s="33" t="s">
        <v>14</v>
      </c>
      <c r="E6126" s="32"/>
      <c r="F6126" s="306">
        <v>43101</v>
      </c>
    </row>
    <row r="6127" spans="1:6" ht="20.25">
      <c r="A6127" s="34" t="s">
        <v>492</v>
      </c>
      <c r="B6127" s="37" t="s">
        <v>121</v>
      </c>
      <c r="C6127" s="37" t="s">
        <v>17</v>
      </c>
      <c r="D6127" s="86">
        <v>42658</v>
      </c>
      <c r="E6127" s="90">
        <v>-3556</v>
      </c>
      <c r="F6127" s="306"/>
    </row>
    <row r="6128" spans="1:6" ht="20.25">
      <c r="A6128" s="37"/>
      <c r="B6128" s="37" t="s">
        <v>36</v>
      </c>
      <c r="C6128" s="37" t="s">
        <v>19</v>
      </c>
      <c r="D6128" s="86">
        <v>42674</v>
      </c>
      <c r="E6128" s="90">
        <v>-28984</v>
      </c>
      <c r="F6128" s="306"/>
    </row>
    <row r="6129" spans="1:6" ht="20.25">
      <c r="A6129" s="41"/>
      <c r="B6129" s="37" t="s">
        <v>18</v>
      </c>
      <c r="C6129" s="37" t="s">
        <v>19</v>
      </c>
      <c r="D6129" s="38">
        <v>42766</v>
      </c>
      <c r="E6129" s="89">
        <v>687661</v>
      </c>
      <c r="F6129" s="306"/>
    </row>
    <row r="6130" spans="1:6" ht="20.25">
      <c r="A6130" s="41"/>
      <c r="B6130" s="37" t="s">
        <v>18</v>
      </c>
      <c r="C6130" s="37" t="s">
        <v>17</v>
      </c>
      <c r="D6130" s="38">
        <v>42781</v>
      </c>
      <c r="E6130" s="89">
        <v>437018</v>
      </c>
      <c r="F6130" s="306"/>
    </row>
    <row r="6131" spans="1:6" ht="20.25">
      <c r="A6131" s="41"/>
      <c r="B6131" s="37" t="s">
        <v>18</v>
      </c>
      <c r="C6131" s="85" t="s">
        <v>19</v>
      </c>
      <c r="D6131" s="38">
        <v>42794</v>
      </c>
      <c r="E6131" s="89">
        <v>862809</v>
      </c>
      <c r="F6131" s="306"/>
    </row>
    <row r="6132" spans="1:6" ht="20.25">
      <c r="A6132" s="41"/>
      <c r="B6132" s="37" t="s">
        <v>18</v>
      </c>
      <c r="C6132" s="85" t="s">
        <v>17</v>
      </c>
      <c r="D6132" s="86">
        <v>42809</v>
      </c>
      <c r="E6132" s="89">
        <v>909061</v>
      </c>
      <c r="F6132" s="306"/>
    </row>
    <row r="6133" spans="1:6" ht="20.25">
      <c r="A6133" s="41"/>
      <c r="B6133" s="37"/>
      <c r="C6133" s="37" t="s">
        <v>493</v>
      </c>
      <c r="D6133" s="38">
        <v>42855</v>
      </c>
      <c r="E6133" s="90">
        <v>-809</v>
      </c>
      <c r="F6133" s="306"/>
    </row>
    <row r="6134" spans="1:6" ht="20.25">
      <c r="A6134" s="41"/>
      <c r="B6134" s="37"/>
      <c r="C6134" s="37" t="s">
        <v>493</v>
      </c>
      <c r="D6134" s="38">
        <v>42855</v>
      </c>
      <c r="E6134" s="90">
        <v>-17061</v>
      </c>
      <c r="F6134" s="306"/>
    </row>
    <row r="6135" spans="1:6" ht="20.25">
      <c r="A6135" s="37"/>
      <c r="B6135" s="37"/>
      <c r="C6135" s="37" t="s">
        <v>494</v>
      </c>
      <c r="D6135" s="38">
        <v>42978</v>
      </c>
      <c r="E6135" s="90">
        <v>-112000</v>
      </c>
      <c r="F6135" s="306"/>
    </row>
    <row r="6136" spans="1:6" ht="20.25">
      <c r="A6136" s="41"/>
      <c r="B6136" s="37"/>
      <c r="C6136" s="37" t="s">
        <v>494</v>
      </c>
      <c r="D6136" s="38">
        <v>42978</v>
      </c>
      <c r="E6136" s="90">
        <v>-152000</v>
      </c>
      <c r="F6136" s="306"/>
    </row>
    <row r="6137" spans="1:6" ht="20.25">
      <c r="A6137" s="41"/>
      <c r="B6137" s="44"/>
      <c r="C6137" s="37" t="s">
        <v>494</v>
      </c>
      <c r="D6137" s="38">
        <v>42978</v>
      </c>
      <c r="E6137" s="90">
        <v>-439000</v>
      </c>
      <c r="F6137" s="306"/>
    </row>
    <row r="6138" spans="1:6" ht="20.25">
      <c r="A6138" s="47"/>
      <c r="B6138" s="28"/>
      <c r="C6138" s="37" t="s">
        <v>495</v>
      </c>
      <c r="D6138" s="147">
        <v>43039</v>
      </c>
      <c r="E6138" s="90">
        <v>-709999.8</v>
      </c>
      <c r="F6138" s="306"/>
    </row>
    <row r="6139" spans="1:6" ht="20.25">
      <c r="A6139" s="47"/>
      <c r="B6139" s="27"/>
      <c r="C6139" s="37" t="s">
        <v>496</v>
      </c>
      <c r="D6139" s="38">
        <v>43069</v>
      </c>
      <c r="E6139" s="90">
        <v>-682000</v>
      </c>
      <c r="F6139" s="306"/>
    </row>
    <row r="6140" spans="1:6" ht="20.25">
      <c r="A6140" s="37"/>
      <c r="B6140" s="37"/>
      <c r="C6140" s="37" t="s">
        <v>496</v>
      </c>
      <c r="D6140" s="38">
        <v>43069</v>
      </c>
      <c r="E6140" s="90">
        <v>-93741.3</v>
      </c>
      <c r="F6140" s="306"/>
    </row>
    <row r="6141" spans="1:6" ht="20.25">
      <c r="A6141" s="37"/>
      <c r="B6141" s="37"/>
      <c r="C6141" s="37"/>
      <c r="D6141" s="38"/>
      <c r="E6141" s="89"/>
      <c r="F6141" s="306"/>
    </row>
    <row r="6142" spans="1:6" ht="20.25">
      <c r="A6142" s="41"/>
      <c r="B6142" s="37"/>
      <c r="C6142" s="37"/>
      <c r="D6142" s="38"/>
      <c r="E6142" s="89"/>
      <c r="F6142" s="306"/>
    </row>
    <row r="6143" spans="1:6" ht="20.25">
      <c r="A6143" s="41"/>
      <c r="B6143" s="37"/>
      <c r="C6143" s="37"/>
      <c r="D6143" s="38"/>
      <c r="E6143" s="89"/>
      <c r="F6143" s="306"/>
    </row>
    <row r="6144" spans="1:6" ht="20.25">
      <c r="A6144" s="41"/>
      <c r="B6144" s="37"/>
      <c r="C6144" s="37"/>
      <c r="D6144" s="38"/>
      <c r="E6144" s="89"/>
      <c r="F6144" s="306"/>
    </row>
    <row r="6145" spans="1:6" s="279" customFormat="1" ht="20.25">
      <c r="A6145" s="37"/>
      <c r="B6145" s="44"/>
      <c r="C6145" s="37"/>
      <c r="D6145" s="45"/>
      <c r="E6145" s="46"/>
      <c r="F6145" s="306"/>
    </row>
    <row r="6146" spans="1:6" s="279" customFormat="1" ht="20.25">
      <c r="A6146" s="37"/>
      <c r="B6146" s="44"/>
      <c r="C6146" s="37"/>
      <c r="D6146" s="45"/>
      <c r="E6146" s="46"/>
      <c r="F6146" s="306"/>
    </row>
    <row r="6147" spans="1:6" s="279" customFormat="1" ht="20.25">
      <c r="A6147" s="37"/>
      <c r="B6147" s="44"/>
      <c r="C6147" s="37"/>
      <c r="D6147" s="45" t="s">
        <v>29</v>
      </c>
      <c r="E6147" s="46"/>
      <c r="F6147" s="306"/>
    </row>
    <row r="6148" spans="1:6" ht="20.25">
      <c r="A6148" s="37"/>
      <c r="B6148" s="44"/>
      <c r="C6148" s="37"/>
      <c r="D6148" s="45"/>
      <c r="E6148" s="46"/>
      <c r="F6148" s="306"/>
    </row>
    <row r="6149" spans="1:6" ht="20.25">
      <c r="A6149" s="280"/>
      <c r="B6149" s="281"/>
      <c r="C6149" s="280"/>
      <c r="D6149" s="45"/>
      <c r="E6149" s="46"/>
      <c r="F6149" s="306"/>
    </row>
    <row r="6150" spans="1:6" ht="20.25">
      <c r="A6150" s="280"/>
      <c r="B6150" s="281"/>
      <c r="C6150" s="280"/>
      <c r="D6150" s="45"/>
      <c r="E6150" s="46"/>
      <c r="F6150" s="306"/>
    </row>
    <row r="6151" spans="1:6" ht="20.25">
      <c r="A6151" s="280"/>
      <c r="B6151" s="281"/>
      <c r="C6151" s="280"/>
      <c r="D6151" s="45"/>
      <c r="E6151" s="46"/>
      <c r="F6151" s="306"/>
    </row>
    <row r="6152" spans="1:6" ht="20.25">
      <c r="A6152" s="47"/>
      <c r="B6152" s="48"/>
      <c r="C6152" s="47"/>
      <c r="D6152" s="49"/>
      <c r="E6152" s="50"/>
      <c r="F6152" s="306"/>
    </row>
    <row r="6153" spans="1:6" ht="20.25">
      <c r="A6153" s="30"/>
      <c r="B6153" s="51"/>
      <c r="C6153" s="30"/>
      <c r="D6153" s="49"/>
      <c r="E6153" s="50"/>
      <c r="F6153" s="306"/>
    </row>
    <row r="6154" spans="1:6" ht="20.25">
      <c r="A6154" s="52"/>
      <c r="B6154" s="53"/>
      <c r="C6154" s="1238" t="s">
        <v>744</v>
      </c>
      <c r="D6154" s="1239"/>
      <c r="E6154" s="140">
        <f>SUM(E6127:E6153)</f>
        <v>657397.89999999991</v>
      </c>
      <c r="F6154" s="306"/>
    </row>
    <row r="6155" spans="1:6" ht="20.25">
      <c r="A6155" s="55" t="s">
        <v>23</v>
      </c>
      <c r="B6155" s="53"/>
      <c r="C6155" s="28"/>
      <c r="D6155" s="28"/>
      <c r="E6155" s="179"/>
      <c r="F6155" s="306"/>
    </row>
    <row r="6156" spans="1:6" ht="20.25">
      <c r="A6156" s="19" t="s">
        <v>0</v>
      </c>
      <c r="B6156" s="40"/>
      <c r="C6156" s="40"/>
      <c r="D6156" s="40"/>
      <c r="E6156" s="40"/>
      <c r="F6156" s="306"/>
    </row>
    <row r="6157" spans="1:6" ht="20.25">
      <c r="A6157" s="19" t="s">
        <v>1</v>
      </c>
      <c r="B6157" s="14"/>
      <c r="C6157" s="14"/>
      <c r="D6157" s="14"/>
      <c r="E6157" s="14"/>
      <c r="F6157" s="306"/>
    </row>
    <row r="6158" spans="1:6">
      <c r="A6158" s="14"/>
      <c r="B6158" s="14"/>
      <c r="C6158" s="14"/>
      <c r="D6158" s="14"/>
      <c r="E6158" s="14"/>
      <c r="F6158" s="306"/>
    </row>
    <row r="6159" spans="1:6" ht="20.25">
      <c r="A6159" s="19"/>
      <c r="B6159" s="20"/>
      <c r="C6159" s="19" t="s">
        <v>2</v>
      </c>
      <c r="D6159" s="22"/>
      <c r="E6159" s="22"/>
      <c r="F6159" s="306"/>
    </row>
    <row r="6160" spans="1:6" ht="20.25">
      <c r="A6160" s="19" t="s">
        <v>3</v>
      </c>
      <c r="B6160" s="23"/>
      <c r="C6160" s="20"/>
      <c r="D6160" s="22"/>
      <c r="E6160" s="22"/>
      <c r="F6160" s="306"/>
    </row>
    <row r="6161" spans="1:6" ht="20.25">
      <c r="A6161" s="21"/>
      <c r="B6161" s="23"/>
      <c r="C6161" s="20"/>
      <c r="D6161" s="22"/>
      <c r="E6161" s="22"/>
      <c r="F6161" s="306"/>
    </row>
    <row r="6162" spans="1:6" ht="20.25">
      <c r="A6162" s="21" t="s">
        <v>497</v>
      </c>
      <c r="B6162" s="23"/>
      <c r="C6162" s="20"/>
      <c r="D6162" s="22"/>
      <c r="E6162" s="22"/>
      <c r="F6162" s="306"/>
    </row>
    <row r="6163" spans="1:6" ht="20.25">
      <c r="A6163" s="21" t="s">
        <v>5</v>
      </c>
      <c r="B6163" s="24"/>
      <c r="C6163" s="21"/>
      <c r="D6163" s="22"/>
      <c r="E6163" s="22"/>
      <c r="F6163" s="306"/>
    </row>
    <row r="6164" spans="1:6" ht="20.25">
      <c r="A6164" s="21" t="s">
        <v>6</v>
      </c>
      <c r="B6164" s="24"/>
      <c r="C6164" s="21"/>
      <c r="D6164" s="22"/>
      <c r="E6164" s="22"/>
      <c r="F6164" s="306"/>
    </row>
    <row r="6165" spans="1:6" ht="20.25">
      <c r="A6165" s="25" t="s">
        <v>7</v>
      </c>
      <c r="B6165" s="26" t="s">
        <v>8</v>
      </c>
      <c r="C6165" s="75" t="s">
        <v>9</v>
      </c>
      <c r="D6165" s="119"/>
      <c r="E6165" s="25" t="s">
        <v>10</v>
      </c>
      <c r="F6165" s="306"/>
    </row>
    <row r="6166" spans="1:6" ht="20.25">
      <c r="A6166" s="27"/>
      <c r="B6166" s="28" t="s">
        <v>11</v>
      </c>
      <c r="C6166" s="25"/>
      <c r="D6166" s="29"/>
      <c r="E6166" s="27" t="s">
        <v>12</v>
      </c>
      <c r="F6166" s="306"/>
    </row>
    <row r="6167" spans="1:6" ht="20.25">
      <c r="A6167" s="30"/>
      <c r="B6167" s="31"/>
      <c r="C6167" s="32" t="s">
        <v>13</v>
      </c>
      <c r="D6167" s="33" t="s">
        <v>14</v>
      </c>
      <c r="E6167" s="32"/>
      <c r="F6167" s="306">
        <v>43191</v>
      </c>
    </row>
    <row r="6168" spans="1:6" ht="20.25">
      <c r="A6168" s="34" t="s">
        <v>498</v>
      </c>
      <c r="B6168" s="636" t="s">
        <v>200</v>
      </c>
      <c r="C6168" s="636"/>
      <c r="D6168" s="673">
        <v>42735</v>
      </c>
      <c r="E6168" s="6">
        <v>2462</v>
      </c>
      <c r="F6168" s="306">
        <v>43101</v>
      </c>
    </row>
    <row r="6169" spans="1:6" ht="20.25">
      <c r="A6169" s="41"/>
      <c r="B6169" s="280" t="s">
        <v>18</v>
      </c>
      <c r="C6169" s="280" t="s">
        <v>19</v>
      </c>
      <c r="D6169" s="38">
        <v>43069</v>
      </c>
      <c r="E6169" s="89">
        <v>853020</v>
      </c>
      <c r="F6169" s="306"/>
    </row>
    <row r="6170" spans="1:6" ht="20.25">
      <c r="A6170" s="41"/>
      <c r="B6170" s="280" t="s">
        <v>18</v>
      </c>
      <c r="C6170" s="280" t="s">
        <v>17</v>
      </c>
      <c r="D6170" s="38">
        <v>43084</v>
      </c>
      <c r="E6170" s="89">
        <v>93306</v>
      </c>
      <c r="F6170" s="306"/>
    </row>
    <row r="6171" spans="1:6" ht="20.25">
      <c r="A6171" s="41"/>
      <c r="B6171" s="280" t="s">
        <v>18</v>
      </c>
      <c r="C6171" s="280" t="s">
        <v>19</v>
      </c>
      <c r="D6171" s="38">
        <v>43100</v>
      </c>
      <c r="E6171" s="89">
        <v>471018</v>
      </c>
      <c r="F6171" s="306">
        <v>43101</v>
      </c>
    </row>
    <row r="6172" spans="1:6" ht="20.25">
      <c r="A6172" s="279"/>
      <c r="B6172" s="280"/>
      <c r="C6172" s="280"/>
      <c r="D6172" s="86"/>
      <c r="E6172" s="89"/>
      <c r="F6172" s="306"/>
    </row>
    <row r="6173" spans="1:6" s="290" customFormat="1" ht="20.25">
      <c r="A6173" s="41"/>
      <c r="B6173" s="280"/>
      <c r="C6173" s="280"/>
      <c r="D6173" s="86"/>
      <c r="E6173" s="89"/>
      <c r="F6173" s="306"/>
    </row>
    <row r="6174" spans="1:6" ht="20.25">
      <c r="A6174" s="41"/>
      <c r="B6174" s="280"/>
      <c r="C6174" s="280"/>
      <c r="D6174" s="38"/>
      <c r="E6174" s="89"/>
      <c r="F6174" s="306"/>
    </row>
    <row r="6175" spans="1:6" ht="20.25">
      <c r="A6175" s="41"/>
      <c r="B6175" s="280"/>
      <c r="C6175" s="280"/>
      <c r="D6175" s="38"/>
      <c r="E6175" s="89"/>
      <c r="F6175" s="306"/>
    </row>
    <row r="6176" spans="1:6" ht="20.25">
      <c r="A6176" s="37"/>
      <c r="B6176" s="280"/>
      <c r="C6176" s="280"/>
      <c r="D6176" s="38"/>
      <c r="E6176" s="89"/>
      <c r="F6176" s="306"/>
    </row>
    <row r="6177" spans="1:6" ht="20.25">
      <c r="A6177" s="41"/>
      <c r="B6177" s="37"/>
      <c r="C6177" s="37"/>
      <c r="D6177" s="38"/>
      <c r="E6177" s="89"/>
      <c r="F6177" s="306"/>
    </row>
    <row r="6178" spans="1:6" ht="20.25">
      <c r="A6178" s="41"/>
      <c r="B6178" s="44"/>
      <c r="C6178" s="37"/>
      <c r="D6178" s="78"/>
      <c r="E6178" s="89"/>
      <c r="F6178" s="306"/>
    </row>
    <row r="6179" spans="1:6" ht="20.25">
      <c r="A6179" s="47"/>
      <c r="B6179" s="28"/>
      <c r="C6179" s="27"/>
      <c r="D6179" s="148"/>
      <c r="E6179" s="89"/>
      <c r="F6179" s="306"/>
    </row>
    <row r="6180" spans="1:6" ht="20.25">
      <c r="A6180" s="47"/>
      <c r="B6180" s="27"/>
      <c r="C6180" s="27"/>
      <c r="D6180" s="27"/>
      <c r="E6180" s="89"/>
      <c r="F6180" s="306"/>
    </row>
    <row r="6181" spans="1:6" ht="20.25">
      <c r="A6181" s="37"/>
      <c r="B6181" s="37"/>
      <c r="C6181" s="37"/>
      <c r="D6181" s="38"/>
      <c r="E6181" s="89"/>
      <c r="F6181" s="306"/>
    </row>
    <row r="6182" spans="1:6" ht="20.25">
      <c r="A6182" s="37"/>
      <c r="B6182" s="37"/>
      <c r="C6182" s="37"/>
      <c r="D6182" s="38"/>
      <c r="E6182" s="89"/>
      <c r="F6182" s="306"/>
    </row>
    <row r="6183" spans="1:6" ht="20.25">
      <c r="A6183" s="41"/>
      <c r="B6183" s="37"/>
      <c r="C6183" s="37"/>
      <c r="D6183" s="38"/>
      <c r="E6183" s="89"/>
      <c r="F6183" s="306"/>
    </row>
    <row r="6184" spans="1:6" ht="20.25">
      <c r="A6184" s="41"/>
      <c r="B6184" s="37"/>
      <c r="C6184" s="37"/>
      <c r="D6184" s="38"/>
      <c r="E6184" s="89"/>
      <c r="F6184" s="306"/>
    </row>
    <row r="6185" spans="1:6" ht="20.25">
      <c r="A6185" s="41"/>
      <c r="B6185" s="280"/>
      <c r="C6185" s="280"/>
      <c r="D6185" s="38"/>
      <c r="E6185" s="89"/>
      <c r="F6185" s="306"/>
    </row>
    <row r="6186" spans="1:6" s="279" customFormat="1" ht="20.25">
      <c r="A6186" s="41"/>
      <c r="B6186" s="280"/>
      <c r="C6186" s="280"/>
      <c r="D6186" s="38"/>
      <c r="E6186" s="89"/>
      <c r="F6186" s="306"/>
    </row>
    <row r="6187" spans="1:6" s="279" customFormat="1" ht="20.25">
      <c r="A6187" s="41"/>
      <c r="B6187" s="280"/>
      <c r="C6187" s="280"/>
      <c r="D6187" s="38"/>
      <c r="E6187" s="89"/>
      <c r="F6187" s="306"/>
    </row>
    <row r="6188" spans="1:6" ht="20.25">
      <c r="A6188" s="41"/>
      <c r="B6188" s="280"/>
      <c r="C6188" s="280"/>
      <c r="D6188" s="38"/>
      <c r="E6188" s="89"/>
      <c r="F6188" s="306"/>
    </row>
    <row r="6189" spans="1:6" ht="20.25">
      <c r="A6189" s="37"/>
      <c r="B6189" s="44"/>
      <c r="C6189" s="37"/>
      <c r="D6189" s="45"/>
      <c r="E6189" s="46"/>
      <c r="F6189" s="306"/>
    </row>
    <row r="6190" spans="1:6" ht="20.25">
      <c r="A6190" s="37"/>
      <c r="B6190" s="44"/>
      <c r="C6190" s="37"/>
      <c r="D6190" s="45"/>
      <c r="E6190" s="46"/>
      <c r="F6190" s="306"/>
    </row>
    <row r="6191" spans="1:6" ht="20.25">
      <c r="A6191" s="37"/>
      <c r="B6191" s="44"/>
      <c r="C6191" s="37"/>
      <c r="D6191" s="45" t="s">
        <v>29</v>
      </c>
      <c r="E6191" s="46"/>
      <c r="F6191" s="306"/>
    </row>
    <row r="6192" spans="1:6" ht="20.25">
      <c r="A6192" s="37"/>
      <c r="B6192" s="44"/>
      <c r="C6192" s="37"/>
      <c r="D6192" s="45"/>
      <c r="E6192" s="46"/>
      <c r="F6192" s="306"/>
    </row>
    <row r="6193" spans="1:6" ht="20.25">
      <c r="A6193" s="47"/>
      <c r="B6193" s="48"/>
      <c r="C6193" s="47"/>
      <c r="D6193" s="49"/>
      <c r="E6193" s="50"/>
      <c r="F6193" s="306"/>
    </row>
    <row r="6194" spans="1:6" ht="20.25">
      <c r="A6194" s="30"/>
      <c r="B6194" s="51"/>
      <c r="C6194" s="30"/>
      <c r="D6194" s="49"/>
      <c r="E6194" s="50"/>
      <c r="F6194" s="306"/>
    </row>
    <row r="6195" spans="1:6" ht="20.25">
      <c r="A6195" s="52"/>
      <c r="B6195" s="53"/>
      <c r="C6195" s="188" t="s">
        <v>745</v>
      </c>
      <c r="D6195" s="189"/>
      <c r="E6195" s="140">
        <f>SUM(E6168:E6194)</f>
        <v>1419806</v>
      </c>
    </row>
    <row r="6196" spans="1:6" ht="20.25">
      <c r="A6196" s="55" t="s">
        <v>23</v>
      </c>
      <c r="B6196" s="53"/>
      <c r="C6196" s="28"/>
      <c r="D6196" s="28"/>
      <c r="E6196" s="179"/>
    </row>
    <row r="6197" spans="1:6" ht="20.25">
      <c r="A6197" s="19" t="s">
        <v>0</v>
      </c>
      <c r="B6197" s="40"/>
      <c r="C6197" s="40"/>
      <c r="D6197" s="40"/>
      <c r="E6197" s="40"/>
    </row>
    <row r="6198" spans="1:6" ht="20.25">
      <c r="A6198" s="19" t="s">
        <v>1</v>
      </c>
      <c r="B6198" s="14"/>
      <c r="C6198" s="14"/>
      <c r="D6198" s="14"/>
      <c r="E6198" s="14"/>
    </row>
    <row r="6199" spans="1:6">
      <c r="A6199" s="14"/>
      <c r="B6199" s="14"/>
      <c r="C6199" s="14"/>
      <c r="D6199" s="14"/>
      <c r="E6199" s="14"/>
    </row>
    <row r="6200" spans="1:6" ht="20.25">
      <c r="A6200" s="19"/>
      <c r="B6200" s="20"/>
      <c r="C6200" s="19" t="s">
        <v>2</v>
      </c>
      <c r="D6200" s="22"/>
      <c r="E6200" s="22"/>
    </row>
    <row r="6201" spans="1:6" ht="20.25">
      <c r="A6201" s="19" t="s">
        <v>3</v>
      </c>
      <c r="B6201" s="23"/>
      <c r="C6201" s="20"/>
      <c r="D6201" s="22"/>
      <c r="E6201" s="22"/>
    </row>
    <row r="6202" spans="1:6" ht="20.25">
      <c r="A6202" s="21"/>
      <c r="B6202" s="23"/>
      <c r="C6202" s="20"/>
      <c r="D6202" s="22"/>
      <c r="E6202" s="22"/>
    </row>
    <row r="6203" spans="1:6" ht="20.25">
      <c r="A6203" s="21" t="s">
        <v>499</v>
      </c>
      <c r="B6203" s="23"/>
      <c r="C6203" s="20"/>
      <c r="D6203" s="22"/>
      <c r="E6203" s="22"/>
    </row>
    <row r="6204" spans="1:6" ht="20.25">
      <c r="A6204" s="21" t="s">
        <v>5</v>
      </c>
      <c r="B6204" s="24"/>
      <c r="C6204" s="21"/>
      <c r="D6204" s="22"/>
      <c r="E6204" s="22"/>
    </row>
    <row r="6205" spans="1:6" ht="20.25">
      <c r="A6205" s="21" t="s">
        <v>6</v>
      </c>
      <c r="B6205" s="24"/>
      <c r="C6205" s="21"/>
      <c r="D6205" s="22"/>
      <c r="E6205" s="22"/>
    </row>
    <row r="6206" spans="1:6" ht="20.25">
      <c r="A6206" s="25" t="s">
        <v>7</v>
      </c>
      <c r="B6206" s="26" t="s">
        <v>8</v>
      </c>
      <c r="C6206" s="75" t="s">
        <v>9</v>
      </c>
      <c r="D6206" s="119"/>
      <c r="E6206" s="25" t="s">
        <v>10</v>
      </c>
    </row>
    <row r="6207" spans="1:6" ht="20.25">
      <c r="A6207" s="27"/>
      <c r="B6207" s="28" t="s">
        <v>11</v>
      </c>
      <c r="C6207" s="25"/>
      <c r="D6207" s="29"/>
      <c r="E6207" s="27" t="s">
        <v>12</v>
      </c>
    </row>
    <row r="6208" spans="1:6" ht="20.25">
      <c r="A6208" s="30"/>
      <c r="B6208" s="31"/>
      <c r="C6208" s="32" t="s">
        <v>13</v>
      </c>
      <c r="D6208" s="33" t="s">
        <v>14</v>
      </c>
      <c r="E6208" s="32"/>
      <c r="F6208" s="306">
        <v>43101</v>
      </c>
    </row>
    <row r="6209" spans="1:6" ht="20.25">
      <c r="A6209" s="34" t="s">
        <v>500</v>
      </c>
      <c r="B6209" s="280" t="s">
        <v>18</v>
      </c>
      <c r="C6209" s="280" t="s">
        <v>19</v>
      </c>
      <c r="D6209" s="38">
        <v>43131</v>
      </c>
      <c r="E6209" s="89">
        <v>36069</v>
      </c>
      <c r="F6209" s="306"/>
    </row>
    <row r="6210" spans="1:6" ht="20.25">
      <c r="A6210" s="37"/>
      <c r="B6210" s="280"/>
      <c r="C6210" s="280"/>
      <c r="D6210" s="38"/>
      <c r="E6210" s="89"/>
      <c r="F6210" s="306"/>
    </row>
    <row r="6211" spans="1:6" ht="20.25">
      <c r="A6211" s="41"/>
      <c r="B6211" s="37"/>
      <c r="C6211" s="37"/>
      <c r="D6211" s="38"/>
      <c r="E6211" s="89"/>
    </row>
    <row r="6212" spans="1:6" ht="20.25">
      <c r="A6212" s="41"/>
      <c r="B6212" s="37"/>
      <c r="C6212" s="85"/>
      <c r="D6212" s="38"/>
      <c r="E6212" s="89"/>
    </row>
    <row r="6213" spans="1:6" ht="20.25">
      <c r="A6213" s="41"/>
      <c r="B6213" s="37"/>
      <c r="C6213" s="85"/>
      <c r="D6213" s="86"/>
      <c r="E6213" s="89"/>
      <c r="F6213"/>
    </row>
    <row r="6214" spans="1:6" ht="20.25">
      <c r="A6214" s="41"/>
      <c r="B6214" s="37"/>
      <c r="C6214" s="85"/>
      <c r="D6214" s="38"/>
      <c r="E6214" s="89"/>
      <c r="F6214"/>
    </row>
    <row r="6215" spans="1:6" ht="20.25">
      <c r="A6215" s="41"/>
      <c r="B6215" s="37"/>
      <c r="C6215" s="85"/>
      <c r="D6215" s="86"/>
      <c r="E6215" s="89"/>
      <c r="F6215"/>
    </row>
    <row r="6216" spans="1:6" ht="20.25">
      <c r="A6216" s="41"/>
      <c r="B6216" s="37"/>
      <c r="C6216" s="37"/>
      <c r="D6216" s="38"/>
      <c r="E6216" s="89"/>
      <c r="F6216"/>
    </row>
    <row r="6217" spans="1:6" ht="20.25">
      <c r="A6217" s="37"/>
      <c r="B6217" s="37"/>
      <c r="C6217" s="37"/>
      <c r="D6217" s="38"/>
      <c r="E6217" s="89"/>
      <c r="F6217"/>
    </row>
    <row r="6218" spans="1:6" ht="20.25">
      <c r="A6218" s="41"/>
      <c r="B6218" s="37"/>
      <c r="C6218" s="37"/>
      <c r="D6218" s="38"/>
      <c r="E6218" s="89"/>
      <c r="F6218"/>
    </row>
    <row r="6219" spans="1:6" ht="20.25">
      <c r="A6219" s="41"/>
      <c r="B6219" s="44"/>
      <c r="C6219" s="37"/>
      <c r="D6219" s="78"/>
      <c r="E6219" s="89"/>
      <c r="F6219"/>
    </row>
    <row r="6220" spans="1:6" ht="20.25">
      <c r="A6220" s="47"/>
      <c r="B6220" s="28"/>
      <c r="C6220" s="27"/>
      <c r="D6220" s="148"/>
      <c r="E6220" s="89"/>
      <c r="F6220"/>
    </row>
    <row r="6221" spans="1:6" ht="20.25">
      <c r="A6221" s="47"/>
      <c r="B6221" s="27"/>
      <c r="C6221" s="27"/>
      <c r="D6221" s="27"/>
      <c r="E6221" s="89"/>
      <c r="F6221"/>
    </row>
    <row r="6222" spans="1:6" ht="20.25">
      <c r="A6222" s="37"/>
      <c r="B6222" s="37"/>
      <c r="C6222" s="37"/>
      <c r="D6222" s="38"/>
      <c r="E6222" s="89"/>
      <c r="F6222"/>
    </row>
    <row r="6223" spans="1:6" ht="20.25">
      <c r="A6223" s="37"/>
      <c r="B6223" s="37"/>
      <c r="C6223" s="37"/>
      <c r="D6223" s="38"/>
      <c r="E6223" s="89"/>
      <c r="F6223"/>
    </row>
    <row r="6224" spans="1:6" ht="20.25">
      <c r="A6224" s="41"/>
      <c r="B6224" s="37"/>
      <c r="C6224" s="37"/>
      <c r="D6224" s="38"/>
      <c r="E6224" s="89"/>
      <c r="F6224"/>
    </row>
    <row r="6225" spans="1:6" ht="20.25">
      <c r="A6225" s="41"/>
      <c r="B6225" s="37"/>
      <c r="C6225" s="37"/>
      <c r="D6225" s="38"/>
      <c r="E6225" s="89"/>
      <c r="F6225"/>
    </row>
    <row r="6226" spans="1:6" ht="20.25">
      <c r="A6226" s="41"/>
      <c r="B6226" s="37"/>
      <c r="C6226" s="37"/>
      <c r="D6226" s="38"/>
      <c r="E6226" s="89"/>
      <c r="F6226"/>
    </row>
    <row r="6227" spans="1:6" ht="20.25">
      <c r="A6227" s="37"/>
      <c r="B6227" s="44"/>
      <c r="C6227" s="37"/>
      <c r="D6227" s="45"/>
      <c r="E6227" s="46"/>
      <c r="F6227"/>
    </row>
    <row r="6228" spans="1:6" ht="20.25">
      <c r="A6228" s="280"/>
      <c r="B6228" s="281"/>
      <c r="C6228" s="280"/>
      <c r="D6228" s="45"/>
      <c r="E6228" s="46"/>
      <c r="F6228"/>
    </row>
    <row r="6229" spans="1:6" s="279" customFormat="1" ht="20.25">
      <c r="A6229" s="280"/>
      <c r="B6229" s="281"/>
      <c r="C6229" s="280"/>
      <c r="D6229" s="45"/>
      <c r="E6229" s="46"/>
      <c r="F6229" s="302"/>
    </row>
    <row r="6230" spans="1:6" s="279" customFormat="1" ht="20.25">
      <c r="A6230" s="280"/>
      <c r="B6230" s="281"/>
      <c r="C6230" s="280"/>
      <c r="D6230" s="45"/>
      <c r="E6230" s="46"/>
      <c r="F6230" s="302"/>
    </row>
    <row r="6231" spans="1:6" ht="20.25">
      <c r="A6231" s="37"/>
      <c r="B6231" s="44"/>
      <c r="C6231" s="37"/>
      <c r="D6231" s="45"/>
      <c r="E6231" s="46"/>
    </row>
    <row r="6232" spans="1:6" ht="20.25">
      <c r="A6232" s="37"/>
      <c r="B6232" s="44"/>
      <c r="C6232" s="37"/>
      <c r="D6232" s="45" t="s">
        <v>29</v>
      </c>
      <c r="E6232" s="46"/>
    </row>
    <row r="6233" spans="1:6" ht="20.25">
      <c r="A6233" s="37"/>
      <c r="B6233" s="44"/>
      <c r="C6233" s="37"/>
      <c r="D6233" s="45"/>
      <c r="E6233" s="46"/>
    </row>
    <row r="6234" spans="1:6" ht="20.25">
      <c r="A6234" s="47"/>
      <c r="B6234" s="48"/>
      <c r="C6234" s="47"/>
      <c r="D6234" s="49"/>
      <c r="E6234" s="50"/>
    </row>
    <row r="6235" spans="1:6" ht="20.25">
      <c r="A6235" s="30"/>
      <c r="B6235" s="51"/>
      <c r="C6235" s="30"/>
      <c r="D6235" s="49"/>
      <c r="E6235" s="50"/>
    </row>
    <row r="6236" spans="1:6" ht="20.25">
      <c r="A6236" s="52"/>
      <c r="B6236" s="53"/>
      <c r="C6236" s="1238" t="s">
        <v>736</v>
      </c>
      <c r="D6236" s="1239"/>
      <c r="E6236" s="140">
        <f>SUM(E6209:E6235)</f>
        <v>36069</v>
      </c>
    </row>
    <row r="6237" spans="1:6" ht="20.25">
      <c r="A6237" s="55" t="s">
        <v>23</v>
      </c>
      <c r="B6237" s="53"/>
      <c r="C6237" s="28"/>
      <c r="D6237" s="28"/>
      <c r="E6237" s="179"/>
    </row>
    <row r="6238" spans="1:6" ht="20.25">
      <c r="A6238" s="19" t="s">
        <v>0</v>
      </c>
      <c r="B6238" s="40"/>
      <c r="C6238" s="40"/>
      <c r="D6238" s="40"/>
      <c r="E6238" s="40"/>
    </row>
    <row r="6239" spans="1:6" ht="20.25">
      <c r="A6239" s="19" t="s">
        <v>1</v>
      </c>
      <c r="B6239" s="14"/>
      <c r="C6239" s="14"/>
      <c r="D6239" s="14"/>
      <c r="E6239" s="14"/>
    </row>
    <row r="6240" spans="1:6">
      <c r="A6240" s="14"/>
      <c r="B6240" s="14"/>
      <c r="C6240" s="14"/>
      <c r="D6240" s="14"/>
      <c r="E6240" s="14"/>
    </row>
    <row r="6241" spans="1:8" ht="20.25">
      <c r="A6241" s="19"/>
      <c r="B6241" s="20"/>
      <c r="C6241" s="19" t="s">
        <v>2</v>
      </c>
      <c r="D6241" s="22"/>
      <c r="E6241" s="22"/>
    </row>
    <row r="6242" spans="1:8" ht="20.25">
      <c r="A6242" s="19" t="s">
        <v>3</v>
      </c>
      <c r="B6242" s="23"/>
      <c r="C6242" s="20"/>
      <c r="D6242" s="22"/>
      <c r="E6242" s="22"/>
    </row>
    <row r="6243" spans="1:8" ht="20.25">
      <c r="A6243" s="21"/>
      <c r="B6243" s="23"/>
      <c r="C6243" s="20"/>
      <c r="D6243" s="22"/>
      <c r="E6243" s="22"/>
    </row>
    <row r="6244" spans="1:8" ht="20.25">
      <c r="A6244" s="21" t="s">
        <v>501</v>
      </c>
      <c r="B6244" s="23"/>
      <c r="C6244" s="20"/>
      <c r="D6244" s="22"/>
      <c r="E6244" s="22"/>
    </row>
    <row r="6245" spans="1:8" ht="20.25">
      <c r="A6245" s="21" t="s">
        <v>5</v>
      </c>
      <c r="B6245" s="24"/>
      <c r="C6245" s="21"/>
      <c r="D6245" s="22"/>
      <c r="E6245" s="22"/>
    </row>
    <row r="6246" spans="1:8" ht="20.25">
      <c r="A6246" s="21" t="s">
        <v>6</v>
      </c>
      <c r="B6246" s="24"/>
      <c r="C6246" s="21"/>
      <c r="D6246" s="22"/>
      <c r="E6246" s="22"/>
    </row>
    <row r="6247" spans="1:8" ht="20.25">
      <c r="A6247" s="25" t="s">
        <v>7</v>
      </c>
      <c r="B6247" s="26" t="s">
        <v>8</v>
      </c>
      <c r="C6247" s="75" t="s">
        <v>9</v>
      </c>
      <c r="D6247" s="119"/>
      <c r="E6247" s="25" t="s">
        <v>10</v>
      </c>
    </row>
    <row r="6248" spans="1:8" ht="20.25">
      <c r="A6248" s="27"/>
      <c r="B6248" s="28" t="s">
        <v>11</v>
      </c>
      <c r="C6248" s="25"/>
      <c r="D6248" s="29"/>
      <c r="E6248" s="27" t="s">
        <v>12</v>
      </c>
    </row>
    <row r="6249" spans="1:8" s="290" customFormat="1" ht="20.25">
      <c r="A6249" s="30"/>
      <c r="B6249" s="31"/>
      <c r="C6249" s="32" t="s">
        <v>13</v>
      </c>
      <c r="D6249" s="33" t="s">
        <v>14</v>
      </c>
      <c r="E6249" s="32"/>
      <c r="F6249" s="311">
        <v>43160</v>
      </c>
    </row>
    <row r="6250" spans="1:8" s="290" customFormat="1" ht="20.25">
      <c r="A6250" s="34" t="s">
        <v>502</v>
      </c>
      <c r="B6250" s="280" t="s">
        <v>18</v>
      </c>
      <c r="C6250" s="280" t="s">
        <v>19</v>
      </c>
      <c r="D6250" s="38">
        <v>42978</v>
      </c>
      <c r="E6250" s="89">
        <v>884373</v>
      </c>
      <c r="F6250" s="311">
        <v>43160</v>
      </c>
      <c r="H6250" s="680">
        <v>43221</v>
      </c>
    </row>
    <row r="6251" spans="1:8" s="290" customFormat="1" ht="20.25">
      <c r="A6251" s="37"/>
      <c r="B6251" s="280" t="s">
        <v>18</v>
      </c>
      <c r="C6251" s="282" t="s">
        <v>19</v>
      </c>
      <c r="D6251" s="38">
        <v>43069</v>
      </c>
      <c r="E6251" s="89">
        <v>879978</v>
      </c>
      <c r="F6251" s="311">
        <v>43101</v>
      </c>
      <c r="H6251" s="290" t="s">
        <v>539</v>
      </c>
    </row>
    <row r="6252" spans="1:8" ht="20.25">
      <c r="A6252" s="41"/>
      <c r="B6252" s="280" t="s">
        <v>18</v>
      </c>
      <c r="C6252" s="280" t="s">
        <v>17</v>
      </c>
      <c r="D6252" s="38">
        <v>43084</v>
      </c>
      <c r="E6252" s="89">
        <v>577133</v>
      </c>
      <c r="F6252" s="311"/>
      <c r="G6252" s="290"/>
      <c r="H6252" s="680">
        <v>43160</v>
      </c>
    </row>
    <row r="6253" spans="1:8" ht="20.25">
      <c r="A6253" s="41"/>
      <c r="B6253" s="280" t="s">
        <v>18</v>
      </c>
      <c r="C6253" s="282" t="s">
        <v>19</v>
      </c>
      <c r="D6253" s="38">
        <v>43100</v>
      </c>
      <c r="E6253" s="89">
        <v>-1</v>
      </c>
      <c r="G6253" s="279"/>
      <c r="H6253" s="279"/>
    </row>
    <row r="6254" spans="1:8" ht="20.25">
      <c r="A6254" s="41"/>
      <c r="B6254" s="280"/>
      <c r="C6254" s="280"/>
      <c r="D6254" s="38"/>
      <c r="E6254" s="89"/>
      <c r="F6254" s="311"/>
      <c r="G6254" s="290"/>
      <c r="H6254" s="680"/>
    </row>
    <row r="6255" spans="1:8" ht="20.25">
      <c r="A6255" s="41"/>
      <c r="B6255" s="280"/>
      <c r="C6255" s="282"/>
      <c r="D6255" s="38"/>
      <c r="E6255" s="89"/>
      <c r="F6255" s="311"/>
      <c r="G6255" s="290"/>
      <c r="H6255" s="290"/>
    </row>
    <row r="6256" spans="1:8" ht="20.25">
      <c r="A6256" s="41"/>
      <c r="B6256" s="280"/>
      <c r="C6256" s="280"/>
      <c r="D6256" s="38"/>
      <c r="E6256" s="89"/>
      <c r="F6256" s="311"/>
      <c r="G6256" s="290"/>
      <c r="H6256" s="680"/>
    </row>
    <row r="6257" spans="1:8" ht="20.25">
      <c r="A6257" s="41"/>
      <c r="B6257" s="280"/>
      <c r="C6257" s="282"/>
      <c r="D6257" s="38"/>
      <c r="E6257" s="89"/>
      <c r="G6257" s="279"/>
      <c r="H6257" s="279"/>
    </row>
    <row r="6258" spans="1:8" ht="20.25">
      <c r="A6258" s="37"/>
      <c r="B6258" s="37"/>
      <c r="C6258" s="37"/>
      <c r="D6258" s="38"/>
      <c r="E6258" s="89"/>
    </row>
    <row r="6259" spans="1:8" ht="20.25">
      <c r="A6259" s="41"/>
      <c r="B6259" s="37"/>
      <c r="C6259" s="37"/>
      <c r="D6259" s="38"/>
      <c r="E6259" s="89"/>
    </row>
    <row r="6260" spans="1:8" ht="20.25">
      <c r="A6260" s="41"/>
      <c r="B6260" s="44"/>
      <c r="C6260" s="37"/>
      <c r="D6260" s="78"/>
      <c r="E6260" s="89"/>
    </row>
    <row r="6261" spans="1:8" ht="20.25">
      <c r="A6261" s="47"/>
      <c r="B6261" s="28"/>
      <c r="C6261" s="27"/>
      <c r="D6261" s="148"/>
      <c r="E6261" s="89"/>
    </row>
    <row r="6262" spans="1:8" ht="20.25">
      <c r="A6262" s="47"/>
      <c r="B6262" s="27"/>
      <c r="C6262" s="27"/>
      <c r="D6262" s="27"/>
      <c r="E6262" s="89"/>
    </row>
    <row r="6263" spans="1:8" ht="20.25">
      <c r="A6263" s="37"/>
      <c r="B6263" s="37"/>
      <c r="C6263" s="37"/>
      <c r="D6263" s="38"/>
      <c r="E6263" s="89"/>
    </row>
    <row r="6264" spans="1:8" ht="20.25">
      <c r="A6264" s="37"/>
      <c r="B6264" s="37"/>
      <c r="C6264" s="37"/>
      <c r="D6264" s="38"/>
      <c r="E6264" s="89"/>
    </row>
    <row r="6265" spans="1:8" ht="20.25">
      <c r="A6265" s="41"/>
      <c r="B6265" s="37"/>
      <c r="C6265" s="37"/>
      <c r="D6265" s="38"/>
      <c r="E6265" s="89"/>
    </row>
    <row r="6266" spans="1:8" ht="20.25">
      <c r="A6266" s="41"/>
      <c r="B6266" s="37"/>
      <c r="C6266" s="37"/>
      <c r="D6266" s="38"/>
      <c r="E6266" s="89"/>
    </row>
    <row r="6267" spans="1:8" ht="20.25">
      <c r="A6267" s="41"/>
      <c r="B6267" s="37"/>
      <c r="C6267" s="37"/>
      <c r="D6267" s="38"/>
      <c r="E6267" s="89"/>
    </row>
    <row r="6268" spans="1:8" ht="20.25">
      <c r="A6268" s="37"/>
      <c r="B6268" s="44"/>
      <c r="C6268" s="37"/>
      <c r="D6268" s="45"/>
      <c r="E6268" s="46"/>
    </row>
    <row r="6269" spans="1:8" s="279" customFormat="1" ht="20.25">
      <c r="A6269" s="280"/>
      <c r="B6269" s="281"/>
      <c r="C6269" s="280"/>
      <c r="D6269" s="45"/>
      <c r="E6269" s="46"/>
      <c r="F6269" s="302"/>
    </row>
    <row r="6270" spans="1:8" s="279" customFormat="1" ht="20.25">
      <c r="A6270" s="280"/>
      <c r="B6270" s="281"/>
      <c r="C6270" s="280"/>
      <c r="D6270" s="45"/>
      <c r="E6270" s="46"/>
      <c r="F6270" s="302"/>
    </row>
    <row r="6271" spans="1:8" ht="20.25">
      <c r="A6271" s="37"/>
      <c r="B6271" s="44"/>
      <c r="C6271" s="37"/>
      <c r="D6271" s="45"/>
      <c r="E6271" s="46"/>
    </row>
    <row r="6272" spans="1:8" ht="20.25">
      <c r="A6272" s="37"/>
      <c r="B6272" s="44"/>
      <c r="C6272" s="37"/>
      <c r="D6272" s="45" t="s">
        <v>29</v>
      </c>
      <c r="E6272" s="46"/>
    </row>
    <row r="6273" spans="1:5" ht="20.25">
      <c r="A6273" s="37"/>
      <c r="B6273" s="44"/>
      <c r="C6273" s="37"/>
      <c r="D6273" s="45"/>
      <c r="E6273" s="46"/>
    </row>
    <row r="6274" spans="1:5" ht="20.25">
      <c r="A6274" s="47"/>
      <c r="B6274" s="48"/>
      <c r="C6274" s="47"/>
      <c r="D6274" s="49"/>
      <c r="E6274" s="50"/>
    </row>
    <row r="6275" spans="1:5" ht="20.25">
      <c r="A6275" s="30"/>
      <c r="B6275" s="51"/>
      <c r="C6275" s="30"/>
      <c r="D6275" s="49"/>
      <c r="E6275" s="50"/>
    </row>
    <row r="6276" spans="1:5" ht="20.25">
      <c r="A6276" s="52"/>
      <c r="B6276" s="53"/>
      <c r="C6276" s="1238" t="s">
        <v>744</v>
      </c>
      <c r="D6276" s="1239"/>
      <c r="E6276" s="140">
        <f>SUM(E6250:E6275)</f>
        <v>2341483</v>
      </c>
    </row>
    <row r="6277" spans="1:5" ht="20.25">
      <c r="A6277" s="55" t="s">
        <v>23</v>
      </c>
      <c r="B6277" s="53"/>
      <c r="C6277" s="28"/>
      <c r="D6277" s="28"/>
      <c r="E6277" s="179"/>
    </row>
    <row r="6279" spans="1:5" ht="20.25">
      <c r="A6279" s="19" t="s">
        <v>0</v>
      </c>
      <c r="B6279" s="40"/>
      <c r="C6279" s="40"/>
      <c r="D6279" s="40"/>
      <c r="E6279" s="40"/>
    </row>
    <row r="6280" spans="1:5" ht="20.25">
      <c r="A6280" s="19" t="s">
        <v>1</v>
      </c>
      <c r="B6280" s="14"/>
      <c r="C6280" s="14"/>
      <c r="D6280" s="14"/>
      <c r="E6280" s="14"/>
    </row>
    <row r="6282" spans="1:5" ht="20.25">
      <c r="A6282" s="19"/>
      <c r="B6282" s="20"/>
      <c r="C6282" s="19" t="s">
        <v>2</v>
      </c>
      <c r="D6282" s="22"/>
      <c r="E6282" s="22"/>
    </row>
    <row r="6283" spans="1:5" ht="20.25">
      <c r="A6283" s="19" t="s">
        <v>3</v>
      </c>
      <c r="B6283" s="23"/>
      <c r="C6283" s="20"/>
      <c r="D6283" s="22"/>
      <c r="E6283" s="22"/>
    </row>
    <row r="6284" spans="1:5" ht="20.25">
      <c r="A6284" s="21"/>
      <c r="B6284" s="23"/>
      <c r="C6284" s="20"/>
      <c r="D6284" s="22"/>
      <c r="E6284" s="22"/>
    </row>
    <row r="6285" spans="1:5" ht="20.25">
      <c r="A6285" s="21" t="s">
        <v>503</v>
      </c>
      <c r="B6285" s="23"/>
      <c r="C6285" s="20"/>
      <c r="D6285" s="22"/>
      <c r="E6285" s="22"/>
    </row>
    <row r="6286" spans="1:5" ht="20.25">
      <c r="A6286" s="21" t="s">
        <v>5</v>
      </c>
      <c r="B6286" s="24"/>
      <c r="C6286" s="21"/>
      <c r="D6286" s="22"/>
      <c r="E6286" s="22"/>
    </row>
    <row r="6287" spans="1:5" ht="20.25">
      <c r="A6287" s="21" t="s">
        <v>6</v>
      </c>
      <c r="B6287" s="24"/>
      <c r="C6287" s="21"/>
      <c r="D6287" s="22"/>
      <c r="E6287" s="22"/>
    </row>
    <row r="6288" spans="1:5" ht="20.25">
      <c r="A6288" s="25" t="s">
        <v>7</v>
      </c>
      <c r="B6288" s="26" t="s">
        <v>8</v>
      </c>
      <c r="C6288" s="75" t="s">
        <v>9</v>
      </c>
      <c r="D6288" s="119"/>
      <c r="E6288" s="25" t="s">
        <v>10</v>
      </c>
    </row>
    <row r="6289" spans="1:6" ht="20.25">
      <c r="A6289" s="27"/>
      <c r="B6289" s="28" t="s">
        <v>11</v>
      </c>
      <c r="C6289" s="25"/>
      <c r="D6289" s="29"/>
      <c r="E6289" s="27" t="s">
        <v>12</v>
      </c>
    </row>
    <row r="6290" spans="1:6" ht="20.25">
      <c r="A6290" s="30"/>
      <c r="B6290" s="31"/>
      <c r="C6290" s="32" t="s">
        <v>13</v>
      </c>
      <c r="D6290" s="33" t="s">
        <v>14</v>
      </c>
      <c r="E6290" s="32"/>
      <c r="F6290" s="302">
        <v>43101</v>
      </c>
    </row>
    <row r="6291" spans="1:6" ht="20.25">
      <c r="A6291" s="34" t="s">
        <v>504</v>
      </c>
      <c r="B6291" s="280" t="s">
        <v>40</v>
      </c>
      <c r="C6291" s="280" t="s">
        <v>19</v>
      </c>
      <c r="D6291" s="38">
        <v>43159</v>
      </c>
      <c r="E6291" s="89">
        <v>2043905</v>
      </c>
    </row>
    <row r="6292" spans="1:6" ht="20.25">
      <c r="A6292" s="37"/>
      <c r="B6292" s="37"/>
      <c r="C6292" s="85"/>
      <c r="D6292" s="86"/>
      <c r="E6292" s="89"/>
    </row>
    <row r="6293" spans="1:6" ht="20.25">
      <c r="A6293" s="41"/>
      <c r="B6293" s="37"/>
      <c r="C6293" s="37"/>
      <c r="D6293" s="38"/>
      <c r="E6293" s="89"/>
      <c r="F6293"/>
    </row>
    <row r="6294" spans="1:6" ht="20.25">
      <c r="A6294" s="41"/>
      <c r="B6294" s="37"/>
      <c r="C6294" s="85"/>
      <c r="D6294" s="86"/>
      <c r="E6294" s="89"/>
      <c r="F6294"/>
    </row>
    <row r="6295" spans="1:6" ht="20.25">
      <c r="A6295" s="41"/>
      <c r="B6295" s="37"/>
      <c r="C6295" s="85"/>
      <c r="D6295" s="86"/>
      <c r="E6295" s="89"/>
      <c r="F6295"/>
    </row>
    <row r="6296" spans="1:6" ht="20.25">
      <c r="A6296" s="41"/>
      <c r="B6296" s="37"/>
      <c r="C6296" s="85"/>
      <c r="D6296" s="86"/>
      <c r="E6296" s="89"/>
      <c r="F6296"/>
    </row>
    <row r="6297" spans="1:6" ht="20.25">
      <c r="A6297" s="41"/>
      <c r="B6297" s="37"/>
      <c r="C6297" s="85"/>
      <c r="D6297" s="86"/>
      <c r="E6297" s="89"/>
      <c r="F6297"/>
    </row>
    <row r="6298" spans="1:6" ht="20.25">
      <c r="A6298" s="41"/>
      <c r="B6298" s="37"/>
      <c r="C6298" s="37"/>
      <c r="D6298" s="38"/>
      <c r="E6298" s="89"/>
      <c r="F6298"/>
    </row>
    <row r="6299" spans="1:6" ht="20.25">
      <c r="A6299" s="37"/>
      <c r="B6299" s="37"/>
      <c r="C6299" s="37"/>
      <c r="D6299" s="38"/>
      <c r="E6299" s="89"/>
      <c r="F6299"/>
    </row>
    <row r="6300" spans="1:6" ht="20.25">
      <c r="A6300" s="41"/>
      <c r="B6300" s="37"/>
      <c r="C6300" s="37"/>
      <c r="D6300" s="38"/>
      <c r="E6300" s="89"/>
      <c r="F6300"/>
    </row>
    <row r="6301" spans="1:6" ht="20.25">
      <c r="A6301" s="41"/>
      <c r="B6301" s="44"/>
      <c r="C6301" s="37"/>
      <c r="D6301" s="78"/>
      <c r="E6301" s="89"/>
      <c r="F6301"/>
    </row>
    <row r="6302" spans="1:6" ht="20.25">
      <c r="A6302" s="47"/>
      <c r="B6302" s="28"/>
      <c r="C6302" s="27"/>
      <c r="D6302" s="148"/>
      <c r="E6302" s="89"/>
      <c r="F6302"/>
    </row>
    <row r="6303" spans="1:6" ht="20.25">
      <c r="A6303" s="47"/>
      <c r="B6303" s="27"/>
      <c r="C6303" s="27"/>
      <c r="D6303" s="27"/>
      <c r="E6303" s="89"/>
      <c r="F6303"/>
    </row>
    <row r="6304" spans="1:6" ht="20.25">
      <c r="A6304" s="37"/>
      <c r="B6304" s="37"/>
      <c r="C6304" s="37"/>
      <c r="D6304" s="38"/>
      <c r="E6304" s="89"/>
      <c r="F6304"/>
    </row>
    <row r="6305" spans="1:6" ht="20.25">
      <c r="A6305" s="37"/>
      <c r="B6305" s="37"/>
      <c r="C6305" s="37"/>
      <c r="D6305" s="38"/>
      <c r="E6305" s="89"/>
      <c r="F6305"/>
    </row>
    <row r="6306" spans="1:6" ht="20.25">
      <c r="A6306" s="41"/>
      <c r="B6306" s="37"/>
      <c r="C6306" s="37"/>
      <c r="D6306" s="38"/>
      <c r="E6306" s="89"/>
      <c r="F6306"/>
    </row>
    <row r="6307" spans="1:6" ht="20.25">
      <c r="A6307" s="41"/>
      <c r="B6307" s="37"/>
      <c r="C6307" s="37"/>
      <c r="D6307" s="38"/>
      <c r="E6307" s="89"/>
      <c r="F6307"/>
    </row>
    <row r="6308" spans="1:6" ht="20.25">
      <c r="A6308" s="41"/>
      <c r="B6308" s="37"/>
      <c r="C6308" s="37"/>
      <c r="D6308" s="38"/>
      <c r="E6308" s="89"/>
      <c r="F6308"/>
    </row>
    <row r="6309" spans="1:6" s="279" customFormat="1" ht="20.25">
      <c r="A6309" s="37"/>
      <c r="B6309" s="44"/>
      <c r="C6309" s="37"/>
      <c r="D6309" s="45"/>
      <c r="E6309" s="46"/>
      <c r="F6309" s="302"/>
    </row>
    <row r="6310" spans="1:6" s="279" customFormat="1" ht="20.25">
      <c r="A6310" s="37"/>
      <c r="B6310" s="44"/>
      <c r="C6310" s="37"/>
      <c r="D6310" s="45"/>
      <c r="E6310" s="46"/>
      <c r="F6310" s="302"/>
    </row>
    <row r="6311" spans="1:6" ht="20.25">
      <c r="A6311" s="37"/>
      <c r="B6311" s="44"/>
      <c r="C6311" s="37"/>
      <c r="D6311" s="45" t="s">
        <v>29</v>
      </c>
      <c r="E6311" s="46"/>
    </row>
    <row r="6312" spans="1:6" ht="20.25">
      <c r="A6312" s="280"/>
      <c r="B6312" s="281"/>
      <c r="C6312" s="280"/>
      <c r="D6312" s="45"/>
      <c r="E6312" s="46"/>
    </row>
    <row r="6313" spans="1:6" ht="20.25">
      <c r="A6313" s="280"/>
      <c r="B6313" s="281"/>
      <c r="C6313" s="280"/>
      <c r="D6313" s="45"/>
      <c r="E6313" s="46"/>
    </row>
    <row r="6314" spans="1:6" ht="20.25">
      <c r="A6314" s="37"/>
      <c r="B6314" s="44"/>
      <c r="C6314" s="37"/>
      <c r="D6314" s="45"/>
      <c r="E6314" s="46"/>
    </row>
    <row r="6315" spans="1:6" ht="20.25">
      <c r="A6315" s="47"/>
      <c r="B6315" s="48"/>
      <c r="C6315" s="47"/>
      <c r="D6315" s="49"/>
      <c r="E6315" s="50"/>
    </row>
    <row r="6316" spans="1:6" ht="20.25">
      <c r="A6316" s="30"/>
      <c r="B6316" s="51"/>
      <c r="C6316" s="30"/>
      <c r="D6316" s="49"/>
      <c r="E6316" s="50"/>
    </row>
    <row r="6317" spans="1:6" ht="20.25">
      <c r="A6317" s="52"/>
      <c r="B6317" s="53"/>
      <c r="C6317" s="1268" t="s">
        <v>744</v>
      </c>
      <c r="D6317" s="1269"/>
      <c r="E6317" s="140">
        <f>SUM(E6291:E6316)</f>
        <v>2043905</v>
      </c>
    </row>
    <row r="6318" spans="1:6" ht="20.25">
      <c r="A6318" s="55" t="s">
        <v>23</v>
      </c>
      <c r="B6318" s="53"/>
      <c r="C6318" s="28"/>
      <c r="D6318" s="28"/>
      <c r="E6318" s="179"/>
    </row>
    <row r="6320" spans="1:6" ht="20.25">
      <c r="A6320" s="19" t="s">
        <v>0</v>
      </c>
      <c r="B6320" s="40"/>
      <c r="C6320" s="40"/>
      <c r="D6320" s="40"/>
      <c r="E6320" s="40"/>
    </row>
    <row r="6321" spans="1:8" ht="20.25">
      <c r="A6321" s="19" t="s">
        <v>1</v>
      </c>
      <c r="B6321" s="14"/>
      <c r="C6321" s="14"/>
      <c r="D6321" s="14"/>
      <c r="E6321" s="14"/>
    </row>
    <row r="6323" spans="1:8" ht="20.25">
      <c r="A6323" s="19"/>
      <c r="B6323" s="20"/>
      <c r="C6323" s="19" t="s">
        <v>2</v>
      </c>
      <c r="D6323" s="22"/>
      <c r="E6323" s="22"/>
    </row>
    <row r="6324" spans="1:8" ht="20.25">
      <c r="A6324" s="19" t="s">
        <v>3</v>
      </c>
      <c r="B6324" s="23"/>
      <c r="C6324" s="20"/>
      <c r="D6324" s="22"/>
      <c r="E6324" s="22"/>
    </row>
    <row r="6325" spans="1:8" ht="20.25">
      <c r="A6325" s="21"/>
      <c r="B6325" s="23"/>
      <c r="C6325" s="20"/>
      <c r="D6325" s="22"/>
      <c r="E6325" s="22"/>
      <c r="F6325"/>
    </row>
    <row r="6326" spans="1:8" ht="20.25">
      <c r="A6326" s="21" t="s">
        <v>505</v>
      </c>
      <c r="B6326" s="23"/>
      <c r="C6326" s="20"/>
      <c r="D6326" s="22"/>
      <c r="E6326" s="22"/>
      <c r="F6326"/>
    </row>
    <row r="6327" spans="1:8" ht="20.25">
      <c r="A6327" s="21" t="s">
        <v>5</v>
      </c>
      <c r="B6327" s="24"/>
      <c r="C6327" s="21"/>
      <c r="D6327" s="22"/>
      <c r="E6327" s="22"/>
      <c r="F6327"/>
    </row>
    <row r="6328" spans="1:8" ht="20.25">
      <c r="A6328" s="21" t="s">
        <v>6</v>
      </c>
      <c r="B6328" s="24"/>
      <c r="C6328" s="21"/>
      <c r="D6328" s="22"/>
      <c r="E6328" s="22"/>
      <c r="F6328"/>
    </row>
    <row r="6329" spans="1:8" ht="20.25">
      <c r="A6329" s="25" t="s">
        <v>7</v>
      </c>
      <c r="B6329" s="26" t="s">
        <v>8</v>
      </c>
      <c r="C6329" s="75" t="s">
        <v>9</v>
      </c>
      <c r="D6329" s="119"/>
      <c r="E6329" s="25" t="s">
        <v>10</v>
      </c>
      <c r="F6329"/>
    </row>
    <row r="6330" spans="1:8" ht="20.25">
      <c r="A6330" s="27"/>
      <c r="B6330" s="28" t="s">
        <v>11</v>
      </c>
      <c r="C6330" s="25"/>
      <c r="D6330" s="29"/>
      <c r="E6330" s="27" t="s">
        <v>12</v>
      </c>
      <c r="F6330"/>
    </row>
    <row r="6331" spans="1:8" ht="20.25">
      <c r="A6331" s="30"/>
      <c r="B6331" s="31"/>
      <c r="C6331" s="32" t="s">
        <v>13</v>
      </c>
      <c r="D6331" s="33" t="s">
        <v>14</v>
      </c>
      <c r="E6331" s="32"/>
      <c r="F6331"/>
      <c r="H6331" s="668"/>
    </row>
    <row r="6332" spans="1:8" ht="20.25">
      <c r="A6332" s="219" t="s">
        <v>506</v>
      </c>
      <c r="B6332" s="34" t="s">
        <v>18</v>
      </c>
      <c r="C6332" s="280" t="s">
        <v>19</v>
      </c>
      <c r="D6332" s="38">
        <v>42825</v>
      </c>
      <c r="E6332" s="89">
        <v>537619</v>
      </c>
      <c r="F6332"/>
    </row>
    <row r="6333" spans="1:8" ht="20.25">
      <c r="A6333" s="280"/>
      <c r="B6333" s="280" t="s">
        <v>18</v>
      </c>
      <c r="C6333" s="280" t="s">
        <v>19</v>
      </c>
      <c r="D6333" s="38">
        <v>43131</v>
      </c>
      <c r="E6333" s="89">
        <v>1796577</v>
      </c>
      <c r="F6333"/>
    </row>
    <row r="6334" spans="1:8" ht="20.25">
      <c r="A6334" s="41"/>
      <c r="B6334" s="280"/>
      <c r="C6334" s="280"/>
      <c r="D6334" s="38"/>
      <c r="E6334" s="89"/>
      <c r="F6334"/>
    </row>
    <row r="6335" spans="1:8" ht="20.25">
      <c r="A6335" s="41"/>
      <c r="B6335" s="37"/>
      <c r="C6335" s="37"/>
      <c r="D6335" s="38"/>
      <c r="E6335" s="89"/>
      <c r="F6335"/>
    </row>
    <row r="6336" spans="1:8" ht="20.25">
      <c r="A6336" s="41"/>
      <c r="B6336" s="37"/>
      <c r="C6336" s="37"/>
      <c r="D6336" s="38"/>
      <c r="E6336" s="89"/>
      <c r="F6336"/>
    </row>
    <row r="6337" spans="1:6" ht="20.25">
      <c r="A6337" s="41"/>
      <c r="B6337" s="37"/>
      <c r="C6337" s="85"/>
      <c r="D6337" s="38"/>
      <c r="E6337" s="89"/>
      <c r="F6337"/>
    </row>
    <row r="6338" spans="1:6" ht="20.25">
      <c r="A6338" s="41"/>
      <c r="B6338" s="37"/>
      <c r="C6338" s="85"/>
      <c r="D6338" s="86"/>
      <c r="E6338" s="89"/>
      <c r="F6338"/>
    </row>
    <row r="6339" spans="1:6" ht="20.25">
      <c r="A6339" s="41"/>
      <c r="B6339" s="37"/>
      <c r="C6339" s="37"/>
      <c r="D6339" s="38"/>
      <c r="E6339" s="89"/>
      <c r="F6339"/>
    </row>
    <row r="6340" spans="1:6" ht="20.25">
      <c r="A6340" s="37"/>
      <c r="B6340" s="37"/>
      <c r="C6340" s="37"/>
      <c r="D6340" s="38"/>
      <c r="E6340" s="89"/>
      <c r="F6340"/>
    </row>
    <row r="6341" spans="1:6" ht="20.25">
      <c r="A6341" s="41"/>
      <c r="B6341" s="37"/>
      <c r="C6341" s="37"/>
      <c r="D6341" s="38"/>
      <c r="E6341" s="89"/>
    </row>
    <row r="6342" spans="1:6" ht="20.25">
      <c r="A6342" s="41"/>
      <c r="B6342" s="44"/>
      <c r="C6342" s="37"/>
      <c r="D6342" s="78"/>
      <c r="E6342" s="89"/>
    </row>
    <row r="6343" spans="1:6" ht="20.25">
      <c r="A6343" s="47"/>
      <c r="B6343" s="28"/>
      <c r="C6343" s="27"/>
      <c r="D6343" s="148"/>
      <c r="E6343" s="89"/>
    </row>
    <row r="6344" spans="1:6" ht="20.25">
      <c r="A6344" s="47"/>
      <c r="B6344" s="27"/>
      <c r="C6344" s="27"/>
      <c r="D6344" s="27"/>
      <c r="E6344" s="89"/>
    </row>
    <row r="6345" spans="1:6" ht="20.25">
      <c r="A6345" s="37"/>
      <c r="B6345" s="37"/>
      <c r="C6345" s="37"/>
      <c r="D6345" s="38"/>
      <c r="E6345" s="89"/>
    </row>
    <row r="6346" spans="1:6" ht="20.25">
      <c r="A6346" s="37"/>
      <c r="B6346" s="37"/>
      <c r="C6346" s="37"/>
      <c r="D6346" s="38"/>
      <c r="E6346" s="89"/>
    </row>
    <row r="6347" spans="1:6" ht="20.25">
      <c r="A6347" s="41"/>
      <c r="B6347" s="37"/>
      <c r="C6347" s="37"/>
      <c r="D6347" s="38"/>
      <c r="E6347" s="89"/>
    </row>
    <row r="6348" spans="1:6" ht="20.25">
      <c r="A6348" s="41"/>
      <c r="B6348" s="37"/>
      <c r="C6348" s="37"/>
      <c r="D6348" s="38"/>
      <c r="E6348" s="89"/>
    </row>
    <row r="6349" spans="1:6" ht="20.25">
      <c r="A6349" s="41"/>
      <c r="B6349" s="37"/>
      <c r="C6349" s="37"/>
      <c r="D6349" s="38"/>
      <c r="E6349" s="89"/>
    </row>
    <row r="6350" spans="1:6" ht="20.25">
      <c r="A6350" s="37"/>
      <c r="B6350" s="44"/>
      <c r="C6350" s="37"/>
      <c r="D6350" s="45"/>
      <c r="E6350" s="46"/>
    </row>
    <row r="6351" spans="1:6" ht="20.25">
      <c r="A6351" s="37"/>
      <c r="B6351" s="44"/>
      <c r="C6351" s="37"/>
      <c r="D6351" s="45"/>
      <c r="E6351" s="46"/>
    </row>
    <row r="6352" spans="1:6" s="279" customFormat="1" ht="20.25">
      <c r="A6352" s="280"/>
      <c r="B6352" s="281"/>
      <c r="C6352" s="280"/>
      <c r="D6352" s="45"/>
      <c r="E6352" s="46"/>
      <c r="F6352" s="302"/>
    </row>
    <row r="6353" spans="1:6" s="279" customFormat="1" ht="20.25">
      <c r="A6353" s="280"/>
      <c r="B6353" s="281"/>
      <c r="C6353" s="280"/>
      <c r="D6353" s="45"/>
      <c r="E6353" s="46"/>
      <c r="F6353" s="302"/>
    </row>
    <row r="6354" spans="1:6" ht="20.25">
      <c r="A6354" s="37"/>
      <c r="B6354" s="44"/>
      <c r="C6354" s="37"/>
      <c r="D6354" s="45" t="s">
        <v>29</v>
      </c>
      <c r="E6354" s="46"/>
    </row>
    <row r="6355" spans="1:6" ht="20.25">
      <c r="A6355" s="37"/>
      <c r="B6355" s="44"/>
      <c r="C6355" s="37"/>
      <c r="D6355" s="45"/>
      <c r="E6355" s="46"/>
    </row>
    <row r="6356" spans="1:6" ht="20.25">
      <c r="A6356" s="47"/>
      <c r="B6356" s="48"/>
      <c r="C6356" s="47"/>
      <c r="D6356" s="49"/>
      <c r="E6356" s="50"/>
    </row>
    <row r="6357" spans="1:6" ht="20.25">
      <c r="A6357" s="30"/>
      <c r="B6357" s="51"/>
      <c r="C6357" s="30"/>
      <c r="D6357" s="49"/>
      <c r="E6357" s="50"/>
      <c r="F6357"/>
    </row>
    <row r="6358" spans="1:6" ht="20.25">
      <c r="A6358" s="52"/>
      <c r="B6358" s="53"/>
      <c r="C6358" s="1268" t="s">
        <v>744</v>
      </c>
      <c r="D6358" s="1269"/>
      <c r="E6358" s="140">
        <f>SUM(E6332:E6357)</f>
        <v>2334196</v>
      </c>
      <c r="F6358"/>
    </row>
    <row r="6359" spans="1:6" ht="20.25">
      <c r="A6359" s="55" t="s">
        <v>23</v>
      </c>
      <c r="B6359" s="53"/>
      <c r="C6359" s="28"/>
      <c r="D6359" s="28"/>
      <c r="E6359" s="179"/>
      <c r="F6359"/>
    </row>
    <row r="6361" spans="1:6" ht="20.25">
      <c r="A6361" s="19" t="s">
        <v>0</v>
      </c>
      <c r="B6361" s="40"/>
      <c r="C6361" s="40"/>
      <c r="D6361" s="40"/>
      <c r="E6361" s="40"/>
      <c r="F6361"/>
    </row>
    <row r="6362" spans="1:6" ht="20.25">
      <c r="A6362" s="19" t="s">
        <v>1</v>
      </c>
      <c r="B6362" s="14"/>
      <c r="C6362" s="14"/>
      <c r="D6362" s="14"/>
      <c r="E6362" s="14"/>
      <c r="F6362"/>
    </row>
    <row r="6364" spans="1:6" ht="20.25">
      <c r="A6364" s="19"/>
      <c r="B6364" s="20"/>
      <c r="C6364" s="19" t="s">
        <v>2</v>
      </c>
      <c r="D6364" s="22"/>
      <c r="E6364" s="22"/>
      <c r="F6364"/>
    </row>
    <row r="6365" spans="1:6" ht="20.25">
      <c r="A6365" s="19" t="s">
        <v>3</v>
      </c>
      <c r="B6365" s="23"/>
      <c r="C6365" s="20"/>
      <c r="D6365" s="22"/>
      <c r="E6365" s="22"/>
      <c r="F6365"/>
    </row>
    <row r="6366" spans="1:6" ht="20.25">
      <c r="A6366" s="21"/>
      <c r="B6366" s="23"/>
      <c r="C6366" s="20"/>
      <c r="D6366" s="22"/>
      <c r="E6366" s="22"/>
      <c r="F6366"/>
    </row>
    <row r="6367" spans="1:6" ht="20.25">
      <c r="A6367" s="21" t="s">
        <v>507</v>
      </c>
      <c r="B6367" s="23"/>
      <c r="C6367" s="20"/>
      <c r="D6367" s="22"/>
      <c r="E6367" s="22"/>
      <c r="F6367"/>
    </row>
    <row r="6368" spans="1:6" ht="20.25">
      <c r="A6368" s="21" t="s">
        <v>5</v>
      </c>
      <c r="B6368" s="24"/>
      <c r="C6368" s="21"/>
      <c r="D6368" s="22"/>
      <c r="E6368" s="22"/>
      <c r="F6368"/>
    </row>
    <row r="6369" spans="1:6" ht="20.25">
      <c r="A6369" s="21" t="s">
        <v>6</v>
      </c>
      <c r="B6369" s="24"/>
      <c r="C6369" s="21"/>
      <c r="D6369" s="22"/>
      <c r="E6369" s="22"/>
      <c r="F6369"/>
    </row>
    <row r="6370" spans="1:6" ht="20.25">
      <c r="A6370" s="25" t="s">
        <v>7</v>
      </c>
      <c r="B6370" s="26" t="s">
        <v>8</v>
      </c>
      <c r="C6370" s="75" t="s">
        <v>9</v>
      </c>
      <c r="D6370" s="119"/>
      <c r="E6370" s="25" t="s">
        <v>10</v>
      </c>
      <c r="F6370"/>
    </row>
    <row r="6371" spans="1:6" ht="20.25">
      <c r="A6371" s="27"/>
      <c r="B6371" s="28" t="s">
        <v>11</v>
      </c>
      <c r="C6371" s="25"/>
      <c r="D6371" s="29"/>
      <c r="E6371" s="27" t="s">
        <v>12</v>
      </c>
      <c r="F6371"/>
    </row>
    <row r="6372" spans="1:6" ht="20.25">
      <c r="A6372" s="30"/>
      <c r="B6372" s="31"/>
      <c r="C6372" s="32" t="s">
        <v>13</v>
      </c>
      <c r="D6372" s="33" t="s">
        <v>14</v>
      </c>
      <c r="E6372" s="32"/>
      <c r="F6372"/>
    </row>
    <row r="6373" spans="1:6" ht="20.25">
      <c r="A6373" s="18" t="s">
        <v>508</v>
      </c>
      <c r="B6373" s="280" t="s">
        <v>40</v>
      </c>
      <c r="C6373" s="280" t="s">
        <v>19</v>
      </c>
      <c r="D6373" s="86">
        <v>43131</v>
      </c>
      <c r="E6373" s="89">
        <v>519417</v>
      </c>
      <c r="F6373" s="302">
        <v>43101</v>
      </c>
    </row>
    <row r="6374" spans="1:6" ht="20.25">
      <c r="A6374" s="37"/>
      <c r="B6374" s="37"/>
      <c r="C6374" s="37"/>
      <c r="D6374" s="38"/>
      <c r="E6374" s="126"/>
    </row>
    <row r="6375" spans="1:6" ht="20.25">
      <c r="A6375" s="41"/>
      <c r="B6375" s="37"/>
      <c r="C6375" s="85"/>
      <c r="D6375" s="38"/>
      <c r="E6375" s="89"/>
    </row>
    <row r="6376" spans="1:6" ht="20.25">
      <c r="A6376" s="41"/>
      <c r="B6376" s="37"/>
      <c r="C6376" s="85"/>
      <c r="D6376" s="38"/>
      <c r="E6376" s="89"/>
    </row>
    <row r="6377" spans="1:6" ht="20.25">
      <c r="A6377" s="41"/>
      <c r="B6377" s="37"/>
      <c r="C6377" s="37"/>
      <c r="D6377" s="38"/>
      <c r="E6377" s="89"/>
    </row>
    <row r="6378" spans="1:6" ht="20.25">
      <c r="A6378" s="41"/>
      <c r="B6378" s="37"/>
      <c r="C6378" s="85"/>
      <c r="D6378" s="38"/>
      <c r="E6378" s="89"/>
    </row>
    <row r="6379" spans="1:6" ht="20.25">
      <c r="A6379" s="41"/>
      <c r="B6379" s="37"/>
      <c r="C6379" s="85"/>
      <c r="D6379" s="86"/>
      <c r="E6379" s="89"/>
    </row>
    <row r="6380" spans="1:6" ht="20.25">
      <c r="A6380" s="41"/>
      <c r="B6380" s="37"/>
      <c r="C6380" s="37"/>
      <c r="D6380" s="38"/>
      <c r="E6380" s="89"/>
    </row>
    <row r="6381" spans="1:6" ht="20.25">
      <c r="A6381" s="37"/>
      <c r="B6381" s="37"/>
      <c r="C6381" s="37"/>
      <c r="D6381" s="38"/>
      <c r="E6381" s="89"/>
    </row>
    <row r="6382" spans="1:6" ht="20.25">
      <c r="A6382" s="41"/>
      <c r="B6382" s="37"/>
      <c r="C6382" s="37"/>
      <c r="D6382" s="38"/>
      <c r="E6382" s="89"/>
    </row>
    <row r="6383" spans="1:6" ht="20.25">
      <c r="A6383" s="41"/>
      <c r="B6383" s="44"/>
      <c r="C6383" s="37"/>
      <c r="D6383" s="78"/>
      <c r="E6383" s="89"/>
    </row>
    <row r="6384" spans="1:6" ht="20.25">
      <c r="A6384" s="47"/>
      <c r="B6384" s="28"/>
      <c r="C6384" s="27"/>
      <c r="D6384" s="148"/>
      <c r="E6384" s="89"/>
    </row>
    <row r="6385" spans="1:6" ht="20.25">
      <c r="A6385" s="47"/>
      <c r="B6385" s="27"/>
      <c r="C6385" s="27"/>
      <c r="D6385" s="27"/>
      <c r="E6385" s="89"/>
    </row>
    <row r="6386" spans="1:6" ht="20.25">
      <c r="A6386" s="37"/>
      <c r="B6386" s="37"/>
      <c r="C6386" s="37"/>
      <c r="D6386" s="38"/>
      <c r="E6386" s="89"/>
    </row>
    <row r="6387" spans="1:6" ht="20.25">
      <c r="A6387" s="37"/>
      <c r="B6387" s="37"/>
      <c r="C6387" s="37"/>
      <c r="D6387" s="38"/>
      <c r="E6387" s="89"/>
    </row>
    <row r="6388" spans="1:6" ht="20.25">
      <c r="A6388" s="41"/>
      <c r="B6388" s="37"/>
      <c r="C6388" s="37"/>
      <c r="D6388" s="38"/>
      <c r="E6388" s="89"/>
    </row>
    <row r="6389" spans="1:6" ht="20.25">
      <c r="A6389" s="41"/>
      <c r="B6389" s="37"/>
      <c r="C6389" s="37"/>
      <c r="D6389" s="38"/>
      <c r="E6389" s="89"/>
    </row>
    <row r="6390" spans="1:6" ht="20.25">
      <c r="A6390" s="41"/>
      <c r="B6390" s="37"/>
      <c r="C6390" s="37"/>
      <c r="D6390" s="38"/>
      <c r="E6390" s="89"/>
    </row>
    <row r="6391" spans="1:6" ht="20.25">
      <c r="A6391" s="37"/>
      <c r="B6391" s="44"/>
      <c r="C6391" s="37"/>
      <c r="D6391" s="45"/>
      <c r="E6391" s="46"/>
    </row>
    <row r="6392" spans="1:6" ht="20.25">
      <c r="A6392" s="280"/>
      <c r="B6392" s="281"/>
      <c r="C6392" s="280"/>
      <c r="D6392" s="45"/>
      <c r="E6392" s="46"/>
    </row>
    <row r="6393" spans="1:6" s="279" customFormat="1" ht="20.25">
      <c r="A6393" s="280"/>
      <c r="B6393" s="281"/>
      <c r="C6393" s="280"/>
      <c r="D6393" s="45"/>
      <c r="E6393" s="46"/>
      <c r="F6393" s="302"/>
    </row>
    <row r="6394" spans="1:6" s="279" customFormat="1" ht="20.25">
      <c r="A6394" s="37"/>
      <c r="B6394" s="44"/>
      <c r="C6394" s="37"/>
      <c r="D6394" s="45"/>
      <c r="E6394" s="46"/>
      <c r="F6394" s="302"/>
    </row>
    <row r="6395" spans="1:6" ht="20.25">
      <c r="A6395" s="37"/>
      <c r="B6395" s="44"/>
      <c r="C6395" s="37"/>
      <c r="D6395" s="45" t="s">
        <v>29</v>
      </c>
      <c r="E6395" s="46"/>
    </row>
    <row r="6396" spans="1:6" ht="20.25">
      <c r="A6396" s="37"/>
      <c r="B6396" s="44"/>
      <c r="C6396" s="37"/>
      <c r="D6396" s="45"/>
      <c r="E6396" s="46"/>
    </row>
    <row r="6397" spans="1:6" ht="20.25">
      <c r="A6397" s="47"/>
      <c r="B6397" s="48"/>
      <c r="C6397" s="47"/>
      <c r="D6397" s="49"/>
      <c r="E6397" s="50"/>
    </row>
    <row r="6398" spans="1:6" ht="20.25">
      <c r="A6398" s="30"/>
      <c r="B6398" s="51"/>
      <c r="C6398" s="30"/>
      <c r="D6398" s="49"/>
      <c r="E6398" s="50"/>
    </row>
    <row r="6399" spans="1:6" ht="20.25">
      <c r="A6399" s="52"/>
      <c r="B6399" s="53"/>
      <c r="C6399" s="1268" t="s">
        <v>744</v>
      </c>
      <c r="D6399" s="1269"/>
      <c r="E6399" s="140">
        <f>SUM(E6373:E6398)</f>
        <v>519417</v>
      </c>
    </row>
    <row r="6400" spans="1:6" ht="20.25">
      <c r="A6400" s="55" t="s">
        <v>23</v>
      </c>
      <c r="B6400" s="53"/>
      <c r="C6400" s="28"/>
      <c r="D6400" s="28"/>
      <c r="E6400" s="179"/>
    </row>
    <row r="6403" spans="1:8" ht="20.25">
      <c r="A6403" s="19" t="s">
        <v>0</v>
      </c>
      <c r="B6403" s="40"/>
      <c r="C6403" s="40"/>
      <c r="D6403" s="40"/>
      <c r="E6403" s="40"/>
    </row>
    <row r="6404" spans="1:8" s="279" customFormat="1" ht="20.25">
      <c r="A6404" s="19" t="s">
        <v>1</v>
      </c>
      <c r="B6404" s="14"/>
      <c r="C6404" s="14"/>
      <c r="D6404" s="14"/>
      <c r="E6404" s="14"/>
      <c r="F6404" s="302"/>
    </row>
    <row r="6406" spans="1:8" ht="20.25">
      <c r="A6406" s="19"/>
      <c r="B6406" s="20"/>
      <c r="C6406" s="19" t="s">
        <v>2</v>
      </c>
      <c r="D6406" s="22"/>
      <c r="E6406" s="22"/>
    </row>
    <row r="6407" spans="1:8" ht="20.25">
      <c r="A6407" s="19" t="s">
        <v>3</v>
      </c>
      <c r="B6407" s="23"/>
      <c r="C6407" s="20"/>
      <c r="D6407" s="22"/>
      <c r="E6407" s="22"/>
    </row>
    <row r="6408" spans="1:8" ht="20.25">
      <c r="A6408" s="21"/>
      <c r="B6408" s="23"/>
      <c r="C6408" s="20"/>
      <c r="D6408" s="22"/>
      <c r="E6408" s="22"/>
    </row>
    <row r="6409" spans="1:8" ht="20.25">
      <c r="A6409" s="21" t="s">
        <v>509</v>
      </c>
      <c r="B6409" s="23"/>
      <c r="C6409" s="20"/>
      <c r="D6409" s="22"/>
      <c r="E6409" s="22"/>
    </row>
    <row r="6410" spans="1:8" ht="20.25">
      <c r="A6410" s="21" t="s">
        <v>5</v>
      </c>
      <c r="B6410" s="24"/>
      <c r="C6410" s="21"/>
      <c r="D6410" s="22"/>
      <c r="E6410" s="22"/>
    </row>
    <row r="6411" spans="1:8" ht="20.25">
      <c r="A6411" s="21" t="s">
        <v>6</v>
      </c>
      <c r="B6411" s="24"/>
      <c r="C6411" s="21"/>
      <c r="D6411" s="22"/>
      <c r="E6411" s="22"/>
    </row>
    <row r="6412" spans="1:8" ht="20.25">
      <c r="A6412" s="288" t="s">
        <v>7</v>
      </c>
      <c r="B6412" s="25" t="s">
        <v>8</v>
      </c>
      <c r="C6412" s="75" t="s">
        <v>9</v>
      </c>
      <c r="D6412" s="119"/>
      <c r="E6412" s="25" t="s">
        <v>10</v>
      </c>
    </row>
    <row r="6413" spans="1:8" ht="20.25">
      <c r="A6413" s="148"/>
      <c r="B6413" s="27" t="s">
        <v>11</v>
      </c>
      <c r="C6413" s="25"/>
      <c r="D6413" s="29"/>
      <c r="E6413" s="27" t="s">
        <v>12</v>
      </c>
    </row>
    <row r="6414" spans="1:8" ht="20.25">
      <c r="A6414" s="51"/>
      <c r="B6414" s="32"/>
      <c r="C6414" s="32" t="s">
        <v>13</v>
      </c>
      <c r="D6414" s="33" t="s">
        <v>14</v>
      </c>
      <c r="E6414" s="32"/>
      <c r="F6414" s="302">
        <v>43101</v>
      </c>
    </row>
    <row r="6415" spans="1:8" ht="20.25">
      <c r="A6415" s="219" t="s">
        <v>510</v>
      </c>
      <c r="B6415" s="280" t="s">
        <v>535</v>
      </c>
      <c r="C6415" s="280" t="s">
        <v>17</v>
      </c>
      <c r="D6415" s="86">
        <v>42750</v>
      </c>
      <c r="E6415" s="284">
        <v>-47137</v>
      </c>
      <c r="F6415" s="302">
        <v>43101</v>
      </c>
      <c r="H6415" s="279" t="s">
        <v>768</v>
      </c>
    </row>
    <row r="6416" spans="1:8" ht="20.25">
      <c r="A6416" s="281"/>
      <c r="B6416" s="636" t="s">
        <v>73</v>
      </c>
      <c r="C6416" s="636" t="s">
        <v>767</v>
      </c>
      <c r="D6416" s="637">
        <v>43131</v>
      </c>
      <c r="E6416" s="681">
        <v>-259768</v>
      </c>
      <c r="H6416" s="279" t="s">
        <v>768</v>
      </c>
    </row>
    <row r="6417" spans="1:8" ht="20.25">
      <c r="A6417" s="130"/>
      <c r="B6417" s="636" t="s">
        <v>73</v>
      </c>
      <c r="C6417" s="636" t="s">
        <v>767</v>
      </c>
      <c r="D6417" s="637">
        <v>43131</v>
      </c>
      <c r="E6417" s="647">
        <v>-198690</v>
      </c>
      <c r="H6417" s="279" t="s">
        <v>769</v>
      </c>
    </row>
    <row r="6418" spans="1:8" ht="20.25">
      <c r="A6418" s="130"/>
      <c r="B6418" s="636" t="s">
        <v>73</v>
      </c>
      <c r="C6418" s="636" t="s">
        <v>760</v>
      </c>
      <c r="D6418" s="637">
        <v>43131</v>
      </c>
      <c r="E6418" s="681">
        <v>-1507303</v>
      </c>
      <c r="H6418" s="279" t="s">
        <v>769</v>
      </c>
    </row>
    <row r="6419" spans="1:8" ht="20.25">
      <c r="A6419" s="130"/>
      <c r="B6419" s="636" t="s">
        <v>73</v>
      </c>
      <c r="C6419" s="636" t="s">
        <v>760</v>
      </c>
      <c r="D6419" s="637">
        <v>43131</v>
      </c>
      <c r="E6419" s="647">
        <v>-1726795</v>
      </c>
    </row>
    <row r="6420" spans="1:8" ht="20.25">
      <c r="A6420" s="130"/>
      <c r="B6420" s="280"/>
      <c r="C6420" s="85"/>
      <c r="D6420" s="38"/>
      <c r="E6420" s="284"/>
    </row>
    <row r="6421" spans="1:8" ht="20.25">
      <c r="A6421" s="130"/>
      <c r="B6421" s="280"/>
      <c r="C6421" s="37"/>
      <c r="D6421" s="38"/>
      <c r="E6421" s="89"/>
    </row>
    <row r="6422" spans="1:8" ht="20.25">
      <c r="A6422" s="281"/>
      <c r="B6422" s="280"/>
      <c r="C6422" s="37"/>
      <c r="D6422" s="38"/>
      <c r="E6422" s="89"/>
    </row>
    <row r="6423" spans="1:8" ht="20.25">
      <c r="A6423" s="281"/>
      <c r="B6423" s="280"/>
      <c r="C6423" s="37"/>
      <c r="D6423" s="38"/>
      <c r="E6423" s="89"/>
    </row>
    <row r="6424" spans="1:8" ht="20.25">
      <c r="A6424" s="130"/>
      <c r="B6424" s="280"/>
      <c r="C6424" s="37"/>
      <c r="D6424" s="38"/>
      <c r="E6424" s="89"/>
    </row>
    <row r="6425" spans="1:8" ht="20.25">
      <c r="A6425" s="130"/>
      <c r="B6425" s="280"/>
      <c r="C6425" s="37"/>
      <c r="D6425" s="78"/>
      <c r="E6425" s="89"/>
    </row>
    <row r="6426" spans="1:8" ht="20.25">
      <c r="A6426" s="48"/>
      <c r="B6426" s="27"/>
      <c r="C6426" s="27"/>
      <c r="D6426" s="148"/>
      <c r="E6426" s="89"/>
    </row>
    <row r="6427" spans="1:8" ht="20.25">
      <c r="A6427" s="48"/>
      <c r="B6427" s="27"/>
      <c r="C6427" s="27"/>
      <c r="D6427" s="27"/>
      <c r="E6427" s="89"/>
    </row>
    <row r="6428" spans="1:8" ht="20.25">
      <c r="A6428" s="281"/>
      <c r="B6428" s="280"/>
      <c r="C6428" s="37"/>
      <c r="D6428" s="38"/>
      <c r="E6428" s="89"/>
    </row>
    <row r="6429" spans="1:8" ht="20.25">
      <c r="A6429" s="281"/>
      <c r="B6429" s="280"/>
      <c r="C6429" s="37"/>
      <c r="D6429" s="38"/>
      <c r="E6429" s="89"/>
    </row>
    <row r="6430" spans="1:8" ht="20.25">
      <c r="A6430" s="130"/>
      <c r="B6430" s="280"/>
      <c r="C6430" s="37"/>
      <c r="D6430" s="38"/>
      <c r="E6430" s="89"/>
    </row>
    <row r="6431" spans="1:8" ht="20.25">
      <c r="A6431" s="130"/>
      <c r="B6431" s="280"/>
      <c r="C6431" s="37"/>
      <c r="D6431" s="38"/>
      <c r="E6431" s="89"/>
    </row>
    <row r="6432" spans="1:8" ht="20.25">
      <c r="A6432" s="130"/>
      <c r="B6432" s="280"/>
      <c r="C6432" s="37"/>
      <c r="D6432" s="38"/>
      <c r="E6432" s="89"/>
    </row>
    <row r="6433" spans="1:6" s="279" customFormat="1" ht="20.25">
      <c r="A6433" s="281"/>
      <c r="B6433" s="280"/>
      <c r="C6433" s="37"/>
      <c r="D6433" s="45"/>
      <c r="E6433" s="46"/>
      <c r="F6433" s="302"/>
    </row>
    <row r="6434" spans="1:6" ht="20.25">
      <c r="A6434" s="281"/>
      <c r="B6434" s="280"/>
      <c r="C6434" s="37"/>
      <c r="D6434" s="45"/>
      <c r="E6434" s="46"/>
    </row>
    <row r="6435" spans="1:6" ht="20.25">
      <c r="A6435" s="281"/>
      <c r="B6435" s="280"/>
      <c r="C6435" s="280"/>
      <c r="D6435" s="45"/>
      <c r="E6435" s="46"/>
    </row>
    <row r="6436" spans="1:6" s="279" customFormat="1" ht="20.25">
      <c r="A6436" s="281"/>
      <c r="B6436" s="280"/>
      <c r="C6436" s="280"/>
      <c r="D6436" s="45"/>
      <c r="E6436" s="46"/>
      <c r="F6436" s="302"/>
    </row>
    <row r="6437" spans="1:6" ht="20.25">
      <c r="A6437" s="281"/>
      <c r="B6437" s="280"/>
      <c r="C6437" s="37"/>
      <c r="D6437" s="45" t="s">
        <v>29</v>
      </c>
      <c r="E6437" s="46"/>
    </row>
    <row r="6438" spans="1:6" s="279" customFormat="1" ht="20.25">
      <c r="A6438" s="281"/>
      <c r="B6438" s="280"/>
      <c r="C6438" s="37"/>
      <c r="D6438" s="45"/>
      <c r="E6438" s="46"/>
      <c r="F6438" s="302"/>
    </row>
    <row r="6439" spans="1:6" ht="20.25">
      <c r="A6439" s="48"/>
      <c r="B6439" s="47"/>
      <c r="C6439" s="47"/>
      <c r="D6439" s="49"/>
      <c r="E6439" s="50"/>
    </row>
    <row r="6440" spans="1:6" ht="20.25">
      <c r="A6440" s="51"/>
      <c r="B6440" s="30"/>
      <c r="C6440" s="30"/>
      <c r="D6440" s="49"/>
      <c r="E6440" s="215"/>
    </row>
    <row r="6441" spans="1:6" ht="20.25">
      <c r="A6441" s="52"/>
      <c r="B6441" s="53"/>
      <c r="C6441" s="1268" t="s">
        <v>744</v>
      </c>
      <c r="D6441" s="1269"/>
      <c r="E6441" s="140">
        <f>SUM(E6415:E6440)</f>
        <v>-3739693</v>
      </c>
    </row>
    <row r="6442" spans="1:6" ht="20.25">
      <c r="A6442" s="55" t="s">
        <v>23</v>
      </c>
      <c r="B6442" s="53"/>
      <c r="C6442" s="28"/>
      <c r="D6442" s="28"/>
      <c r="E6442" s="179"/>
    </row>
    <row r="6443" spans="1:6" s="279" customFormat="1">
      <c r="A6443"/>
      <c r="B6443"/>
      <c r="C6443"/>
      <c r="D6443"/>
      <c r="E6443"/>
      <c r="F6443" s="302"/>
    </row>
    <row r="6444" spans="1:6" s="279" customFormat="1" ht="20.25">
      <c r="A6444" s="19" t="s">
        <v>0</v>
      </c>
      <c r="B6444" s="40"/>
      <c r="C6444" s="40"/>
      <c r="D6444" s="40"/>
      <c r="E6444" s="40"/>
      <c r="F6444" s="302"/>
    </row>
    <row r="6445" spans="1:6" s="279" customFormat="1" ht="20.25">
      <c r="A6445" s="19" t="s">
        <v>1</v>
      </c>
      <c r="B6445" s="14"/>
      <c r="C6445" s="14"/>
      <c r="D6445" s="14"/>
      <c r="E6445" s="14"/>
      <c r="F6445" s="302"/>
    </row>
    <row r="6446" spans="1:6" s="279" customFormat="1">
      <c r="A6446"/>
      <c r="B6446"/>
      <c r="C6446"/>
      <c r="D6446"/>
      <c r="E6446"/>
      <c r="F6446" s="302"/>
    </row>
    <row r="6447" spans="1:6" ht="20.25">
      <c r="A6447" s="19"/>
      <c r="B6447" s="20"/>
      <c r="C6447" s="19" t="s">
        <v>2</v>
      </c>
      <c r="D6447" s="22"/>
      <c r="E6447" s="22"/>
    </row>
    <row r="6448" spans="1:6" ht="20.25">
      <c r="A6448" s="19" t="s">
        <v>3</v>
      </c>
      <c r="B6448" s="23"/>
      <c r="C6448" s="20"/>
      <c r="D6448" s="22"/>
      <c r="E6448" s="22"/>
    </row>
    <row r="6449" spans="1:6" ht="20.25">
      <c r="A6449" s="21"/>
      <c r="B6449" s="23"/>
      <c r="C6449" s="20"/>
      <c r="D6449" s="22"/>
      <c r="E6449" s="22"/>
    </row>
    <row r="6450" spans="1:6" ht="20.25">
      <c r="A6450" s="21" t="s">
        <v>511</v>
      </c>
      <c r="B6450" s="23"/>
      <c r="C6450" s="20"/>
      <c r="D6450" s="22"/>
      <c r="E6450" s="22"/>
    </row>
    <row r="6451" spans="1:6" ht="20.25">
      <c r="A6451" s="21" t="s">
        <v>5</v>
      </c>
      <c r="B6451" s="24"/>
      <c r="C6451" s="21"/>
      <c r="D6451" s="22"/>
      <c r="E6451" s="22"/>
    </row>
    <row r="6452" spans="1:6" ht="20.25">
      <c r="A6452" s="21" t="s">
        <v>6</v>
      </c>
      <c r="B6452" s="24"/>
      <c r="C6452" s="21"/>
      <c r="D6452" s="22"/>
      <c r="E6452" s="22"/>
    </row>
    <row r="6453" spans="1:6" ht="20.25">
      <c r="A6453" s="25" t="s">
        <v>7</v>
      </c>
      <c r="B6453" s="26" t="s">
        <v>8</v>
      </c>
      <c r="C6453" s="75" t="s">
        <v>9</v>
      </c>
      <c r="D6453" s="119"/>
      <c r="E6453" s="25" t="s">
        <v>10</v>
      </c>
    </row>
    <row r="6454" spans="1:6" ht="20.25">
      <c r="A6454" s="27"/>
      <c r="B6454" s="28" t="s">
        <v>11</v>
      </c>
      <c r="C6454" s="25"/>
      <c r="D6454" s="29"/>
      <c r="E6454" s="27" t="s">
        <v>12</v>
      </c>
    </row>
    <row r="6455" spans="1:6" ht="20.25">
      <c r="A6455" s="30"/>
      <c r="B6455" s="31"/>
      <c r="C6455" s="32" t="s">
        <v>13</v>
      </c>
      <c r="D6455" s="33" t="s">
        <v>14</v>
      </c>
      <c r="E6455" s="32"/>
      <c r="F6455" s="302">
        <v>43101</v>
      </c>
    </row>
    <row r="6456" spans="1:6" ht="20.25">
      <c r="A6456" s="219" t="s">
        <v>512</v>
      </c>
      <c r="B6456" s="657" t="s">
        <v>40</v>
      </c>
      <c r="C6456" s="636" t="s">
        <v>19</v>
      </c>
      <c r="D6456" s="637">
        <v>43100</v>
      </c>
      <c r="E6456" s="6">
        <v>259768</v>
      </c>
      <c r="F6456" s="306"/>
    </row>
    <row r="6457" spans="1:6" ht="20.25">
      <c r="A6457" s="220"/>
      <c r="B6457" s="636" t="s">
        <v>40</v>
      </c>
      <c r="C6457" s="636" t="s">
        <v>17</v>
      </c>
      <c r="D6457" s="637">
        <v>43115</v>
      </c>
      <c r="E6457" s="6">
        <v>198690</v>
      </c>
    </row>
    <row r="6458" spans="1:6" ht="20.25">
      <c r="A6458" s="281"/>
      <c r="B6458" s="280" t="s">
        <v>40</v>
      </c>
      <c r="C6458" s="280" t="s">
        <v>19</v>
      </c>
      <c r="D6458" s="38">
        <v>43131</v>
      </c>
      <c r="E6458" s="89">
        <v>292956</v>
      </c>
    </row>
    <row r="6459" spans="1:6" ht="20.25">
      <c r="A6459" s="130"/>
      <c r="B6459" s="280"/>
      <c r="C6459" s="37"/>
      <c r="D6459" s="38"/>
      <c r="E6459" s="89"/>
    </row>
    <row r="6460" spans="1:6" ht="20.25">
      <c r="A6460" s="130"/>
      <c r="B6460" s="280"/>
      <c r="C6460" s="37"/>
      <c r="D6460" s="86"/>
      <c r="E6460" s="89"/>
    </row>
    <row r="6461" spans="1:6" ht="20.25">
      <c r="A6461" s="130"/>
      <c r="B6461" s="280"/>
      <c r="C6461" s="37"/>
      <c r="D6461" s="38"/>
      <c r="E6461" s="89"/>
    </row>
    <row r="6462" spans="1:6" ht="20.25">
      <c r="A6462" s="130"/>
      <c r="B6462" s="280"/>
      <c r="C6462" s="85"/>
      <c r="D6462" s="86"/>
      <c r="E6462" s="89"/>
    </row>
    <row r="6463" spans="1:6" ht="20.25">
      <c r="A6463" s="130"/>
      <c r="B6463" s="280"/>
      <c r="C6463" s="85"/>
      <c r="D6463" s="86"/>
      <c r="E6463" s="89"/>
    </row>
    <row r="6464" spans="1:6" ht="20.25">
      <c r="A6464" s="281"/>
      <c r="B6464" s="280"/>
      <c r="C6464" s="37"/>
      <c r="D6464" s="38"/>
      <c r="E6464" s="89"/>
    </row>
    <row r="6465" spans="1:6" ht="20.25">
      <c r="A6465" s="130"/>
      <c r="B6465" s="280"/>
      <c r="C6465" s="37"/>
      <c r="D6465" s="38"/>
      <c r="E6465" s="89"/>
    </row>
    <row r="6466" spans="1:6" ht="20.25">
      <c r="A6466" s="130"/>
      <c r="B6466" s="280"/>
      <c r="C6466" s="37"/>
      <c r="D6466" s="78"/>
      <c r="E6466" s="89"/>
    </row>
    <row r="6467" spans="1:6" ht="20.25">
      <c r="A6467" s="48"/>
      <c r="B6467" s="27"/>
      <c r="C6467" s="27"/>
      <c r="D6467" s="148"/>
      <c r="E6467" s="89"/>
    </row>
    <row r="6468" spans="1:6" ht="20.25">
      <c r="A6468" s="48"/>
      <c r="B6468" s="27"/>
      <c r="C6468" s="27"/>
      <c r="D6468" s="27"/>
      <c r="E6468" s="89"/>
    </row>
    <row r="6469" spans="1:6" ht="20.25">
      <c r="A6469" s="281"/>
      <c r="B6469" s="280"/>
      <c r="C6469" s="37"/>
      <c r="D6469" s="38"/>
      <c r="E6469" s="89"/>
    </row>
    <row r="6470" spans="1:6" ht="20.25">
      <c r="A6470" s="281"/>
      <c r="B6470" s="280"/>
      <c r="C6470" s="37"/>
      <c r="D6470" s="38"/>
      <c r="E6470" s="89"/>
    </row>
    <row r="6471" spans="1:6" ht="20.25">
      <c r="A6471" s="130"/>
      <c r="B6471" s="280"/>
      <c r="C6471" s="37"/>
      <c r="D6471" s="38"/>
      <c r="E6471" s="89"/>
    </row>
    <row r="6472" spans="1:6" ht="20.25">
      <c r="A6472" s="130"/>
      <c r="B6472" s="280"/>
      <c r="C6472" s="37"/>
      <c r="D6472" s="38"/>
      <c r="E6472" s="89"/>
    </row>
    <row r="6473" spans="1:6" ht="20.25">
      <c r="A6473" s="130"/>
      <c r="B6473" s="280"/>
      <c r="C6473" s="37"/>
      <c r="D6473" s="38"/>
      <c r="E6473" s="89"/>
    </row>
    <row r="6474" spans="1:6" ht="20.25">
      <c r="A6474" s="281"/>
      <c r="B6474" s="280"/>
      <c r="C6474" s="37"/>
      <c r="D6474" s="45"/>
      <c r="E6474" s="46"/>
    </row>
    <row r="6475" spans="1:6" s="279" customFormat="1" ht="20.25">
      <c r="A6475" s="281"/>
      <c r="B6475" s="280"/>
      <c r="C6475" s="37"/>
      <c r="D6475" s="45"/>
      <c r="E6475" s="46"/>
      <c r="F6475" s="302"/>
    </row>
    <row r="6476" spans="1:6" s="279" customFormat="1" ht="20.25">
      <c r="A6476" s="281"/>
      <c r="B6476" s="280"/>
      <c r="C6476" s="280"/>
      <c r="D6476" s="45"/>
      <c r="E6476" s="46"/>
      <c r="F6476" s="302"/>
    </row>
    <row r="6477" spans="1:6" ht="20.25">
      <c r="A6477" s="281"/>
      <c r="B6477" s="280"/>
      <c r="C6477" s="280"/>
      <c r="D6477" s="45"/>
      <c r="E6477" s="46"/>
    </row>
    <row r="6478" spans="1:6" s="279" customFormat="1" ht="20.25">
      <c r="A6478" s="281"/>
      <c r="B6478" s="280"/>
      <c r="C6478" s="37"/>
      <c r="D6478" s="45" t="s">
        <v>29</v>
      </c>
      <c r="E6478" s="46"/>
      <c r="F6478" s="302"/>
    </row>
    <row r="6479" spans="1:6" ht="20.25">
      <c r="A6479" s="281"/>
      <c r="B6479" s="280"/>
      <c r="C6479" s="37"/>
      <c r="D6479" s="45"/>
      <c r="E6479" s="46"/>
    </row>
    <row r="6480" spans="1:6" ht="20.25">
      <c r="A6480" s="48"/>
      <c r="B6480" s="47"/>
      <c r="C6480" s="47"/>
      <c r="D6480" s="49"/>
      <c r="E6480" s="50"/>
    </row>
    <row r="6481" spans="1:6" ht="20.25">
      <c r="A6481" s="51"/>
      <c r="B6481" s="30"/>
      <c r="C6481" s="30"/>
      <c r="D6481" s="49"/>
      <c r="E6481" s="50"/>
    </row>
    <row r="6482" spans="1:6" ht="20.25">
      <c r="A6482" s="52"/>
      <c r="B6482" s="53"/>
      <c r="C6482" s="1268" t="s">
        <v>744</v>
      </c>
      <c r="D6482" s="1269"/>
      <c r="E6482" s="140">
        <f>SUM(E6456:E6481)</f>
        <v>751414</v>
      </c>
    </row>
    <row r="6483" spans="1:6" ht="20.25">
      <c r="A6483" s="55" t="s">
        <v>23</v>
      </c>
      <c r="B6483" s="53"/>
      <c r="C6483" s="28"/>
      <c r="D6483" s="28"/>
      <c r="E6483" s="179"/>
    </row>
    <row r="6484" spans="1:6" s="279" customFormat="1">
      <c r="A6484"/>
      <c r="B6484"/>
      <c r="C6484"/>
      <c r="D6484"/>
      <c r="E6484"/>
      <c r="F6484" s="302"/>
    </row>
    <row r="6485" spans="1:6" s="279" customFormat="1" ht="20.25">
      <c r="A6485" s="19" t="s">
        <v>0</v>
      </c>
      <c r="B6485" s="40"/>
      <c r="C6485" s="40"/>
      <c r="D6485" s="40"/>
      <c r="E6485" s="40"/>
      <c r="F6485" s="302"/>
    </row>
    <row r="6486" spans="1:6" s="279" customFormat="1" ht="20.25">
      <c r="A6486" s="19" t="s">
        <v>1</v>
      </c>
      <c r="B6486" s="14"/>
      <c r="C6486" s="14"/>
      <c r="D6486" s="14"/>
      <c r="E6486" s="14"/>
      <c r="F6486" s="302"/>
    </row>
    <row r="6487" spans="1:6" s="279" customFormat="1" ht="20.25">
      <c r="A6487" s="19"/>
      <c r="F6487" s="302"/>
    </row>
    <row r="6489" spans="1:6" ht="20.25">
      <c r="A6489" s="19" t="s">
        <v>3</v>
      </c>
      <c r="B6489" s="23"/>
      <c r="C6489" s="20"/>
      <c r="D6489" s="22"/>
      <c r="E6489" s="22"/>
    </row>
    <row r="6490" spans="1:6" ht="20.25">
      <c r="A6490" s="21"/>
      <c r="B6490" s="23"/>
      <c r="C6490" s="20"/>
      <c r="D6490" s="22"/>
      <c r="E6490" s="22"/>
    </row>
    <row r="6491" spans="1:6" ht="20.25">
      <c r="A6491" s="21" t="s">
        <v>514</v>
      </c>
      <c r="B6491" s="23"/>
      <c r="C6491" s="20"/>
      <c r="D6491" s="22"/>
      <c r="E6491" s="22"/>
    </row>
    <row r="6492" spans="1:6" ht="20.25">
      <c r="A6492" s="21" t="s">
        <v>5</v>
      </c>
      <c r="B6492" s="24"/>
      <c r="C6492" s="21"/>
      <c r="D6492" s="22"/>
      <c r="E6492" s="22"/>
    </row>
    <row r="6493" spans="1:6" ht="20.25">
      <c r="A6493" s="21" t="s">
        <v>6</v>
      </c>
      <c r="B6493" s="24"/>
      <c r="C6493" s="21"/>
      <c r="D6493" s="22"/>
      <c r="E6493" s="22"/>
    </row>
    <row r="6494" spans="1:6" ht="20.25">
      <c r="A6494" s="25" t="s">
        <v>7</v>
      </c>
      <c r="B6494" s="26" t="s">
        <v>8</v>
      </c>
      <c r="C6494" s="75" t="s">
        <v>9</v>
      </c>
      <c r="D6494" s="119"/>
      <c r="E6494" s="25" t="s">
        <v>10</v>
      </c>
    </row>
    <row r="6495" spans="1:6" ht="20.25">
      <c r="A6495" s="27"/>
      <c r="B6495" s="28" t="s">
        <v>11</v>
      </c>
      <c r="C6495" s="25"/>
      <c r="D6495" s="29"/>
      <c r="E6495" s="27" t="s">
        <v>12</v>
      </c>
    </row>
    <row r="6496" spans="1:6" ht="20.25">
      <c r="A6496" s="30"/>
      <c r="B6496" s="31"/>
      <c r="C6496" s="32" t="s">
        <v>13</v>
      </c>
      <c r="D6496" s="33" t="s">
        <v>14</v>
      </c>
      <c r="E6496" s="32"/>
      <c r="F6496" s="302">
        <v>43101</v>
      </c>
    </row>
    <row r="6497" spans="1:5" ht="20.25">
      <c r="A6497" s="219" t="s">
        <v>515</v>
      </c>
      <c r="B6497" s="34" t="s">
        <v>18</v>
      </c>
      <c r="C6497" s="280" t="s">
        <v>19</v>
      </c>
      <c r="D6497" s="86">
        <v>43131</v>
      </c>
      <c r="E6497" s="89">
        <v>1416084</v>
      </c>
    </row>
    <row r="6498" spans="1:5" ht="20.25">
      <c r="A6498" s="281"/>
      <c r="B6498" s="280"/>
      <c r="C6498" s="280"/>
      <c r="D6498" s="86"/>
      <c r="E6498" s="89"/>
    </row>
    <row r="6499" spans="1:5" ht="20.25">
      <c r="A6499" s="130"/>
      <c r="B6499" s="280"/>
      <c r="C6499" s="280"/>
      <c r="D6499" s="86"/>
      <c r="E6499" s="89"/>
    </row>
    <row r="6500" spans="1:5" ht="20.25">
      <c r="A6500" s="130"/>
      <c r="B6500" s="280"/>
      <c r="C6500" s="37"/>
      <c r="D6500" s="38"/>
      <c r="E6500" s="89"/>
    </row>
    <row r="6501" spans="1:5" ht="20.25">
      <c r="A6501" s="130"/>
      <c r="B6501" s="280"/>
      <c r="C6501" s="37"/>
      <c r="D6501" s="38"/>
      <c r="E6501" s="89"/>
    </row>
    <row r="6502" spans="1:5" ht="20.25">
      <c r="A6502" s="130"/>
      <c r="B6502" s="280"/>
      <c r="C6502" s="85"/>
      <c r="D6502" s="38"/>
      <c r="E6502" s="89"/>
    </row>
    <row r="6503" spans="1:5" ht="20.25">
      <c r="A6503" s="130"/>
      <c r="B6503" s="280"/>
      <c r="C6503" s="85"/>
      <c r="D6503" s="86"/>
      <c r="E6503" s="89"/>
    </row>
    <row r="6504" spans="1:5" ht="20.25">
      <c r="A6504" s="130"/>
      <c r="B6504" s="280"/>
      <c r="C6504" s="37"/>
      <c r="D6504" s="38"/>
      <c r="E6504" s="89"/>
    </row>
    <row r="6505" spans="1:5" ht="20.25">
      <c r="A6505" s="281"/>
      <c r="B6505" s="280"/>
      <c r="C6505" s="37"/>
      <c r="D6505" s="38"/>
      <c r="E6505" s="89"/>
    </row>
    <row r="6506" spans="1:5" ht="20.25">
      <c r="A6506" s="130"/>
      <c r="B6506" s="280"/>
      <c r="C6506" s="37"/>
      <c r="D6506" s="38"/>
      <c r="E6506" s="89"/>
    </row>
    <row r="6507" spans="1:5" ht="20.25">
      <c r="A6507" s="130"/>
      <c r="B6507" s="280"/>
      <c r="C6507" s="37"/>
      <c r="D6507" s="78"/>
      <c r="E6507" s="89"/>
    </row>
    <row r="6508" spans="1:5" ht="20.25">
      <c r="A6508" s="48"/>
      <c r="B6508" s="27"/>
      <c r="C6508" s="27"/>
      <c r="D6508" s="148"/>
      <c r="E6508" s="89"/>
    </row>
    <row r="6509" spans="1:5" ht="20.25">
      <c r="A6509" s="48"/>
      <c r="B6509" s="27"/>
      <c r="C6509" s="27"/>
      <c r="D6509" s="27"/>
      <c r="E6509" s="89"/>
    </row>
    <row r="6510" spans="1:5" ht="20.25">
      <c r="A6510" s="281"/>
      <c r="B6510" s="280"/>
      <c r="C6510" s="37"/>
      <c r="D6510" s="38"/>
      <c r="E6510" s="89"/>
    </row>
    <row r="6511" spans="1:5" ht="20.25">
      <c r="A6511" s="281"/>
      <c r="B6511" s="280"/>
      <c r="C6511" s="37"/>
      <c r="D6511" s="38"/>
      <c r="E6511" s="89"/>
    </row>
    <row r="6512" spans="1:5" ht="20.25">
      <c r="A6512" s="130"/>
      <c r="B6512" s="280"/>
      <c r="C6512" s="37"/>
      <c r="D6512" s="38"/>
      <c r="E6512" s="89"/>
    </row>
    <row r="6513" spans="1:6" ht="20.25">
      <c r="A6513" s="130"/>
      <c r="B6513" s="280"/>
      <c r="C6513" s="37"/>
      <c r="D6513" s="38"/>
      <c r="E6513" s="89"/>
    </row>
    <row r="6514" spans="1:6" ht="20.25">
      <c r="A6514" s="130"/>
      <c r="B6514" s="280"/>
      <c r="C6514" s="37"/>
      <c r="D6514" s="38"/>
      <c r="E6514" s="89"/>
    </row>
    <row r="6515" spans="1:6" ht="20.25">
      <c r="A6515" s="281"/>
      <c r="B6515" s="280"/>
      <c r="C6515" s="37"/>
      <c r="D6515" s="45"/>
      <c r="E6515" s="46"/>
    </row>
    <row r="6516" spans="1:6" s="279" customFormat="1" ht="20.25">
      <c r="A6516" s="281"/>
      <c r="B6516" s="280"/>
      <c r="C6516" s="280"/>
      <c r="D6516" s="45"/>
      <c r="E6516" s="46"/>
      <c r="F6516" s="302"/>
    </row>
    <row r="6517" spans="1:6" s="279" customFormat="1" ht="20.25">
      <c r="A6517" s="281"/>
      <c r="B6517" s="280"/>
      <c r="C6517" s="37"/>
      <c r="D6517" s="45"/>
      <c r="E6517" s="46"/>
      <c r="F6517" s="302"/>
    </row>
    <row r="6518" spans="1:6" ht="20.25">
      <c r="A6518" s="281"/>
      <c r="B6518" s="280"/>
      <c r="C6518" s="37"/>
      <c r="D6518" s="45" t="s">
        <v>29</v>
      </c>
      <c r="E6518" s="46"/>
    </row>
    <row r="6519" spans="1:6" s="279" customFormat="1" ht="20.25">
      <c r="A6519" s="281"/>
      <c r="B6519" s="280"/>
      <c r="C6519" s="280"/>
      <c r="D6519" s="45"/>
      <c r="E6519" s="46"/>
      <c r="F6519" s="302"/>
    </row>
    <row r="6520" spans="1:6" ht="20.25">
      <c r="A6520" s="281"/>
      <c r="B6520" s="280"/>
      <c r="C6520" s="37"/>
      <c r="D6520" s="45"/>
      <c r="E6520" s="46"/>
    </row>
    <row r="6521" spans="1:6" ht="20.25">
      <c r="A6521" s="281"/>
      <c r="B6521" s="280"/>
      <c r="C6521" s="280"/>
      <c r="D6521" s="45"/>
      <c r="E6521" s="46"/>
    </row>
    <row r="6522" spans="1:6" ht="20.25">
      <c r="A6522" s="48"/>
      <c r="B6522" s="47"/>
      <c r="C6522" s="47"/>
      <c r="D6522" s="49"/>
      <c r="E6522" s="50"/>
    </row>
    <row r="6523" spans="1:6" ht="20.25">
      <c r="A6523" s="51"/>
      <c r="B6523" s="30"/>
      <c r="C6523" s="30"/>
      <c r="D6523" s="49"/>
      <c r="E6523" s="50"/>
    </row>
    <row r="6524" spans="1:6" ht="20.25">
      <c r="A6524" s="52"/>
      <c r="B6524" s="53"/>
      <c r="C6524" s="1268" t="s">
        <v>744</v>
      </c>
      <c r="D6524" s="1269"/>
      <c r="E6524" s="140">
        <f>SUM(E6497:E6523)</f>
        <v>1416084</v>
      </c>
    </row>
    <row r="6525" spans="1:6" s="279" customFormat="1" ht="20.25">
      <c r="A6525" s="55" t="s">
        <v>23</v>
      </c>
      <c r="B6525" s="53"/>
      <c r="C6525" s="28"/>
      <c r="D6525" s="28"/>
      <c r="E6525" s="179"/>
      <c r="F6525" s="302"/>
    </row>
    <row r="6526" spans="1:6" s="279" customFormat="1" ht="20.25">
      <c r="A6526" s="19" t="s">
        <v>0</v>
      </c>
      <c r="B6526" s="40"/>
      <c r="C6526" s="40"/>
      <c r="D6526" s="40"/>
      <c r="E6526" s="40"/>
      <c r="F6526" s="302"/>
    </row>
    <row r="6527" spans="1:6" s="279" customFormat="1" ht="20.25">
      <c r="A6527" s="19" t="s">
        <v>1</v>
      </c>
      <c r="F6527" s="302"/>
    </row>
    <row r="6528" spans="1:6" s="279" customFormat="1" ht="20.25">
      <c r="A6528" s="19"/>
      <c r="F6528" s="302"/>
    </row>
    <row r="6529" spans="1:6">
      <c r="A6529" s="279"/>
      <c r="B6529" s="279"/>
      <c r="C6529" s="279"/>
      <c r="D6529" s="279"/>
      <c r="E6529" s="279"/>
    </row>
    <row r="6530" spans="1:6" ht="20.25">
      <c r="A6530" s="19" t="s">
        <v>3</v>
      </c>
      <c r="B6530" s="23"/>
      <c r="C6530" s="20"/>
      <c r="D6530" s="22"/>
      <c r="E6530" s="22"/>
    </row>
    <row r="6531" spans="1:6" ht="20.25">
      <c r="A6531" s="21"/>
      <c r="B6531" s="23"/>
      <c r="C6531" s="20"/>
      <c r="D6531" s="22"/>
      <c r="E6531" s="22"/>
    </row>
    <row r="6532" spans="1:6" ht="20.25">
      <c r="A6532" s="21" t="s">
        <v>517</v>
      </c>
      <c r="B6532" s="23"/>
      <c r="C6532" s="20"/>
      <c r="D6532" s="22"/>
      <c r="E6532" s="22"/>
    </row>
    <row r="6533" spans="1:6" ht="20.25">
      <c r="A6533" s="21" t="s">
        <v>5</v>
      </c>
      <c r="B6533" s="24"/>
      <c r="C6533" s="21"/>
      <c r="D6533" s="22"/>
      <c r="E6533" s="22"/>
    </row>
    <row r="6534" spans="1:6" ht="20.25">
      <c r="A6534" s="21" t="s">
        <v>6</v>
      </c>
      <c r="B6534" s="24"/>
      <c r="C6534" s="21"/>
      <c r="D6534" s="22"/>
      <c r="E6534" s="22"/>
    </row>
    <row r="6535" spans="1:6" ht="20.25">
      <c r="A6535" s="25" t="s">
        <v>7</v>
      </c>
      <c r="B6535" s="26" t="s">
        <v>8</v>
      </c>
      <c r="C6535" s="75" t="s">
        <v>9</v>
      </c>
      <c r="D6535" s="119"/>
      <c r="E6535" s="25" t="s">
        <v>10</v>
      </c>
    </row>
    <row r="6536" spans="1:6" ht="20.25">
      <c r="A6536" s="27"/>
      <c r="B6536" s="28" t="s">
        <v>11</v>
      </c>
      <c r="C6536" s="25"/>
      <c r="D6536" s="29"/>
      <c r="E6536" s="27" t="s">
        <v>12</v>
      </c>
    </row>
    <row r="6537" spans="1:6" ht="20.25">
      <c r="A6537" s="30"/>
      <c r="B6537" s="31"/>
      <c r="C6537" s="32" t="s">
        <v>13</v>
      </c>
      <c r="D6537" s="33" t="s">
        <v>14</v>
      </c>
      <c r="E6537" s="32"/>
    </row>
    <row r="6538" spans="1:6" ht="20.25">
      <c r="A6538" s="18" t="s">
        <v>518</v>
      </c>
      <c r="B6538" s="281" t="s">
        <v>18</v>
      </c>
      <c r="C6538" s="282" t="s">
        <v>19</v>
      </c>
      <c r="D6538" s="38">
        <v>43131</v>
      </c>
      <c r="E6538" s="89">
        <v>631016</v>
      </c>
      <c r="F6538" s="302">
        <v>43101</v>
      </c>
    </row>
    <row r="6539" spans="1:6" ht="20.25">
      <c r="A6539" s="682"/>
      <c r="B6539" s="281"/>
      <c r="C6539" s="282"/>
      <c r="D6539" s="38"/>
      <c r="E6539" s="89">
        <v>-8</v>
      </c>
    </row>
    <row r="6540" spans="1:6" ht="20.25">
      <c r="A6540" s="41"/>
      <c r="B6540" s="281"/>
      <c r="C6540" s="282"/>
      <c r="D6540" s="38"/>
      <c r="E6540" s="89">
        <v>-4</v>
      </c>
    </row>
    <row r="6541" spans="1:6" ht="20.25">
      <c r="A6541" s="41"/>
      <c r="B6541" s="37"/>
      <c r="C6541" s="85"/>
      <c r="D6541" s="86"/>
      <c r="E6541" s="89"/>
    </row>
    <row r="6542" spans="1:6" ht="20.25">
      <c r="A6542" s="41"/>
      <c r="B6542" s="37"/>
      <c r="C6542" s="85"/>
      <c r="D6542" s="86"/>
      <c r="E6542" s="89"/>
    </row>
    <row r="6543" spans="1:6" ht="20.25">
      <c r="A6543" s="41"/>
      <c r="B6543" s="37"/>
      <c r="C6543" s="37"/>
      <c r="D6543" s="38"/>
      <c r="E6543" s="89"/>
    </row>
    <row r="6544" spans="1:6" ht="20.25">
      <c r="A6544" s="41"/>
      <c r="B6544" s="37"/>
      <c r="C6544" s="37"/>
      <c r="D6544" s="38"/>
      <c r="E6544" s="89"/>
    </row>
    <row r="6545" spans="1:6" ht="20.25">
      <c r="A6545" s="41"/>
      <c r="B6545" s="44"/>
      <c r="C6545" s="37"/>
      <c r="D6545" s="78"/>
      <c r="E6545" s="89"/>
    </row>
    <row r="6546" spans="1:6" ht="20.25">
      <c r="A6546" s="47"/>
      <c r="B6546" s="28"/>
      <c r="C6546" s="27"/>
      <c r="D6546" s="148"/>
      <c r="E6546" s="89"/>
    </row>
    <row r="6547" spans="1:6" ht="20.25">
      <c r="A6547" s="47"/>
      <c r="B6547" s="28"/>
      <c r="C6547" s="27"/>
      <c r="D6547" s="148"/>
      <c r="E6547" s="89"/>
    </row>
    <row r="6548" spans="1:6" ht="20.25">
      <c r="A6548" s="47"/>
      <c r="B6548" s="28"/>
      <c r="C6548" s="27"/>
      <c r="D6548" s="148"/>
      <c r="E6548" s="89"/>
    </row>
    <row r="6549" spans="1:6" ht="20.25">
      <c r="A6549" s="47"/>
      <c r="B6549" s="28"/>
      <c r="C6549" s="27"/>
      <c r="D6549" s="148"/>
      <c r="E6549" s="89"/>
    </row>
    <row r="6550" spans="1:6" ht="20.25">
      <c r="A6550" s="47"/>
      <c r="B6550" s="27"/>
      <c r="C6550" s="27"/>
      <c r="D6550" s="27"/>
      <c r="E6550" s="89"/>
    </row>
    <row r="6551" spans="1:6" ht="20.25">
      <c r="A6551" s="37"/>
      <c r="B6551" s="37"/>
      <c r="C6551" s="37"/>
      <c r="D6551" s="38"/>
      <c r="E6551" s="89"/>
    </row>
    <row r="6552" spans="1:6" ht="20.25">
      <c r="A6552" s="37"/>
      <c r="B6552" s="37"/>
      <c r="C6552" s="37"/>
      <c r="D6552" s="38"/>
      <c r="E6552" s="89"/>
    </row>
    <row r="6553" spans="1:6" ht="20.25">
      <c r="A6553" s="41"/>
      <c r="B6553" s="37"/>
      <c r="C6553" s="37"/>
      <c r="D6553" s="38"/>
      <c r="E6553" s="89"/>
    </row>
    <row r="6554" spans="1:6" ht="20.25">
      <c r="A6554" s="41"/>
      <c r="B6554" s="37"/>
      <c r="C6554" s="37"/>
      <c r="D6554" s="38"/>
      <c r="E6554" s="89"/>
    </row>
    <row r="6555" spans="1:6" ht="20.25">
      <c r="A6555" s="41"/>
      <c r="B6555" s="37"/>
      <c r="C6555" s="37"/>
      <c r="D6555" s="38"/>
      <c r="E6555" s="89"/>
    </row>
    <row r="6556" spans="1:6" ht="20.25">
      <c r="A6556" s="37"/>
      <c r="B6556" s="44"/>
      <c r="C6556" s="37"/>
      <c r="D6556" s="45"/>
      <c r="E6556" s="46"/>
    </row>
    <row r="6557" spans="1:6" ht="20.25">
      <c r="A6557" s="37"/>
      <c r="B6557" s="44"/>
      <c r="C6557" s="37"/>
      <c r="D6557" s="45"/>
      <c r="E6557" s="46"/>
    </row>
    <row r="6558" spans="1:6" ht="20.25">
      <c r="A6558" s="280"/>
      <c r="B6558" s="281"/>
      <c r="C6558" s="280"/>
      <c r="D6558" s="45"/>
      <c r="E6558" s="46"/>
    </row>
    <row r="6559" spans="1:6" s="279" customFormat="1" ht="20.25">
      <c r="A6559" s="280"/>
      <c r="B6559" s="281"/>
      <c r="C6559" s="280"/>
      <c r="D6559" s="45"/>
      <c r="E6559" s="46"/>
      <c r="F6559" s="302"/>
    </row>
    <row r="6560" spans="1:6" ht="20.25">
      <c r="A6560" s="37"/>
      <c r="B6560" s="44"/>
      <c r="C6560" s="37"/>
      <c r="D6560" s="45" t="s">
        <v>29</v>
      </c>
      <c r="E6560" s="46"/>
    </row>
    <row r="6561" spans="1:6" ht="20.25">
      <c r="A6561" s="280"/>
      <c r="B6561" s="281"/>
      <c r="C6561" s="280"/>
      <c r="D6561" s="45"/>
      <c r="E6561" s="46"/>
    </row>
    <row r="6562" spans="1:6" ht="20.25">
      <c r="A6562" s="37"/>
      <c r="B6562" s="44"/>
      <c r="C6562" s="37"/>
      <c r="D6562" s="45"/>
      <c r="E6562" s="46"/>
    </row>
    <row r="6563" spans="1:6" ht="20.25">
      <c r="A6563" s="47"/>
      <c r="B6563" s="48"/>
      <c r="C6563" s="47"/>
      <c r="D6563" s="49"/>
      <c r="E6563" s="50"/>
    </row>
    <row r="6564" spans="1:6" ht="20.25">
      <c r="A6564" s="30"/>
      <c r="B6564" s="51"/>
      <c r="C6564" s="30"/>
      <c r="D6564" s="49"/>
      <c r="E6564" s="50"/>
    </row>
    <row r="6565" spans="1:6" s="279" customFormat="1" ht="20.25">
      <c r="A6565" s="52"/>
      <c r="B6565" s="53"/>
      <c r="C6565" s="1268" t="s">
        <v>744</v>
      </c>
      <c r="D6565" s="1269"/>
      <c r="E6565" s="140">
        <f>SUM(E6538:E6564)</f>
        <v>631004</v>
      </c>
      <c r="F6565" s="302"/>
    </row>
    <row r="6566" spans="1:6" s="279" customFormat="1" ht="20.25">
      <c r="A6566" s="55" t="s">
        <v>23</v>
      </c>
      <c r="B6566" s="53"/>
      <c r="C6566" s="28"/>
      <c r="D6566" s="28"/>
      <c r="E6566" s="179"/>
      <c r="F6566" s="302"/>
    </row>
    <row r="6567" spans="1:6" s="279" customFormat="1" ht="20.25">
      <c r="A6567" s="19" t="s">
        <v>0</v>
      </c>
      <c r="B6567" s="40"/>
      <c r="C6567" s="40"/>
      <c r="D6567" s="40"/>
      <c r="E6567" s="40"/>
      <c r="F6567" s="302"/>
    </row>
    <row r="6568" spans="1:6" s="279" customFormat="1" ht="20.25">
      <c r="A6568" s="19" t="s">
        <v>1</v>
      </c>
      <c r="F6568" s="302"/>
    </row>
    <row r="6569" spans="1:6" s="279" customFormat="1" ht="20.25">
      <c r="A6569" s="19"/>
      <c r="F6569" s="302"/>
    </row>
    <row r="6570" spans="1:6" s="279" customFormat="1">
      <c r="F6570" s="302"/>
    </row>
    <row r="6571" spans="1:6" ht="20.25">
      <c r="A6571" s="19" t="s">
        <v>3</v>
      </c>
      <c r="B6571" s="23"/>
      <c r="C6571" s="20"/>
      <c r="D6571" s="22"/>
      <c r="E6571" s="22"/>
    </row>
    <row r="6572" spans="1:6" ht="20.25">
      <c r="A6572" s="21"/>
      <c r="B6572" s="23"/>
      <c r="C6572" s="20"/>
      <c r="D6572" s="22"/>
      <c r="E6572" s="22"/>
    </row>
    <row r="6573" spans="1:6" ht="20.25">
      <c r="A6573" s="21" t="s">
        <v>519</v>
      </c>
      <c r="B6573" s="23"/>
      <c r="C6573" s="20"/>
      <c r="D6573" s="22"/>
      <c r="E6573" s="22"/>
    </row>
    <row r="6574" spans="1:6" ht="20.25">
      <c r="A6574" s="21" t="s">
        <v>5</v>
      </c>
      <c r="B6574" s="24"/>
      <c r="C6574" s="21"/>
      <c r="D6574" s="22"/>
      <c r="E6574" s="22"/>
    </row>
    <row r="6575" spans="1:6" ht="20.25">
      <c r="A6575" s="21" t="s">
        <v>6</v>
      </c>
      <c r="B6575" s="24"/>
      <c r="C6575" s="21"/>
      <c r="D6575" s="22"/>
      <c r="E6575" s="22"/>
    </row>
    <row r="6576" spans="1:6" ht="20.25">
      <c r="A6576" s="25" t="s">
        <v>7</v>
      </c>
      <c r="B6576" s="26" t="s">
        <v>8</v>
      </c>
      <c r="C6576" s="75" t="s">
        <v>9</v>
      </c>
      <c r="D6576" s="119"/>
      <c r="E6576" s="25" t="s">
        <v>10</v>
      </c>
    </row>
    <row r="6577" spans="1:6" ht="20.25">
      <c r="A6577" s="27"/>
      <c r="B6577" s="28" t="s">
        <v>11</v>
      </c>
      <c r="C6577" s="25"/>
      <c r="D6577" s="29"/>
      <c r="E6577" s="27" t="s">
        <v>12</v>
      </c>
    </row>
    <row r="6578" spans="1:6" ht="20.25">
      <c r="A6578" s="30"/>
      <c r="B6578" s="31"/>
      <c r="C6578" s="32" t="s">
        <v>13</v>
      </c>
      <c r="D6578" s="33" t="s">
        <v>14</v>
      </c>
      <c r="E6578" s="32"/>
    </row>
    <row r="6579" spans="1:6" ht="20.25">
      <c r="A6579" s="18" t="s">
        <v>520</v>
      </c>
      <c r="B6579" s="636" t="s">
        <v>40</v>
      </c>
      <c r="C6579" s="636" t="s">
        <v>19</v>
      </c>
      <c r="D6579" s="673">
        <v>43100</v>
      </c>
      <c r="E6579" s="6">
        <v>1507303</v>
      </c>
      <c r="F6579" s="302">
        <v>43101</v>
      </c>
    </row>
    <row r="6580" spans="1:6" ht="20.25">
      <c r="A6580" s="37"/>
      <c r="B6580" s="636" t="s">
        <v>40</v>
      </c>
      <c r="C6580" s="636" t="s">
        <v>17</v>
      </c>
      <c r="D6580" s="637">
        <v>43115</v>
      </c>
      <c r="E6580" s="6">
        <v>1726446</v>
      </c>
    </row>
    <row r="6581" spans="1:6" ht="20.25">
      <c r="A6581" s="41"/>
      <c r="B6581" s="280" t="s">
        <v>40</v>
      </c>
      <c r="C6581" s="280" t="s">
        <v>19</v>
      </c>
      <c r="D6581" s="38">
        <v>43131</v>
      </c>
      <c r="E6581" s="89">
        <v>1872125</v>
      </c>
      <c r="F6581"/>
    </row>
    <row r="6582" spans="1:6" ht="20.25">
      <c r="A6582" s="41"/>
      <c r="B6582" s="37"/>
      <c r="C6582" s="37"/>
      <c r="D6582" s="38"/>
      <c r="E6582" s="89"/>
      <c r="F6582"/>
    </row>
    <row r="6583" spans="1:6" ht="20.25">
      <c r="A6583" s="41"/>
      <c r="B6583" s="37"/>
      <c r="C6583" s="37"/>
      <c r="D6583" s="38"/>
      <c r="E6583" s="89"/>
      <c r="F6583"/>
    </row>
    <row r="6584" spans="1:6" ht="20.25">
      <c r="A6584" s="41"/>
      <c r="B6584" s="37"/>
      <c r="C6584" s="85"/>
      <c r="D6584" s="38"/>
      <c r="E6584" s="89"/>
      <c r="F6584"/>
    </row>
    <row r="6585" spans="1:6" ht="20.25">
      <c r="A6585" s="41"/>
      <c r="B6585" s="37"/>
      <c r="C6585" s="85"/>
      <c r="D6585" s="86"/>
      <c r="E6585" s="89"/>
      <c r="F6585"/>
    </row>
    <row r="6586" spans="1:6" ht="20.25">
      <c r="A6586" s="41"/>
      <c r="B6586" s="37"/>
      <c r="C6586" s="37"/>
      <c r="D6586" s="38"/>
      <c r="E6586" s="89"/>
      <c r="F6586"/>
    </row>
    <row r="6587" spans="1:6" ht="20.25">
      <c r="A6587" s="37"/>
      <c r="B6587" s="37"/>
      <c r="C6587" s="37"/>
      <c r="D6587" s="38"/>
      <c r="E6587" s="89"/>
      <c r="F6587"/>
    </row>
    <row r="6588" spans="1:6" ht="20.25">
      <c r="A6588" s="41"/>
      <c r="B6588" s="37"/>
      <c r="C6588" s="37"/>
      <c r="D6588" s="38"/>
      <c r="E6588" s="89"/>
      <c r="F6588"/>
    </row>
    <row r="6589" spans="1:6" ht="20.25">
      <c r="A6589" s="41"/>
      <c r="B6589" s="44"/>
      <c r="C6589" s="37"/>
      <c r="D6589" s="78"/>
      <c r="E6589" s="89"/>
      <c r="F6589"/>
    </row>
    <row r="6590" spans="1:6" ht="20.25">
      <c r="A6590" s="47"/>
      <c r="B6590" s="28"/>
      <c r="C6590" s="27"/>
      <c r="D6590" s="148"/>
      <c r="E6590" s="89"/>
      <c r="F6590"/>
    </row>
    <row r="6591" spans="1:6" ht="20.25">
      <c r="A6591" s="47"/>
      <c r="B6591" s="27"/>
      <c r="C6591" s="27"/>
      <c r="D6591" s="27"/>
      <c r="E6591" s="89"/>
      <c r="F6591"/>
    </row>
    <row r="6592" spans="1:6" ht="20.25">
      <c r="A6592" s="37"/>
      <c r="B6592" s="37"/>
      <c r="C6592" s="37"/>
      <c r="D6592" s="38"/>
      <c r="E6592" s="89"/>
      <c r="F6592"/>
    </row>
    <row r="6593" spans="1:6" ht="20.25">
      <c r="A6593" s="37"/>
      <c r="B6593" s="37"/>
      <c r="C6593" s="37"/>
      <c r="D6593" s="38"/>
      <c r="E6593" s="89"/>
      <c r="F6593"/>
    </row>
    <row r="6594" spans="1:6" ht="20.25">
      <c r="A6594" s="41"/>
      <c r="B6594" s="37"/>
      <c r="C6594" s="37"/>
      <c r="D6594" s="38"/>
      <c r="E6594" s="89"/>
      <c r="F6594"/>
    </row>
    <row r="6595" spans="1:6" ht="20.25">
      <c r="A6595" s="41"/>
      <c r="B6595" s="37"/>
      <c r="C6595" s="37"/>
      <c r="D6595" s="38"/>
      <c r="E6595" s="89"/>
      <c r="F6595"/>
    </row>
    <row r="6596" spans="1:6" ht="20.25">
      <c r="A6596" s="41"/>
      <c r="B6596" s="37"/>
      <c r="C6596" s="37"/>
      <c r="D6596" s="38"/>
      <c r="E6596" s="89"/>
      <c r="F6596"/>
    </row>
    <row r="6597" spans="1:6" ht="20.25">
      <c r="A6597" s="37"/>
      <c r="B6597" s="44"/>
      <c r="C6597" s="37"/>
      <c r="D6597" s="45"/>
      <c r="E6597" s="46"/>
    </row>
    <row r="6598" spans="1:6" ht="20.25">
      <c r="A6598" s="37"/>
      <c r="B6598" s="44"/>
      <c r="C6598" s="37"/>
      <c r="D6598" s="45"/>
      <c r="E6598" s="46"/>
    </row>
    <row r="6599" spans="1:6" ht="20.25">
      <c r="A6599" s="280"/>
      <c r="B6599" s="281"/>
      <c r="C6599" s="280"/>
      <c r="D6599" s="45"/>
      <c r="E6599" s="46"/>
    </row>
    <row r="6600" spans="1:6" ht="20.25">
      <c r="A6600" s="280"/>
      <c r="B6600" s="281"/>
      <c r="C6600" s="280"/>
      <c r="D6600" s="45"/>
      <c r="E6600" s="46"/>
    </row>
    <row r="6601" spans="1:6" s="279" customFormat="1" ht="20.25">
      <c r="A6601" s="37"/>
      <c r="B6601" s="44"/>
      <c r="C6601" s="37"/>
      <c r="D6601" s="45" t="s">
        <v>29</v>
      </c>
      <c r="E6601" s="46"/>
      <c r="F6601" s="302"/>
    </row>
    <row r="6602" spans="1:6" s="279" customFormat="1" ht="20.25">
      <c r="A6602" s="280"/>
      <c r="B6602" s="281"/>
      <c r="C6602" s="280"/>
      <c r="D6602" s="45"/>
      <c r="E6602" s="46"/>
      <c r="F6602" s="302"/>
    </row>
    <row r="6603" spans="1:6" ht="20.25">
      <c r="A6603" s="37"/>
      <c r="B6603" s="44"/>
      <c r="C6603" s="37"/>
      <c r="D6603" s="45"/>
      <c r="E6603" s="46"/>
    </row>
    <row r="6604" spans="1:6" ht="20.25">
      <c r="A6604" s="47"/>
      <c r="B6604" s="48"/>
      <c r="C6604" s="47"/>
      <c r="D6604" s="49"/>
      <c r="E6604" s="50"/>
    </row>
    <row r="6605" spans="1:6" ht="20.25">
      <c r="A6605" s="30"/>
      <c r="B6605" s="51"/>
      <c r="C6605" s="30"/>
      <c r="D6605" s="49"/>
      <c r="E6605" s="50"/>
    </row>
    <row r="6606" spans="1:6" ht="20.25">
      <c r="A6606" s="52"/>
      <c r="B6606" s="53"/>
      <c r="C6606" s="1268" t="s">
        <v>744</v>
      </c>
      <c r="D6606" s="1269"/>
      <c r="E6606" s="140">
        <f>SUM(E6579:E6605)</f>
        <v>5105874</v>
      </c>
    </row>
    <row r="6607" spans="1:6" ht="20.25">
      <c r="A6607" s="55" t="s">
        <v>23</v>
      </c>
      <c r="B6607" s="53"/>
      <c r="C6607" s="28"/>
      <c r="D6607" s="28"/>
      <c r="E6607" s="179"/>
    </row>
    <row r="6608" spans="1:6" s="279" customFormat="1" ht="20.25">
      <c r="A6608" s="19" t="s">
        <v>0</v>
      </c>
      <c r="B6608" s="40"/>
      <c r="C6608" s="40"/>
      <c r="D6608" s="40"/>
      <c r="E6608" s="40"/>
      <c r="F6608" s="302"/>
    </row>
    <row r="6609" spans="1:6" s="279" customFormat="1" ht="20.25">
      <c r="A6609" s="19" t="s">
        <v>1</v>
      </c>
      <c r="F6609" s="302"/>
    </row>
    <row r="6610" spans="1:6" s="279" customFormat="1" ht="20.25">
      <c r="A6610" s="19"/>
      <c r="F6610" s="302"/>
    </row>
    <row r="6611" spans="1:6" s="279" customFormat="1">
      <c r="F6611" s="302"/>
    </row>
    <row r="6612" spans="1:6" ht="20.25">
      <c r="A6612" s="19" t="s">
        <v>3</v>
      </c>
      <c r="B6612" s="23"/>
      <c r="C6612" s="20"/>
      <c r="D6612" s="22"/>
      <c r="E6612" s="22"/>
    </row>
    <row r="6613" spans="1:6" ht="20.25">
      <c r="A6613" s="21"/>
      <c r="B6613" s="23"/>
      <c r="C6613" s="20"/>
      <c r="D6613" s="22"/>
      <c r="E6613" s="22"/>
    </row>
    <row r="6614" spans="1:6" ht="20.25">
      <c r="A6614" s="21" t="s">
        <v>521</v>
      </c>
      <c r="B6614" s="23"/>
      <c r="C6614" s="20"/>
      <c r="D6614" s="22"/>
      <c r="E6614" s="22"/>
    </row>
    <row r="6615" spans="1:6" ht="20.25">
      <c r="A6615" s="21" t="s">
        <v>5</v>
      </c>
      <c r="B6615" s="24"/>
      <c r="C6615" s="21"/>
      <c r="D6615" s="22"/>
      <c r="E6615" s="22"/>
    </row>
    <row r="6616" spans="1:6" ht="20.25">
      <c r="A6616" s="21" t="s">
        <v>6</v>
      </c>
      <c r="B6616" s="24"/>
      <c r="C6616" s="21"/>
      <c r="D6616" s="22"/>
      <c r="E6616" s="22"/>
    </row>
    <row r="6617" spans="1:6" ht="20.25">
      <c r="A6617" s="25" t="s">
        <v>7</v>
      </c>
      <c r="B6617" s="26" t="s">
        <v>8</v>
      </c>
      <c r="C6617" s="75" t="s">
        <v>9</v>
      </c>
      <c r="D6617" s="119"/>
      <c r="E6617" s="25" t="s">
        <v>10</v>
      </c>
    </row>
    <row r="6618" spans="1:6" ht="20.25">
      <c r="A6618" s="27"/>
      <c r="B6618" s="28" t="s">
        <v>11</v>
      </c>
      <c r="C6618" s="25"/>
      <c r="D6618" s="29"/>
      <c r="E6618" s="27" t="s">
        <v>12</v>
      </c>
    </row>
    <row r="6619" spans="1:6" ht="20.25">
      <c r="A6619" s="30"/>
      <c r="B6619" s="31"/>
      <c r="C6619" s="32" t="s">
        <v>13</v>
      </c>
      <c r="D6619" s="33" t="s">
        <v>14</v>
      </c>
      <c r="E6619" s="32"/>
    </row>
    <row r="6620" spans="1:6" ht="20.25">
      <c r="A6620" s="219" t="s">
        <v>522</v>
      </c>
      <c r="B6620" s="34"/>
      <c r="C6620" s="280"/>
      <c r="D6620" s="86"/>
      <c r="E6620" s="89"/>
      <c r="F6620" s="302">
        <v>43101</v>
      </c>
    </row>
    <row r="6621" spans="1:6" ht="20.25">
      <c r="A6621" s="281"/>
      <c r="B6621" s="280"/>
      <c r="C6621" s="37"/>
      <c r="D6621" s="86"/>
      <c r="E6621" s="89"/>
    </row>
    <row r="6622" spans="1:6" ht="20.25">
      <c r="A6622" s="130"/>
      <c r="B6622" s="280"/>
      <c r="C6622" s="37"/>
      <c r="D6622" s="38"/>
      <c r="E6622" s="89"/>
    </row>
    <row r="6623" spans="1:6" ht="20.25">
      <c r="A6623" s="130"/>
      <c r="B6623" s="280"/>
      <c r="C6623" s="37"/>
      <c r="D6623" s="38"/>
      <c r="E6623" s="89"/>
    </row>
    <row r="6624" spans="1:6" ht="20.25">
      <c r="A6624" s="130"/>
      <c r="B6624" s="280"/>
      <c r="C6624" s="37"/>
      <c r="D6624" s="38"/>
      <c r="E6624" s="89"/>
    </row>
    <row r="6625" spans="1:6" ht="20.25">
      <c r="A6625" s="130"/>
      <c r="B6625" s="280"/>
      <c r="C6625" s="85"/>
      <c r="D6625" s="38"/>
      <c r="E6625" s="89"/>
    </row>
    <row r="6626" spans="1:6" ht="20.25">
      <c r="A6626" s="130"/>
      <c r="B6626" s="280"/>
      <c r="C6626" s="85"/>
      <c r="D6626" s="86"/>
      <c r="E6626" s="89"/>
    </row>
    <row r="6627" spans="1:6" ht="20.25">
      <c r="A6627" s="130"/>
      <c r="B6627" s="280"/>
      <c r="C6627" s="37"/>
      <c r="D6627" s="38"/>
      <c r="E6627" s="89"/>
    </row>
    <row r="6628" spans="1:6" ht="20.25">
      <c r="A6628" s="281"/>
      <c r="B6628" s="280"/>
      <c r="C6628" s="37"/>
      <c r="D6628" s="38"/>
      <c r="E6628" s="89"/>
    </row>
    <row r="6629" spans="1:6" ht="20.25">
      <c r="A6629" s="130"/>
      <c r="B6629" s="280"/>
      <c r="C6629" s="37"/>
      <c r="D6629" s="38"/>
      <c r="E6629" s="89"/>
    </row>
    <row r="6630" spans="1:6" ht="20.25">
      <c r="A6630" s="130"/>
      <c r="B6630" s="280"/>
      <c r="C6630" s="37"/>
      <c r="D6630" s="78"/>
      <c r="E6630" s="89"/>
    </row>
    <row r="6631" spans="1:6" ht="20.25">
      <c r="A6631" s="48"/>
      <c r="B6631" s="27"/>
      <c r="C6631" s="27"/>
      <c r="D6631" s="148"/>
      <c r="E6631" s="89"/>
    </row>
    <row r="6632" spans="1:6" ht="20.25">
      <c r="A6632" s="48"/>
      <c r="B6632" s="27"/>
      <c r="C6632" s="27"/>
      <c r="D6632" s="27"/>
      <c r="E6632" s="89"/>
    </row>
    <row r="6633" spans="1:6" ht="20.25">
      <c r="A6633" s="281"/>
      <c r="B6633" s="280"/>
      <c r="C6633" s="37"/>
      <c r="D6633" s="38"/>
      <c r="E6633" s="89"/>
    </row>
    <row r="6634" spans="1:6" ht="20.25">
      <c r="A6634" s="281"/>
      <c r="B6634" s="280"/>
      <c r="C6634" s="37"/>
      <c r="D6634" s="38"/>
      <c r="E6634" s="89"/>
    </row>
    <row r="6635" spans="1:6" ht="20.25">
      <c r="A6635" s="130"/>
      <c r="B6635" s="280"/>
      <c r="C6635" s="37"/>
      <c r="D6635" s="38"/>
      <c r="E6635" s="89"/>
    </row>
    <row r="6636" spans="1:6" ht="20.25">
      <c r="A6636" s="130"/>
      <c r="B6636" s="280"/>
      <c r="C6636" s="37"/>
      <c r="D6636" s="38"/>
      <c r="E6636" s="89"/>
    </row>
    <row r="6637" spans="1:6" ht="20.25">
      <c r="A6637" s="130"/>
      <c r="B6637" s="280"/>
      <c r="C6637" s="37"/>
      <c r="D6637" s="38"/>
      <c r="E6637" s="89"/>
    </row>
    <row r="6638" spans="1:6" ht="20.25">
      <c r="A6638" s="281"/>
      <c r="B6638" s="280"/>
      <c r="C6638" s="37"/>
      <c r="D6638" s="45"/>
      <c r="E6638" s="46"/>
    </row>
    <row r="6639" spans="1:6" ht="20.25">
      <c r="A6639" s="281"/>
      <c r="B6639" s="280"/>
      <c r="C6639" s="37"/>
      <c r="D6639" s="45"/>
      <c r="E6639" s="46"/>
    </row>
    <row r="6640" spans="1:6" s="279" customFormat="1" ht="20.25">
      <c r="A6640" s="281"/>
      <c r="B6640" s="280"/>
      <c r="C6640" s="37"/>
      <c r="D6640" s="45" t="s">
        <v>29</v>
      </c>
      <c r="E6640" s="46"/>
      <c r="F6640" s="302"/>
    </row>
    <row r="6641" spans="1:6" s="279" customFormat="1" ht="20.25">
      <c r="A6641" s="281"/>
      <c r="B6641" s="280"/>
      <c r="C6641" s="37"/>
      <c r="D6641" s="45"/>
      <c r="E6641" s="46"/>
      <c r="F6641" s="302"/>
    </row>
    <row r="6642" spans="1:6" s="279" customFormat="1" ht="20.25">
      <c r="A6642" s="281"/>
      <c r="B6642" s="280"/>
      <c r="C6642" s="280"/>
      <c r="D6642" s="45"/>
      <c r="E6642" s="46"/>
      <c r="F6642" s="302"/>
    </row>
    <row r="6643" spans="1:6" s="279" customFormat="1" ht="20.25">
      <c r="A6643" s="48"/>
      <c r="B6643" s="47"/>
      <c r="C6643" s="47"/>
      <c r="D6643" s="49"/>
      <c r="E6643" s="50"/>
      <c r="F6643" s="302"/>
    </row>
    <row r="6644" spans="1:6" ht="20.25">
      <c r="A6644" s="51"/>
      <c r="B6644" s="30"/>
      <c r="C6644" s="30"/>
      <c r="D6644" s="49"/>
      <c r="E6644" s="50"/>
    </row>
    <row r="6645" spans="1:6" ht="20.25">
      <c r="A6645" s="52"/>
      <c r="B6645" s="53"/>
      <c r="C6645" s="1268" t="s">
        <v>744</v>
      </c>
      <c r="D6645" s="1269"/>
      <c r="E6645" s="140">
        <f>SUM(E6620:E6644)</f>
        <v>0</v>
      </c>
    </row>
    <row r="6646" spans="1:6" ht="20.25">
      <c r="A6646" s="55" t="s">
        <v>23</v>
      </c>
      <c r="B6646" s="53"/>
      <c r="C6646" s="28"/>
      <c r="D6646" s="28"/>
      <c r="E6646" s="179"/>
    </row>
    <row r="6648" spans="1:6">
      <c r="A6648" s="279"/>
      <c r="B6648" s="279"/>
      <c r="C6648" s="279"/>
      <c r="D6648" s="279"/>
      <c r="E6648" s="279"/>
    </row>
    <row r="6649" spans="1:6">
      <c r="A6649" s="279"/>
      <c r="B6649" s="279"/>
      <c r="C6649" s="279"/>
      <c r="D6649" s="279"/>
      <c r="E6649" s="279"/>
    </row>
    <row r="6650" spans="1:6" s="279" customFormat="1" ht="20.25">
      <c r="A6650" s="19" t="s">
        <v>0</v>
      </c>
      <c r="B6650" s="40"/>
      <c r="C6650" s="40"/>
      <c r="D6650" s="40"/>
      <c r="E6650" s="40"/>
      <c r="F6650" s="302"/>
    </row>
    <row r="6651" spans="1:6" s="279" customFormat="1" ht="20.25">
      <c r="A6651" s="19" t="s">
        <v>1</v>
      </c>
      <c r="F6651" s="302"/>
    </row>
    <row r="6652" spans="1:6" s="279" customFormat="1" ht="20.25">
      <c r="A6652" s="19"/>
      <c r="F6652" s="302"/>
    </row>
    <row r="6653" spans="1:6" s="279" customFormat="1">
      <c r="F6653" s="302"/>
    </row>
    <row r="6654" spans="1:6" ht="20.25">
      <c r="A6654" s="19" t="s">
        <v>3</v>
      </c>
      <c r="B6654" s="23"/>
      <c r="C6654" s="20"/>
      <c r="D6654" s="22"/>
      <c r="E6654" s="22"/>
    </row>
    <row r="6655" spans="1:6" ht="20.25">
      <c r="A6655" s="21"/>
      <c r="B6655" s="23"/>
      <c r="C6655" s="20"/>
      <c r="D6655" s="22"/>
      <c r="E6655" s="22"/>
    </row>
    <row r="6656" spans="1:6" ht="20.25">
      <c r="A6656" s="21" t="s">
        <v>523</v>
      </c>
      <c r="B6656" s="23"/>
      <c r="C6656" s="20"/>
      <c r="D6656" s="22"/>
      <c r="E6656" s="22"/>
    </row>
    <row r="6657" spans="1:6" ht="20.25">
      <c r="A6657" s="21" t="s">
        <v>5</v>
      </c>
      <c r="B6657" s="24"/>
      <c r="C6657" s="21"/>
      <c r="D6657" s="22"/>
      <c r="E6657" s="22"/>
    </row>
    <row r="6658" spans="1:6" ht="20.25">
      <c r="A6658" s="21" t="s">
        <v>6</v>
      </c>
      <c r="B6658" s="24"/>
      <c r="C6658" s="21"/>
      <c r="D6658" s="22"/>
      <c r="E6658" s="22"/>
    </row>
    <row r="6659" spans="1:6" ht="20.25">
      <c r="A6659" s="25" t="s">
        <v>7</v>
      </c>
      <c r="B6659" s="26" t="s">
        <v>8</v>
      </c>
      <c r="C6659" s="75" t="s">
        <v>9</v>
      </c>
      <c r="D6659" s="119"/>
      <c r="E6659" s="25" t="s">
        <v>10</v>
      </c>
    </row>
    <row r="6660" spans="1:6" ht="20.25">
      <c r="A6660" s="27"/>
      <c r="B6660" s="28" t="s">
        <v>11</v>
      </c>
      <c r="C6660" s="25"/>
      <c r="D6660" s="29"/>
      <c r="E6660" s="27" t="s">
        <v>12</v>
      </c>
    </row>
    <row r="6661" spans="1:6" ht="20.25">
      <c r="A6661" s="30"/>
      <c r="B6661" s="31"/>
      <c r="C6661" s="32" t="s">
        <v>13</v>
      </c>
      <c r="D6661" s="33" t="s">
        <v>14</v>
      </c>
      <c r="E6661" s="32"/>
    </row>
    <row r="6662" spans="1:6" ht="20.25">
      <c r="A6662" s="219" t="s">
        <v>524</v>
      </c>
      <c r="B6662" s="34" t="s">
        <v>40</v>
      </c>
      <c r="C6662" s="280" t="s">
        <v>19</v>
      </c>
      <c r="D6662" s="86">
        <v>43131</v>
      </c>
      <c r="E6662" s="89">
        <v>550874</v>
      </c>
      <c r="F6662" s="302">
        <v>43101</v>
      </c>
    </row>
    <row r="6663" spans="1:6" ht="20.25">
      <c r="A6663" s="281"/>
      <c r="B6663" s="280"/>
      <c r="C6663" s="37"/>
      <c r="D6663" s="86"/>
      <c r="E6663" s="89"/>
      <c r="F6663" s="302">
        <v>43101</v>
      </c>
    </row>
    <row r="6664" spans="1:6" ht="20.25">
      <c r="A6664" s="130"/>
      <c r="B6664" s="280"/>
      <c r="C6664" s="37"/>
      <c r="D6664" s="86"/>
      <c r="E6664" s="89"/>
    </row>
    <row r="6665" spans="1:6" ht="20.25">
      <c r="A6665" s="130"/>
      <c r="B6665" s="280"/>
      <c r="C6665" s="37"/>
      <c r="D6665" s="38"/>
      <c r="E6665" s="89"/>
    </row>
    <row r="6666" spans="1:6" ht="20.25">
      <c r="A6666" s="130"/>
      <c r="B6666" s="280"/>
      <c r="C6666" s="37"/>
      <c r="D6666" s="38"/>
      <c r="E6666" s="89"/>
    </row>
    <row r="6667" spans="1:6" ht="20.25">
      <c r="A6667" s="130"/>
      <c r="B6667" s="280"/>
      <c r="C6667" s="85"/>
      <c r="D6667" s="38"/>
      <c r="E6667" s="89"/>
    </row>
    <row r="6668" spans="1:6" ht="20.25">
      <c r="A6668" s="130"/>
      <c r="B6668" s="280"/>
      <c r="C6668" s="85"/>
      <c r="D6668" s="86"/>
      <c r="E6668" s="89"/>
    </row>
    <row r="6669" spans="1:6" ht="20.25">
      <c r="A6669" s="130"/>
      <c r="B6669" s="280"/>
      <c r="C6669" s="37"/>
      <c r="D6669" s="38"/>
      <c r="E6669" s="89"/>
    </row>
    <row r="6670" spans="1:6" ht="20.25">
      <c r="A6670" s="281"/>
      <c r="B6670" s="280"/>
      <c r="C6670" s="37"/>
      <c r="D6670" s="38"/>
      <c r="E6670" s="89"/>
    </row>
    <row r="6671" spans="1:6" ht="20.25">
      <c r="A6671" s="130"/>
      <c r="B6671" s="280"/>
      <c r="C6671" s="37"/>
      <c r="D6671" s="38"/>
      <c r="E6671" s="89"/>
    </row>
    <row r="6672" spans="1:6" ht="20.25">
      <c r="A6672" s="130"/>
      <c r="B6672" s="280"/>
      <c r="C6672" s="37"/>
      <c r="D6672" s="78"/>
      <c r="E6672" s="89"/>
    </row>
    <row r="6673" spans="1:6" ht="20.25">
      <c r="A6673" s="48"/>
      <c r="B6673" s="27"/>
      <c r="C6673" s="27"/>
      <c r="D6673" s="148"/>
      <c r="E6673" s="89"/>
    </row>
    <row r="6674" spans="1:6" ht="20.25">
      <c r="A6674" s="48"/>
      <c r="B6674" s="27"/>
      <c r="C6674" s="27"/>
      <c r="D6674" s="27"/>
      <c r="E6674" s="89"/>
    </row>
    <row r="6675" spans="1:6" ht="20.25">
      <c r="A6675" s="281"/>
      <c r="B6675" s="280"/>
      <c r="C6675" s="37"/>
      <c r="D6675" s="38"/>
      <c r="E6675" s="89"/>
    </row>
    <row r="6676" spans="1:6" ht="20.25">
      <c r="A6676" s="281"/>
      <c r="B6676" s="280"/>
      <c r="C6676" s="37"/>
      <c r="D6676" s="38"/>
      <c r="E6676" s="89"/>
    </row>
    <row r="6677" spans="1:6" ht="20.25">
      <c r="A6677" s="130"/>
      <c r="B6677" s="280"/>
      <c r="C6677" s="37"/>
      <c r="D6677" s="38"/>
      <c r="E6677" s="89"/>
    </row>
    <row r="6678" spans="1:6" ht="20.25">
      <c r="A6678" s="130"/>
      <c r="B6678" s="280"/>
      <c r="C6678" s="37"/>
      <c r="D6678" s="38"/>
      <c r="E6678" s="89"/>
    </row>
    <row r="6679" spans="1:6" ht="20.25">
      <c r="A6679" s="130"/>
      <c r="B6679" s="280"/>
      <c r="C6679" s="37"/>
      <c r="D6679" s="38"/>
      <c r="E6679" s="89"/>
    </row>
    <row r="6680" spans="1:6" ht="20.25">
      <c r="A6680" s="281"/>
      <c r="B6680" s="280"/>
      <c r="C6680" s="37"/>
      <c r="D6680" s="45"/>
      <c r="E6680" s="46"/>
    </row>
    <row r="6681" spans="1:6" ht="20.25">
      <c r="A6681" s="281"/>
      <c r="B6681" s="280"/>
      <c r="C6681" s="37"/>
      <c r="D6681" s="45"/>
      <c r="E6681" s="46"/>
    </row>
    <row r="6682" spans="1:6" ht="20.25">
      <c r="A6682" s="281"/>
      <c r="B6682" s="280"/>
      <c r="C6682" s="37"/>
      <c r="D6682" s="45" t="s">
        <v>29</v>
      </c>
      <c r="E6682" s="46"/>
    </row>
    <row r="6683" spans="1:6" s="279" customFormat="1" ht="20.25">
      <c r="A6683" s="281"/>
      <c r="B6683" s="280"/>
      <c r="C6683" s="37"/>
      <c r="D6683" s="45"/>
      <c r="E6683" s="46"/>
      <c r="F6683" s="302"/>
    </row>
    <row r="6684" spans="1:6" s="279" customFormat="1" ht="20.25">
      <c r="A6684" s="281"/>
      <c r="B6684" s="280"/>
      <c r="C6684" s="280"/>
      <c r="D6684" s="45"/>
      <c r="E6684" s="46"/>
      <c r="F6684" s="302"/>
    </row>
    <row r="6685" spans="1:6" ht="20.25">
      <c r="A6685" s="281"/>
      <c r="B6685" s="280"/>
      <c r="C6685" s="280"/>
      <c r="D6685" s="45"/>
      <c r="E6685" s="46"/>
    </row>
    <row r="6686" spans="1:6" ht="20.25">
      <c r="A6686" s="48"/>
      <c r="B6686" s="47"/>
      <c r="C6686" s="47"/>
      <c r="D6686" s="49"/>
      <c r="E6686" s="50"/>
    </row>
    <row r="6687" spans="1:6" ht="20.25">
      <c r="A6687" s="51"/>
      <c r="B6687" s="30"/>
      <c r="C6687" s="30"/>
      <c r="D6687" s="49"/>
      <c r="E6687" s="50"/>
    </row>
    <row r="6688" spans="1:6" ht="20.25">
      <c r="A6688" s="52"/>
      <c r="B6688" s="53"/>
      <c r="C6688" s="1268" t="s">
        <v>744</v>
      </c>
      <c r="D6688" s="1269"/>
      <c r="E6688" s="140">
        <f>SUM(E6662:E6687)</f>
        <v>550874</v>
      </c>
    </row>
    <row r="6689" spans="1:6" ht="20.25">
      <c r="A6689" s="55" t="s">
        <v>23</v>
      </c>
      <c r="B6689" s="53"/>
      <c r="C6689" s="28"/>
      <c r="D6689" s="28"/>
      <c r="E6689" s="179"/>
    </row>
    <row r="6691" spans="1:6" s="279" customFormat="1" ht="20.25">
      <c r="A6691" s="19" t="s">
        <v>0</v>
      </c>
      <c r="B6691" s="40"/>
      <c r="C6691" s="40"/>
      <c r="D6691" s="40"/>
      <c r="E6691" s="40"/>
      <c r="F6691" s="302"/>
    </row>
    <row r="6692" spans="1:6" s="279" customFormat="1" ht="20.25">
      <c r="A6692" s="19" t="s">
        <v>1</v>
      </c>
      <c r="F6692" s="302"/>
    </row>
    <row r="6693" spans="1:6" s="279" customFormat="1" ht="20.25">
      <c r="A6693" s="19"/>
      <c r="F6693" s="302"/>
    </row>
    <row r="6694" spans="1:6" s="279" customFormat="1">
      <c r="F6694" s="302"/>
    </row>
    <row r="6695" spans="1:6" ht="20.25">
      <c r="A6695" s="19" t="s">
        <v>3</v>
      </c>
      <c r="B6695" s="23"/>
      <c r="C6695" s="20"/>
      <c r="D6695" s="22"/>
      <c r="E6695" s="22"/>
    </row>
    <row r="6696" spans="1:6" ht="20.25">
      <c r="A6696" s="21"/>
      <c r="B6696" s="23"/>
      <c r="C6696" s="20"/>
      <c r="D6696" s="22"/>
      <c r="E6696" s="22"/>
    </row>
    <row r="6697" spans="1:6" ht="20.25">
      <c r="A6697" s="21" t="s">
        <v>525</v>
      </c>
      <c r="B6697" s="23"/>
      <c r="C6697" s="20"/>
      <c r="D6697" s="22"/>
      <c r="E6697" s="22"/>
    </row>
    <row r="6698" spans="1:6" ht="20.25">
      <c r="A6698" s="21" t="s">
        <v>5</v>
      </c>
      <c r="B6698" s="24"/>
      <c r="C6698" s="21"/>
      <c r="D6698" s="22"/>
      <c r="E6698" s="22"/>
    </row>
    <row r="6699" spans="1:6" ht="20.25">
      <c r="A6699" s="21" t="s">
        <v>6</v>
      </c>
      <c r="B6699" s="24"/>
      <c r="C6699" s="21"/>
      <c r="D6699" s="22"/>
      <c r="E6699" s="22"/>
    </row>
    <row r="6700" spans="1:6" ht="20.25">
      <c r="A6700" s="25" t="s">
        <v>7</v>
      </c>
      <c r="B6700" s="26" t="s">
        <v>8</v>
      </c>
      <c r="C6700" s="75" t="s">
        <v>9</v>
      </c>
      <c r="D6700" s="119"/>
      <c r="E6700" s="25" t="s">
        <v>10</v>
      </c>
    </row>
    <row r="6701" spans="1:6" ht="20.25">
      <c r="A6701" s="27"/>
      <c r="B6701" s="28" t="s">
        <v>11</v>
      </c>
      <c r="C6701" s="25"/>
      <c r="D6701" s="29"/>
      <c r="E6701" s="27" t="s">
        <v>12</v>
      </c>
    </row>
    <row r="6702" spans="1:6" ht="20.25">
      <c r="A6702" s="30"/>
      <c r="B6702" s="31"/>
      <c r="C6702" s="32" t="s">
        <v>13</v>
      </c>
      <c r="D6702" s="33" t="s">
        <v>14</v>
      </c>
      <c r="E6702" s="32"/>
    </row>
    <row r="6703" spans="1:6" ht="20.25">
      <c r="A6703" s="280" t="s">
        <v>529</v>
      </c>
      <c r="B6703" s="280" t="s">
        <v>40</v>
      </c>
      <c r="C6703" s="280" t="s">
        <v>19</v>
      </c>
      <c r="D6703" s="86">
        <v>43131</v>
      </c>
      <c r="E6703" s="89">
        <v>2107821</v>
      </c>
    </row>
    <row r="6704" spans="1:6" ht="20.25">
      <c r="A6704" s="41"/>
      <c r="B6704" s="37"/>
      <c r="C6704" s="37"/>
      <c r="D6704" s="38"/>
      <c r="E6704" s="89"/>
    </row>
    <row r="6705" spans="1:6" ht="20.25">
      <c r="A6705" s="41"/>
      <c r="B6705" s="37"/>
      <c r="C6705" s="37"/>
      <c r="D6705" s="38"/>
      <c r="E6705" s="89"/>
    </row>
    <row r="6706" spans="1:6" ht="20.25">
      <c r="A6706" s="41"/>
      <c r="B6706" s="37"/>
      <c r="C6706" s="85"/>
      <c r="D6706" s="86"/>
      <c r="E6706" s="89"/>
    </row>
    <row r="6707" spans="1:6" ht="20.25">
      <c r="A6707" s="41"/>
      <c r="B6707" s="37"/>
      <c r="C6707" s="37"/>
      <c r="D6707" s="38"/>
      <c r="E6707" s="89"/>
    </row>
    <row r="6708" spans="1:6" ht="20.25">
      <c r="A6708" s="37"/>
      <c r="B6708" s="37"/>
      <c r="C6708" s="37"/>
      <c r="D6708" s="38"/>
      <c r="E6708" s="89"/>
    </row>
    <row r="6709" spans="1:6" ht="20.25">
      <c r="A6709" s="41"/>
      <c r="B6709" s="37"/>
      <c r="C6709" s="37"/>
      <c r="D6709" s="38"/>
      <c r="E6709" s="89"/>
      <c r="F6709"/>
    </row>
    <row r="6710" spans="1:6" ht="20.25">
      <c r="A6710" s="41"/>
      <c r="B6710" s="44"/>
      <c r="C6710" s="37"/>
      <c r="D6710" s="78"/>
      <c r="E6710" s="89"/>
      <c r="F6710"/>
    </row>
    <row r="6711" spans="1:6" ht="20.25">
      <c r="A6711" s="47"/>
      <c r="B6711" s="28"/>
      <c r="C6711" s="27"/>
      <c r="D6711" s="148"/>
      <c r="E6711" s="89"/>
      <c r="F6711"/>
    </row>
    <row r="6712" spans="1:6" ht="20.25">
      <c r="A6712" s="47"/>
      <c r="B6712" s="27"/>
      <c r="C6712" s="27"/>
      <c r="D6712" s="27"/>
      <c r="E6712" s="89"/>
      <c r="F6712"/>
    </row>
    <row r="6713" spans="1:6" ht="20.25">
      <c r="A6713" s="37"/>
      <c r="B6713" s="37"/>
      <c r="C6713" s="37"/>
      <c r="D6713" s="38"/>
      <c r="E6713" s="89"/>
      <c r="F6713"/>
    </row>
    <row r="6714" spans="1:6" ht="20.25">
      <c r="A6714" s="37"/>
      <c r="B6714" s="37"/>
      <c r="C6714" s="37"/>
      <c r="D6714" s="38"/>
      <c r="E6714" s="89"/>
      <c r="F6714"/>
    </row>
    <row r="6715" spans="1:6" ht="20.25">
      <c r="A6715" s="41"/>
      <c r="B6715" s="37"/>
      <c r="C6715" s="37"/>
      <c r="D6715" s="38"/>
      <c r="E6715" s="89"/>
      <c r="F6715"/>
    </row>
    <row r="6716" spans="1:6" ht="20.25">
      <c r="A6716" s="41"/>
      <c r="B6716" s="37"/>
      <c r="C6716" s="37"/>
      <c r="D6716" s="38"/>
      <c r="E6716" s="89"/>
      <c r="F6716"/>
    </row>
    <row r="6717" spans="1:6" ht="20.25">
      <c r="A6717" s="41"/>
      <c r="B6717" s="37"/>
      <c r="C6717" s="37"/>
      <c r="D6717" s="38"/>
      <c r="E6717" s="89"/>
      <c r="F6717"/>
    </row>
    <row r="6718" spans="1:6" ht="20.25">
      <c r="A6718" s="37"/>
      <c r="B6718" s="44"/>
      <c r="C6718" s="37"/>
      <c r="D6718" s="45"/>
      <c r="E6718" s="46"/>
      <c r="F6718"/>
    </row>
    <row r="6719" spans="1:6" ht="20.25">
      <c r="A6719" s="37"/>
      <c r="B6719" s="44"/>
      <c r="C6719" s="37"/>
      <c r="D6719" s="45"/>
      <c r="E6719" s="46"/>
      <c r="F6719"/>
    </row>
    <row r="6720" spans="1:6" ht="20.25">
      <c r="A6720" s="37"/>
      <c r="B6720" s="44"/>
      <c r="C6720" s="37"/>
      <c r="D6720" s="45" t="s">
        <v>29</v>
      </c>
      <c r="E6720" s="46"/>
      <c r="F6720"/>
    </row>
    <row r="6721" spans="1:6" ht="20.25">
      <c r="A6721" s="37"/>
      <c r="B6721" s="44"/>
      <c r="C6721" s="37"/>
      <c r="D6721" s="45"/>
      <c r="E6721" s="46"/>
      <c r="F6721"/>
    </row>
    <row r="6722" spans="1:6" ht="20.25">
      <c r="A6722" s="47"/>
      <c r="B6722" s="48"/>
      <c r="C6722" s="47"/>
      <c r="D6722" s="49"/>
      <c r="E6722" s="50"/>
      <c r="F6722"/>
    </row>
    <row r="6723" spans="1:6" ht="20.25">
      <c r="A6723" s="47"/>
      <c r="B6723" s="48"/>
      <c r="C6723" s="47"/>
      <c r="D6723" s="49"/>
      <c r="E6723" s="50"/>
      <c r="F6723"/>
    </row>
    <row r="6724" spans="1:6" ht="20.25">
      <c r="A6724" s="47"/>
      <c r="B6724" s="48"/>
      <c r="C6724" s="47"/>
      <c r="D6724" s="49"/>
      <c r="E6724" s="50"/>
      <c r="F6724"/>
    </row>
    <row r="6725" spans="1:6" ht="20.25">
      <c r="A6725" s="47"/>
      <c r="B6725" s="48"/>
      <c r="C6725" s="47"/>
      <c r="D6725" s="49"/>
      <c r="E6725" s="50"/>
      <c r="F6725"/>
    </row>
    <row r="6726" spans="1:6" ht="20.25">
      <c r="A6726" s="47"/>
      <c r="B6726" s="48"/>
      <c r="C6726" s="47"/>
      <c r="D6726" s="49"/>
      <c r="E6726" s="50"/>
      <c r="F6726"/>
    </row>
    <row r="6727" spans="1:6" ht="20.25">
      <c r="A6727" s="30"/>
      <c r="B6727" s="51"/>
      <c r="C6727" s="30"/>
      <c r="D6727" s="49"/>
      <c r="E6727" s="50"/>
      <c r="F6727"/>
    </row>
    <row r="6728" spans="1:6" ht="20.25">
      <c r="A6728" s="14"/>
      <c r="B6728" s="53"/>
      <c r="C6728" s="1268" t="s">
        <v>744</v>
      </c>
      <c r="D6728" s="1269"/>
      <c r="E6728" s="140">
        <f>SUM(E6703:E6727)</f>
        <v>2107821</v>
      </c>
      <c r="F6728"/>
    </row>
    <row r="6729" spans="1:6" ht="20.25">
      <c r="A6729" s="14"/>
      <c r="B6729" s="53"/>
      <c r="C6729" s="28"/>
      <c r="D6729" s="28"/>
      <c r="E6729" s="179"/>
    </row>
    <row r="6731" spans="1:6" ht="20.25">
      <c r="A6731" s="55" t="s">
        <v>23</v>
      </c>
      <c r="B6731" s="14"/>
      <c r="C6731" s="14"/>
      <c r="D6731" s="14"/>
      <c r="E6731" s="14"/>
    </row>
    <row r="6733" spans="1:6" ht="20.25">
      <c r="A6733" s="19" t="s">
        <v>0</v>
      </c>
      <c r="B6733" s="40"/>
      <c r="C6733" s="40"/>
      <c r="D6733" s="40"/>
      <c r="E6733" s="40"/>
    </row>
    <row r="6734" spans="1:6" ht="20.25">
      <c r="A6734" s="19" t="s">
        <v>1</v>
      </c>
      <c r="B6734" s="279"/>
      <c r="C6734" s="279"/>
      <c r="D6734" s="279"/>
      <c r="E6734" s="279"/>
    </row>
    <row r="6735" spans="1:6" ht="20.25">
      <c r="A6735" s="19"/>
      <c r="B6735" s="279"/>
      <c r="C6735" s="279"/>
      <c r="D6735" s="279"/>
      <c r="E6735" s="279"/>
    </row>
    <row r="6736" spans="1:6">
      <c r="A6736" s="279"/>
      <c r="B6736" s="279"/>
      <c r="C6736" s="279"/>
      <c r="D6736" s="279"/>
      <c r="E6736" s="279"/>
    </row>
    <row r="6737" spans="1:5" ht="20.25">
      <c r="A6737" s="19" t="s">
        <v>3</v>
      </c>
      <c r="B6737" s="23"/>
      <c r="C6737" s="20"/>
      <c r="D6737" s="22"/>
      <c r="E6737" s="22"/>
    </row>
    <row r="6738" spans="1:5" ht="20.25">
      <c r="A6738" s="21"/>
      <c r="B6738" s="23"/>
      <c r="C6738" s="20"/>
      <c r="D6738" s="22"/>
      <c r="E6738" s="22"/>
    </row>
    <row r="6739" spans="1:5" ht="20.25">
      <c r="A6739" s="21" t="s">
        <v>531</v>
      </c>
      <c r="B6739" s="23"/>
      <c r="C6739" s="20"/>
      <c r="D6739" s="22"/>
      <c r="E6739" s="22"/>
    </row>
    <row r="6740" spans="1:5" ht="20.25">
      <c r="A6740" s="21" t="s">
        <v>5</v>
      </c>
      <c r="B6740" s="24"/>
      <c r="C6740" s="21"/>
      <c r="D6740" s="22"/>
      <c r="E6740" s="22"/>
    </row>
    <row r="6741" spans="1:5" ht="20.25">
      <c r="A6741" s="21" t="s">
        <v>6</v>
      </c>
      <c r="B6741" s="24"/>
      <c r="C6741" s="21"/>
      <c r="D6741" s="22"/>
      <c r="E6741" s="22"/>
    </row>
    <row r="6742" spans="1:5" ht="20.25">
      <c r="A6742" s="25" t="s">
        <v>7</v>
      </c>
      <c r="B6742" s="26" t="s">
        <v>8</v>
      </c>
      <c r="C6742" s="75" t="s">
        <v>9</v>
      </c>
      <c r="D6742" s="119"/>
      <c r="E6742" s="25" t="s">
        <v>10</v>
      </c>
    </row>
    <row r="6743" spans="1:5" ht="20.25">
      <c r="A6743" s="27"/>
      <c r="B6743" s="28" t="s">
        <v>11</v>
      </c>
      <c r="C6743" s="25"/>
      <c r="D6743" s="29"/>
      <c r="E6743" s="27" t="s">
        <v>12</v>
      </c>
    </row>
    <row r="6744" spans="1:5" ht="20.25">
      <c r="A6744" s="30"/>
      <c r="B6744" s="31"/>
      <c r="C6744" s="32" t="s">
        <v>13</v>
      </c>
      <c r="D6744" s="33" t="s">
        <v>14</v>
      </c>
      <c r="E6744" s="32"/>
    </row>
    <row r="6745" spans="1:5" ht="20.25">
      <c r="A6745" s="219" t="s">
        <v>530</v>
      </c>
      <c r="B6745" s="280" t="s">
        <v>40</v>
      </c>
      <c r="C6745" s="280" t="s">
        <v>17</v>
      </c>
      <c r="D6745" s="86">
        <v>43131</v>
      </c>
      <c r="E6745" s="89">
        <v>2193548</v>
      </c>
    </row>
    <row r="6746" spans="1:5" ht="20.25">
      <c r="A6746" s="281"/>
      <c r="B6746" s="280"/>
      <c r="C6746" s="280"/>
      <c r="D6746" s="86"/>
      <c r="E6746" s="89"/>
    </row>
    <row r="6747" spans="1:5" ht="20.25">
      <c r="A6747" s="130"/>
      <c r="B6747" s="280"/>
      <c r="C6747" s="280"/>
      <c r="D6747" s="86"/>
      <c r="E6747" s="89"/>
    </row>
    <row r="6748" spans="1:5" ht="20.25">
      <c r="A6748" s="130"/>
      <c r="B6748" s="280"/>
      <c r="C6748" s="280"/>
      <c r="D6748" s="38"/>
      <c r="E6748" s="89"/>
    </row>
    <row r="6749" spans="1:5" ht="20.25">
      <c r="A6749" s="130"/>
      <c r="B6749" s="280"/>
      <c r="C6749" s="280"/>
      <c r="D6749" s="38"/>
      <c r="E6749" s="89"/>
    </row>
    <row r="6750" spans="1:5" ht="20.25">
      <c r="A6750" s="130"/>
      <c r="B6750" s="280"/>
      <c r="C6750" s="282"/>
      <c r="D6750" s="38"/>
      <c r="E6750" s="89"/>
    </row>
    <row r="6751" spans="1:5" ht="20.25">
      <c r="A6751" s="130"/>
      <c r="B6751" s="280"/>
      <c r="C6751" s="282"/>
      <c r="D6751" s="86"/>
      <c r="E6751" s="89"/>
    </row>
    <row r="6752" spans="1:5" ht="20.25">
      <c r="A6752" s="130"/>
      <c r="B6752" s="280"/>
      <c r="C6752" s="280"/>
      <c r="D6752" s="38"/>
      <c r="E6752" s="89"/>
    </row>
    <row r="6753" spans="1:5" ht="20.25">
      <c r="A6753" s="281"/>
      <c r="B6753" s="280"/>
      <c r="C6753" s="280"/>
      <c r="D6753" s="38"/>
      <c r="E6753" s="89"/>
    </row>
    <row r="6754" spans="1:5" ht="20.25">
      <c r="A6754" s="130"/>
      <c r="B6754" s="280"/>
      <c r="C6754" s="280"/>
      <c r="D6754" s="38"/>
      <c r="E6754" s="89"/>
    </row>
    <row r="6755" spans="1:5" ht="20.25">
      <c r="A6755" s="130"/>
      <c r="B6755" s="280"/>
      <c r="C6755" s="280"/>
      <c r="D6755" s="78"/>
      <c r="E6755" s="89"/>
    </row>
    <row r="6756" spans="1:5" ht="20.25">
      <c r="A6756" s="48"/>
      <c r="B6756" s="27"/>
      <c r="C6756" s="27"/>
      <c r="D6756" s="148"/>
      <c r="E6756" s="89"/>
    </row>
    <row r="6757" spans="1:5" ht="20.25">
      <c r="A6757" s="48"/>
      <c r="B6757" s="27"/>
      <c r="C6757" s="27"/>
      <c r="D6757" s="27"/>
      <c r="E6757" s="89"/>
    </row>
    <row r="6758" spans="1:5" ht="20.25">
      <c r="A6758" s="281"/>
      <c r="B6758" s="280"/>
      <c r="C6758" s="280"/>
      <c r="D6758" s="38"/>
      <c r="E6758" s="89"/>
    </row>
    <row r="6759" spans="1:5" ht="20.25">
      <c r="A6759" s="281"/>
      <c r="B6759" s="280"/>
      <c r="C6759" s="280"/>
      <c r="D6759" s="38"/>
      <c r="E6759" s="89"/>
    </row>
    <row r="6760" spans="1:5" ht="20.25">
      <c r="A6760" s="130"/>
      <c r="B6760" s="280"/>
      <c r="C6760" s="280"/>
      <c r="D6760" s="38"/>
      <c r="E6760" s="89"/>
    </row>
    <row r="6761" spans="1:5" ht="20.25">
      <c r="A6761" s="130"/>
      <c r="B6761" s="280"/>
      <c r="C6761" s="280"/>
      <c r="D6761" s="38"/>
      <c r="E6761" s="89"/>
    </row>
    <row r="6762" spans="1:5" ht="20.25">
      <c r="A6762" s="130"/>
      <c r="B6762" s="280"/>
      <c r="C6762" s="280"/>
      <c r="D6762" s="38"/>
      <c r="E6762" s="89"/>
    </row>
    <row r="6763" spans="1:5" ht="20.25">
      <c r="A6763" s="281"/>
      <c r="B6763" s="280"/>
      <c r="C6763" s="280"/>
      <c r="D6763" s="45"/>
      <c r="E6763" s="46"/>
    </row>
    <row r="6764" spans="1:5" ht="20.25">
      <c r="A6764" s="281"/>
      <c r="B6764" s="280"/>
      <c r="C6764" s="280"/>
      <c r="D6764" s="45"/>
      <c r="E6764" s="46"/>
    </row>
    <row r="6765" spans="1:5" ht="20.25">
      <c r="A6765" s="281"/>
      <c r="B6765" s="280"/>
      <c r="C6765" s="280"/>
      <c r="D6765" s="45" t="s">
        <v>29</v>
      </c>
      <c r="E6765" s="46"/>
    </row>
    <row r="6766" spans="1:5" ht="20.25">
      <c r="A6766" s="281"/>
      <c r="B6766" s="280"/>
      <c r="C6766" s="280"/>
      <c r="D6766" s="45"/>
      <c r="E6766" s="46"/>
    </row>
    <row r="6767" spans="1:5" ht="20.25">
      <c r="A6767" s="281"/>
      <c r="B6767" s="280"/>
      <c r="C6767" s="280"/>
      <c r="D6767" s="45"/>
      <c r="E6767" s="46"/>
    </row>
    <row r="6768" spans="1:5" ht="20.25">
      <c r="A6768" s="281"/>
      <c r="B6768" s="280"/>
      <c r="C6768" s="280"/>
      <c r="D6768" s="45"/>
      <c r="E6768" s="46"/>
    </row>
    <row r="6769" spans="1:5" ht="20.25">
      <c r="A6769" s="48"/>
      <c r="B6769" s="47"/>
      <c r="C6769" s="47"/>
      <c r="D6769" s="49"/>
      <c r="E6769" s="50"/>
    </row>
    <row r="6770" spans="1:5" ht="20.25">
      <c r="A6770" s="51"/>
      <c r="B6770" s="30"/>
      <c r="C6770" s="30"/>
      <c r="D6770" s="49"/>
      <c r="E6770" s="50"/>
    </row>
    <row r="6771" spans="1:5" ht="20.25">
      <c r="A6771" s="52"/>
      <c r="B6771" s="53"/>
      <c r="C6771" s="1268" t="s">
        <v>744</v>
      </c>
      <c r="D6771" s="1269"/>
      <c r="E6771" s="140">
        <f>SUM(E6745:E6770)</f>
        <v>2193548</v>
      </c>
    </row>
    <row r="6772" spans="1:5" ht="20.25">
      <c r="A6772" s="55" t="s">
        <v>23</v>
      </c>
      <c r="B6772" s="53"/>
      <c r="C6772" s="28"/>
      <c r="D6772" s="28"/>
      <c r="E6772" s="179"/>
    </row>
    <row r="6774" spans="1:5" ht="20.25">
      <c r="A6774" s="19" t="s">
        <v>0</v>
      </c>
      <c r="B6774" s="40"/>
      <c r="C6774" s="40"/>
      <c r="D6774" s="40"/>
      <c r="E6774" s="40"/>
    </row>
    <row r="6775" spans="1:5" ht="20.25">
      <c r="A6775" s="19" t="s">
        <v>1</v>
      </c>
      <c r="B6775" s="279"/>
      <c r="C6775" s="279"/>
      <c r="D6775" s="279"/>
      <c r="E6775" s="279"/>
    </row>
    <row r="6776" spans="1:5" ht="20.25">
      <c r="A6776" s="19"/>
      <c r="B6776" s="279"/>
      <c r="C6776" s="279"/>
      <c r="D6776" s="279"/>
      <c r="E6776" s="279"/>
    </row>
    <row r="6777" spans="1:5">
      <c r="A6777" s="279"/>
      <c r="B6777" s="279"/>
      <c r="C6777" s="279"/>
      <c r="D6777" s="279"/>
      <c r="E6777" s="279"/>
    </row>
    <row r="6778" spans="1:5" ht="20.25">
      <c r="A6778" s="19" t="s">
        <v>3</v>
      </c>
      <c r="B6778" s="23"/>
      <c r="C6778" s="20"/>
      <c r="D6778" s="22"/>
      <c r="E6778" s="22"/>
    </row>
    <row r="6779" spans="1:5" ht="20.25">
      <c r="A6779" s="21"/>
      <c r="B6779" s="23"/>
      <c r="C6779" s="20"/>
      <c r="D6779" s="22"/>
      <c r="E6779" s="22"/>
    </row>
    <row r="6780" spans="1:5" ht="20.25">
      <c r="A6780" s="21" t="s">
        <v>532</v>
      </c>
      <c r="B6780" s="23"/>
      <c r="C6780" s="20"/>
      <c r="D6780" s="22"/>
      <c r="E6780" s="22"/>
    </row>
    <row r="6781" spans="1:5" ht="20.25">
      <c r="A6781" s="21" t="s">
        <v>5</v>
      </c>
      <c r="B6781" s="24"/>
      <c r="C6781" s="21"/>
      <c r="D6781" s="22"/>
      <c r="E6781" s="22"/>
    </row>
    <row r="6782" spans="1:5" ht="20.25">
      <c r="A6782" s="21" t="s">
        <v>6</v>
      </c>
      <c r="B6782" s="24"/>
      <c r="C6782" s="21"/>
      <c r="D6782" s="22"/>
      <c r="E6782" s="22"/>
    </row>
    <row r="6783" spans="1:5" ht="20.25">
      <c r="A6783" s="25" t="s">
        <v>7</v>
      </c>
      <c r="B6783" s="26" t="s">
        <v>8</v>
      </c>
      <c r="C6783" s="75" t="s">
        <v>9</v>
      </c>
      <c r="D6783" s="119"/>
      <c r="E6783" s="25" t="s">
        <v>10</v>
      </c>
    </row>
    <row r="6784" spans="1:5" ht="20.25">
      <c r="A6784" s="27"/>
      <c r="B6784" s="28" t="s">
        <v>11</v>
      </c>
      <c r="C6784" s="25"/>
      <c r="D6784" s="29"/>
      <c r="E6784" s="27" t="s">
        <v>12</v>
      </c>
    </row>
    <row r="6785" spans="1:5" ht="20.25">
      <c r="A6785" s="30"/>
      <c r="B6785" s="31"/>
      <c r="C6785" s="32" t="s">
        <v>13</v>
      </c>
      <c r="D6785" s="33" t="s">
        <v>14</v>
      </c>
      <c r="E6785" s="32"/>
    </row>
    <row r="6786" spans="1:5" ht="20.25">
      <c r="A6786" s="219" t="s">
        <v>533</v>
      </c>
      <c r="B6786" s="34"/>
      <c r="C6786" s="630" t="s">
        <v>737</v>
      </c>
      <c r="D6786" s="631">
        <v>39082</v>
      </c>
      <c r="E6786" s="632">
        <v>-18241.27</v>
      </c>
    </row>
    <row r="6787" spans="1:5" ht="20.25">
      <c r="A6787" s="281"/>
      <c r="B6787" s="280"/>
      <c r="C6787" s="630" t="s">
        <v>737</v>
      </c>
      <c r="D6787" s="633">
        <v>40543</v>
      </c>
      <c r="E6787" s="632">
        <v>-172909.7</v>
      </c>
    </row>
    <row r="6788" spans="1:5" ht="20.25">
      <c r="A6788" s="130"/>
      <c r="B6788" s="280"/>
      <c r="C6788" s="630" t="s">
        <v>738</v>
      </c>
      <c r="D6788" s="630"/>
      <c r="E6788" s="632"/>
    </row>
    <row r="6789" spans="1:5" ht="20.25">
      <c r="A6789" s="130"/>
      <c r="B6789" s="280"/>
      <c r="C6789" s="630" t="s">
        <v>739</v>
      </c>
      <c r="D6789" s="633">
        <v>40543</v>
      </c>
      <c r="E6789" s="632">
        <v>3904562</v>
      </c>
    </row>
    <row r="6790" spans="1:5" ht="20.25">
      <c r="A6790" s="130"/>
      <c r="B6790" s="280"/>
      <c r="C6790" s="630"/>
      <c r="D6790" s="630"/>
      <c r="E6790" s="632"/>
    </row>
    <row r="6791" spans="1:5" ht="20.25">
      <c r="A6791" s="130"/>
      <c r="B6791" s="280"/>
      <c r="C6791" s="630" t="s">
        <v>740</v>
      </c>
      <c r="D6791" s="633">
        <v>40543</v>
      </c>
      <c r="E6791" s="632">
        <v>1379422</v>
      </c>
    </row>
    <row r="6792" spans="1:5" ht="20.25">
      <c r="A6792" s="130"/>
      <c r="B6792" s="280"/>
      <c r="C6792" s="630"/>
      <c r="D6792" s="630"/>
      <c r="E6792" s="632"/>
    </row>
    <row r="6793" spans="1:5" ht="20.25">
      <c r="A6793" s="130"/>
      <c r="B6793" s="280"/>
      <c r="C6793" s="630" t="s">
        <v>741</v>
      </c>
      <c r="D6793" s="633">
        <v>40543</v>
      </c>
      <c r="E6793" s="632">
        <v>10500553</v>
      </c>
    </row>
    <row r="6794" spans="1:5" ht="20.25">
      <c r="A6794" s="281"/>
      <c r="B6794" s="280"/>
      <c r="C6794" s="630" t="s">
        <v>742</v>
      </c>
      <c r="D6794" s="633">
        <v>40908</v>
      </c>
      <c r="E6794" s="632">
        <v>-805000</v>
      </c>
    </row>
    <row r="6795" spans="1:5" ht="20.25">
      <c r="A6795" s="130"/>
      <c r="B6795" s="280"/>
      <c r="C6795" s="630"/>
      <c r="D6795" s="630"/>
      <c r="E6795" s="632"/>
    </row>
    <row r="6796" spans="1:5" ht="20.25">
      <c r="A6796" s="130"/>
      <c r="B6796" s="280"/>
      <c r="C6796" s="630" t="s">
        <v>743</v>
      </c>
      <c r="D6796" s="633">
        <v>41274</v>
      </c>
      <c r="E6796" s="632">
        <v>-2000000</v>
      </c>
    </row>
    <row r="6797" spans="1:5" ht="20.25">
      <c r="A6797" s="48"/>
      <c r="B6797" s="27"/>
      <c r="C6797" s="630"/>
      <c r="D6797" s="633"/>
      <c r="E6797" s="632"/>
    </row>
    <row r="6798" spans="1:5" ht="20.25">
      <c r="A6798" s="48"/>
      <c r="B6798" s="27"/>
      <c r="C6798" s="27"/>
      <c r="D6798" s="27"/>
      <c r="E6798" s="89"/>
    </row>
    <row r="6799" spans="1:5" ht="20.25">
      <c r="A6799" s="281"/>
      <c r="B6799" s="280"/>
      <c r="C6799" s="280"/>
      <c r="D6799" s="38"/>
      <c r="E6799" s="89"/>
    </row>
    <row r="6800" spans="1:5" ht="20.25">
      <c r="A6800" s="281"/>
      <c r="B6800" s="280"/>
      <c r="C6800" s="280"/>
      <c r="D6800" s="38"/>
      <c r="E6800" s="89"/>
    </row>
    <row r="6801" spans="1:5" ht="20.25">
      <c r="A6801" s="130"/>
      <c r="B6801" s="280"/>
      <c r="C6801" s="280"/>
      <c r="D6801" s="38"/>
      <c r="E6801" s="89"/>
    </row>
    <row r="6802" spans="1:5" ht="20.25">
      <c r="A6802" s="130"/>
      <c r="B6802" s="280"/>
      <c r="C6802" s="280"/>
      <c r="D6802" s="38"/>
      <c r="E6802" s="89"/>
    </row>
    <row r="6803" spans="1:5" ht="20.25">
      <c r="A6803" s="130"/>
      <c r="B6803" s="280"/>
      <c r="C6803" s="280"/>
      <c r="D6803" s="38"/>
      <c r="E6803" s="89"/>
    </row>
    <row r="6804" spans="1:5" ht="20.25">
      <c r="A6804" s="281"/>
      <c r="B6804" s="280"/>
      <c r="C6804" s="280"/>
      <c r="D6804" s="45"/>
      <c r="E6804" s="46"/>
    </row>
    <row r="6805" spans="1:5" ht="20.25">
      <c r="A6805" s="281"/>
      <c r="B6805" s="280"/>
      <c r="C6805" s="280"/>
      <c r="D6805" s="45"/>
      <c r="E6805" s="46"/>
    </row>
    <row r="6806" spans="1:5" ht="20.25">
      <c r="A6806" s="281"/>
      <c r="B6806" s="280"/>
      <c r="C6806" s="280"/>
      <c r="D6806" s="45" t="s">
        <v>29</v>
      </c>
      <c r="E6806" s="46"/>
    </row>
    <row r="6807" spans="1:5" ht="20.25">
      <c r="A6807" s="281"/>
      <c r="B6807" s="280"/>
      <c r="C6807" s="280"/>
      <c r="D6807" s="45"/>
      <c r="E6807" s="46"/>
    </row>
    <row r="6808" spans="1:5" ht="20.25">
      <c r="A6808" s="48"/>
      <c r="B6808" s="47"/>
      <c r="C6808" s="47"/>
      <c r="D6808" s="49"/>
      <c r="E6808" s="50"/>
    </row>
    <row r="6809" spans="1:5" ht="20.25">
      <c r="A6809" s="51"/>
      <c r="B6809" s="30"/>
      <c r="C6809" s="30"/>
      <c r="D6809" s="49"/>
      <c r="E6809" s="50"/>
    </row>
    <row r="6810" spans="1:5" ht="20.25">
      <c r="A6810" s="52"/>
      <c r="B6810" s="53"/>
      <c r="C6810" s="1268" t="s">
        <v>744</v>
      </c>
      <c r="D6810" s="1269"/>
      <c r="E6810" s="140">
        <f>SUM(E6786:E6809)</f>
        <v>12788386.029999999</v>
      </c>
    </row>
    <row r="6811" spans="1:5" ht="20.25">
      <c r="A6811" s="55" t="s">
        <v>23</v>
      </c>
      <c r="B6811" s="53"/>
      <c r="C6811" s="28"/>
      <c r="D6811" s="28"/>
      <c r="E6811" s="179"/>
    </row>
    <row r="6812" spans="1:5" ht="20.25">
      <c r="A6812" s="19" t="s">
        <v>0</v>
      </c>
      <c r="B6812" s="40"/>
      <c r="C6812" s="40"/>
      <c r="D6812" s="40"/>
      <c r="E6812" s="40"/>
    </row>
    <row r="6813" spans="1:5" ht="20.25">
      <c r="A6813" s="19" t="s">
        <v>1</v>
      </c>
      <c r="B6813" s="279"/>
      <c r="C6813" s="279"/>
      <c r="D6813" s="279"/>
      <c r="E6813" s="279"/>
    </row>
    <row r="6814" spans="1:5" ht="20.25">
      <c r="A6814" s="19"/>
      <c r="B6814" s="279"/>
      <c r="C6814" s="279"/>
      <c r="D6814" s="279"/>
      <c r="E6814" s="279"/>
    </row>
    <row r="6815" spans="1:5">
      <c r="A6815" s="279"/>
      <c r="B6815" s="279"/>
      <c r="C6815" s="279"/>
      <c r="D6815" s="279"/>
      <c r="E6815" s="279"/>
    </row>
    <row r="6816" spans="1:5" ht="20.25">
      <c r="A6816" s="19" t="s">
        <v>3</v>
      </c>
      <c r="B6816" s="23"/>
      <c r="C6816" s="20"/>
      <c r="D6816" s="22"/>
      <c r="E6816" s="22"/>
    </row>
    <row r="6817" spans="1:5" ht="20.25">
      <c r="A6817" s="21"/>
      <c r="B6817" s="23"/>
      <c r="C6817" s="20"/>
      <c r="D6817" s="22"/>
      <c r="E6817" s="22"/>
    </row>
    <row r="6818" spans="1:5" ht="20.25">
      <c r="A6818" s="21" t="s">
        <v>770</v>
      </c>
      <c r="B6818" s="23"/>
      <c r="C6818" s="20"/>
      <c r="D6818" s="22"/>
      <c r="E6818" s="22"/>
    </row>
    <row r="6819" spans="1:5" ht="20.25">
      <c r="A6819" s="21" t="s">
        <v>5</v>
      </c>
      <c r="B6819" s="24"/>
      <c r="C6819" s="21"/>
      <c r="D6819" s="22"/>
      <c r="E6819" s="22"/>
    </row>
    <row r="6820" spans="1:5" ht="20.25">
      <c r="A6820" s="21" t="s">
        <v>6</v>
      </c>
      <c r="B6820" s="24"/>
      <c r="C6820" s="21"/>
      <c r="D6820" s="22"/>
      <c r="E6820" s="22"/>
    </row>
    <row r="6821" spans="1:5" ht="20.25">
      <c r="A6821" s="677" t="s">
        <v>7</v>
      </c>
      <c r="B6821" s="26" t="s">
        <v>8</v>
      </c>
      <c r="C6821" s="674" t="s">
        <v>9</v>
      </c>
      <c r="D6821" s="675"/>
      <c r="E6821" s="677" t="s">
        <v>10</v>
      </c>
    </row>
    <row r="6822" spans="1:5" ht="20.25">
      <c r="A6822" s="27"/>
      <c r="B6822" s="28" t="s">
        <v>11</v>
      </c>
      <c r="C6822" s="677"/>
      <c r="D6822" s="29"/>
      <c r="E6822" s="27" t="s">
        <v>12</v>
      </c>
    </row>
    <row r="6823" spans="1:5" ht="20.25">
      <c r="A6823" s="30"/>
      <c r="B6823" s="31"/>
      <c r="C6823" s="678" t="s">
        <v>13</v>
      </c>
      <c r="D6823" s="676" t="s">
        <v>14</v>
      </c>
      <c r="E6823" s="678"/>
    </row>
    <row r="6824" spans="1:5" ht="20.25">
      <c r="A6824" s="219" t="s">
        <v>771</v>
      </c>
      <c r="B6824" s="34" t="s">
        <v>18</v>
      </c>
      <c r="C6824" s="34" t="s">
        <v>19</v>
      </c>
      <c r="D6824" s="35">
        <v>43131</v>
      </c>
      <c r="E6824" s="260">
        <v>107626</v>
      </c>
    </row>
    <row r="6825" spans="1:5" ht="20.25">
      <c r="A6825" s="281"/>
      <c r="B6825" s="280"/>
      <c r="C6825" s="630"/>
      <c r="D6825" s="633"/>
      <c r="E6825" s="632"/>
    </row>
    <row r="6826" spans="1:5" ht="20.25">
      <c r="A6826" s="130"/>
      <c r="B6826" s="280"/>
      <c r="C6826" s="630"/>
      <c r="D6826" s="630"/>
      <c r="E6826" s="632"/>
    </row>
    <row r="6827" spans="1:5" ht="20.25">
      <c r="A6827" s="130"/>
      <c r="B6827" s="280"/>
      <c r="C6827" s="630"/>
      <c r="D6827" s="633"/>
      <c r="E6827" s="632"/>
    </row>
    <row r="6828" spans="1:5" ht="20.25">
      <c r="A6828" s="130"/>
      <c r="B6828" s="280"/>
      <c r="C6828" s="630"/>
      <c r="D6828" s="630"/>
      <c r="E6828" s="632"/>
    </row>
    <row r="6829" spans="1:5" ht="20.25">
      <c r="A6829" s="130"/>
      <c r="B6829" s="280"/>
      <c r="C6829" s="630"/>
      <c r="D6829" s="633"/>
      <c r="E6829" s="632"/>
    </row>
    <row r="6830" spans="1:5" ht="20.25">
      <c r="A6830" s="130"/>
      <c r="B6830" s="280"/>
      <c r="C6830" s="630"/>
      <c r="D6830" s="630"/>
      <c r="E6830" s="632"/>
    </row>
    <row r="6831" spans="1:5" ht="20.25">
      <c r="A6831" s="130"/>
      <c r="B6831" s="280"/>
      <c r="C6831" s="630"/>
      <c r="D6831" s="633"/>
      <c r="E6831" s="632"/>
    </row>
    <row r="6832" spans="1:5" ht="20.25">
      <c r="A6832" s="281"/>
      <c r="B6832" s="280"/>
      <c r="C6832" s="630"/>
      <c r="D6832" s="633"/>
      <c r="E6832" s="632"/>
    </row>
    <row r="6833" spans="1:5" ht="20.25">
      <c r="A6833" s="130"/>
      <c r="B6833" s="280"/>
      <c r="C6833" s="630"/>
      <c r="D6833" s="630"/>
      <c r="E6833" s="632"/>
    </row>
    <row r="6834" spans="1:5" ht="20.25">
      <c r="A6834" s="130"/>
      <c r="B6834" s="280"/>
      <c r="C6834" s="630"/>
      <c r="D6834" s="633"/>
      <c r="E6834" s="632"/>
    </row>
    <row r="6835" spans="1:5" ht="20.25">
      <c r="A6835" s="48"/>
      <c r="B6835" s="27"/>
      <c r="C6835" s="630"/>
      <c r="D6835" s="633"/>
      <c r="E6835" s="632"/>
    </row>
    <row r="6836" spans="1:5" ht="20.25">
      <c r="A6836" s="48"/>
      <c r="B6836" s="27"/>
      <c r="C6836" s="27"/>
      <c r="D6836" s="27"/>
      <c r="E6836" s="89"/>
    </row>
    <row r="6837" spans="1:5" ht="20.25">
      <c r="A6837" s="281"/>
      <c r="B6837" s="280"/>
      <c r="C6837" s="280"/>
      <c r="D6837" s="38"/>
      <c r="E6837" s="89"/>
    </row>
    <row r="6838" spans="1:5" ht="20.25">
      <c r="A6838" s="281"/>
      <c r="B6838" s="280"/>
      <c r="C6838" s="280"/>
      <c r="D6838" s="38"/>
      <c r="E6838" s="89"/>
    </row>
    <row r="6839" spans="1:5" ht="20.25">
      <c r="A6839" s="130"/>
      <c r="B6839" s="280"/>
      <c r="C6839" s="280"/>
      <c r="D6839" s="38"/>
      <c r="E6839" s="89"/>
    </row>
    <row r="6840" spans="1:5" ht="20.25">
      <c r="A6840" s="130"/>
      <c r="B6840" s="280"/>
      <c r="C6840" s="280"/>
      <c r="D6840" s="38"/>
      <c r="E6840" s="89"/>
    </row>
    <row r="6841" spans="1:5" ht="20.25">
      <c r="A6841" s="130"/>
      <c r="B6841" s="280"/>
      <c r="C6841" s="280"/>
      <c r="D6841" s="38"/>
      <c r="E6841" s="89"/>
    </row>
    <row r="6842" spans="1:5" ht="20.25">
      <c r="A6842" s="281"/>
      <c r="B6842" s="280"/>
      <c r="C6842" s="280"/>
      <c r="D6842" s="45"/>
      <c r="E6842" s="46"/>
    </row>
    <row r="6843" spans="1:5" ht="20.25">
      <c r="A6843" s="281"/>
      <c r="B6843" s="280"/>
      <c r="C6843" s="280"/>
      <c r="D6843" s="45"/>
      <c r="E6843" s="46"/>
    </row>
    <row r="6844" spans="1:5" ht="20.25">
      <c r="A6844" s="281"/>
      <c r="B6844" s="280"/>
      <c r="C6844" s="280"/>
      <c r="D6844" s="45" t="s">
        <v>29</v>
      </c>
      <c r="E6844" s="46"/>
    </row>
    <row r="6845" spans="1:5" ht="20.25">
      <c r="A6845" s="281"/>
      <c r="B6845" s="280"/>
      <c r="C6845" s="280"/>
      <c r="D6845" s="45"/>
      <c r="E6845" s="46"/>
    </row>
    <row r="6846" spans="1:5" ht="20.25">
      <c r="A6846" s="48"/>
      <c r="B6846" s="47"/>
      <c r="C6846" s="47"/>
      <c r="D6846" s="49"/>
      <c r="E6846" s="50"/>
    </row>
    <row r="6847" spans="1:5" ht="20.25">
      <c r="A6847" s="51"/>
      <c r="B6847" s="30"/>
      <c r="C6847" s="30"/>
      <c r="D6847" s="49"/>
      <c r="E6847" s="50"/>
    </row>
    <row r="6848" spans="1:5" ht="20.25">
      <c r="A6848" s="52"/>
      <c r="B6848" s="53"/>
      <c r="C6848" s="1268" t="s">
        <v>744</v>
      </c>
      <c r="D6848" s="1269"/>
      <c r="E6848" s="140">
        <f>SUM(E6824:E6847)</f>
        <v>107626</v>
      </c>
    </row>
    <row r="6849" spans="1:5" ht="20.25">
      <c r="A6849" s="55" t="s">
        <v>23</v>
      </c>
      <c r="B6849" s="53"/>
      <c r="C6849" s="28"/>
      <c r="D6849" s="28"/>
      <c r="E6849" s="179"/>
    </row>
  </sheetData>
  <mergeCells count="278">
    <mergeCell ref="C6482:D6482"/>
    <mergeCell ref="C6524:D6524"/>
    <mergeCell ref="C6565:D6565"/>
    <mergeCell ref="C6606:D6606"/>
    <mergeCell ref="C6645:D6645"/>
    <mergeCell ref="C6688:D6688"/>
    <mergeCell ref="C6728:D6728"/>
    <mergeCell ref="C6771:D6771"/>
    <mergeCell ref="C6810:D6810"/>
    <mergeCell ref="C6317:D6317"/>
    <mergeCell ref="C6358:D6358"/>
    <mergeCell ref="C6399:D6399"/>
    <mergeCell ref="C6441:D6441"/>
    <mergeCell ref="C5662:D5662"/>
    <mergeCell ref="C5674:D5674"/>
    <mergeCell ref="C5345:D5345"/>
    <mergeCell ref="C5703:D5703"/>
    <mergeCell ref="C5744:D5744"/>
    <mergeCell ref="C5785:D5785"/>
    <mergeCell ref="C5949:D5949"/>
    <mergeCell ref="C5990:D5990"/>
    <mergeCell ref="C6031:D6031"/>
    <mergeCell ref="C6072:D6072"/>
    <mergeCell ref="C6113:D6113"/>
    <mergeCell ref="C6154:D6154"/>
    <mergeCell ref="C6236:D6236"/>
    <mergeCell ref="C6276:D6276"/>
    <mergeCell ref="C5550:D5550"/>
    <mergeCell ref="C5580:D5580"/>
    <mergeCell ref="C5591:D5591"/>
    <mergeCell ref="C5621:D5621"/>
    <mergeCell ref="C2377:D2377"/>
    <mergeCell ref="C1311:D1311"/>
    <mergeCell ref="F5595:G5595"/>
    <mergeCell ref="F2480:G2480"/>
    <mergeCell ref="C244:D244"/>
    <mergeCell ref="C285:D285"/>
    <mergeCell ref="C912:D912"/>
    <mergeCell ref="C940:D940"/>
    <mergeCell ref="C983:D983"/>
    <mergeCell ref="C1024:D1024"/>
    <mergeCell ref="C1065:D1065"/>
    <mergeCell ref="C326:D326"/>
    <mergeCell ref="C367:D367"/>
    <mergeCell ref="C408:D408"/>
    <mergeCell ref="C449:D449"/>
    <mergeCell ref="B1008:D1011"/>
    <mergeCell ref="E543:E545"/>
    <mergeCell ref="C544:C545"/>
    <mergeCell ref="D544:D545"/>
    <mergeCell ref="C584:D584"/>
    <mergeCell ref="C614:D614"/>
    <mergeCell ref="C655:D655"/>
    <mergeCell ref="C747:D747"/>
    <mergeCell ref="C1516:D1516"/>
    <mergeCell ref="C1270:D1270"/>
    <mergeCell ref="C1844:D1844"/>
    <mergeCell ref="C1885:D1885"/>
    <mergeCell ref="C1926:D1926"/>
    <mergeCell ref="C1967:D1967"/>
    <mergeCell ref="C2008:D2008"/>
    <mergeCell ref="C2049:D2049"/>
    <mergeCell ref="C1680:D1680"/>
    <mergeCell ref="C1721:D1721"/>
    <mergeCell ref="C1762:D1762"/>
    <mergeCell ref="C1803:D1803"/>
    <mergeCell ref="C1609:D1609"/>
    <mergeCell ref="C1650:D1650"/>
    <mergeCell ref="C1691:D1691"/>
    <mergeCell ref="C1732:D1732"/>
    <mergeCell ref="C1773:D1773"/>
    <mergeCell ref="C1814:D1814"/>
    <mergeCell ref="C1855:D1855"/>
    <mergeCell ref="C1896:D1896"/>
    <mergeCell ref="C1937:D1937"/>
    <mergeCell ref="C1352:D1352"/>
    <mergeCell ref="C1978:D1978"/>
    <mergeCell ref="C2019:D2019"/>
    <mergeCell ref="C1188:D1188"/>
    <mergeCell ref="C1226:D1226"/>
    <mergeCell ref="C1106:D1106"/>
    <mergeCell ref="C2211:D2211"/>
    <mergeCell ref="C2131:D2131"/>
    <mergeCell ref="C2142:D2142"/>
    <mergeCell ref="C2172:D2172"/>
    <mergeCell ref="C2090:D2090"/>
    <mergeCell ref="C1198:D1198"/>
    <mergeCell ref="C1240:D1240"/>
    <mergeCell ref="C1281:D1281"/>
    <mergeCell ref="C1322:D1322"/>
    <mergeCell ref="C1363:D1363"/>
    <mergeCell ref="C1405:D1405"/>
    <mergeCell ref="C1446:D1446"/>
    <mergeCell ref="C1486:D1486"/>
    <mergeCell ref="C1527:D1527"/>
    <mergeCell ref="C1568:D1568"/>
    <mergeCell ref="C1393:D1393"/>
    <mergeCell ref="C1434:D1434"/>
    <mergeCell ref="C1475:D1475"/>
    <mergeCell ref="C1598:D1598"/>
    <mergeCell ref="C1639:D1639"/>
    <mergeCell ref="C1557:D1557"/>
    <mergeCell ref="C3243:D3243"/>
    <mergeCell ref="C2997:D2997"/>
    <mergeCell ref="C3284:D3284"/>
    <mergeCell ref="C5825:D5825"/>
    <mergeCell ref="C5375:D5375"/>
    <mergeCell ref="C5386:D5386"/>
    <mergeCell ref="C5416:D5416"/>
    <mergeCell ref="C3694:D3694"/>
    <mergeCell ref="C3735:D3735"/>
    <mergeCell ref="C3776:D3776"/>
    <mergeCell ref="C3817:D3817"/>
    <mergeCell ref="C4607:D4607"/>
    <mergeCell ref="C4514:D4514"/>
    <mergeCell ref="C4555:D4555"/>
    <mergeCell ref="C4566:D4566"/>
    <mergeCell ref="C4596:D4596"/>
    <mergeCell ref="C3858:D3858"/>
    <mergeCell ref="C3899:D3899"/>
    <mergeCell ref="C3940:D3940"/>
    <mergeCell ref="C3981:D3981"/>
    <mergeCell ref="C4022:D4022"/>
    <mergeCell ref="C4063:D4063"/>
    <mergeCell ref="C4104:D4104"/>
    <mergeCell ref="C4145:D4145"/>
    <mergeCell ref="C9:D9"/>
    <mergeCell ref="C51:D51"/>
    <mergeCell ref="C79:D79"/>
    <mergeCell ref="C92:D92"/>
    <mergeCell ref="C121:D121"/>
    <mergeCell ref="C133:D133"/>
    <mergeCell ref="C174:D174"/>
    <mergeCell ref="C202:D202"/>
    <mergeCell ref="C215:D215"/>
    <mergeCell ref="C39:D39"/>
    <mergeCell ref="C163:D163"/>
    <mergeCell ref="C4186:D4186"/>
    <mergeCell ref="C4197:D4197"/>
    <mergeCell ref="C4227:D4227"/>
    <mergeCell ref="C4268:D4268"/>
    <mergeCell ref="C4637:D4637"/>
    <mergeCell ref="C4648:D4648"/>
    <mergeCell ref="C4678:D4678"/>
    <mergeCell ref="C4689:D4689"/>
    <mergeCell ref="F3322:F3323"/>
    <mergeCell ref="C3325:D3325"/>
    <mergeCell ref="C3366:D3366"/>
    <mergeCell ref="C3405:D3405"/>
    <mergeCell ref="C3489:D3489"/>
    <mergeCell ref="C3530:D3530"/>
    <mergeCell ref="C3571:D3571"/>
    <mergeCell ref="C3612:D3612"/>
    <mergeCell ref="C3653:D3653"/>
    <mergeCell ref="C3447:D3447"/>
    <mergeCell ref="B3419:D3419"/>
    <mergeCell ref="C4719:D4719"/>
    <mergeCell ref="C4309:D4309"/>
    <mergeCell ref="C4350:D4350"/>
    <mergeCell ref="C4391:D4391"/>
    <mergeCell ref="C4432:D4432"/>
    <mergeCell ref="C4730:D4730"/>
    <mergeCell ref="C4760:D4760"/>
    <mergeCell ref="C4771:D4771"/>
    <mergeCell ref="C5006:D5006"/>
    <mergeCell ref="C4801:D4801"/>
    <mergeCell ref="C4812:D4812"/>
    <mergeCell ref="C4842:D4842"/>
    <mergeCell ref="C4853:D4853"/>
    <mergeCell ref="C4883:D4883"/>
    <mergeCell ref="C4894:D4894"/>
    <mergeCell ref="C4924:D4924"/>
    <mergeCell ref="C4965:D4965"/>
    <mergeCell ref="C4472:D4472"/>
    <mergeCell ref="C5047:D5047"/>
    <mergeCell ref="C5088:D5088"/>
    <mergeCell ref="C5127:D5127"/>
    <mergeCell ref="C5140:D5140"/>
    <mergeCell ref="C5170:D5170"/>
    <mergeCell ref="C5252:D5252"/>
    <mergeCell ref="C5181:D5181"/>
    <mergeCell ref="C5211:D5211"/>
    <mergeCell ref="C5221:D5221"/>
    <mergeCell ref="C5263:D5263"/>
    <mergeCell ref="C5293:D5293"/>
    <mergeCell ref="C5304:D5304"/>
    <mergeCell ref="C5334:D5334"/>
    <mergeCell ref="C5908:D5908"/>
    <mergeCell ref="C5427:D5427"/>
    <mergeCell ref="C5457:D5457"/>
    <mergeCell ref="C5468:D5468"/>
    <mergeCell ref="C5498:D5498"/>
    <mergeCell ref="C5509:D5509"/>
    <mergeCell ref="C5539:D5539"/>
    <mergeCell ref="C5867:D5867"/>
    <mergeCell ref="C543:D543"/>
    <mergeCell ref="C502:D502"/>
    <mergeCell ref="C461:D461"/>
    <mergeCell ref="C420:D420"/>
    <mergeCell ref="C379:D379"/>
    <mergeCell ref="C338:D338"/>
    <mergeCell ref="C297:D297"/>
    <mergeCell ref="C256:D256"/>
    <mergeCell ref="C625:D625"/>
    <mergeCell ref="C573:D573"/>
    <mergeCell ref="C491:D491"/>
    <mergeCell ref="C532:D532"/>
    <mergeCell ref="C666:D666"/>
    <mergeCell ref="C707:D707"/>
    <mergeCell ref="C789:D789"/>
    <mergeCell ref="C830:D830"/>
    <mergeCell ref="C953:D953"/>
    <mergeCell ref="C994:D994"/>
    <mergeCell ref="C1076:D1076"/>
    <mergeCell ref="C1117:D1117"/>
    <mergeCell ref="C1157:D1157"/>
    <mergeCell ref="C871:D871"/>
    <mergeCell ref="C1147:D1147"/>
    <mergeCell ref="C777:D777"/>
    <mergeCell ref="C819:D819"/>
    <mergeCell ref="C1035:D1035"/>
    <mergeCell ref="C737:D737"/>
    <mergeCell ref="C901:D901"/>
    <mergeCell ref="C860:D860"/>
    <mergeCell ref="C696:D696"/>
    <mergeCell ref="C2059:D2059"/>
    <mergeCell ref="C2101:D2101"/>
    <mergeCell ref="C2183:D2183"/>
    <mergeCell ref="C2224:D2224"/>
    <mergeCell ref="C2265:D2265"/>
    <mergeCell ref="C2305:D2305"/>
    <mergeCell ref="C2347:D2347"/>
    <mergeCell ref="C2253:D2253"/>
    <mergeCell ref="C2295:D2295"/>
    <mergeCell ref="C2336:D2336"/>
    <mergeCell ref="C3120:D3120"/>
    <mergeCell ref="C2388:D2388"/>
    <mergeCell ref="C2429:D2429"/>
    <mergeCell ref="C2470:D2470"/>
    <mergeCell ref="C2510:D2510"/>
    <mergeCell ref="C2552:D2552"/>
    <mergeCell ref="C2593:D2593"/>
    <mergeCell ref="C2634:D2634"/>
    <mergeCell ref="C2675:D2675"/>
    <mergeCell ref="C2582:D2582"/>
    <mergeCell ref="C2664:D2664"/>
    <mergeCell ref="C2418:D2418"/>
    <mergeCell ref="C2456:D2456"/>
    <mergeCell ref="C2500:D2500"/>
    <mergeCell ref="C2705:D2705"/>
    <mergeCell ref="C2744:D2744"/>
    <mergeCell ref="C2830:D2830"/>
    <mergeCell ref="C2537:D2537"/>
    <mergeCell ref="C2623:D2623"/>
    <mergeCell ref="C6848:D6848"/>
    <mergeCell ref="C3213:D3213"/>
    <mergeCell ref="C2716:D2716"/>
    <mergeCell ref="C2757:D2757"/>
    <mergeCell ref="C2798:D2798"/>
    <mergeCell ref="C2841:D2841"/>
    <mergeCell ref="C2881:D2881"/>
    <mergeCell ref="C3049:D3049"/>
    <mergeCell ref="C3090:D3090"/>
    <mergeCell ref="C3131:D3131"/>
    <mergeCell ref="C3172:D3172"/>
    <mergeCell ref="C3161:D3161"/>
    <mergeCell ref="C3202:D3202"/>
    <mergeCell ref="C2786:D2786"/>
    <mergeCell ref="B2926:D2926"/>
    <mergeCell ref="B2760:D2760"/>
    <mergeCell ref="C2872:D2872"/>
    <mergeCell ref="C2908:D2908"/>
    <mergeCell ref="C2923:D2923"/>
    <mergeCell ref="C2955:D2955"/>
    <mergeCell ref="C2966:D2966"/>
    <mergeCell ref="C3008:D3008"/>
    <mergeCell ref="C3038:D3038"/>
    <mergeCell ref="C3079:D307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183"/>
  <sheetViews>
    <sheetView topLeftCell="A141" zoomScale="70" zoomScaleNormal="70" workbookViewId="0">
      <selection activeCell="A167" sqref="A167"/>
    </sheetView>
  </sheetViews>
  <sheetFormatPr baseColWidth="10" defaultRowHeight="15"/>
  <cols>
    <col min="2" max="2" width="44" bestFit="1" customWidth="1"/>
    <col min="4" max="4" width="26.28515625" bestFit="1" customWidth="1"/>
    <col min="5" max="5" width="23.140625" bestFit="1" customWidth="1"/>
    <col min="6" max="6" width="21.28515625" bestFit="1" customWidth="1"/>
    <col min="7" max="7" width="26.28515625" bestFit="1" customWidth="1"/>
    <col min="8" max="8" width="29.85546875" customWidth="1"/>
    <col min="9" max="9" width="46.7109375" bestFit="1" customWidth="1"/>
    <col min="10" max="10" width="43.7109375" bestFit="1" customWidth="1"/>
    <col min="11" max="11" width="39.42578125" bestFit="1" customWidth="1"/>
    <col min="12" max="12" width="43.7109375" bestFit="1" customWidth="1"/>
    <col min="13" max="13" width="41.5703125" bestFit="1" customWidth="1"/>
    <col min="14" max="15" width="15.7109375" bestFit="1" customWidth="1"/>
    <col min="16" max="16" width="33" bestFit="1" customWidth="1"/>
  </cols>
  <sheetData>
    <row r="1" spans="1:16" ht="44.25">
      <c r="A1" s="418"/>
      <c r="B1" s="1536" t="s">
        <v>654</v>
      </c>
      <c r="C1" s="1536"/>
      <c r="D1" s="1536"/>
      <c r="E1" s="1536"/>
      <c r="F1" s="1536"/>
      <c r="G1" s="1536"/>
      <c r="H1" s="1536"/>
      <c r="I1" s="1536"/>
      <c r="J1" s="1536"/>
      <c r="K1" s="418"/>
      <c r="L1" s="419"/>
      <c r="M1" s="418"/>
      <c r="N1" s="420"/>
      <c r="O1" s="420"/>
      <c r="P1" s="420"/>
    </row>
    <row r="2" spans="1:16" ht="22.5">
      <c r="A2" s="421"/>
      <c r="B2" s="421"/>
      <c r="C2" s="422"/>
      <c r="D2" s="423"/>
      <c r="E2" s="423"/>
      <c r="F2" s="423"/>
      <c r="G2" s="423"/>
      <c r="H2" s="423"/>
      <c r="I2" s="424"/>
      <c r="J2" s="425"/>
      <c r="K2" s="426"/>
      <c r="L2" s="425"/>
      <c r="M2" s="424"/>
      <c r="N2" s="427"/>
      <c r="O2" s="427"/>
      <c r="P2" s="427"/>
    </row>
    <row r="3" spans="1:16" ht="22.5">
      <c r="A3" s="428" t="s">
        <v>655</v>
      </c>
      <c r="B3" s="1537" t="s">
        <v>656</v>
      </c>
      <c r="C3" s="1537" t="s">
        <v>657</v>
      </c>
      <c r="D3" s="1540"/>
      <c r="E3" s="1541"/>
      <c r="F3" s="1541"/>
      <c r="G3" s="1541"/>
      <c r="H3" s="1541"/>
      <c r="I3" s="1541"/>
      <c r="J3" s="1542"/>
      <c r="K3" s="1546" t="s">
        <v>658</v>
      </c>
      <c r="L3" s="1547"/>
      <c r="M3" s="429" t="s">
        <v>659</v>
      </c>
      <c r="N3" s="1531" t="s">
        <v>660</v>
      </c>
      <c r="O3" s="1531" t="s">
        <v>661</v>
      </c>
      <c r="P3" s="1531" t="s">
        <v>662</v>
      </c>
    </row>
    <row r="4" spans="1:16" ht="22.5">
      <c r="A4" s="430" t="s">
        <v>663</v>
      </c>
      <c r="B4" s="1538"/>
      <c r="C4" s="1538"/>
      <c r="D4" s="1543"/>
      <c r="E4" s="1544"/>
      <c r="F4" s="1544"/>
      <c r="G4" s="1544"/>
      <c r="H4" s="1544"/>
      <c r="I4" s="1544"/>
      <c r="J4" s="1545"/>
      <c r="K4" s="1548"/>
      <c r="L4" s="1549"/>
      <c r="M4" s="431" t="s">
        <v>664</v>
      </c>
      <c r="N4" s="1532"/>
      <c r="O4" s="1532"/>
      <c r="P4" s="1532"/>
    </row>
    <row r="5" spans="1:16" ht="22.5">
      <c r="A5" s="430" t="s">
        <v>665</v>
      </c>
      <c r="B5" s="1538"/>
      <c r="C5" s="1538"/>
      <c r="D5" s="1534" t="s">
        <v>666</v>
      </c>
      <c r="E5" s="1534">
        <v>2013</v>
      </c>
      <c r="F5" s="1534">
        <v>2014</v>
      </c>
      <c r="G5" s="1534">
        <v>2015</v>
      </c>
      <c r="H5" s="432">
        <v>2016</v>
      </c>
      <c r="I5" s="429" t="s">
        <v>667</v>
      </c>
      <c r="J5" s="433" t="s">
        <v>668</v>
      </c>
      <c r="K5" s="429" t="s">
        <v>669</v>
      </c>
      <c r="L5" s="434" t="s">
        <v>670</v>
      </c>
      <c r="M5" s="435" t="s">
        <v>671</v>
      </c>
      <c r="N5" s="1532"/>
      <c r="O5" s="1532"/>
      <c r="P5" s="1532"/>
    </row>
    <row r="6" spans="1:16" ht="22.5">
      <c r="A6" s="436" t="s">
        <v>672</v>
      </c>
      <c r="B6" s="1539"/>
      <c r="C6" s="1539"/>
      <c r="D6" s="1535"/>
      <c r="E6" s="1535"/>
      <c r="F6" s="1535"/>
      <c r="G6" s="1535"/>
      <c r="H6" s="437"/>
      <c r="I6" s="438">
        <v>42735</v>
      </c>
      <c r="J6" s="439">
        <v>43100</v>
      </c>
      <c r="K6" s="440"/>
      <c r="L6" s="441">
        <v>2017</v>
      </c>
      <c r="M6" s="440">
        <v>2017</v>
      </c>
      <c r="N6" s="1533"/>
      <c r="O6" s="1533"/>
      <c r="P6" s="1533"/>
    </row>
    <row r="7" spans="1:16" ht="22.5">
      <c r="A7" s="442"/>
      <c r="B7" s="442"/>
      <c r="C7" s="442"/>
      <c r="D7" s="432">
        <v>1</v>
      </c>
      <c r="E7" s="432">
        <v>3</v>
      </c>
      <c r="F7" s="432">
        <v>4</v>
      </c>
      <c r="G7" s="432">
        <v>5</v>
      </c>
      <c r="H7" s="432"/>
      <c r="I7" s="429" t="s">
        <v>673</v>
      </c>
      <c r="J7" s="433">
        <v>7</v>
      </c>
      <c r="K7" s="429">
        <v>8</v>
      </c>
      <c r="L7" s="433">
        <v>9</v>
      </c>
      <c r="M7" s="429" t="s">
        <v>674</v>
      </c>
      <c r="N7" s="443" t="s">
        <v>675</v>
      </c>
      <c r="O7" s="443" t="s">
        <v>676</v>
      </c>
      <c r="P7" s="443" t="s">
        <v>677</v>
      </c>
    </row>
    <row r="8" spans="1:16" ht="30">
      <c r="A8" s="444">
        <v>3357</v>
      </c>
      <c r="B8" s="445" t="s">
        <v>558</v>
      </c>
      <c r="C8" s="444" t="s">
        <v>678</v>
      </c>
      <c r="D8" s="446">
        <v>4364.8</v>
      </c>
      <c r="E8" s="447"/>
      <c r="F8" s="447"/>
      <c r="G8" s="447"/>
      <c r="H8" s="448">
        <v>923663</v>
      </c>
      <c r="I8" s="449">
        <f>SUM(D8:H8)</f>
        <v>928027.8</v>
      </c>
      <c r="J8" s="450">
        <v>45697096</v>
      </c>
      <c r="K8" s="451">
        <v>949970</v>
      </c>
      <c r="L8" s="452">
        <v>42700640</v>
      </c>
      <c r="M8" s="453">
        <f t="shared" ref="M8:M71" si="0">SUM(I8+J8-K8-L8)</f>
        <v>2974513.799999997</v>
      </c>
      <c r="N8" s="454">
        <v>0.99568755651387642</v>
      </c>
      <c r="O8" s="454">
        <v>0.97389202427085375</v>
      </c>
      <c r="P8" s="455">
        <v>0.97468547033510222</v>
      </c>
    </row>
    <row r="9" spans="1:16" ht="30">
      <c r="A9" s="456">
        <v>3358</v>
      </c>
      <c r="B9" s="457" t="s">
        <v>25</v>
      </c>
      <c r="C9" s="456" t="s">
        <v>678</v>
      </c>
      <c r="D9" s="446">
        <v>-256688.2</v>
      </c>
      <c r="E9" s="458">
        <v>23557</v>
      </c>
      <c r="F9" s="458"/>
      <c r="G9" s="458"/>
      <c r="H9" s="448">
        <v>1275231.3000000007</v>
      </c>
      <c r="I9" s="449">
        <f t="shared" ref="I9:I75" si="1">SUM(D9:H9)</f>
        <v>1042100.1000000008</v>
      </c>
      <c r="J9" s="459">
        <v>31533232</v>
      </c>
      <c r="K9" s="460">
        <v>1270234</v>
      </c>
      <c r="L9" s="461">
        <v>30807717.300000001</v>
      </c>
      <c r="M9" s="453">
        <f t="shared" si="0"/>
        <v>497380.80000000075</v>
      </c>
      <c r="N9" s="462">
        <v>1.6495380147768468</v>
      </c>
      <c r="O9" s="462">
        <v>0.95687542017309624</v>
      </c>
      <c r="P9" s="463">
        <v>0.96773370377557877</v>
      </c>
    </row>
    <row r="10" spans="1:16" ht="30">
      <c r="A10" s="456">
        <v>3359</v>
      </c>
      <c r="B10" s="457" t="s">
        <v>560</v>
      </c>
      <c r="C10" s="456" t="s">
        <v>678</v>
      </c>
      <c r="D10" s="446">
        <v>53565.7</v>
      </c>
      <c r="E10" s="464"/>
      <c r="F10" s="464"/>
      <c r="G10" s="458">
        <v>-637</v>
      </c>
      <c r="H10" s="448">
        <v>2030138</v>
      </c>
      <c r="I10" s="449">
        <f t="shared" si="1"/>
        <v>2083066.7</v>
      </c>
      <c r="J10" s="459">
        <v>37974021.700000003</v>
      </c>
      <c r="K10" s="460">
        <v>2030138</v>
      </c>
      <c r="L10" s="461">
        <v>36504087.700000003</v>
      </c>
      <c r="M10" s="453">
        <f t="shared" si="0"/>
        <v>1522862.700000003</v>
      </c>
      <c r="N10" s="462">
        <v>0.98944020657457765</v>
      </c>
      <c r="O10" s="462">
        <v>0.92554442448191288</v>
      </c>
      <c r="P10" s="463">
        <v>0.93236838603053962</v>
      </c>
    </row>
    <row r="11" spans="1:16" ht="30">
      <c r="A11" s="456">
        <v>3360</v>
      </c>
      <c r="B11" s="457" t="s">
        <v>39</v>
      </c>
      <c r="C11" s="456" t="s">
        <v>678</v>
      </c>
      <c r="D11" s="446">
        <v>-38923.4</v>
      </c>
      <c r="E11" s="464">
        <v>0</v>
      </c>
      <c r="F11" s="464">
        <v>-6000</v>
      </c>
      <c r="G11" s="458">
        <v>0</v>
      </c>
      <c r="H11" s="448">
        <v>-8335</v>
      </c>
      <c r="I11" s="449">
        <v>0</v>
      </c>
      <c r="J11" s="459">
        <f>133326780.3-53258</f>
        <v>133273522.3</v>
      </c>
      <c r="K11" s="460"/>
      <c r="L11" s="461">
        <v>126131631.7</v>
      </c>
      <c r="M11" s="453">
        <f t="shared" si="0"/>
        <v>7141890.599999994</v>
      </c>
      <c r="N11" s="462">
        <v>0.98944020657457765</v>
      </c>
      <c r="O11" s="462">
        <v>0.92554442448191288</v>
      </c>
      <c r="P11" s="463">
        <v>0.93236838603053962</v>
      </c>
    </row>
    <row r="12" spans="1:16" ht="30">
      <c r="A12" s="456">
        <v>3366</v>
      </c>
      <c r="B12" s="465" t="s">
        <v>42</v>
      </c>
      <c r="C12" s="456" t="s">
        <v>678</v>
      </c>
      <c r="D12" s="446">
        <v>-25998.06</v>
      </c>
      <c r="E12" s="464"/>
      <c r="F12" s="464"/>
      <c r="G12" s="458"/>
      <c r="H12" s="448">
        <v>0</v>
      </c>
      <c r="I12" s="449">
        <v>0</v>
      </c>
      <c r="J12" s="466"/>
      <c r="K12" s="460"/>
      <c r="L12" s="467">
        <v>25998.06</v>
      </c>
      <c r="M12" s="453">
        <f t="shared" si="0"/>
        <v>-25998.06</v>
      </c>
      <c r="N12" s="462">
        <v>0</v>
      </c>
      <c r="O12" s="462">
        <v>0</v>
      </c>
      <c r="P12" s="463">
        <v>0</v>
      </c>
    </row>
    <row r="13" spans="1:16" ht="30">
      <c r="A13" s="456">
        <v>3367</v>
      </c>
      <c r="B13" s="457" t="s">
        <v>45</v>
      </c>
      <c r="C13" s="456" t="s">
        <v>678</v>
      </c>
      <c r="D13" s="446">
        <v>-47912</v>
      </c>
      <c r="E13" s="464"/>
      <c r="F13" s="464"/>
      <c r="G13" s="458"/>
      <c r="H13" s="448">
        <v>0</v>
      </c>
      <c r="I13" s="449">
        <f t="shared" si="1"/>
        <v>-47912</v>
      </c>
      <c r="J13" s="466"/>
      <c r="K13" s="460"/>
      <c r="L13" s="467"/>
      <c r="M13" s="453">
        <f t="shared" si="0"/>
        <v>-47912</v>
      </c>
      <c r="N13" s="462">
        <v>0</v>
      </c>
      <c r="O13" s="462">
        <v>0</v>
      </c>
      <c r="P13" s="463">
        <v>0</v>
      </c>
    </row>
    <row r="14" spans="1:16" ht="30">
      <c r="A14" s="456">
        <v>3369</v>
      </c>
      <c r="B14" s="457" t="s">
        <v>48</v>
      </c>
      <c r="C14" s="456" t="s">
        <v>678</v>
      </c>
      <c r="D14" s="446">
        <v>16096.5</v>
      </c>
      <c r="E14" s="464"/>
      <c r="F14" s="464"/>
      <c r="G14" s="464"/>
      <c r="H14" s="448">
        <v>0</v>
      </c>
      <c r="I14" s="449">
        <f t="shared" si="1"/>
        <v>16096.5</v>
      </c>
      <c r="J14" s="466"/>
      <c r="K14" s="468"/>
      <c r="L14" s="467"/>
      <c r="M14" s="453">
        <f t="shared" si="0"/>
        <v>16096.5</v>
      </c>
      <c r="N14" s="462">
        <v>0</v>
      </c>
      <c r="O14" s="462">
        <v>0</v>
      </c>
      <c r="P14" s="463">
        <v>0</v>
      </c>
    </row>
    <row r="15" spans="1:16" ht="30">
      <c r="A15" s="456">
        <v>3370</v>
      </c>
      <c r="B15" s="457" t="s">
        <v>52</v>
      </c>
      <c r="C15" s="456" t="s">
        <v>678</v>
      </c>
      <c r="D15" s="446">
        <v>-242691.84999999998</v>
      </c>
      <c r="E15" s="469">
        <v>-14537</v>
      </c>
      <c r="F15" s="464"/>
      <c r="G15" s="458"/>
      <c r="H15" s="448">
        <v>1493270</v>
      </c>
      <c r="I15" s="449">
        <f t="shared" si="1"/>
        <v>1236041.1499999999</v>
      </c>
      <c r="J15" s="466">
        <v>25996825</v>
      </c>
      <c r="K15" s="460">
        <v>1493270</v>
      </c>
      <c r="L15" s="467">
        <v>24606512</v>
      </c>
      <c r="M15" s="453">
        <f>SUM(I15+J15-K15-L15)</f>
        <v>1133084.1499999985</v>
      </c>
      <c r="N15" s="462">
        <v>-6.148221709967603E-2</v>
      </c>
      <c r="O15" s="462">
        <v>0.82325526108403591</v>
      </c>
      <c r="P15" s="463">
        <v>0.85944855577218748</v>
      </c>
    </row>
    <row r="16" spans="1:16" ht="30">
      <c r="A16" s="456">
        <v>3371</v>
      </c>
      <c r="B16" s="457" t="s">
        <v>562</v>
      </c>
      <c r="C16" s="456" t="s">
        <v>678</v>
      </c>
      <c r="D16" s="446">
        <v>-24847.85</v>
      </c>
      <c r="E16" s="469"/>
      <c r="F16" s="464"/>
      <c r="G16" s="464"/>
      <c r="H16" s="448">
        <v>0</v>
      </c>
      <c r="I16" s="449">
        <f t="shared" si="1"/>
        <v>-24847.85</v>
      </c>
      <c r="J16" s="466"/>
      <c r="K16" s="468"/>
      <c r="L16" s="467"/>
      <c r="M16" s="453">
        <f t="shared" si="0"/>
        <v>-24847.85</v>
      </c>
      <c r="N16" s="462">
        <v>0</v>
      </c>
      <c r="O16" s="462">
        <v>0</v>
      </c>
      <c r="P16" s="463">
        <v>0</v>
      </c>
    </row>
    <row r="17" spans="1:16" ht="30">
      <c r="A17" s="456">
        <v>3372</v>
      </c>
      <c r="B17" s="457" t="s">
        <v>66</v>
      </c>
      <c r="C17" s="456" t="s">
        <v>678</v>
      </c>
      <c r="D17" s="446">
        <v>-685968.01</v>
      </c>
      <c r="E17" s="464"/>
      <c r="F17" s="464"/>
      <c r="G17" s="458"/>
      <c r="H17" s="448">
        <v>0</v>
      </c>
      <c r="I17" s="449">
        <f t="shared" si="1"/>
        <v>-685968.01</v>
      </c>
      <c r="J17" s="466"/>
      <c r="K17" s="460"/>
      <c r="L17" s="467"/>
      <c r="M17" s="453">
        <f t="shared" si="0"/>
        <v>-685968.01</v>
      </c>
      <c r="N17" s="462">
        <v>0</v>
      </c>
      <c r="O17" s="462">
        <v>0</v>
      </c>
      <c r="P17" s="463">
        <v>0</v>
      </c>
    </row>
    <row r="18" spans="1:16" ht="30">
      <c r="A18" s="456">
        <v>3374</v>
      </c>
      <c r="B18" s="457" t="s">
        <v>79</v>
      </c>
      <c r="C18" s="456" t="s">
        <v>678</v>
      </c>
      <c r="D18" s="446">
        <v>4002.55</v>
      </c>
      <c r="E18" s="464"/>
      <c r="F18" s="464"/>
      <c r="G18" s="458"/>
      <c r="H18" s="448">
        <v>0</v>
      </c>
      <c r="I18" s="449">
        <f t="shared" si="1"/>
        <v>4002.55</v>
      </c>
      <c r="J18" s="466"/>
      <c r="K18" s="460"/>
      <c r="L18" s="467"/>
      <c r="M18" s="453">
        <f t="shared" si="0"/>
        <v>4002.55</v>
      </c>
      <c r="N18" s="462">
        <v>0</v>
      </c>
      <c r="O18" s="462">
        <v>0</v>
      </c>
      <c r="P18" s="463">
        <v>0</v>
      </c>
    </row>
    <row r="19" spans="1:16" ht="30">
      <c r="A19" s="456">
        <v>3401</v>
      </c>
      <c r="B19" s="457" t="s">
        <v>81</v>
      </c>
      <c r="C19" s="456" t="s">
        <v>678</v>
      </c>
      <c r="D19" s="446">
        <v>5920</v>
      </c>
      <c r="E19" s="458">
        <v>25108</v>
      </c>
      <c r="F19" s="458"/>
      <c r="G19" s="458"/>
      <c r="H19" s="448">
        <v>1986712</v>
      </c>
      <c r="I19" s="449">
        <f t="shared" si="1"/>
        <v>2017740</v>
      </c>
      <c r="J19" s="459">
        <v>39084740</v>
      </c>
      <c r="K19" s="460">
        <v>1986712</v>
      </c>
      <c r="L19" s="461">
        <v>37075755</v>
      </c>
      <c r="M19" s="453">
        <f t="shared" si="0"/>
        <v>2040013</v>
      </c>
      <c r="N19" s="462">
        <v>0</v>
      </c>
      <c r="O19" s="462">
        <v>0.93776983487903709</v>
      </c>
      <c r="P19" s="463">
        <v>0.94350666769981606</v>
      </c>
    </row>
    <row r="20" spans="1:16" ht="30">
      <c r="A20" s="456">
        <v>3402</v>
      </c>
      <c r="B20" s="457" t="s">
        <v>84</v>
      </c>
      <c r="C20" s="456" t="s">
        <v>678</v>
      </c>
      <c r="D20" s="446">
        <v>-416016.19</v>
      </c>
      <c r="E20" s="458"/>
      <c r="F20" s="458"/>
      <c r="G20" s="458"/>
      <c r="H20" s="448">
        <v>1501282</v>
      </c>
      <c r="I20" s="449">
        <f t="shared" si="1"/>
        <v>1085265.81</v>
      </c>
      <c r="J20" s="459">
        <v>93629081</v>
      </c>
      <c r="K20" s="460">
        <v>1501282</v>
      </c>
      <c r="L20" s="461">
        <v>91127129</v>
      </c>
      <c r="M20" s="453">
        <f t="shared" si="0"/>
        <v>2085935.8100000024</v>
      </c>
      <c r="N20" s="462">
        <v>1.0481927885725248</v>
      </c>
      <c r="O20" s="462">
        <v>0.97840521116851675</v>
      </c>
      <c r="P20" s="463">
        <v>0.98721877832479821</v>
      </c>
    </row>
    <row r="21" spans="1:16" ht="30">
      <c r="A21" s="456">
        <v>3403</v>
      </c>
      <c r="B21" s="457" t="s">
        <v>87</v>
      </c>
      <c r="C21" s="456" t="s">
        <v>678</v>
      </c>
      <c r="D21" s="446">
        <v>-57512.14</v>
      </c>
      <c r="E21" s="458"/>
      <c r="F21" s="458"/>
      <c r="G21" s="458"/>
      <c r="H21" s="448">
        <v>1470146</v>
      </c>
      <c r="I21" s="449">
        <f t="shared" si="1"/>
        <v>1412633.86</v>
      </c>
      <c r="J21" s="459">
        <v>35153892</v>
      </c>
      <c r="K21" s="460">
        <v>1470146</v>
      </c>
      <c r="L21" s="461">
        <v>34141007</v>
      </c>
      <c r="M21" s="453">
        <f t="shared" si="0"/>
        <v>955372.8599999994</v>
      </c>
      <c r="N21" s="462">
        <v>1.0825813815622438</v>
      </c>
      <c r="O21" s="462">
        <v>0.96425152972172268</v>
      </c>
      <c r="P21" s="463">
        <v>0.96899965496995688</v>
      </c>
    </row>
    <row r="22" spans="1:16" ht="30">
      <c r="A22" s="456">
        <v>3404</v>
      </c>
      <c r="B22" s="457" t="s">
        <v>90</v>
      </c>
      <c r="C22" s="456" t="s">
        <v>678</v>
      </c>
      <c r="D22" s="446">
        <v>-211315.91</v>
      </c>
      <c r="E22" s="464"/>
      <c r="F22" s="458"/>
      <c r="G22" s="458"/>
      <c r="H22" s="448">
        <v>3051283</v>
      </c>
      <c r="I22" s="449">
        <f t="shared" si="1"/>
        <v>2839967.09</v>
      </c>
      <c r="J22" s="459">
        <v>114065659</v>
      </c>
      <c r="K22" s="460">
        <v>3051283</v>
      </c>
      <c r="L22" s="461">
        <v>109937133</v>
      </c>
      <c r="M22" s="453">
        <f t="shared" si="0"/>
        <v>3917210.0900000036</v>
      </c>
      <c r="N22" s="462">
        <v>1.0207790503282617</v>
      </c>
      <c r="O22" s="462">
        <v>0.96068236094931436</v>
      </c>
      <c r="P22" s="463">
        <v>0.96605690767304886</v>
      </c>
    </row>
    <row r="23" spans="1:16" ht="30">
      <c r="A23" s="456">
        <v>3405</v>
      </c>
      <c r="B23" s="457" t="s">
        <v>94</v>
      </c>
      <c r="C23" s="456" t="s">
        <v>678</v>
      </c>
      <c r="D23" s="446">
        <v>-757401.45</v>
      </c>
      <c r="E23" s="458"/>
      <c r="F23" s="464"/>
      <c r="G23" s="464"/>
      <c r="H23" s="448">
        <v>0</v>
      </c>
      <c r="I23" s="449">
        <f t="shared" si="1"/>
        <v>-757401.45</v>
      </c>
      <c r="J23" s="466"/>
      <c r="K23" s="468"/>
      <c r="L23" s="467"/>
      <c r="M23" s="453">
        <f t="shared" si="0"/>
        <v>-757401.45</v>
      </c>
      <c r="N23" s="462">
        <v>0</v>
      </c>
      <c r="O23" s="462">
        <v>0</v>
      </c>
      <c r="P23" s="463">
        <v>0</v>
      </c>
    </row>
    <row r="24" spans="1:16" ht="30">
      <c r="A24" s="456">
        <v>3406</v>
      </c>
      <c r="B24" s="457" t="s">
        <v>96</v>
      </c>
      <c r="C24" s="456" t="s">
        <v>678</v>
      </c>
      <c r="D24" s="446">
        <v>78608</v>
      </c>
      <c r="E24" s="464"/>
      <c r="F24" s="464"/>
      <c r="G24" s="458"/>
      <c r="H24" s="448">
        <v>381648</v>
      </c>
      <c r="I24" s="449">
        <f t="shared" si="1"/>
        <v>460256</v>
      </c>
      <c r="J24" s="459">
        <v>16985809</v>
      </c>
      <c r="K24" s="460">
        <v>381648</v>
      </c>
      <c r="L24" s="461">
        <v>16162077</v>
      </c>
      <c r="M24" s="453">
        <f t="shared" si="0"/>
        <v>902340</v>
      </c>
      <c r="N24" s="462">
        <v>0.71229988710708503</v>
      </c>
      <c r="O24" s="462">
        <v>0.92992410250126589</v>
      </c>
      <c r="P24" s="463">
        <v>0.91640422531283827</v>
      </c>
    </row>
    <row r="25" spans="1:16" ht="30">
      <c r="A25" s="456">
        <v>3407</v>
      </c>
      <c r="B25" s="457" t="s">
        <v>101</v>
      </c>
      <c r="C25" s="456" t="s">
        <v>678</v>
      </c>
      <c r="D25" s="446">
        <v>-31734.04</v>
      </c>
      <c r="E25" s="464"/>
      <c r="F25" s="464"/>
      <c r="G25" s="458"/>
      <c r="H25" s="448">
        <v>724181</v>
      </c>
      <c r="I25" s="449">
        <f t="shared" si="1"/>
        <v>692446.96</v>
      </c>
      <c r="J25" s="459">
        <v>16504806</v>
      </c>
      <c r="K25" s="460">
        <v>724181</v>
      </c>
      <c r="L25" s="461">
        <v>15997903</v>
      </c>
      <c r="M25" s="453">
        <f t="shared" si="0"/>
        <v>475168.96000000089</v>
      </c>
      <c r="N25" s="462">
        <v>1.0352580872288468</v>
      </c>
      <c r="O25" s="462">
        <v>0.98919470012622002</v>
      </c>
      <c r="P25" s="463">
        <v>0.99256256311410052</v>
      </c>
    </row>
    <row r="26" spans="1:16" ht="30">
      <c r="A26" s="456">
        <v>3601</v>
      </c>
      <c r="B26" s="457" t="s">
        <v>566</v>
      </c>
      <c r="C26" s="456" t="s">
        <v>678</v>
      </c>
      <c r="D26" s="446">
        <v>-711133.1</v>
      </c>
      <c r="E26" s="470"/>
      <c r="F26" s="470"/>
      <c r="G26" s="448">
        <v>2411</v>
      </c>
      <c r="H26" s="448">
        <v>1369997.1700000167</v>
      </c>
      <c r="I26" s="449">
        <f t="shared" si="1"/>
        <v>661275.07000001671</v>
      </c>
      <c r="J26" s="459">
        <v>54369414</v>
      </c>
      <c r="K26" s="471">
        <v>1368156</v>
      </c>
      <c r="L26" s="461">
        <v>50120177.170000002</v>
      </c>
      <c r="M26" s="453">
        <f t="shared" si="0"/>
        <v>3542355.9000000134</v>
      </c>
      <c r="N26" s="462">
        <v>1.2751407278737239</v>
      </c>
      <c r="O26" s="462">
        <v>0.92078931660228802</v>
      </c>
      <c r="P26" s="463">
        <v>0.94144262097331122</v>
      </c>
    </row>
    <row r="27" spans="1:16" ht="30">
      <c r="A27" s="456">
        <v>3602</v>
      </c>
      <c r="B27" s="457" t="s">
        <v>567</v>
      </c>
      <c r="C27" s="456" t="s">
        <v>678</v>
      </c>
      <c r="D27" s="446">
        <v>-231424</v>
      </c>
      <c r="E27" s="470"/>
      <c r="F27" s="470"/>
      <c r="G27" s="472"/>
      <c r="H27" s="448">
        <v>0</v>
      </c>
      <c r="I27" s="449">
        <f t="shared" si="1"/>
        <v>-231424</v>
      </c>
      <c r="J27" s="466"/>
      <c r="K27" s="473"/>
      <c r="L27" s="461"/>
      <c r="M27" s="453">
        <f t="shared" si="0"/>
        <v>-231424</v>
      </c>
      <c r="N27" s="462">
        <v>0</v>
      </c>
      <c r="O27" s="462">
        <v>1</v>
      </c>
      <c r="P27" s="463">
        <v>1.083120060660864</v>
      </c>
    </row>
    <row r="28" spans="1:16" ht="30">
      <c r="A28" s="456">
        <v>3603</v>
      </c>
      <c r="B28" s="457" t="s">
        <v>568</v>
      </c>
      <c r="C28" s="456" t="s">
        <v>678</v>
      </c>
      <c r="D28" s="446">
        <v>-127277</v>
      </c>
      <c r="E28" s="470"/>
      <c r="F28" s="472"/>
      <c r="G28" s="472"/>
      <c r="H28" s="448">
        <v>8588915.0000000149</v>
      </c>
      <c r="I28" s="449">
        <f t="shared" si="1"/>
        <v>8461638.0000000149</v>
      </c>
      <c r="J28" s="466">
        <v>126793128</v>
      </c>
      <c r="K28" s="473">
        <v>8595542</v>
      </c>
      <c r="L28" s="461">
        <v>111171808</v>
      </c>
      <c r="M28" s="453">
        <f t="shared" si="0"/>
        <v>15487416</v>
      </c>
      <c r="N28" s="462">
        <v>1.0140811064291551</v>
      </c>
      <c r="O28" s="462">
        <v>0.94083471134172525</v>
      </c>
      <c r="P28" s="463">
        <v>0.94671511330573566</v>
      </c>
    </row>
    <row r="29" spans="1:16" ht="30">
      <c r="A29" s="456">
        <v>3604</v>
      </c>
      <c r="B29" s="457" t="s">
        <v>569</v>
      </c>
      <c r="C29" s="456" t="s">
        <v>678</v>
      </c>
      <c r="D29" s="446">
        <v>43947.65</v>
      </c>
      <c r="E29" s="470"/>
      <c r="F29" s="470"/>
      <c r="G29" s="472"/>
      <c r="H29" s="448">
        <v>1218920</v>
      </c>
      <c r="I29" s="449">
        <f t="shared" si="1"/>
        <v>1262867.6499999999</v>
      </c>
      <c r="J29" s="466">
        <v>45898021</v>
      </c>
      <c r="K29" s="473">
        <v>1218920</v>
      </c>
      <c r="L29" s="461">
        <v>43023533</v>
      </c>
      <c r="M29" s="453">
        <f t="shared" si="0"/>
        <v>2918435.6499999985</v>
      </c>
      <c r="N29" s="462">
        <v>0.98301646198605608</v>
      </c>
      <c r="O29" s="462">
        <v>0.91380149618230955</v>
      </c>
      <c r="P29" s="463">
        <v>0.91820995635777369</v>
      </c>
    </row>
    <row r="30" spans="1:16" ht="30">
      <c r="A30" s="456">
        <v>3605</v>
      </c>
      <c r="B30" s="457" t="s">
        <v>570</v>
      </c>
      <c r="C30" s="456" t="s">
        <v>678</v>
      </c>
      <c r="D30" s="446">
        <v>-1387470.1</v>
      </c>
      <c r="E30" s="470"/>
      <c r="F30" s="470"/>
      <c r="G30" s="472"/>
      <c r="H30" s="448">
        <v>14241820</v>
      </c>
      <c r="I30" s="449">
        <f t="shared" si="1"/>
        <v>12854349.9</v>
      </c>
      <c r="J30" s="459">
        <v>458870375</v>
      </c>
      <c r="K30" s="473">
        <v>14244039</v>
      </c>
      <c r="L30" s="461">
        <v>408736823</v>
      </c>
      <c r="M30" s="453">
        <f t="shared" si="0"/>
        <v>48743862.899999976</v>
      </c>
      <c r="N30" s="462">
        <v>1.0653936417506591</v>
      </c>
      <c r="O30" s="462">
        <v>0.90206694456733938</v>
      </c>
      <c r="P30" s="463">
        <v>0.91430191970286501</v>
      </c>
    </row>
    <row r="31" spans="1:16" ht="30">
      <c r="A31" s="456">
        <v>3607</v>
      </c>
      <c r="B31" s="457" t="s">
        <v>571</v>
      </c>
      <c r="C31" s="456" t="s">
        <v>678</v>
      </c>
      <c r="D31" s="446">
        <v>2853232.76</v>
      </c>
      <c r="E31" s="472"/>
      <c r="F31" s="472"/>
      <c r="G31" s="472"/>
      <c r="H31" s="448">
        <v>0</v>
      </c>
      <c r="I31" s="449">
        <f t="shared" si="1"/>
        <v>2853232.76</v>
      </c>
      <c r="J31" s="459"/>
      <c r="K31" s="473"/>
      <c r="L31" s="461"/>
      <c r="M31" s="453">
        <f t="shared" si="0"/>
        <v>2853232.76</v>
      </c>
      <c r="N31" s="462">
        <v>0</v>
      </c>
      <c r="O31" s="462">
        <v>1</v>
      </c>
      <c r="P31" s="463">
        <v>0.3702854360143723</v>
      </c>
    </row>
    <row r="32" spans="1:16" ht="30">
      <c r="A32" s="456">
        <v>3608</v>
      </c>
      <c r="B32" s="457" t="s">
        <v>572</v>
      </c>
      <c r="C32" s="456" t="s">
        <v>678</v>
      </c>
      <c r="D32" s="446">
        <v>21419.65</v>
      </c>
      <c r="E32" s="472"/>
      <c r="F32" s="472"/>
      <c r="G32" s="472"/>
      <c r="H32" s="448">
        <v>0</v>
      </c>
      <c r="I32" s="449">
        <f t="shared" si="1"/>
        <v>21419.65</v>
      </c>
      <c r="J32" s="466"/>
      <c r="K32" s="473"/>
      <c r="L32" s="467"/>
      <c r="M32" s="453">
        <f t="shared" si="0"/>
        <v>21419.65</v>
      </c>
      <c r="N32" s="462">
        <v>0</v>
      </c>
      <c r="O32" s="462">
        <v>0</v>
      </c>
      <c r="P32" s="463">
        <v>0</v>
      </c>
    </row>
    <row r="33" spans="1:16" ht="30">
      <c r="A33" s="456">
        <v>3609</v>
      </c>
      <c r="B33" s="457" t="s">
        <v>573</v>
      </c>
      <c r="C33" s="456" t="s">
        <v>678</v>
      </c>
      <c r="D33" s="446">
        <v>-303748.15000000002</v>
      </c>
      <c r="E33" s="470"/>
      <c r="F33" s="470"/>
      <c r="G33" s="472"/>
      <c r="H33" s="448">
        <v>8431288</v>
      </c>
      <c r="I33" s="449">
        <f t="shared" si="1"/>
        <v>8127539.8499999996</v>
      </c>
      <c r="J33" s="466">
        <v>162067723</v>
      </c>
      <c r="K33" s="474">
        <v>8431288</v>
      </c>
      <c r="L33" s="467">
        <v>143451985</v>
      </c>
      <c r="M33" s="453">
        <f t="shared" si="0"/>
        <v>18311989.849999994</v>
      </c>
      <c r="N33" s="462">
        <v>1.0063084197278078</v>
      </c>
      <c r="O33" s="462">
        <v>0.93030134611565152</v>
      </c>
      <c r="P33" s="463">
        <v>0.93770409113451558</v>
      </c>
    </row>
    <row r="34" spans="1:16" ht="30">
      <c r="A34" s="456">
        <v>3610</v>
      </c>
      <c r="B34" s="457" t="s">
        <v>574</v>
      </c>
      <c r="C34" s="456" t="s">
        <v>678</v>
      </c>
      <c r="D34" s="446">
        <v>-135124.4</v>
      </c>
      <c r="E34" s="470"/>
      <c r="F34" s="470"/>
      <c r="G34" s="472"/>
      <c r="H34" s="448">
        <v>3168216</v>
      </c>
      <c r="I34" s="449">
        <f t="shared" si="1"/>
        <v>3033091.6</v>
      </c>
      <c r="J34" s="466">
        <v>17664883</v>
      </c>
      <c r="K34" s="473">
        <v>3270412</v>
      </c>
      <c r="L34" s="475">
        <v>17664883</v>
      </c>
      <c r="M34" s="453">
        <f t="shared" si="0"/>
        <v>-237320.39999999851</v>
      </c>
      <c r="N34" s="462">
        <v>1.0087640601740149</v>
      </c>
      <c r="O34" s="462">
        <v>0.96567096830827037</v>
      </c>
      <c r="P34" s="463">
        <v>0.97263178361927083</v>
      </c>
    </row>
    <row r="35" spans="1:16" ht="30">
      <c r="A35" s="456">
        <v>3611</v>
      </c>
      <c r="B35" s="457" t="s">
        <v>575</v>
      </c>
      <c r="C35" s="456" t="s">
        <v>678</v>
      </c>
      <c r="D35" s="446">
        <v>-16121.78</v>
      </c>
      <c r="E35" s="470"/>
      <c r="F35" s="470"/>
      <c r="G35" s="472">
        <v>200</v>
      </c>
      <c r="H35" s="448">
        <v>10817615</v>
      </c>
      <c r="I35" s="449">
        <f t="shared" si="1"/>
        <v>10801693.220000001</v>
      </c>
      <c r="J35" s="466">
        <v>208038832</v>
      </c>
      <c r="K35" s="473">
        <v>10817615</v>
      </c>
      <c r="L35" s="475">
        <v>166782558</v>
      </c>
      <c r="M35" s="453">
        <f t="shared" si="0"/>
        <v>41240352.219999999</v>
      </c>
      <c r="N35" s="462">
        <v>1.0011880806030053</v>
      </c>
      <c r="O35" s="462">
        <v>0.90858642762052755</v>
      </c>
      <c r="P35" s="463">
        <v>0.91671197370676627</v>
      </c>
    </row>
    <row r="36" spans="1:16" ht="30">
      <c r="A36" s="456">
        <v>3612</v>
      </c>
      <c r="B36" s="457" t="s">
        <v>576</v>
      </c>
      <c r="C36" s="456" t="s">
        <v>678</v>
      </c>
      <c r="D36" s="446">
        <v>-113685.3</v>
      </c>
      <c r="E36" s="470"/>
      <c r="F36" s="470">
        <v>-6790</v>
      </c>
      <c r="G36" s="470"/>
      <c r="H36" s="448">
        <v>0</v>
      </c>
      <c r="I36" s="449">
        <f t="shared" si="1"/>
        <v>-120475.3</v>
      </c>
      <c r="J36" s="466"/>
      <c r="K36" s="476"/>
      <c r="L36" s="475"/>
      <c r="M36" s="453">
        <f t="shared" si="0"/>
        <v>-120475.3</v>
      </c>
      <c r="N36" s="462">
        <v>1.0863870914158198</v>
      </c>
      <c r="O36" s="462">
        <v>1.0001312576936292</v>
      </c>
      <c r="P36" s="463">
        <v>1.0022711348516549</v>
      </c>
    </row>
    <row r="37" spans="1:16" ht="30">
      <c r="A37" s="456">
        <v>3613</v>
      </c>
      <c r="B37" s="457" t="s">
        <v>577</v>
      </c>
      <c r="C37" s="456" t="s">
        <v>678</v>
      </c>
      <c r="D37" s="446">
        <v>9937.98</v>
      </c>
      <c r="E37" s="472"/>
      <c r="F37" s="470"/>
      <c r="G37" s="472"/>
      <c r="H37" s="448">
        <v>3152798</v>
      </c>
      <c r="I37" s="449">
        <f t="shared" si="1"/>
        <v>3162735.98</v>
      </c>
      <c r="J37" s="466">
        <v>106187903</v>
      </c>
      <c r="K37" s="473">
        <v>3152798</v>
      </c>
      <c r="L37" s="475">
        <v>98756632</v>
      </c>
      <c r="M37" s="453">
        <f t="shared" si="0"/>
        <v>7441208.9800000042</v>
      </c>
      <c r="N37" s="462">
        <v>0.99895852046091904</v>
      </c>
      <c r="O37" s="462">
        <v>0.88910800193915362</v>
      </c>
      <c r="P37" s="463">
        <v>0.90021464330704004</v>
      </c>
    </row>
    <row r="38" spans="1:16" ht="30">
      <c r="A38" s="456">
        <v>3614</v>
      </c>
      <c r="B38" s="457" t="s">
        <v>578</v>
      </c>
      <c r="C38" s="456" t="s">
        <v>678</v>
      </c>
      <c r="D38" s="446">
        <v>-95421.18</v>
      </c>
      <c r="E38" s="470"/>
      <c r="F38" s="470"/>
      <c r="G38" s="472"/>
      <c r="H38" s="448">
        <v>3289535.2700000033</v>
      </c>
      <c r="I38" s="449">
        <f t="shared" si="1"/>
        <v>3194114.0900000031</v>
      </c>
      <c r="J38" s="477">
        <v>57665404</v>
      </c>
      <c r="K38" s="473">
        <v>3289535.27</v>
      </c>
      <c r="L38" s="475">
        <v>53338202</v>
      </c>
      <c r="M38" s="453">
        <f t="shared" si="0"/>
        <v>4231780.82</v>
      </c>
      <c r="N38" s="462">
        <v>0</v>
      </c>
      <c r="O38" s="462">
        <v>0.96949726380341972</v>
      </c>
      <c r="P38" s="463">
        <v>1.9703601028315012</v>
      </c>
    </row>
    <row r="39" spans="1:16" ht="30">
      <c r="A39" s="456">
        <v>3615</v>
      </c>
      <c r="B39" s="457" t="s">
        <v>579</v>
      </c>
      <c r="C39" s="456" t="s">
        <v>678</v>
      </c>
      <c r="D39" s="446">
        <v>-54265.599999999999</v>
      </c>
      <c r="E39" s="470"/>
      <c r="F39" s="470"/>
      <c r="G39" s="472"/>
      <c r="H39" s="448">
        <v>447838</v>
      </c>
      <c r="I39" s="449">
        <f t="shared" si="1"/>
        <v>393572.4</v>
      </c>
      <c r="J39" s="466">
        <v>20571666</v>
      </c>
      <c r="K39" s="473">
        <v>447838</v>
      </c>
      <c r="L39" s="467">
        <v>18660130</v>
      </c>
      <c r="M39" s="453">
        <f t="shared" si="0"/>
        <v>1857270.3999999985</v>
      </c>
      <c r="N39" s="462">
        <v>1.0134989052140808</v>
      </c>
      <c r="O39" s="462">
        <v>0.95361009560708887</v>
      </c>
      <c r="P39" s="463">
        <v>0.95854374237832662</v>
      </c>
    </row>
    <row r="40" spans="1:16" ht="30">
      <c r="A40" s="456">
        <v>3616</v>
      </c>
      <c r="B40" s="457" t="s">
        <v>580</v>
      </c>
      <c r="C40" s="456" t="s">
        <v>678</v>
      </c>
      <c r="D40" s="446">
        <v>-41808.83</v>
      </c>
      <c r="E40" s="470">
        <v>-109375</v>
      </c>
      <c r="F40" s="470"/>
      <c r="G40" s="472"/>
      <c r="H40" s="448">
        <v>0</v>
      </c>
      <c r="I40" s="449">
        <f t="shared" si="1"/>
        <v>-151183.83000000002</v>
      </c>
      <c r="J40" s="477"/>
      <c r="K40" s="473"/>
      <c r="L40" s="475"/>
      <c r="M40" s="453">
        <f t="shared" si="0"/>
        <v>-151183.83000000002</v>
      </c>
      <c r="N40" s="462">
        <v>0.72345699933650309</v>
      </c>
      <c r="O40" s="462">
        <v>1.0064042427090587</v>
      </c>
      <c r="P40" s="463">
        <v>1.0089313410343475</v>
      </c>
    </row>
    <row r="41" spans="1:16" ht="30">
      <c r="A41" s="456">
        <v>3617</v>
      </c>
      <c r="B41" s="457" t="s">
        <v>581</v>
      </c>
      <c r="C41" s="456" t="s">
        <v>678</v>
      </c>
      <c r="D41" s="446">
        <v>-15071.8</v>
      </c>
      <c r="E41" s="472"/>
      <c r="F41" s="470"/>
      <c r="G41" s="472">
        <v>102597.20999999996</v>
      </c>
      <c r="H41" s="448">
        <v>1289924.6099999994</v>
      </c>
      <c r="I41" s="449">
        <f t="shared" si="1"/>
        <v>1377450.0199999993</v>
      </c>
      <c r="J41" s="466">
        <v>59662309</v>
      </c>
      <c r="K41" s="473">
        <v>1312691</v>
      </c>
      <c r="L41" s="467">
        <v>54160693.82</v>
      </c>
      <c r="M41" s="453">
        <f t="shared" si="0"/>
        <v>5566374.1999999955</v>
      </c>
      <c r="N41" s="462">
        <v>1.0086067511127765</v>
      </c>
      <c r="O41" s="462">
        <v>0.91316031499793426</v>
      </c>
      <c r="P41" s="463">
        <v>0.91722747116638803</v>
      </c>
    </row>
    <row r="42" spans="1:16" ht="30">
      <c r="A42" s="456">
        <v>3618</v>
      </c>
      <c r="B42" s="457" t="s">
        <v>582</v>
      </c>
      <c r="C42" s="456" t="s">
        <v>678</v>
      </c>
      <c r="D42" s="446">
        <v>57208.4</v>
      </c>
      <c r="E42" s="472"/>
      <c r="F42" s="472"/>
      <c r="G42" s="472"/>
      <c r="H42" s="448">
        <v>4356450</v>
      </c>
      <c r="I42" s="449">
        <f t="shared" si="1"/>
        <v>4413658.4000000004</v>
      </c>
      <c r="J42" s="477">
        <v>168331169</v>
      </c>
      <c r="K42" s="473">
        <v>4356450</v>
      </c>
      <c r="L42" s="475">
        <v>155364615</v>
      </c>
      <c r="M42" s="453">
        <f t="shared" si="0"/>
        <v>13023762.400000006</v>
      </c>
      <c r="N42" s="462">
        <v>0.99512331072035387</v>
      </c>
      <c r="O42" s="462">
        <v>0.92110374317527</v>
      </c>
      <c r="P42" s="463">
        <v>0.92605184150236997</v>
      </c>
    </row>
    <row r="43" spans="1:16" ht="30">
      <c r="A43" s="456">
        <v>3619</v>
      </c>
      <c r="B43" s="457" t="s">
        <v>583</v>
      </c>
      <c r="C43" s="456" t="s">
        <v>678</v>
      </c>
      <c r="D43" s="446">
        <v>-56684.33</v>
      </c>
      <c r="E43" s="470"/>
      <c r="F43" s="470"/>
      <c r="G43" s="472"/>
      <c r="H43" s="448">
        <v>461660.44999999925</v>
      </c>
      <c r="I43" s="449">
        <f t="shared" si="1"/>
        <v>404976.11999999924</v>
      </c>
      <c r="J43" s="477">
        <v>15295027</v>
      </c>
      <c r="K43" s="473">
        <v>461660.45</v>
      </c>
      <c r="L43" s="475">
        <v>14695882</v>
      </c>
      <c r="M43" s="453">
        <f t="shared" si="0"/>
        <v>542460.66999999993</v>
      </c>
      <c r="N43" s="462">
        <v>1.0722814652741315</v>
      </c>
      <c r="O43" s="462">
        <v>0.91964138746320567</v>
      </c>
      <c r="P43" s="463">
        <v>0.92305262337097094</v>
      </c>
    </row>
    <row r="44" spans="1:16" ht="30">
      <c r="A44" s="456">
        <v>3620</v>
      </c>
      <c r="B44" s="457" t="s">
        <v>584</v>
      </c>
      <c r="C44" s="456" t="s">
        <v>678</v>
      </c>
      <c r="D44" s="446">
        <v>-53996.12</v>
      </c>
      <c r="E44" s="478">
        <v>-2405</v>
      </c>
      <c r="F44" s="470">
        <v>-43719</v>
      </c>
      <c r="G44" s="472"/>
      <c r="H44" s="448">
        <v>9089162</v>
      </c>
      <c r="I44" s="449">
        <f t="shared" si="1"/>
        <v>8989041.8800000008</v>
      </c>
      <c r="J44" s="477">
        <v>136250964</v>
      </c>
      <c r="K44" s="473">
        <v>9089162</v>
      </c>
      <c r="L44" s="475">
        <v>118929287</v>
      </c>
      <c r="M44" s="453">
        <f t="shared" si="0"/>
        <v>17221556.879999995</v>
      </c>
      <c r="N44" s="462">
        <v>1.0077518896847277</v>
      </c>
      <c r="O44" s="462">
        <v>0.91695495313009301</v>
      </c>
      <c r="P44" s="463">
        <v>0.92206970448371262</v>
      </c>
    </row>
    <row r="45" spans="1:16" ht="30">
      <c r="A45" s="456">
        <v>3621</v>
      </c>
      <c r="B45" s="457" t="s">
        <v>585</v>
      </c>
      <c r="C45" s="456" t="s">
        <v>678</v>
      </c>
      <c r="D45" s="446">
        <v>-68425</v>
      </c>
      <c r="E45" s="470"/>
      <c r="F45" s="470"/>
      <c r="G45" s="472"/>
      <c r="H45" s="448">
        <v>979018</v>
      </c>
      <c r="I45" s="449">
        <f t="shared" si="1"/>
        <v>910593</v>
      </c>
      <c r="J45" s="477">
        <v>48758494</v>
      </c>
      <c r="K45" s="473">
        <v>979018</v>
      </c>
      <c r="L45" s="475">
        <v>46315569</v>
      </c>
      <c r="M45" s="453">
        <f t="shared" si="0"/>
        <v>2374500</v>
      </c>
      <c r="N45" s="462">
        <v>1.1079418715077629</v>
      </c>
      <c r="O45" s="462">
        <v>0.94041975330748995</v>
      </c>
      <c r="P45" s="463">
        <v>0.9418248356568123</v>
      </c>
    </row>
    <row r="46" spans="1:16" ht="30">
      <c r="A46" s="456">
        <v>3622</v>
      </c>
      <c r="B46" s="457" t="s">
        <v>587</v>
      </c>
      <c r="C46" s="456" t="s">
        <v>678</v>
      </c>
      <c r="D46" s="446">
        <v>0</v>
      </c>
      <c r="E46" s="472"/>
      <c r="F46" s="470"/>
      <c r="G46" s="472">
        <v>16040.609999999986</v>
      </c>
      <c r="H46" s="448">
        <v>209123.78999999911</v>
      </c>
      <c r="I46" s="449">
        <f t="shared" si="1"/>
        <v>225164.39999999909</v>
      </c>
      <c r="J46" s="477">
        <v>8318856</v>
      </c>
      <c r="K46" s="473">
        <v>219012</v>
      </c>
      <c r="L46" s="475">
        <v>7928736</v>
      </c>
      <c r="M46" s="453">
        <f t="shared" si="0"/>
        <v>396272.39999999851</v>
      </c>
      <c r="N46" s="462">
        <v>1</v>
      </c>
      <c r="O46" s="462">
        <v>0.98124046903878659</v>
      </c>
      <c r="P46" s="463">
        <v>0.98137977901491991</v>
      </c>
    </row>
    <row r="47" spans="1:16" ht="30">
      <c r="A47" s="456">
        <v>3623</v>
      </c>
      <c r="B47" s="457" t="s">
        <v>588</v>
      </c>
      <c r="C47" s="456" t="s">
        <v>678</v>
      </c>
      <c r="D47" s="446">
        <v>-4891.55</v>
      </c>
      <c r="E47" s="472"/>
      <c r="F47" s="472"/>
      <c r="G47" s="472"/>
      <c r="H47" s="448">
        <v>3617097</v>
      </c>
      <c r="I47" s="449">
        <f t="shared" si="1"/>
        <v>3612205.45</v>
      </c>
      <c r="J47" s="477">
        <v>76999168</v>
      </c>
      <c r="K47" s="473">
        <v>3617097</v>
      </c>
      <c r="L47" s="475">
        <v>68350758</v>
      </c>
      <c r="M47" s="453">
        <f t="shared" si="0"/>
        <v>8643518.450000003</v>
      </c>
      <c r="N47" s="462">
        <v>1.0009007020110012</v>
      </c>
      <c r="O47" s="462">
        <v>0.93391638183692482</v>
      </c>
      <c r="P47" s="463">
        <v>0.93954277285418253</v>
      </c>
    </row>
    <row r="48" spans="1:16" ht="30">
      <c r="A48" s="456">
        <v>3624</v>
      </c>
      <c r="B48" s="457" t="s">
        <v>206</v>
      </c>
      <c r="C48" s="456" t="s">
        <v>678</v>
      </c>
      <c r="D48" s="446">
        <v>-3815.7</v>
      </c>
      <c r="E48" s="470"/>
      <c r="F48" s="470"/>
      <c r="G48" s="472"/>
      <c r="H48" s="448">
        <v>1514773</v>
      </c>
      <c r="I48" s="449">
        <f t="shared" si="1"/>
        <v>1510957.3</v>
      </c>
      <c r="J48" s="477">
        <v>84075557</v>
      </c>
      <c r="K48" s="473">
        <v>1514773</v>
      </c>
      <c r="L48" s="475">
        <v>77133961</v>
      </c>
      <c r="M48" s="453">
        <f t="shared" si="0"/>
        <v>6937780.299999997</v>
      </c>
      <c r="N48" s="462">
        <v>1.0039440744976</v>
      </c>
      <c r="O48" s="462">
        <v>0.9502531767715181</v>
      </c>
      <c r="P48" s="463">
        <v>0.95180864548190769</v>
      </c>
    </row>
    <row r="49" spans="1:16" ht="30">
      <c r="A49" s="456">
        <v>3625</v>
      </c>
      <c r="B49" s="457" t="s">
        <v>589</v>
      </c>
      <c r="C49" s="456" t="s">
        <v>678</v>
      </c>
      <c r="D49" s="446">
        <v>-33012.400000000001</v>
      </c>
      <c r="E49" s="470"/>
      <c r="F49" s="470"/>
      <c r="G49" s="479"/>
      <c r="H49" s="448">
        <v>-1.4915713109076023E-9</v>
      </c>
      <c r="I49" s="449">
        <f t="shared" si="1"/>
        <v>-33012.400000001493</v>
      </c>
      <c r="J49" s="477"/>
      <c r="K49" s="480"/>
      <c r="L49" s="475"/>
      <c r="M49" s="453">
        <f t="shared" si="0"/>
        <v>-33012.400000001493</v>
      </c>
      <c r="N49" s="462">
        <v>1.3133247786669906</v>
      </c>
      <c r="O49" s="462">
        <v>1</v>
      </c>
      <c r="P49" s="463">
        <v>1.0095462779509792</v>
      </c>
    </row>
    <row r="50" spans="1:16" ht="30">
      <c r="A50" s="456">
        <v>3626</v>
      </c>
      <c r="B50" s="457" t="s">
        <v>590</v>
      </c>
      <c r="C50" s="456" t="s">
        <v>678</v>
      </c>
      <c r="D50" s="446">
        <v>-66480.600000000006</v>
      </c>
      <c r="E50" s="472">
        <v>301</v>
      </c>
      <c r="F50" s="472"/>
      <c r="G50" s="472"/>
      <c r="H50" s="448">
        <v>839978</v>
      </c>
      <c r="I50" s="449">
        <f t="shared" si="1"/>
        <v>773798.40000000002</v>
      </c>
      <c r="J50" s="477">
        <v>20100430</v>
      </c>
      <c r="K50" s="473">
        <v>839528</v>
      </c>
      <c r="L50" s="475">
        <v>19339352</v>
      </c>
      <c r="M50" s="453">
        <f t="shared" si="0"/>
        <v>695348.39999999851</v>
      </c>
      <c r="N50" s="462">
        <v>1.1114893725492432</v>
      </c>
      <c r="O50" s="462">
        <v>0.95244593090652163</v>
      </c>
      <c r="P50" s="463">
        <v>0.9580781456246803</v>
      </c>
    </row>
    <row r="51" spans="1:16" ht="30">
      <c r="A51" s="456">
        <v>3628</v>
      </c>
      <c r="B51" s="457" t="s">
        <v>679</v>
      </c>
      <c r="C51" s="456" t="s">
        <v>678</v>
      </c>
      <c r="D51" s="446"/>
      <c r="E51" s="481"/>
      <c r="F51" s="481"/>
      <c r="G51" s="481"/>
      <c r="H51" s="448"/>
      <c r="I51" s="449">
        <f t="shared" si="1"/>
        <v>0</v>
      </c>
      <c r="J51" s="477"/>
      <c r="K51" s="471"/>
      <c r="L51" s="475"/>
      <c r="M51" s="453">
        <f t="shared" si="0"/>
        <v>0</v>
      </c>
      <c r="N51" s="462">
        <v>1.0056742846523332</v>
      </c>
      <c r="O51" s="462">
        <v>0.92125905811123432</v>
      </c>
      <c r="P51" s="463">
        <v>0.92555101658321215</v>
      </c>
    </row>
    <row r="52" spans="1:16" ht="30">
      <c r="A52" s="456">
        <v>3629</v>
      </c>
      <c r="B52" s="457" t="s">
        <v>591</v>
      </c>
      <c r="C52" s="456" t="s">
        <v>678</v>
      </c>
      <c r="D52" s="446">
        <v>-60820.33</v>
      </c>
      <c r="E52" s="481">
        <v>700</v>
      </c>
      <c r="F52" s="481"/>
      <c r="G52" s="481">
        <v>-3724.7999999998137</v>
      </c>
      <c r="H52" s="448">
        <v>4416052</v>
      </c>
      <c r="I52" s="449">
        <f t="shared" si="1"/>
        <v>4352206.87</v>
      </c>
      <c r="J52" s="477">
        <v>160199043</v>
      </c>
      <c r="K52" s="471">
        <v>4416052</v>
      </c>
      <c r="L52" s="475">
        <v>153402799.71000001</v>
      </c>
      <c r="M52" s="453">
        <f t="shared" si="0"/>
        <v>6732398.1599999964</v>
      </c>
      <c r="N52" s="462">
        <v>1.0056742846523332</v>
      </c>
      <c r="O52" s="462">
        <v>0.92125905811123432</v>
      </c>
      <c r="P52" s="463">
        <v>0.92555101658321215</v>
      </c>
    </row>
    <row r="53" spans="1:16" ht="30">
      <c r="A53" s="456">
        <v>3630</v>
      </c>
      <c r="B53" s="457" t="s">
        <v>592</v>
      </c>
      <c r="C53" s="456" t="s">
        <v>678</v>
      </c>
      <c r="D53" s="446">
        <v>-41814</v>
      </c>
      <c r="E53" s="479"/>
      <c r="F53" s="472"/>
      <c r="G53" s="472"/>
      <c r="H53" s="448">
        <v>1170511</v>
      </c>
      <c r="I53" s="449">
        <f t="shared" si="1"/>
        <v>1128697</v>
      </c>
      <c r="J53" s="466">
        <v>51639145</v>
      </c>
      <c r="K53" s="473">
        <v>1170511</v>
      </c>
      <c r="L53" s="467">
        <v>46918819</v>
      </c>
      <c r="M53" s="453">
        <f t="shared" si="0"/>
        <v>4678512</v>
      </c>
      <c r="N53" s="462">
        <v>1.0293640114944789</v>
      </c>
      <c r="O53" s="462">
        <v>0.97025811954197627</v>
      </c>
      <c r="P53" s="463">
        <v>0.97223157045260578</v>
      </c>
    </row>
    <row r="54" spans="1:16" ht="30">
      <c r="A54" s="456">
        <v>3631</v>
      </c>
      <c r="B54" s="457" t="s">
        <v>593</v>
      </c>
      <c r="C54" s="456" t="s">
        <v>678</v>
      </c>
      <c r="D54" s="446">
        <v>3214.3</v>
      </c>
      <c r="E54" s="470"/>
      <c r="F54" s="472"/>
      <c r="G54" s="472"/>
      <c r="H54" s="448">
        <v>819693</v>
      </c>
      <c r="I54" s="449">
        <f t="shared" si="1"/>
        <v>822907.3</v>
      </c>
      <c r="J54" s="477">
        <v>27466132</v>
      </c>
      <c r="K54" s="473">
        <v>819693</v>
      </c>
      <c r="L54" s="475">
        <v>25778836</v>
      </c>
      <c r="M54" s="453">
        <f t="shared" si="0"/>
        <v>1690510.3000000007</v>
      </c>
      <c r="N54" s="462">
        <v>0.9911165783612419</v>
      </c>
      <c r="O54" s="462">
        <v>0.95222841808584247</v>
      </c>
      <c r="P54" s="463">
        <v>0.95323321861364585</v>
      </c>
    </row>
    <row r="55" spans="1:16" ht="30">
      <c r="A55" s="456">
        <v>3633</v>
      </c>
      <c r="B55" s="457" t="s">
        <v>594</v>
      </c>
      <c r="C55" s="456" t="s">
        <v>678</v>
      </c>
      <c r="D55" s="446">
        <v>-572630.99</v>
      </c>
      <c r="E55" s="470"/>
      <c r="F55" s="472"/>
      <c r="G55" s="472"/>
      <c r="H55" s="448">
        <v>395414</v>
      </c>
      <c r="I55" s="449">
        <f t="shared" si="1"/>
        <v>-177216.99</v>
      </c>
      <c r="J55" s="477">
        <v>24372195</v>
      </c>
      <c r="K55" s="473">
        <v>395414</v>
      </c>
      <c r="L55" s="475">
        <v>22824640</v>
      </c>
      <c r="M55" s="453">
        <f t="shared" si="0"/>
        <v>974924.01000000164</v>
      </c>
      <c r="N55" s="462">
        <v>1.368802005407771</v>
      </c>
      <c r="O55" s="462">
        <v>0.9263451659043892</v>
      </c>
      <c r="P55" s="463">
        <v>0.93612740576341291</v>
      </c>
    </row>
    <row r="56" spans="1:16" ht="30">
      <c r="A56" s="456">
        <v>3635</v>
      </c>
      <c r="B56" s="457" t="s">
        <v>595</v>
      </c>
      <c r="C56" s="456" t="s">
        <v>678</v>
      </c>
      <c r="D56" s="446">
        <v>1147.4000000000001</v>
      </c>
      <c r="E56" s="472"/>
      <c r="F56" s="478">
        <v>-480</v>
      </c>
      <c r="G56" s="472"/>
      <c r="H56" s="448">
        <v>1181997</v>
      </c>
      <c r="I56" s="449">
        <f t="shared" si="1"/>
        <v>1182664.3999999999</v>
      </c>
      <c r="J56" s="477">
        <v>31010990</v>
      </c>
      <c r="K56" s="473">
        <v>1181997</v>
      </c>
      <c r="L56" s="482">
        <v>28977978</v>
      </c>
      <c r="M56" s="453">
        <f t="shared" si="0"/>
        <v>2033679.3999999985</v>
      </c>
      <c r="N56" s="462">
        <v>0.99782929240683682</v>
      </c>
      <c r="O56" s="462">
        <v>0.93488692615202551</v>
      </c>
      <c r="P56" s="463">
        <v>0.93813936902219741</v>
      </c>
    </row>
    <row r="57" spans="1:16" ht="30">
      <c r="A57" s="456">
        <v>3637</v>
      </c>
      <c r="B57" s="457" t="s">
        <v>596</v>
      </c>
      <c r="C57" s="456" t="s">
        <v>678</v>
      </c>
      <c r="D57" s="446">
        <v>-9043.85</v>
      </c>
      <c r="E57" s="470"/>
      <c r="F57" s="470"/>
      <c r="G57" s="472"/>
      <c r="H57" s="448">
        <v>1.4897523215040565E-9</v>
      </c>
      <c r="I57" s="449">
        <f t="shared" si="1"/>
        <v>-9043.8499999985106</v>
      </c>
      <c r="J57" s="477">
        <v>925542</v>
      </c>
      <c r="K57" s="473"/>
      <c r="L57" s="483"/>
      <c r="M57" s="453">
        <f t="shared" si="0"/>
        <v>916498.15000000154</v>
      </c>
      <c r="N57" s="462">
        <v>1.004775271918203</v>
      </c>
      <c r="O57" s="462">
        <v>1</v>
      </c>
      <c r="P57" s="463">
        <v>1.0003147121151628</v>
      </c>
    </row>
    <row r="58" spans="1:16" ht="30">
      <c r="A58" s="456">
        <v>3638</v>
      </c>
      <c r="B58" s="457" t="s">
        <v>597</v>
      </c>
      <c r="C58" s="456" t="s">
        <v>678</v>
      </c>
      <c r="D58" s="446">
        <v>-33810.11</v>
      </c>
      <c r="E58" s="470"/>
      <c r="F58" s="470"/>
      <c r="G58" s="472"/>
      <c r="H58" s="448">
        <v>140479.25999999978</v>
      </c>
      <c r="I58" s="449">
        <f t="shared" si="1"/>
        <v>106669.14999999978</v>
      </c>
      <c r="J58" s="466">
        <v>15470679</v>
      </c>
      <c r="K58" s="473">
        <v>140479.26</v>
      </c>
      <c r="L58" s="467">
        <v>14477926</v>
      </c>
      <c r="M58" s="453">
        <f t="shared" si="0"/>
        <v>958942.8900000006</v>
      </c>
      <c r="N58" s="462">
        <v>1.0267767943183617</v>
      </c>
      <c r="O58" s="462">
        <v>0.98476521426282038</v>
      </c>
      <c r="P58" s="463">
        <v>0.9894977975553727</v>
      </c>
    </row>
    <row r="59" spans="1:16" ht="30">
      <c r="A59" s="456">
        <v>3640</v>
      </c>
      <c r="B59" s="457" t="s">
        <v>238</v>
      </c>
      <c r="C59" s="456" t="s">
        <v>678</v>
      </c>
      <c r="D59" s="446">
        <v>-10336.82</v>
      </c>
      <c r="E59" s="472"/>
      <c r="F59" s="478">
        <v>-100</v>
      </c>
      <c r="G59" s="472"/>
      <c r="H59" s="448">
        <v>183753</v>
      </c>
      <c r="I59" s="449">
        <f t="shared" si="1"/>
        <v>173316.18</v>
      </c>
      <c r="J59" s="477">
        <v>16017860</v>
      </c>
      <c r="K59" s="473">
        <v>183753</v>
      </c>
      <c r="L59" s="484">
        <v>15098779</v>
      </c>
      <c r="M59" s="453">
        <f t="shared" si="0"/>
        <v>908644.1799999997</v>
      </c>
      <c r="N59" s="462">
        <v>1.1657174261072094</v>
      </c>
      <c r="O59" s="462">
        <v>0.85095897786385055</v>
      </c>
      <c r="P59" s="463">
        <v>0.85655320391465417</v>
      </c>
    </row>
    <row r="60" spans="1:16" ht="30">
      <c r="A60" s="456">
        <v>3641</v>
      </c>
      <c r="B60" s="457" t="s">
        <v>598</v>
      </c>
      <c r="C60" s="456" t="s">
        <v>678</v>
      </c>
      <c r="D60" s="446">
        <v>7100.7</v>
      </c>
      <c r="E60" s="472"/>
      <c r="F60" s="472"/>
      <c r="G60" s="472">
        <v>32778.030000000028</v>
      </c>
      <c r="H60" s="448">
        <v>1535899</v>
      </c>
      <c r="I60" s="449">
        <f t="shared" si="1"/>
        <v>1575777.73</v>
      </c>
      <c r="J60" s="477">
        <v>35989243</v>
      </c>
      <c r="K60" s="474">
        <v>1535899</v>
      </c>
      <c r="L60" s="477">
        <v>34737375.200000003</v>
      </c>
      <c r="M60" s="453">
        <f t="shared" si="0"/>
        <v>1291746.5299999937</v>
      </c>
      <c r="N60" s="462">
        <v>0.9940494203072594</v>
      </c>
      <c r="O60" s="462">
        <v>0.95824531536380742</v>
      </c>
      <c r="P60" s="463">
        <v>0.95943113101305699</v>
      </c>
    </row>
    <row r="61" spans="1:16" ht="30">
      <c r="A61" s="456">
        <v>3642</v>
      </c>
      <c r="B61" s="457" t="s">
        <v>599</v>
      </c>
      <c r="C61" s="456" t="s">
        <v>678</v>
      </c>
      <c r="D61" s="446">
        <v>-7973.6100000000006</v>
      </c>
      <c r="E61" s="472"/>
      <c r="F61" s="472"/>
      <c r="G61" s="472"/>
      <c r="H61" s="448">
        <v>2827663</v>
      </c>
      <c r="I61" s="449">
        <f t="shared" si="1"/>
        <v>2819689.39</v>
      </c>
      <c r="J61" s="477">
        <v>25698540.420000002</v>
      </c>
      <c r="K61" s="473">
        <v>2827663</v>
      </c>
      <c r="L61" s="477">
        <v>19146732</v>
      </c>
      <c r="M61" s="453">
        <f t="shared" si="0"/>
        <v>6543834.8100000024</v>
      </c>
      <c r="N61" s="462">
        <v>1.0028204351524932</v>
      </c>
      <c r="O61" s="462">
        <v>0.93426406737862844</v>
      </c>
      <c r="P61" s="463">
        <v>0.93763692277755939</v>
      </c>
    </row>
    <row r="62" spans="1:16" ht="30">
      <c r="A62" s="456">
        <v>3643</v>
      </c>
      <c r="B62" s="457" t="s">
        <v>600</v>
      </c>
      <c r="C62" s="456" t="s">
        <v>678</v>
      </c>
      <c r="D62" s="446">
        <v>14447</v>
      </c>
      <c r="E62" s="470">
        <v>-524</v>
      </c>
      <c r="F62" s="470"/>
      <c r="G62" s="472">
        <v>52933.330000000075</v>
      </c>
      <c r="H62" s="448">
        <v>3894142.9300000072</v>
      </c>
      <c r="I62" s="449">
        <f t="shared" si="1"/>
        <v>3960999.2600000072</v>
      </c>
      <c r="J62" s="466">
        <v>104371587</v>
      </c>
      <c r="K62" s="473">
        <v>3941403</v>
      </c>
      <c r="L62" s="467">
        <v>99933037.260000005</v>
      </c>
      <c r="M62" s="453">
        <f t="shared" si="0"/>
        <v>4458146</v>
      </c>
      <c r="N62" s="462">
        <v>0.9934124580099486</v>
      </c>
      <c r="O62" s="462">
        <v>0.93692850771881275</v>
      </c>
      <c r="P62" s="463">
        <v>0.93862632871493545</v>
      </c>
    </row>
    <row r="63" spans="1:16" ht="30">
      <c r="A63" s="456">
        <v>3644</v>
      </c>
      <c r="B63" s="457" t="s">
        <v>601</v>
      </c>
      <c r="C63" s="456" t="s">
        <v>678</v>
      </c>
      <c r="D63" s="446">
        <v>-209446.58</v>
      </c>
      <c r="E63" s="479"/>
      <c r="F63" s="470"/>
      <c r="G63" s="472"/>
      <c r="H63" s="448">
        <v>19238803</v>
      </c>
      <c r="I63" s="449">
        <f t="shared" si="1"/>
        <v>19029356.420000002</v>
      </c>
      <c r="J63" s="477">
        <v>158218852</v>
      </c>
      <c r="K63" s="473">
        <v>19247803</v>
      </c>
      <c r="L63" s="475">
        <v>146060606.24000001</v>
      </c>
      <c r="M63" s="453">
        <f t="shared" si="0"/>
        <v>11939799.180000007</v>
      </c>
      <c r="N63" s="462">
        <v>1.0160869390384888</v>
      </c>
      <c r="O63" s="462">
        <v>0.93006796207725273</v>
      </c>
      <c r="P63" s="463">
        <v>0.93553303442529712</v>
      </c>
    </row>
    <row r="64" spans="1:16" ht="30">
      <c r="A64" s="456">
        <v>3645</v>
      </c>
      <c r="B64" s="457" t="s">
        <v>602</v>
      </c>
      <c r="C64" s="456" t="s">
        <v>678</v>
      </c>
      <c r="D64" s="446">
        <v>78946.55</v>
      </c>
      <c r="E64" s="478">
        <v>-600</v>
      </c>
      <c r="F64" s="470"/>
      <c r="G64" s="472">
        <v>76642.850000000093</v>
      </c>
      <c r="H64" s="448">
        <v>2353114.150000006</v>
      </c>
      <c r="I64" s="449">
        <f t="shared" si="1"/>
        <v>2508103.5500000059</v>
      </c>
      <c r="J64" s="477">
        <v>83352246</v>
      </c>
      <c r="K64" s="473">
        <v>2429757</v>
      </c>
      <c r="L64" s="477">
        <v>79942040</v>
      </c>
      <c r="M64" s="453">
        <f t="shared" si="0"/>
        <v>3488552.5500000119</v>
      </c>
      <c r="N64" s="462">
        <v>0.95009871815102709</v>
      </c>
      <c r="O64" s="462">
        <v>0.94884341484191104</v>
      </c>
      <c r="P64" s="463">
        <v>0.94888817182805651</v>
      </c>
    </row>
    <row r="65" spans="1:16" ht="30">
      <c r="A65" s="456">
        <v>3646</v>
      </c>
      <c r="B65" s="457" t="s">
        <v>604</v>
      </c>
      <c r="C65" s="456" t="s">
        <v>678</v>
      </c>
      <c r="D65" s="446">
        <v>-1270.2</v>
      </c>
      <c r="E65" s="470"/>
      <c r="F65" s="470"/>
      <c r="G65" s="472"/>
      <c r="H65" s="448">
        <v>3737376</v>
      </c>
      <c r="I65" s="449">
        <f t="shared" si="1"/>
        <v>3736105.8</v>
      </c>
      <c r="J65" s="485">
        <v>32552831</v>
      </c>
      <c r="K65" s="473">
        <v>3737376</v>
      </c>
      <c r="L65" s="485">
        <v>30478284</v>
      </c>
      <c r="M65" s="453">
        <f t="shared" si="0"/>
        <v>2073276.799999997</v>
      </c>
      <c r="N65" s="462">
        <v>1.0016130224322122</v>
      </c>
      <c r="O65" s="462">
        <v>0.97245516001233834</v>
      </c>
      <c r="P65" s="463">
        <v>0.97337135675894249</v>
      </c>
    </row>
    <row r="66" spans="1:16" ht="30.75" thickBot="1">
      <c r="A66" s="486">
        <v>3647</v>
      </c>
      <c r="B66" s="487" t="s">
        <v>605</v>
      </c>
      <c r="C66" s="488" t="s">
        <v>678</v>
      </c>
      <c r="D66" s="446">
        <v>-1405803.52</v>
      </c>
      <c r="E66" s="489">
        <v>-200</v>
      </c>
      <c r="F66" s="489"/>
      <c r="G66" s="490"/>
      <c r="H66" s="448">
        <v>3134669</v>
      </c>
      <c r="I66" s="449">
        <f t="shared" si="1"/>
        <v>1728665.48</v>
      </c>
      <c r="J66" s="491">
        <v>111057480</v>
      </c>
      <c r="K66" s="492">
        <v>3134669</v>
      </c>
      <c r="L66" s="491">
        <v>101047627</v>
      </c>
      <c r="M66" s="453">
        <f t="shared" si="0"/>
        <v>8603849.4800000042</v>
      </c>
      <c r="N66" s="462">
        <v>1.1682814374135848</v>
      </c>
      <c r="O66" s="462">
        <v>0.90795264489900396</v>
      </c>
      <c r="P66" s="463">
        <v>0.93414732080484453</v>
      </c>
    </row>
    <row r="67" spans="1:16" ht="30">
      <c r="A67" s="493">
        <v>3648</v>
      </c>
      <c r="B67" s="494" t="s">
        <v>606</v>
      </c>
      <c r="C67" s="493" t="s">
        <v>678</v>
      </c>
      <c r="D67" s="446">
        <v>-108659.67</v>
      </c>
      <c r="E67" s="495"/>
      <c r="F67" s="496"/>
      <c r="G67" s="497"/>
      <c r="H67" s="448">
        <v>2735244</v>
      </c>
      <c r="I67" s="449">
        <f t="shared" si="1"/>
        <v>2626584.33</v>
      </c>
      <c r="J67" s="498">
        <v>53923595.880000003</v>
      </c>
      <c r="K67" s="499">
        <v>2735244</v>
      </c>
      <c r="L67" s="498">
        <v>45285893.880000003</v>
      </c>
      <c r="M67" s="453">
        <f t="shared" si="0"/>
        <v>8529042.3299999982</v>
      </c>
      <c r="N67" s="462">
        <v>1.0461843020304753</v>
      </c>
      <c r="O67" s="462">
        <v>0.96618662897963403</v>
      </c>
      <c r="P67" s="463">
        <v>0.97058637557650695</v>
      </c>
    </row>
    <row r="68" spans="1:16" ht="30">
      <c r="A68" s="456">
        <v>3650</v>
      </c>
      <c r="B68" s="457" t="s">
        <v>607</v>
      </c>
      <c r="C68" s="456" t="s">
        <v>678</v>
      </c>
      <c r="D68" s="446">
        <v>-24197.59</v>
      </c>
      <c r="E68" s="470"/>
      <c r="F68" s="472"/>
      <c r="G68" s="472"/>
      <c r="H68" s="448">
        <v>508949.98000000417</v>
      </c>
      <c r="I68" s="449">
        <f t="shared" si="1"/>
        <v>484752.39000000415</v>
      </c>
      <c r="J68" s="485">
        <v>15045849</v>
      </c>
      <c r="K68" s="473">
        <v>504259</v>
      </c>
      <c r="L68" s="485">
        <v>15027849</v>
      </c>
      <c r="M68" s="453">
        <f t="shared" si="0"/>
        <v>-1506.6099999956787</v>
      </c>
      <c r="N68" s="462">
        <v>1.0243610916591688</v>
      </c>
      <c r="O68" s="462">
        <v>0.85919319993982246</v>
      </c>
      <c r="P68" s="463">
        <v>0.86850904365615511</v>
      </c>
    </row>
    <row r="69" spans="1:16" ht="30">
      <c r="A69" s="456">
        <v>3651</v>
      </c>
      <c r="B69" s="457" t="s">
        <v>608</v>
      </c>
      <c r="C69" s="456" t="s">
        <v>678</v>
      </c>
      <c r="D69" s="446">
        <v>-157858.54999999999</v>
      </c>
      <c r="E69" s="478">
        <v>-4130</v>
      </c>
      <c r="F69" s="470"/>
      <c r="G69" s="472"/>
      <c r="H69" s="448">
        <v>14295254</v>
      </c>
      <c r="I69" s="449">
        <f t="shared" si="1"/>
        <v>14133265.449999999</v>
      </c>
      <c r="J69" s="485">
        <v>183460254</v>
      </c>
      <c r="K69" s="473">
        <v>14295254</v>
      </c>
      <c r="L69" s="485">
        <v>170035295</v>
      </c>
      <c r="M69" s="453">
        <f t="shared" si="0"/>
        <v>13262970.449999988</v>
      </c>
      <c r="N69" s="462">
        <v>1.0145665953535798</v>
      </c>
      <c r="O69" s="462">
        <v>0.86982216080829033</v>
      </c>
      <c r="P69" s="463">
        <v>0.88511543020136496</v>
      </c>
    </row>
    <row r="70" spans="1:16" ht="30">
      <c r="A70" s="456">
        <v>3652</v>
      </c>
      <c r="B70" s="457" t="s">
        <v>609</v>
      </c>
      <c r="C70" s="456" t="s">
        <v>678</v>
      </c>
      <c r="D70" s="446">
        <v>6951.4</v>
      </c>
      <c r="E70" s="472"/>
      <c r="F70" s="472"/>
      <c r="G70" s="472">
        <v>9260.3800000000047</v>
      </c>
      <c r="H70" s="448">
        <v>597122.62000000104</v>
      </c>
      <c r="I70" s="449">
        <f t="shared" si="1"/>
        <v>613334.40000000107</v>
      </c>
      <c r="J70" s="485">
        <v>26499511</v>
      </c>
      <c r="K70" s="473">
        <v>687383</v>
      </c>
      <c r="L70" s="485">
        <v>24976883</v>
      </c>
      <c r="M70" s="453">
        <f t="shared" si="0"/>
        <v>1448579.4000000022</v>
      </c>
      <c r="N70" s="462">
        <v>0.99399587758239916</v>
      </c>
      <c r="O70" s="462">
        <v>0.97918273973328418</v>
      </c>
      <c r="P70" s="463">
        <v>0.97985540666197479</v>
      </c>
    </row>
    <row r="71" spans="1:16" ht="30">
      <c r="A71" s="456">
        <v>3653</v>
      </c>
      <c r="B71" s="457" t="s">
        <v>278</v>
      </c>
      <c r="C71" s="456" t="s">
        <v>678</v>
      </c>
      <c r="D71" s="446">
        <v>-42760.06</v>
      </c>
      <c r="E71" s="472">
        <v>2000</v>
      </c>
      <c r="F71" s="479"/>
      <c r="G71" s="472"/>
      <c r="H71" s="448">
        <v>1783718.7599999979</v>
      </c>
      <c r="I71" s="449">
        <f t="shared" si="1"/>
        <v>1742958.6999999979</v>
      </c>
      <c r="J71" s="485">
        <v>19577171</v>
      </c>
      <c r="K71" s="474">
        <v>1781745</v>
      </c>
      <c r="L71" s="485">
        <v>16493063</v>
      </c>
      <c r="M71" s="453">
        <f t="shared" si="0"/>
        <v>3045321.6999999993</v>
      </c>
      <c r="N71" s="462">
        <v>1.0129507581811221</v>
      </c>
      <c r="O71" s="462">
        <v>0.91895633296465618</v>
      </c>
      <c r="P71" s="463">
        <v>0.92893082361821211</v>
      </c>
    </row>
    <row r="72" spans="1:16" ht="30">
      <c r="A72" s="456">
        <v>3654</v>
      </c>
      <c r="B72" s="457" t="s">
        <v>610</v>
      </c>
      <c r="C72" s="456" t="s">
        <v>678</v>
      </c>
      <c r="D72" s="446">
        <v>36406</v>
      </c>
      <c r="E72" s="472"/>
      <c r="F72" s="472"/>
      <c r="G72" s="472"/>
      <c r="H72" s="448">
        <v>4507737</v>
      </c>
      <c r="I72" s="449">
        <f t="shared" si="1"/>
        <v>4544143</v>
      </c>
      <c r="J72" s="466">
        <v>202673603</v>
      </c>
      <c r="K72" s="473">
        <v>4507737</v>
      </c>
      <c r="L72" s="467">
        <v>185309464.19999999</v>
      </c>
      <c r="M72" s="453">
        <f t="shared" ref="M72:M135" si="2">SUM(I72+J72-K72-L72)</f>
        <v>17400544.800000012</v>
      </c>
      <c r="N72" s="462">
        <v>0.99479707952753837</v>
      </c>
      <c r="O72" s="462">
        <v>0.90629186980394982</v>
      </c>
      <c r="P72" s="463">
        <v>0.91183818921590298</v>
      </c>
    </row>
    <row r="73" spans="1:16" ht="30">
      <c r="A73" s="456">
        <v>3655</v>
      </c>
      <c r="B73" s="457" t="s">
        <v>611</v>
      </c>
      <c r="C73" s="456" t="s">
        <v>678</v>
      </c>
      <c r="D73" s="446">
        <v>-139030.9</v>
      </c>
      <c r="E73" s="470"/>
      <c r="F73" s="470"/>
      <c r="G73" s="472"/>
      <c r="H73" s="448">
        <v>1135364</v>
      </c>
      <c r="I73" s="449">
        <f t="shared" si="1"/>
        <v>996333.1</v>
      </c>
      <c r="J73" s="485">
        <v>37075511</v>
      </c>
      <c r="K73" s="473">
        <v>1135364</v>
      </c>
      <c r="L73" s="485">
        <v>33223564</v>
      </c>
      <c r="M73" s="453">
        <f t="shared" si="2"/>
        <v>3712916.1000000015</v>
      </c>
      <c r="N73" s="462">
        <v>1.0070504877821085</v>
      </c>
      <c r="O73" s="462">
        <v>0.95524380770076101</v>
      </c>
      <c r="P73" s="463">
        <v>0.95927357525646129</v>
      </c>
    </row>
    <row r="74" spans="1:16" ht="30">
      <c r="A74" s="456">
        <v>3656</v>
      </c>
      <c r="B74" s="457" t="s">
        <v>612</v>
      </c>
      <c r="C74" s="456" t="s">
        <v>678</v>
      </c>
      <c r="D74" s="446">
        <v>-63801.46</v>
      </c>
      <c r="E74" s="472"/>
      <c r="F74" s="472"/>
      <c r="G74" s="472"/>
      <c r="H74" s="448">
        <v>0</v>
      </c>
      <c r="I74" s="449">
        <f t="shared" si="1"/>
        <v>-63801.46</v>
      </c>
      <c r="J74" s="485"/>
      <c r="K74" s="473"/>
      <c r="L74" s="485"/>
      <c r="M74" s="453">
        <f>SUM(I74+J74-K74-L74)</f>
        <v>-63801.46</v>
      </c>
      <c r="N74" s="462">
        <v>0</v>
      </c>
      <c r="O74" s="462">
        <v>0</v>
      </c>
      <c r="P74" s="463">
        <v>0</v>
      </c>
    </row>
    <row r="75" spans="1:16" ht="30">
      <c r="A75" s="456">
        <v>3657</v>
      </c>
      <c r="B75" s="457" t="s">
        <v>613</v>
      </c>
      <c r="C75" s="456" t="s">
        <v>678</v>
      </c>
      <c r="D75" s="446">
        <v>-44525</v>
      </c>
      <c r="E75" s="470"/>
      <c r="F75" s="470"/>
      <c r="G75" s="472"/>
      <c r="H75" s="448">
        <v>3565549</v>
      </c>
      <c r="I75" s="449">
        <f t="shared" si="1"/>
        <v>3521024</v>
      </c>
      <c r="J75" s="485">
        <v>114164642</v>
      </c>
      <c r="K75" s="473">
        <v>3565549</v>
      </c>
      <c r="L75" s="485">
        <v>110159836</v>
      </c>
      <c r="M75" s="453">
        <f>SUM(I75+J75-K75-L75)</f>
        <v>3960281</v>
      </c>
      <c r="N75" s="462">
        <v>1.0267632266565558</v>
      </c>
      <c r="O75" s="462">
        <v>0.96354763316902703</v>
      </c>
      <c r="P75" s="463">
        <v>0.96654046381045522</v>
      </c>
    </row>
    <row r="76" spans="1:16" ht="30">
      <c r="A76" s="456">
        <v>3658</v>
      </c>
      <c r="B76" s="457" t="s">
        <v>614</v>
      </c>
      <c r="C76" s="456" t="s">
        <v>678</v>
      </c>
      <c r="D76" s="446">
        <v>-50863.75</v>
      </c>
      <c r="E76" s="470"/>
      <c r="F76" s="470"/>
      <c r="G76" s="472">
        <v>26106.629999999888</v>
      </c>
      <c r="H76" s="448">
        <v>1444050.8399999961</v>
      </c>
      <c r="I76" s="449">
        <f t="shared" ref="I76:I139" si="3">SUM(D76:H76)</f>
        <v>1419293.719999996</v>
      </c>
      <c r="J76" s="485">
        <v>39267643</v>
      </c>
      <c r="K76" s="473">
        <v>1426289</v>
      </c>
      <c r="L76" s="485">
        <v>35560289.469999999</v>
      </c>
      <c r="M76" s="453">
        <f t="shared" si="2"/>
        <v>3700358.25</v>
      </c>
      <c r="N76" s="462">
        <v>1.0396087850106674</v>
      </c>
      <c r="O76" s="462">
        <v>0.93544468208971621</v>
      </c>
      <c r="P76" s="463">
        <v>0.93965294379228559</v>
      </c>
    </row>
    <row r="77" spans="1:16" ht="30">
      <c r="A77" s="456">
        <v>3659</v>
      </c>
      <c r="B77" s="457" t="s">
        <v>615</v>
      </c>
      <c r="C77" s="456" t="s">
        <v>678</v>
      </c>
      <c r="D77" s="446">
        <v>-3474.8</v>
      </c>
      <c r="E77" s="472"/>
      <c r="F77" s="472"/>
      <c r="G77" s="472">
        <v>-900</v>
      </c>
      <c r="H77" s="448">
        <v>535788</v>
      </c>
      <c r="I77" s="449">
        <f t="shared" si="3"/>
        <v>531413.19999999995</v>
      </c>
      <c r="J77" s="500">
        <v>21202355</v>
      </c>
      <c r="K77" s="471">
        <v>535788</v>
      </c>
      <c r="L77" s="500">
        <v>19814939</v>
      </c>
      <c r="M77" s="453">
        <f t="shared" si="2"/>
        <v>1383041.1999999993</v>
      </c>
      <c r="N77" s="462">
        <v>1.1836652712588269</v>
      </c>
      <c r="O77" s="462">
        <v>1</v>
      </c>
      <c r="P77" s="463">
        <v>1.002325080017467</v>
      </c>
    </row>
    <row r="78" spans="1:16" ht="30">
      <c r="A78" s="456">
        <v>3660</v>
      </c>
      <c r="B78" s="457" t="s">
        <v>301</v>
      </c>
      <c r="C78" s="456" t="s">
        <v>678</v>
      </c>
      <c r="D78" s="446">
        <v>-20618.48</v>
      </c>
      <c r="E78" s="470"/>
      <c r="F78" s="470"/>
      <c r="G78" s="472"/>
      <c r="H78" s="448">
        <v>0</v>
      </c>
      <c r="I78" s="449">
        <f t="shared" si="3"/>
        <v>-20618.48</v>
      </c>
      <c r="J78" s="485"/>
      <c r="K78" s="473"/>
      <c r="L78" s="485"/>
      <c r="M78" s="453">
        <f t="shared" si="2"/>
        <v>-20618.48</v>
      </c>
      <c r="N78" s="462">
        <v>0</v>
      </c>
      <c r="O78" s="462">
        <v>0</v>
      </c>
      <c r="P78" s="463">
        <v>0</v>
      </c>
    </row>
    <row r="79" spans="1:16" ht="30">
      <c r="A79" s="456">
        <v>3662</v>
      </c>
      <c r="B79" s="457" t="s">
        <v>616</v>
      </c>
      <c r="C79" s="456" t="s">
        <v>678</v>
      </c>
      <c r="D79" s="446">
        <v>-44772.6</v>
      </c>
      <c r="E79" s="479"/>
      <c r="F79" s="472"/>
      <c r="G79" s="472"/>
      <c r="H79" s="448">
        <v>1039377.620000001</v>
      </c>
      <c r="I79" s="449">
        <f t="shared" si="3"/>
        <v>994605.02000000107</v>
      </c>
      <c r="J79" s="466">
        <v>14418445</v>
      </c>
      <c r="K79" s="473">
        <v>1033523</v>
      </c>
      <c r="L79" s="467">
        <v>13266177</v>
      </c>
      <c r="M79" s="453">
        <f t="shared" si="2"/>
        <v>1113350.0200000014</v>
      </c>
      <c r="N79" s="462">
        <v>1.0047605988342296</v>
      </c>
      <c r="O79" s="462">
        <v>0.94381699097474236</v>
      </c>
      <c r="P79" s="463">
        <v>0.94850581588000582</v>
      </c>
    </row>
    <row r="80" spans="1:16" ht="30">
      <c r="A80" s="456">
        <v>3663</v>
      </c>
      <c r="B80" s="457" t="s">
        <v>617</v>
      </c>
      <c r="C80" s="456" t="s">
        <v>678</v>
      </c>
      <c r="D80" s="446">
        <v>-71631.8</v>
      </c>
      <c r="E80" s="470"/>
      <c r="F80" s="472"/>
      <c r="G80" s="472"/>
      <c r="H80" s="448">
        <v>117535</v>
      </c>
      <c r="I80" s="449">
        <f t="shared" si="3"/>
        <v>45903.199999999997</v>
      </c>
      <c r="J80" s="485">
        <v>3867023</v>
      </c>
      <c r="K80" s="473">
        <v>117535</v>
      </c>
      <c r="L80" s="485">
        <v>3762404</v>
      </c>
      <c r="M80" s="453">
        <f t="shared" si="2"/>
        <v>32987.200000000186</v>
      </c>
      <c r="N80" s="462">
        <v>2.1819567971777802</v>
      </c>
      <c r="O80" s="462">
        <v>0.94010947716966542</v>
      </c>
      <c r="P80" s="463">
        <v>0.98669050845633388</v>
      </c>
    </row>
    <row r="81" spans="1:16" ht="30">
      <c r="A81" s="456">
        <v>3664</v>
      </c>
      <c r="B81" s="457" t="s">
        <v>618</v>
      </c>
      <c r="C81" s="456" t="s">
        <v>678</v>
      </c>
      <c r="D81" s="446">
        <v>-51078.5</v>
      </c>
      <c r="E81" s="470"/>
      <c r="F81" s="470"/>
      <c r="G81" s="472"/>
      <c r="H81" s="448">
        <v>3837460</v>
      </c>
      <c r="I81" s="449">
        <f t="shared" si="3"/>
        <v>3786381.5</v>
      </c>
      <c r="J81" s="485">
        <v>104665548</v>
      </c>
      <c r="K81" s="473">
        <v>3786381.5</v>
      </c>
      <c r="L81" s="485">
        <v>96767223.5</v>
      </c>
      <c r="M81" s="453">
        <f t="shared" si="2"/>
        <v>7898324.5</v>
      </c>
      <c r="N81" s="462">
        <v>1.0100774504800987</v>
      </c>
      <c r="O81" s="462">
        <v>0.89838623754312497</v>
      </c>
      <c r="P81" s="463">
        <v>0.90509627930227687</v>
      </c>
    </row>
    <row r="82" spans="1:16" ht="30">
      <c r="A82" s="456">
        <v>3665</v>
      </c>
      <c r="B82" s="457" t="s">
        <v>680</v>
      </c>
      <c r="C82" s="456" t="s">
        <v>678</v>
      </c>
      <c r="D82" s="446">
        <v>0</v>
      </c>
      <c r="E82" s="470">
        <v>0</v>
      </c>
      <c r="F82" s="470">
        <v>0</v>
      </c>
      <c r="G82" s="472"/>
      <c r="H82" s="448">
        <v>0</v>
      </c>
      <c r="I82" s="449">
        <f t="shared" si="3"/>
        <v>0</v>
      </c>
      <c r="J82" s="485"/>
      <c r="K82" s="473"/>
      <c r="L82" s="485"/>
      <c r="M82" s="453">
        <f t="shared" si="2"/>
        <v>0</v>
      </c>
      <c r="N82" s="462"/>
      <c r="O82" s="462"/>
      <c r="P82" s="463"/>
    </row>
    <row r="83" spans="1:16" ht="30">
      <c r="A83" s="456">
        <v>3666</v>
      </c>
      <c r="B83" s="457" t="s">
        <v>619</v>
      </c>
      <c r="C83" s="456" t="s">
        <v>678</v>
      </c>
      <c r="D83" s="446">
        <v>-101059.18</v>
      </c>
      <c r="E83" s="479"/>
      <c r="F83" s="479"/>
      <c r="G83" s="472"/>
      <c r="H83" s="448">
        <v>1411018.9699999988</v>
      </c>
      <c r="I83" s="449">
        <f t="shared" si="3"/>
        <v>1309959.7899999989</v>
      </c>
      <c r="J83" s="485">
        <v>47897563</v>
      </c>
      <c r="K83" s="473">
        <v>1411018.97</v>
      </c>
      <c r="L83" s="501">
        <v>42069987</v>
      </c>
      <c r="M83" s="453">
        <f t="shared" si="2"/>
        <v>5726516.8200000003</v>
      </c>
      <c r="N83" s="462">
        <v>1.1149269796082675</v>
      </c>
      <c r="O83" s="462">
        <v>0.96301076585084033</v>
      </c>
      <c r="P83" s="463">
        <v>0.9665322528077589</v>
      </c>
    </row>
    <row r="84" spans="1:16" ht="30">
      <c r="A84" s="456">
        <v>3667</v>
      </c>
      <c r="B84" s="457" t="s">
        <v>620</v>
      </c>
      <c r="C84" s="456" t="s">
        <v>678</v>
      </c>
      <c r="D84" s="446">
        <v>9984.3799999999992</v>
      </c>
      <c r="E84" s="470"/>
      <c r="F84" s="472"/>
      <c r="G84" s="472">
        <v>-10090</v>
      </c>
      <c r="H84" s="448">
        <v>1622445.9900000021</v>
      </c>
      <c r="I84" s="449">
        <f t="shared" si="3"/>
        <v>1622340.370000002</v>
      </c>
      <c r="J84" s="466">
        <v>59404118</v>
      </c>
      <c r="K84" s="474">
        <v>1611132</v>
      </c>
      <c r="L84" s="467">
        <v>57699410.990000002</v>
      </c>
      <c r="M84" s="453">
        <f t="shared" si="2"/>
        <v>1715915.3800000027</v>
      </c>
      <c r="N84" s="462">
        <v>0.98967806570508854</v>
      </c>
      <c r="O84" s="462">
        <v>0.95349311024841088</v>
      </c>
      <c r="P84" s="463">
        <v>0.95427848373834956</v>
      </c>
    </row>
    <row r="85" spans="1:16" ht="30">
      <c r="A85" s="456">
        <v>3668</v>
      </c>
      <c r="B85" s="457" t="s">
        <v>621</v>
      </c>
      <c r="C85" s="456" t="s">
        <v>678</v>
      </c>
      <c r="D85" s="446">
        <v>-89425.42</v>
      </c>
      <c r="E85" s="470"/>
      <c r="F85" s="470"/>
      <c r="G85" s="472"/>
      <c r="H85" s="448">
        <v>307430</v>
      </c>
      <c r="I85" s="449">
        <f t="shared" si="3"/>
        <v>218004.58000000002</v>
      </c>
      <c r="J85" s="485">
        <v>9134765</v>
      </c>
      <c r="K85" s="473">
        <v>307430</v>
      </c>
      <c r="L85" s="501">
        <v>8803660</v>
      </c>
      <c r="M85" s="453">
        <f t="shared" si="2"/>
        <v>241679.58000000007</v>
      </c>
      <c r="N85" s="462">
        <v>3.6306561415420204</v>
      </c>
      <c r="O85" s="462">
        <v>0.76053475769507151</v>
      </c>
      <c r="P85" s="463">
        <v>0.77477742756553336</v>
      </c>
    </row>
    <row r="86" spans="1:16" ht="30">
      <c r="A86" s="456">
        <v>3669</v>
      </c>
      <c r="B86" s="457" t="s">
        <v>622</v>
      </c>
      <c r="C86" s="456" t="s">
        <v>678</v>
      </c>
      <c r="D86" s="446">
        <v>-275481.3</v>
      </c>
      <c r="E86" s="470">
        <v>-3739</v>
      </c>
      <c r="F86" s="470"/>
      <c r="G86" s="472"/>
      <c r="H86" s="448">
        <v>7298811</v>
      </c>
      <c r="I86" s="449">
        <f t="shared" si="3"/>
        <v>7019590.7000000002</v>
      </c>
      <c r="J86" s="485">
        <v>112572243</v>
      </c>
      <c r="K86" s="473">
        <v>7298811</v>
      </c>
      <c r="L86" s="501">
        <v>103219505</v>
      </c>
      <c r="M86" s="453">
        <f t="shared" si="2"/>
        <v>9073517.700000003</v>
      </c>
      <c r="N86" s="462">
        <v>1.0671941386537727</v>
      </c>
      <c r="O86" s="462">
        <v>0.91326217931766451</v>
      </c>
      <c r="P86" s="463">
        <v>0.91942943273476807</v>
      </c>
    </row>
    <row r="87" spans="1:16" ht="30">
      <c r="A87" s="456">
        <v>3671</v>
      </c>
      <c r="B87" s="457" t="s">
        <v>623</v>
      </c>
      <c r="C87" s="456" t="s">
        <v>678</v>
      </c>
      <c r="D87" s="446">
        <v>-4.3</v>
      </c>
      <c r="E87" s="470"/>
      <c r="F87" s="470"/>
      <c r="G87" s="472"/>
      <c r="H87" s="448">
        <v>474434</v>
      </c>
      <c r="I87" s="449">
        <f t="shared" si="3"/>
        <v>474429.7</v>
      </c>
      <c r="J87" s="485">
        <v>13940948</v>
      </c>
      <c r="K87" s="473">
        <v>474434</v>
      </c>
      <c r="L87" s="501">
        <v>13285130.699999999</v>
      </c>
      <c r="M87" s="453">
        <f t="shared" si="2"/>
        <v>655813</v>
      </c>
      <c r="N87" s="462">
        <v>1.0000992528338992</v>
      </c>
      <c r="O87" s="462">
        <v>0.93946095474248525</v>
      </c>
      <c r="P87" s="463">
        <v>0.93990910957637408</v>
      </c>
    </row>
    <row r="88" spans="1:16" ht="30">
      <c r="A88" s="456">
        <v>3672</v>
      </c>
      <c r="B88" s="457" t="s">
        <v>624</v>
      </c>
      <c r="C88" s="456" t="s">
        <v>678</v>
      </c>
      <c r="D88" s="446">
        <v>-79872.149999999994</v>
      </c>
      <c r="E88" s="470"/>
      <c r="F88" s="470"/>
      <c r="G88" s="472"/>
      <c r="H88" s="448">
        <v>8971425</v>
      </c>
      <c r="I88" s="449">
        <f t="shared" si="3"/>
        <v>8891552.8499999996</v>
      </c>
      <c r="J88" s="485">
        <v>239533982</v>
      </c>
      <c r="K88" s="473">
        <v>8971425</v>
      </c>
      <c r="L88" s="501">
        <v>222740859</v>
      </c>
      <c r="M88" s="453">
        <f t="shared" si="2"/>
        <v>16713250.849999994</v>
      </c>
      <c r="N88" s="462">
        <v>1.0090110136044315</v>
      </c>
      <c r="O88" s="462">
        <v>0.96731233782578541</v>
      </c>
      <c r="P88" s="463">
        <v>0.96890111788308142</v>
      </c>
    </row>
    <row r="89" spans="1:16" ht="30">
      <c r="A89" s="456">
        <v>3673</v>
      </c>
      <c r="B89" s="457" t="s">
        <v>625</v>
      </c>
      <c r="C89" s="456" t="s">
        <v>678</v>
      </c>
      <c r="D89" s="446">
        <v>21795</v>
      </c>
      <c r="E89" s="470"/>
      <c r="F89" s="470"/>
      <c r="G89" s="472"/>
      <c r="H89" s="448">
        <v>364348</v>
      </c>
      <c r="I89" s="449">
        <f t="shared" si="3"/>
        <v>386143</v>
      </c>
      <c r="J89" s="485">
        <v>16095298</v>
      </c>
      <c r="K89" s="473">
        <v>364348</v>
      </c>
      <c r="L89" s="501">
        <v>15524249</v>
      </c>
      <c r="M89" s="453">
        <f t="shared" si="2"/>
        <v>592844</v>
      </c>
      <c r="N89" s="462">
        <v>0.96995570896669414</v>
      </c>
      <c r="O89" s="462">
        <v>0.93132123171397629</v>
      </c>
      <c r="P89" s="463">
        <v>0.93408312757006984</v>
      </c>
    </row>
    <row r="90" spans="1:16" ht="30">
      <c r="A90" s="456">
        <v>3674</v>
      </c>
      <c r="B90" s="457" t="s">
        <v>626</v>
      </c>
      <c r="C90" s="456" t="s">
        <v>678</v>
      </c>
      <c r="D90" s="446">
        <v>0</v>
      </c>
      <c r="E90" s="470"/>
      <c r="F90" s="472"/>
      <c r="G90" s="472"/>
      <c r="H90" s="448">
        <v>2128596</v>
      </c>
      <c r="I90" s="449">
        <f t="shared" si="3"/>
        <v>2128596</v>
      </c>
      <c r="J90" s="485">
        <v>27711803</v>
      </c>
      <c r="K90" s="473">
        <v>2108596</v>
      </c>
      <c r="L90" s="501">
        <v>23672062</v>
      </c>
      <c r="M90" s="453">
        <f t="shared" si="2"/>
        <v>4059741</v>
      </c>
      <c r="N90" s="462">
        <v>1.1602126505126498</v>
      </c>
      <c r="O90" s="462">
        <v>0.91267573692194137</v>
      </c>
      <c r="P90" s="463">
        <v>0.93133996677161845</v>
      </c>
    </row>
    <row r="91" spans="1:16" ht="30">
      <c r="A91" s="456">
        <v>3675</v>
      </c>
      <c r="B91" s="457" t="s">
        <v>627</v>
      </c>
      <c r="C91" s="456" t="s">
        <v>678</v>
      </c>
      <c r="D91" s="446">
        <v>754331</v>
      </c>
      <c r="E91" s="472"/>
      <c r="F91" s="472"/>
      <c r="G91" s="472"/>
      <c r="H91" s="448">
        <v>0</v>
      </c>
      <c r="I91" s="449">
        <f t="shared" si="3"/>
        <v>754331</v>
      </c>
      <c r="J91" s="485"/>
      <c r="K91" s="473"/>
      <c r="L91" s="501"/>
      <c r="M91" s="453">
        <f t="shared" si="2"/>
        <v>754331</v>
      </c>
      <c r="N91" s="462">
        <v>0</v>
      </c>
      <c r="O91" s="462">
        <v>0</v>
      </c>
      <c r="P91" s="463">
        <v>0</v>
      </c>
    </row>
    <row r="92" spans="1:16" ht="30">
      <c r="A92" s="502">
        <v>3676</v>
      </c>
      <c r="B92" s="457" t="s">
        <v>629</v>
      </c>
      <c r="C92" s="456" t="s">
        <v>678</v>
      </c>
      <c r="D92" s="446">
        <v>-8762</v>
      </c>
      <c r="E92" s="503"/>
      <c r="F92" s="503"/>
      <c r="G92" s="504"/>
      <c r="H92" s="448">
        <v>1725455</v>
      </c>
      <c r="I92" s="449">
        <f t="shared" si="3"/>
        <v>1716693</v>
      </c>
      <c r="J92" s="485">
        <v>53003386</v>
      </c>
      <c r="K92" s="505">
        <v>1725455</v>
      </c>
      <c r="L92" s="501">
        <v>49490451</v>
      </c>
      <c r="M92" s="453">
        <f t="shared" si="2"/>
        <v>3504173</v>
      </c>
      <c r="N92" s="462">
        <v>1.0379516010967069</v>
      </c>
      <c r="O92" s="462">
        <v>0.87793723144637681</v>
      </c>
      <c r="P92" s="463">
        <v>0.87929960892908077</v>
      </c>
    </row>
    <row r="93" spans="1:16" ht="30">
      <c r="A93" s="456">
        <v>3678</v>
      </c>
      <c r="B93" s="457" t="s">
        <v>630</v>
      </c>
      <c r="C93" s="456" t="s">
        <v>678</v>
      </c>
      <c r="D93" s="446">
        <v>-9441</v>
      </c>
      <c r="E93" s="470"/>
      <c r="F93" s="470"/>
      <c r="G93" s="504"/>
      <c r="H93" s="448">
        <v>0</v>
      </c>
      <c r="I93" s="449">
        <f t="shared" si="3"/>
        <v>-9441</v>
      </c>
      <c r="J93" s="485"/>
      <c r="K93" s="505"/>
      <c r="L93" s="501"/>
      <c r="M93" s="453">
        <f t="shared" si="2"/>
        <v>-9441</v>
      </c>
      <c r="N93" s="462">
        <v>1.0003282551052788</v>
      </c>
      <c r="O93" s="462">
        <v>1.001428984160794</v>
      </c>
      <c r="P93" s="463">
        <v>1.0012669809806576</v>
      </c>
    </row>
    <row r="94" spans="1:16" ht="30">
      <c r="A94" s="456">
        <v>3679</v>
      </c>
      <c r="B94" s="457" t="s">
        <v>349</v>
      </c>
      <c r="C94" s="456" t="s">
        <v>678</v>
      </c>
      <c r="D94" s="446">
        <v>-3030</v>
      </c>
      <c r="E94" s="470"/>
      <c r="F94" s="470"/>
      <c r="G94" s="504"/>
      <c r="H94" s="448">
        <v>851731</v>
      </c>
      <c r="I94" s="449">
        <f t="shared" si="3"/>
        <v>848701</v>
      </c>
      <c r="J94" s="485">
        <v>37225765</v>
      </c>
      <c r="K94" s="505">
        <v>851731</v>
      </c>
      <c r="L94" s="501">
        <v>33725340</v>
      </c>
      <c r="M94" s="453">
        <f t="shared" si="2"/>
        <v>3497395</v>
      </c>
      <c r="N94" s="462">
        <v>1.0030815638071857</v>
      </c>
      <c r="O94" s="462">
        <v>0.96429621836565516</v>
      </c>
      <c r="P94" s="463">
        <v>0.96545205314875704</v>
      </c>
    </row>
    <row r="95" spans="1:16" ht="30">
      <c r="A95" s="456">
        <v>3680</v>
      </c>
      <c r="B95" s="457" t="s">
        <v>355</v>
      </c>
      <c r="C95" s="506" t="s">
        <v>678</v>
      </c>
      <c r="D95" s="446">
        <v>-88114</v>
      </c>
      <c r="E95" s="470">
        <v>-43381</v>
      </c>
      <c r="F95" s="472">
        <v>840</v>
      </c>
      <c r="G95" s="472">
        <v>-135.54</v>
      </c>
      <c r="H95" s="448">
        <v>73786</v>
      </c>
      <c r="I95" s="449">
        <f t="shared" si="3"/>
        <v>-57004.539999999994</v>
      </c>
      <c r="J95" s="485">
        <v>1677399</v>
      </c>
      <c r="K95" s="473">
        <v>73786</v>
      </c>
      <c r="L95" s="501">
        <v>1670005</v>
      </c>
      <c r="M95" s="453">
        <f t="shared" si="2"/>
        <v>-123396.54000000004</v>
      </c>
      <c r="N95" s="462">
        <v>0.32990608007909045</v>
      </c>
      <c r="O95" s="462">
        <v>1.0162439790297255</v>
      </c>
      <c r="P95" s="463">
        <v>1.1617979340209179</v>
      </c>
    </row>
    <row r="96" spans="1:16" ht="30">
      <c r="A96" s="456">
        <v>3681</v>
      </c>
      <c r="B96" s="457" t="s">
        <v>363</v>
      </c>
      <c r="C96" s="456" t="s">
        <v>678</v>
      </c>
      <c r="D96" s="446">
        <v>-15086</v>
      </c>
      <c r="E96" s="479"/>
      <c r="F96" s="470"/>
      <c r="G96" s="472">
        <v>-573.77000000001794</v>
      </c>
      <c r="H96" s="448">
        <v>196529</v>
      </c>
      <c r="I96" s="449">
        <f t="shared" si="3"/>
        <v>180869.22999999998</v>
      </c>
      <c r="J96" s="466">
        <v>9752212.1699999999</v>
      </c>
      <c r="K96" s="473">
        <v>196529</v>
      </c>
      <c r="L96" s="467">
        <v>8885333.4000000004</v>
      </c>
      <c r="M96" s="453">
        <f t="shared" si="2"/>
        <v>851219</v>
      </c>
      <c r="N96" s="462">
        <v>1.0312970020351557</v>
      </c>
      <c r="O96" s="462">
        <v>0.98602691917834462</v>
      </c>
      <c r="P96" s="463">
        <v>0.98873902426171345</v>
      </c>
    </row>
    <row r="97" spans="1:16" ht="30">
      <c r="A97" s="456">
        <v>3682</v>
      </c>
      <c r="B97" s="457" t="s">
        <v>681</v>
      </c>
      <c r="C97" s="456" t="s">
        <v>678</v>
      </c>
      <c r="D97" s="446">
        <v>0</v>
      </c>
      <c r="E97" s="479"/>
      <c r="F97" s="470"/>
      <c r="G97" s="472"/>
      <c r="H97" s="448">
        <v>2127464</v>
      </c>
      <c r="I97" s="449">
        <f t="shared" si="3"/>
        <v>2127464</v>
      </c>
      <c r="J97" s="485">
        <v>24192258</v>
      </c>
      <c r="K97" s="473">
        <v>2127466</v>
      </c>
      <c r="L97" s="501">
        <v>24192256</v>
      </c>
      <c r="M97" s="453">
        <f t="shared" si="2"/>
        <v>0</v>
      </c>
      <c r="N97" s="462">
        <v>1</v>
      </c>
      <c r="O97" s="462">
        <v>0.93415787538027306</v>
      </c>
      <c r="P97" s="463">
        <v>0.93545218727892099</v>
      </c>
    </row>
    <row r="98" spans="1:16" ht="30">
      <c r="A98" s="456">
        <v>3683</v>
      </c>
      <c r="B98" s="457" t="s">
        <v>370</v>
      </c>
      <c r="C98" s="456" t="s">
        <v>678</v>
      </c>
      <c r="D98" s="446">
        <v>0</v>
      </c>
      <c r="E98" s="504"/>
      <c r="F98" s="507"/>
      <c r="G98" s="504"/>
      <c r="H98" s="448">
        <v>29819</v>
      </c>
      <c r="I98" s="449">
        <f t="shared" si="3"/>
        <v>29819</v>
      </c>
      <c r="J98" s="466">
        <v>3118822</v>
      </c>
      <c r="K98" s="505">
        <v>29819</v>
      </c>
      <c r="L98" s="467">
        <v>2821453</v>
      </c>
      <c r="M98" s="453">
        <f t="shared" si="2"/>
        <v>297369</v>
      </c>
      <c r="N98" s="462">
        <v>0</v>
      </c>
      <c r="O98" s="462">
        <v>0</v>
      </c>
      <c r="P98" s="463">
        <v>0</v>
      </c>
    </row>
    <row r="99" spans="1:16" ht="30">
      <c r="A99" s="456">
        <v>3684</v>
      </c>
      <c r="B99" s="457" t="s">
        <v>372</v>
      </c>
      <c r="C99" s="456" t="s">
        <v>678</v>
      </c>
      <c r="D99" s="446">
        <v>0</v>
      </c>
      <c r="E99" s="507"/>
      <c r="F99" s="507"/>
      <c r="G99" s="504"/>
      <c r="H99" s="448">
        <v>844633.03000000119</v>
      </c>
      <c r="I99" s="449">
        <f t="shared" si="3"/>
        <v>844633.03000000119</v>
      </c>
      <c r="J99" s="485">
        <v>22655116.010000002</v>
      </c>
      <c r="K99" s="505">
        <v>844633.04</v>
      </c>
      <c r="L99" s="501">
        <v>22122138</v>
      </c>
      <c r="M99" s="453">
        <f t="shared" si="2"/>
        <v>532978.00000000373</v>
      </c>
      <c r="N99" s="462">
        <v>1</v>
      </c>
      <c r="O99" s="462">
        <v>0.97737387624848682</v>
      </c>
      <c r="P99" s="463">
        <v>0.97793349610239766</v>
      </c>
    </row>
    <row r="100" spans="1:16" ht="30">
      <c r="A100" s="456">
        <v>3685</v>
      </c>
      <c r="B100" s="457" t="s">
        <v>374</v>
      </c>
      <c r="C100" s="456" t="s">
        <v>678</v>
      </c>
      <c r="D100" s="446">
        <v>0</v>
      </c>
      <c r="E100" s="504"/>
      <c r="F100" s="504"/>
      <c r="G100" s="504"/>
      <c r="H100" s="448">
        <v>1901340</v>
      </c>
      <c r="I100" s="449">
        <f t="shared" si="3"/>
        <v>1901340</v>
      </c>
      <c r="J100" s="501">
        <v>37738487</v>
      </c>
      <c r="K100" s="505">
        <v>1901340</v>
      </c>
      <c r="L100" s="485">
        <v>34669332</v>
      </c>
      <c r="M100" s="453">
        <f t="shared" si="2"/>
        <v>3069155</v>
      </c>
      <c r="N100" s="462">
        <v>1</v>
      </c>
      <c r="O100" s="462">
        <v>0.97962849836771559</v>
      </c>
      <c r="P100" s="463">
        <v>0.9820806316150138</v>
      </c>
    </row>
    <row r="101" spans="1:16" ht="30">
      <c r="A101" s="508">
        <v>3686</v>
      </c>
      <c r="B101" s="509" t="s">
        <v>682</v>
      </c>
      <c r="C101" s="456" t="s">
        <v>678</v>
      </c>
      <c r="D101" s="446">
        <v>-238713</v>
      </c>
      <c r="E101" s="507"/>
      <c r="F101" s="510"/>
      <c r="G101" s="507"/>
      <c r="H101" s="448">
        <v>0</v>
      </c>
      <c r="I101" s="449">
        <f t="shared" si="3"/>
        <v>-238713</v>
      </c>
      <c r="J101" s="485"/>
      <c r="K101" s="511"/>
      <c r="L101" s="501"/>
      <c r="M101" s="453">
        <f t="shared" si="2"/>
        <v>-238713</v>
      </c>
      <c r="N101" s="462">
        <v>1</v>
      </c>
      <c r="O101" s="462">
        <v>0</v>
      </c>
      <c r="P101" s="463">
        <v>0</v>
      </c>
    </row>
    <row r="102" spans="1:16" ht="30">
      <c r="A102" s="456">
        <v>3687</v>
      </c>
      <c r="B102" s="457" t="s">
        <v>683</v>
      </c>
      <c r="C102" s="456" t="s">
        <v>678</v>
      </c>
      <c r="D102" s="446">
        <v>-54865</v>
      </c>
      <c r="E102" s="507">
        <v>-90283</v>
      </c>
      <c r="F102" s="507"/>
      <c r="G102" s="504">
        <v>547929</v>
      </c>
      <c r="H102" s="448">
        <v>37191</v>
      </c>
      <c r="I102" s="449">
        <f t="shared" si="3"/>
        <v>439972</v>
      </c>
      <c r="J102" s="485">
        <v>7403862</v>
      </c>
      <c r="K102" s="505">
        <v>37191</v>
      </c>
      <c r="L102" s="501">
        <v>7148983</v>
      </c>
      <c r="M102" s="453">
        <f t="shared" si="2"/>
        <v>657660</v>
      </c>
      <c r="N102" s="462">
        <v>1</v>
      </c>
      <c r="O102" s="462">
        <v>1.0190157426054403</v>
      </c>
      <c r="P102" s="463">
        <v>1.0127197283382627</v>
      </c>
    </row>
    <row r="103" spans="1:16" ht="30">
      <c r="A103" s="456">
        <v>3688</v>
      </c>
      <c r="B103" s="457" t="s">
        <v>684</v>
      </c>
      <c r="C103" s="456" t="s">
        <v>678</v>
      </c>
      <c r="D103" s="446">
        <v>0</v>
      </c>
      <c r="E103" s="470"/>
      <c r="F103" s="472"/>
      <c r="G103" s="472"/>
      <c r="H103" s="448">
        <v>1124598</v>
      </c>
      <c r="I103" s="449">
        <f t="shared" si="3"/>
        <v>1124598</v>
      </c>
      <c r="J103" s="485">
        <v>49922721</v>
      </c>
      <c r="K103" s="473">
        <v>1124598</v>
      </c>
      <c r="L103" s="501">
        <v>46632074</v>
      </c>
      <c r="M103" s="453">
        <f t="shared" si="2"/>
        <v>3290647</v>
      </c>
      <c r="N103" s="462">
        <v>1</v>
      </c>
      <c r="O103" s="462">
        <v>0.95901922064058376</v>
      </c>
      <c r="P103" s="463">
        <v>0.95953017903082261</v>
      </c>
    </row>
    <row r="104" spans="1:16" ht="30">
      <c r="A104" s="456">
        <v>3689</v>
      </c>
      <c r="B104" s="457" t="s">
        <v>685</v>
      </c>
      <c r="C104" s="456" t="s">
        <v>678</v>
      </c>
      <c r="D104" s="446">
        <v>0</v>
      </c>
      <c r="E104" s="470"/>
      <c r="F104" s="472"/>
      <c r="G104" s="472"/>
      <c r="H104" s="448">
        <v>912998</v>
      </c>
      <c r="I104" s="449">
        <f t="shared" si="3"/>
        <v>912998</v>
      </c>
      <c r="J104" s="485">
        <v>29575857</v>
      </c>
      <c r="K104" s="473">
        <v>912998</v>
      </c>
      <c r="L104" s="501">
        <v>26954790</v>
      </c>
      <c r="M104" s="453">
        <f t="shared" si="2"/>
        <v>2621067</v>
      </c>
      <c r="N104" s="462">
        <v>1</v>
      </c>
      <c r="O104" s="462"/>
      <c r="P104" s="463"/>
    </row>
    <row r="105" spans="1:16" ht="30">
      <c r="A105" s="456">
        <v>3690</v>
      </c>
      <c r="B105" s="457" t="s">
        <v>686</v>
      </c>
      <c r="C105" s="456" t="s">
        <v>678</v>
      </c>
      <c r="D105" s="446">
        <v>0</v>
      </c>
      <c r="E105" s="472"/>
      <c r="F105" s="470"/>
      <c r="G105" s="472"/>
      <c r="H105" s="448">
        <v>435955.55999999866</v>
      </c>
      <c r="I105" s="449">
        <f t="shared" si="3"/>
        <v>435955.55999999866</v>
      </c>
      <c r="J105" s="485">
        <v>14843843</v>
      </c>
      <c r="K105" s="473">
        <v>435955.56</v>
      </c>
      <c r="L105" s="501">
        <v>13774090</v>
      </c>
      <c r="M105" s="453">
        <f t="shared" si="2"/>
        <v>1069752.9999999981</v>
      </c>
      <c r="N105" s="462">
        <v>1</v>
      </c>
      <c r="O105" s="462">
        <v>0.97821023920886763</v>
      </c>
      <c r="P105" s="463">
        <v>0.97891069861905233</v>
      </c>
    </row>
    <row r="106" spans="1:16" ht="30">
      <c r="A106" s="456">
        <v>3691</v>
      </c>
      <c r="B106" s="457" t="s">
        <v>687</v>
      </c>
      <c r="C106" s="456" t="s">
        <v>678</v>
      </c>
      <c r="D106" s="446">
        <v>0</v>
      </c>
      <c r="E106" s="470"/>
      <c r="F106" s="470"/>
      <c r="G106" s="472"/>
      <c r="H106" s="448">
        <v>2574910</v>
      </c>
      <c r="I106" s="449">
        <f t="shared" si="3"/>
        <v>2574910</v>
      </c>
      <c r="J106" s="501">
        <v>70943537</v>
      </c>
      <c r="K106" s="473">
        <v>2574910</v>
      </c>
      <c r="L106" s="501">
        <v>51767169</v>
      </c>
      <c r="M106" s="453">
        <f t="shared" si="2"/>
        <v>19176368</v>
      </c>
      <c r="N106" s="462">
        <v>1</v>
      </c>
      <c r="O106" s="462">
        <v>0.92749017381033605</v>
      </c>
      <c r="P106" s="463">
        <v>0.92864455976921789</v>
      </c>
    </row>
    <row r="107" spans="1:16" ht="30">
      <c r="A107" s="456">
        <v>4038367.44</v>
      </c>
      <c r="B107" s="457" t="s">
        <v>636</v>
      </c>
      <c r="C107" s="456" t="s">
        <v>678</v>
      </c>
      <c r="D107" s="446">
        <v>0</v>
      </c>
      <c r="E107" s="472"/>
      <c r="F107" s="472"/>
      <c r="G107" s="472"/>
      <c r="H107" s="448">
        <v>143177.43999999994</v>
      </c>
      <c r="I107" s="449">
        <f t="shared" si="3"/>
        <v>143177.43999999994</v>
      </c>
      <c r="J107" s="501">
        <v>4117563.33</v>
      </c>
      <c r="K107" s="473">
        <v>127342.54</v>
      </c>
      <c r="L107" s="501">
        <v>4038368.23</v>
      </c>
      <c r="M107" s="453">
        <f t="shared" si="2"/>
        <v>95029.999999999534</v>
      </c>
      <c r="N107" s="462">
        <v>1</v>
      </c>
      <c r="O107" s="462">
        <v>0.92816136889628043</v>
      </c>
      <c r="P107" s="463">
        <v>0.92930628782313873</v>
      </c>
    </row>
    <row r="108" spans="1:16" ht="30">
      <c r="A108" s="456">
        <v>3693</v>
      </c>
      <c r="B108" s="457" t="s">
        <v>637</v>
      </c>
      <c r="C108" s="456" t="s">
        <v>678</v>
      </c>
      <c r="D108" s="446">
        <v>0</v>
      </c>
      <c r="E108" s="472"/>
      <c r="F108" s="472"/>
      <c r="G108" s="472">
        <v>4412.8000000000402</v>
      </c>
      <c r="H108" s="448">
        <v>-379388.41999999993</v>
      </c>
      <c r="I108" s="449">
        <f t="shared" si="3"/>
        <v>-374975.61999999988</v>
      </c>
      <c r="J108" s="501">
        <v>11270057</v>
      </c>
      <c r="K108" s="473">
        <v>379388.42</v>
      </c>
      <c r="L108" s="501">
        <v>9662269.9600000009</v>
      </c>
      <c r="M108" s="453">
        <f t="shared" si="2"/>
        <v>853423</v>
      </c>
      <c r="N108" s="462">
        <v>1</v>
      </c>
      <c r="O108" s="462">
        <v>0.93249306650929509</v>
      </c>
      <c r="P108" s="463">
        <v>0.93224472141869652</v>
      </c>
    </row>
    <row r="109" spans="1:16" ht="30">
      <c r="A109" s="456">
        <v>3694</v>
      </c>
      <c r="B109" s="457" t="s">
        <v>638</v>
      </c>
      <c r="C109" s="456" t="s">
        <v>678</v>
      </c>
      <c r="D109" s="446">
        <v>0</v>
      </c>
      <c r="E109" s="472"/>
      <c r="F109" s="472"/>
      <c r="G109" s="472"/>
      <c r="H109" s="448">
        <v>2734081.0900000036</v>
      </c>
      <c r="I109" s="449">
        <f t="shared" si="3"/>
        <v>2734081.0900000036</v>
      </c>
      <c r="J109" s="501">
        <v>124024089</v>
      </c>
      <c r="K109" s="473">
        <v>2734081.09</v>
      </c>
      <c r="L109" s="501">
        <v>114110659</v>
      </c>
      <c r="M109" s="453">
        <f t="shared" si="2"/>
        <v>9913430</v>
      </c>
      <c r="N109" s="462">
        <v>1</v>
      </c>
      <c r="O109" s="462">
        <v>0.88220399074941036</v>
      </c>
      <c r="P109" s="463">
        <v>0.88762255581164806</v>
      </c>
    </row>
    <row r="110" spans="1:16" ht="30">
      <c r="A110" s="456">
        <v>3695</v>
      </c>
      <c r="B110" s="457" t="s">
        <v>688</v>
      </c>
      <c r="C110" s="456" t="s">
        <v>678</v>
      </c>
      <c r="D110" s="446">
        <v>0</v>
      </c>
      <c r="E110" s="472"/>
      <c r="F110" s="472"/>
      <c r="G110" s="472">
        <v>24242.38</v>
      </c>
      <c r="H110" s="448">
        <v>477247.11000000127</v>
      </c>
      <c r="I110" s="449">
        <f t="shared" si="3"/>
        <v>501489.49000000127</v>
      </c>
      <c r="J110" s="501">
        <v>15838183</v>
      </c>
      <c r="K110" s="473">
        <v>477247.11</v>
      </c>
      <c r="L110" s="501">
        <v>15699575.380000001</v>
      </c>
      <c r="M110" s="453">
        <f t="shared" si="2"/>
        <v>162850.00000000186</v>
      </c>
      <c r="N110" s="462">
        <v>1</v>
      </c>
      <c r="O110" s="462">
        <v>0.85420751174737963</v>
      </c>
      <c r="P110" s="463">
        <v>0.8614120502189736</v>
      </c>
    </row>
    <row r="111" spans="1:16" ht="30">
      <c r="A111" s="456">
        <v>3696</v>
      </c>
      <c r="B111" s="457" t="s">
        <v>641</v>
      </c>
      <c r="C111" s="456" t="s">
        <v>678</v>
      </c>
      <c r="D111" s="446">
        <v>0</v>
      </c>
      <c r="E111" s="503"/>
      <c r="F111" s="503"/>
      <c r="G111" s="504"/>
      <c r="H111" s="448">
        <v>4135590</v>
      </c>
      <c r="I111" s="449">
        <f t="shared" si="3"/>
        <v>4135590</v>
      </c>
      <c r="J111" s="501">
        <v>80000577</v>
      </c>
      <c r="K111" s="505">
        <v>4135590</v>
      </c>
      <c r="L111" s="501">
        <v>73769276</v>
      </c>
      <c r="M111" s="453">
        <f t="shared" si="2"/>
        <v>6231301</v>
      </c>
      <c r="N111" s="462">
        <v>1</v>
      </c>
      <c r="O111" s="462">
        <v>0.94484290577989671</v>
      </c>
      <c r="P111" s="463">
        <v>0.94811693465762914</v>
      </c>
    </row>
    <row r="112" spans="1:16" ht="30">
      <c r="A112" s="456">
        <v>3697</v>
      </c>
      <c r="B112" s="457" t="s">
        <v>689</v>
      </c>
      <c r="C112" s="456" t="s">
        <v>678</v>
      </c>
      <c r="D112" s="446">
        <v>0</v>
      </c>
      <c r="E112" s="507"/>
      <c r="F112" s="504"/>
      <c r="G112" s="504">
        <v>-231</v>
      </c>
      <c r="H112" s="448">
        <v>629352.22999999858</v>
      </c>
      <c r="I112" s="449">
        <f t="shared" si="3"/>
        <v>629121.22999999858</v>
      </c>
      <c r="J112" s="501">
        <v>13579600</v>
      </c>
      <c r="K112" s="505">
        <v>629352.23</v>
      </c>
      <c r="L112" s="501">
        <v>12873368</v>
      </c>
      <c r="M112" s="453">
        <f t="shared" si="2"/>
        <v>706000.99999999814</v>
      </c>
      <c r="N112" s="462">
        <v>1</v>
      </c>
      <c r="O112" s="462">
        <v>0.94356142940064958</v>
      </c>
      <c r="P112" s="463">
        <v>0.94578722563746065</v>
      </c>
    </row>
    <row r="113" spans="1:16" ht="30">
      <c r="A113" s="456">
        <v>3698</v>
      </c>
      <c r="B113" s="457" t="s">
        <v>690</v>
      </c>
      <c r="C113" s="456" t="s">
        <v>678</v>
      </c>
      <c r="D113" s="446">
        <v>0</v>
      </c>
      <c r="E113" s="470"/>
      <c r="F113" s="470"/>
      <c r="G113" s="504"/>
      <c r="H113" s="448">
        <v>298976</v>
      </c>
      <c r="I113" s="449">
        <f t="shared" si="3"/>
        <v>298976</v>
      </c>
      <c r="J113" s="501">
        <v>11847388</v>
      </c>
      <c r="K113" s="505">
        <v>298976</v>
      </c>
      <c r="L113" s="501">
        <v>11522079</v>
      </c>
      <c r="M113" s="453">
        <f t="shared" si="2"/>
        <v>325309</v>
      </c>
      <c r="N113" s="462">
        <v>1</v>
      </c>
      <c r="O113" s="462">
        <v>0.93743229610023338</v>
      </c>
      <c r="P113" s="463">
        <v>0.9387713952573592</v>
      </c>
    </row>
    <row r="114" spans="1:16" ht="30">
      <c r="A114" s="456">
        <v>3699</v>
      </c>
      <c r="B114" s="457" t="s">
        <v>691</v>
      </c>
      <c r="C114" s="456" t="s">
        <v>678</v>
      </c>
      <c r="D114" s="446">
        <v>0</v>
      </c>
      <c r="E114" s="470"/>
      <c r="F114" s="470"/>
      <c r="G114" s="504">
        <v>40167.569999999898</v>
      </c>
      <c r="H114" s="448">
        <v>1061498.4299999997</v>
      </c>
      <c r="I114" s="449">
        <f t="shared" si="3"/>
        <v>1101665.9999999995</v>
      </c>
      <c r="J114" s="501">
        <v>39952062</v>
      </c>
      <c r="K114" s="505">
        <v>1101666</v>
      </c>
      <c r="L114" s="501">
        <v>37871362</v>
      </c>
      <c r="M114" s="453">
        <f t="shared" si="2"/>
        <v>2080700</v>
      </c>
      <c r="N114" s="462">
        <v>1</v>
      </c>
      <c r="O114" s="462">
        <v>0.90837269916649621</v>
      </c>
      <c r="P114" s="463">
        <v>0.90953522098481931</v>
      </c>
    </row>
    <row r="115" spans="1:16" ht="30">
      <c r="A115" s="456">
        <v>3700</v>
      </c>
      <c r="B115" s="457" t="s">
        <v>692</v>
      </c>
      <c r="C115" s="456" t="s">
        <v>678</v>
      </c>
      <c r="D115" s="446">
        <v>0</v>
      </c>
      <c r="E115" s="472"/>
      <c r="F115" s="470"/>
      <c r="G115" s="472"/>
      <c r="H115" s="448">
        <v>0</v>
      </c>
      <c r="I115" s="449">
        <f t="shared" si="3"/>
        <v>0</v>
      </c>
      <c r="J115" s="501"/>
      <c r="K115" s="473"/>
      <c r="L115" s="501"/>
      <c r="M115" s="453">
        <f t="shared" si="2"/>
        <v>0</v>
      </c>
      <c r="N115" s="462">
        <v>0</v>
      </c>
      <c r="O115" s="462">
        <v>0.91073620172291281</v>
      </c>
      <c r="P115" s="463">
        <v>0.91073620172291281</v>
      </c>
    </row>
    <row r="116" spans="1:16" ht="30">
      <c r="A116" s="456">
        <v>3701</v>
      </c>
      <c r="B116" s="457" t="s">
        <v>693</v>
      </c>
      <c r="C116" s="456" t="s">
        <v>678</v>
      </c>
      <c r="D116" s="446">
        <v>0</v>
      </c>
      <c r="E116" s="479"/>
      <c r="F116" s="470"/>
      <c r="G116" s="472">
        <v>-302</v>
      </c>
      <c r="H116" s="448">
        <v>297915</v>
      </c>
      <c r="I116" s="449">
        <f t="shared" si="3"/>
        <v>297613</v>
      </c>
      <c r="J116" s="501">
        <v>7108412</v>
      </c>
      <c r="K116" s="473">
        <v>297915</v>
      </c>
      <c r="L116" s="501">
        <v>6755731</v>
      </c>
      <c r="M116" s="453">
        <f t="shared" si="2"/>
        <v>352379</v>
      </c>
      <c r="N116" s="462">
        <v>1</v>
      </c>
      <c r="O116" s="462">
        <v>0.89552598198660383</v>
      </c>
      <c r="P116" s="463">
        <v>0.90172868647014637</v>
      </c>
    </row>
    <row r="117" spans="1:16" ht="30">
      <c r="A117" s="456">
        <v>3702</v>
      </c>
      <c r="B117" s="457" t="s">
        <v>409</v>
      </c>
      <c r="C117" s="456" t="s">
        <v>678</v>
      </c>
      <c r="D117" s="446">
        <v>0</v>
      </c>
      <c r="E117" s="504"/>
      <c r="F117" s="507"/>
      <c r="G117" s="504"/>
      <c r="H117" s="448">
        <v>364233</v>
      </c>
      <c r="I117" s="449">
        <f t="shared" si="3"/>
        <v>364233</v>
      </c>
      <c r="J117" s="501">
        <v>13326177</v>
      </c>
      <c r="K117" s="505">
        <v>364233</v>
      </c>
      <c r="L117" s="501">
        <v>12304241</v>
      </c>
      <c r="M117" s="453">
        <f t="shared" si="2"/>
        <v>1021936</v>
      </c>
      <c r="N117" s="462">
        <v>1</v>
      </c>
      <c r="O117" s="462">
        <v>0.94670126441174018</v>
      </c>
      <c r="P117" s="463">
        <v>0.95571699019462408</v>
      </c>
    </row>
    <row r="118" spans="1:16" ht="30">
      <c r="A118" s="456">
        <v>3703</v>
      </c>
      <c r="B118" s="457" t="s">
        <v>411</v>
      </c>
      <c r="C118" s="456" t="s">
        <v>678</v>
      </c>
      <c r="D118" s="446">
        <v>0</v>
      </c>
      <c r="E118" s="507"/>
      <c r="F118" s="507"/>
      <c r="G118" s="504">
        <v>96648.62</v>
      </c>
      <c r="H118" s="448">
        <v>926789.94999999925</v>
      </c>
      <c r="I118" s="449">
        <f t="shared" si="3"/>
        <v>1023438.5699999993</v>
      </c>
      <c r="J118" s="501">
        <v>28302072</v>
      </c>
      <c r="K118" s="505">
        <v>926789.95</v>
      </c>
      <c r="L118" s="501">
        <v>26546355.5</v>
      </c>
      <c r="M118" s="453">
        <f t="shared" si="2"/>
        <v>1852365.120000001</v>
      </c>
      <c r="N118" s="462"/>
      <c r="O118" s="462"/>
      <c r="P118" s="463"/>
    </row>
    <row r="119" spans="1:16" ht="30">
      <c r="A119" s="456">
        <v>3704</v>
      </c>
      <c r="B119" s="457" t="s">
        <v>646</v>
      </c>
      <c r="C119" s="456" t="s">
        <v>678</v>
      </c>
      <c r="D119" s="446">
        <v>0</v>
      </c>
      <c r="E119" s="504"/>
      <c r="F119" s="504"/>
      <c r="G119" s="504">
        <v>-22776</v>
      </c>
      <c r="H119" s="448">
        <v>1103079</v>
      </c>
      <c r="I119" s="449">
        <f t="shared" si="3"/>
        <v>1080303</v>
      </c>
      <c r="J119" s="501">
        <v>9544269</v>
      </c>
      <c r="K119" s="505">
        <v>1103079</v>
      </c>
      <c r="L119" s="501">
        <v>9166033</v>
      </c>
      <c r="M119" s="453">
        <f t="shared" si="2"/>
        <v>355460</v>
      </c>
      <c r="N119" s="462">
        <v>1</v>
      </c>
      <c r="O119" s="462">
        <v>0.91426960053543238</v>
      </c>
      <c r="P119" s="463">
        <v>0.92214121431159879</v>
      </c>
    </row>
    <row r="120" spans="1:16" ht="30">
      <c r="A120" s="456">
        <v>3705</v>
      </c>
      <c r="B120" s="457" t="s">
        <v>694</v>
      </c>
      <c r="C120" s="456" t="s">
        <v>678</v>
      </c>
      <c r="D120" s="446">
        <v>0</v>
      </c>
      <c r="E120" s="504"/>
      <c r="F120" s="510"/>
      <c r="G120" s="512">
        <v>-70201</v>
      </c>
      <c r="H120" s="448">
        <v>2169858</v>
      </c>
      <c r="I120" s="449">
        <f t="shared" si="3"/>
        <v>2099657</v>
      </c>
      <c r="J120" s="501">
        <v>38309603.890000001</v>
      </c>
      <c r="K120" s="513">
        <v>2169858</v>
      </c>
      <c r="L120" s="501">
        <v>37328982.890000001</v>
      </c>
      <c r="M120" s="453">
        <f t="shared" si="2"/>
        <v>910420</v>
      </c>
      <c r="N120" s="462">
        <v>1</v>
      </c>
      <c r="O120" s="462">
        <v>0.97236978513902528</v>
      </c>
      <c r="P120" s="463">
        <v>0.97356040719346015</v>
      </c>
    </row>
    <row r="121" spans="1:16" ht="30">
      <c r="A121" s="456">
        <v>3706</v>
      </c>
      <c r="B121" s="457" t="s">
        <v>695</v>
      </c>
      <c r="C121" s="456" t="s">
        <v>678</v>
      </c>
      <c r="D121" s="446">
        <v>0</v>
      </c>
      <c r="E121" s="507"/>
      <c r="F121" s="504"/>
      <c r="G121" s="504">
        <v>-21924</v>
      </c>
      <c r="H121" s="448">
        <v>1125458.790000001</v>
      </c>
      <c r="I121" s="449">
        <f t="shared" si="3"/>
        <v>1103534.790000001</v>
      </c>
      <c r="J121" s="501">
        <v>2980188.17</v>
      </c>
      <c r="K121" s="505">
        <v>1125458.79</v>
      </c>
      <c r="L121" s="501">
        <v>2668733.17</v>
      </c>
      <c r="M121" s="453">
        <f t="shared" si="2"/>
        <v>289531.00000000093</v>
      </c>
      <c r="N121" s="462"/>
      <c r="O121" s="462"/>
      <c r="P121" s="463"/>
    </row>
    <row r="122" spans="1:16" ht="30">
      <c r="A122" s="456">
        <v>3707</v>
      </c>
      <c r="B122" s="457" t="s">
        <v>696</v>
      </c>
      <c r="C122" s="456" t="s">
        <v>678</v>
      </c>
      <c r="D122" s="446">
        <v>0</v>
      </c>
      <c r="E122" s="470"/>
      <c r="F122" s="472"/>
      <c r="G122" s="472">
        <v>-3600</v>
      </c>
      <c r="H122" s="448">
        <v>294348</v>
      </c>
      <c r="I122" s="449">
        <f t="shared" si="3"/>
        <v>290748</v>
      </c>
      <c r="J122" s="514">
        <v>4817098</v>
      </c>
      <c r="K122" s="473">
        <v>294348</v>
      </c>
      <c r="L122" s="501">
        <v>4556496</v>
      </c>
      <c r="M122" s="453">
        <f t="shared" si="2"/>
        <v>257002</v>
      </c>
      <c r="N122" s="462"/>
      <c r="O122" s="462"/>
      <c r="P122" s="463"/>
    </row>
    <row r="123" spans="1:16" ht="30">
      <c r="A123" s="486">
        <v>3708</v>
      </c>
      <c r="B123" s="515" t="s">
        <v>697</v>
      </c>
      <c r="C123" s="486" t="s">
        <v>678</v>
      </c>
      <c r="D123" s="446">
        <v>0</v>
      </c>
      <c r="E123" s="470"/>
      <c r="F123" s="472"/>
      <c r="G123" s="472">
        <v>0</v>
      </c>
      <c r="H123" s="448">
        <v>569619</v>
      </c>
      <c r="I123" s="449">
        <f t="shared" si="3"/>
        <v>569619</v>
      </c>
      <c r="J123" s="501">
        <v>11453578.710000001</v>
      </c>
      <c r="K123" s="473">
        <v>569619</v>
      </c>
      <c r="L123" s="501">
        <v>11085517.710000001</v>
      </c>
      <c r="M123" s="453">
        <f t="shared" si="2"/>
        <v>368061</v>
      </c>
      <c r="N123" s="462"/>
      <c r="O123" s="516"/>
      <c r="P123" s="517"/>
    </row>
    <row r="124" spans="1:16" ht="30">
      <c r="A124" s="456">
        <v>3709</v>
      </c>
      <c r="B124" s="457" t="s">
        <v>698</v>
      </c>
      <c r="C124" s="456" t="s">
        <v>678</v>
      </c>
      <c r="D124" s="446">
        <v>0</v>
      </c>
      <c r="E124" s="472"/>
      <c r="F124" s="470"/>
      <c r="G124" s="472">
        <v>37537.210000000021</v>
      </c>
      <c r="H124" s="448">
        <v>180098.78999999911</v>
      </c>
      <c r="I124" s="449">
        <f t="shared" si="3"/>
        <v>217635.99999999913</v>
      </c>
      <c r="J124" s="514">
        <v>10708500.49</v>
      </c>
      <c r="K124" s="473">
        <v>180098.79</v>
      </c>
      <c r="L124" s="501">
        <v>10305167.699999999</v>
      </c>
      <c r="M124" s="453">
        <f t="shared" si="2"/>
        <v>440870.00000000186</v>
      </c>
      <c r="N124" s="462">
        <v>0</v>
      </c>
      <c r="O124" s="462">
        <v>0.96095254092392002</v>
      </c>
      <c r="P124" s="463">
        <v>0.96095254092392002</v>
      </c>
    </row>
    <row r="125" spans="1:16" ht="30">
      <c r="A125" s="456">
        <v>3710</v>
      </c>
      <c r="B125" s="457" t="s">
        <v>699</v>
      </c>
      <c r="C125" s="456" t="s">
        <v>678</v>
      </c>
      <c r="D125" s="446">
        <v>0</v>
      </c>
      <c r="E125" s="470"/>
      <c r="F125" s="470"/>
      <c r="G125" s="472">
        <v>38036.870000000112</v>
      </c>
      <c r="H125" s="448">
        <v>1752651.1300000027</v>
      </c>
      <c r="I125" s="449">
        <f t="shared" si="3"/>
        <v>1790688.0000000028</v>
      </c>
      <c r="J125" s="514">
        <v>57845400</v>
      </c>
      <c r="K125" s="473">
        <v>1752651.13</v>
      </c>
      <c r="L125" s="501">
        <v>52536088.869999997</v>
      </c>
      <c r="M125" s="453">
        <f t="shared" si="2"/>
        <v>5347348</v>
      </c>
      <c r="N125" s="462">
        <v>0</v>
      </c>
      <c r="O125" s="462">
        <v>0.85013326683171164</v>
      </c>
      <c r="P125" s="463">
        <v>0.85013326683171164</v>
      </c>
    </row>
    <row r="126" spans="1:16" ht="30">
      <c r="A126" s="456">
        <v>3711</v>
      </c>
      <c r="B126" s="457" t="s">
        <v>700</v>
      </c>
      <c r="C126" s="456" t="s">
        <v>678</v>
      </c>
      <c r="D126" s="446">
        <v>0</v>
      </c>
      <c r="E126" s="472"/>
      <c r="F126" s="472"/>
      <c r="G126" s="472">
        <v>0</v>
      </c>
      <c r="H126" s="448">
        <v>461145</v>
      </c>
      <c r="I126" s="449">
        <f t="shared" si="3"/>
        <v>461145</v>
      </c>
      <c r="J126" s="514">
        <v>19168877</v>
      </c>
      <c r="K126" s="473">
        <v>461145</v>
      </c>
      <c r="L126" s="501">
        <v>18312558</v>
      </c>
      <c r="M126" s="453">
        <f t="shared" si="2"/>
        <v>856319</v>
      </c>
      <c r="N126" s="462">
        <v>0</v>
      </c>
      <c r="O126" s="462">
        <v>0.8769722660786653</v>
      </c>
      <c r="P126" s="463">
        <v>0.8769722660786653</v>
      </c>
    </row>
    <row r="127" spans="1:16" ht="30">
      <c r="A127" s="456">
        <v>3712</v>
      </c>
      <c r="B127" s="457" t="s">
        <v>701</v>
      </c>
      <c r="C127" s="456" t="s">
        <v>678</v>
      </c>
      <c r="D127" s="446">
        <v>0</v>
      </c>
      <c r="E127" s="472"/>
      <c r="F127" s="472"/>
      <c r="G127" s="472">
        <v>0</v>
      </c>
      <c r="H127" s="448">
        <v>0</v>
      </c>
      <c r="I127" s="449">
        <f t="shared" si="3"/>
        <v>0</v>
      </c>
      <c r="J127" s="514"/>
      <c r="K127" s="473"/>
      <c r="L127" s="501"/>
      <c r="M127" s="453">
        <f t="shared" si="2"/>
        <v>0</v>
      </c>
      <c r="N127" s="462">
        <v>0</v>
      </c>
      <c r="O127" s="462">
        <v>1</v>
      </c>
      <c r="P127" s="463">
        <v>1</v>
      </c>
    </row>
    <row r="128" spans="1:16" ht="30">
      <c r="A128" s="456">
        <v>3713</v>
      </c>
      <c r="B128" s="457" t="s">
        <v>702</v>
      </c>
      <c r="C128" s="456" t="s">
        <v>678</v>
      </c>
      <c r="D128" s="446">
        <v>0</v>
      </c>
      <c r="E128" s="472"/>
      <c r="F128" s="478">
        <v>-4436</v>
      </c>
      <c r="G128" s="472">
        <v>731774.89999999991</v>
      </c>
      <c r="H128" s="448">
        <v>-40682.63000000082</v>
      </c>
      <c r="I128" s="449">
        <f t="shared" si="3"/>
        <v>686656.26999999909</v>
      </c>
      <c r="J128" s="514">
        <v>260564783</v>
      </c>
      <c r="K128" s="473">
        <v>40682.629999999997</v>
      </c>
      <c r="L128" s="501">
        <v>260961386.37</v>
      </c>
      <c r="M128" s="453">
        <f t="shared" si="2"/>
        <v>249370.27000001073</v>
      </c>
      <c r="N128" s="462">
        <v>0</v>
      </c>
      <c r="O128" s="462">
        <v>0.84051170882082527</v>
      </c>
      <c r="P128" s="463">
        <v>0.84051170882082527</v>
      </c>
    </row>
    <row r="129" spans="1:16" ht="30.75" thickBot="1">
      <c r="A129" s="488">
        <v>3714</v>
      </c>
      <c r="B129" s="487" t="s">
        <v>703</v>
      </c>
      <c r="C129" s="486" t="s">
        <v>678</v>
      </c>
      <c r="D129" s="446">
        <v>0</v>
      </c>
      <c r="E129" s="490"/>
      <c r="F129" s="518"/>
      <c r="G129" s="518">
        <v>0</v>
      </c>
      <c r="H129" s="448">
        <v>305507</v>
      </c>
      <c r="I129" s="449">
        <f t="shared" si="3"/>
        <v>305507</v>
      </c>
      <c r="J129" s="519">
        <v>18578997</v>
      </c>
      <c r="K129" s="520">
        <v>305507</v>
      </c>
      <c r="L129" s="521">
        <v>17715713</v>
      </c>
      <c r="M129" s="453">
        <f t="shared" si="2"/>
        <v>863284</v>
      </c>
      <c r="N129" s="462">
        <v>0</v>
      </c>
      <c r="O129" s="462">
        <v>0.59995462913397135</v>
      </c>
      <c r="P129" s="463">
        <v>0.59995462913397135</v>
      </c>
    </row>
    <row r="130" spans="1:16" ht="30">
      <c r="A130" s="522">
        <v>3715</v>
      </c>
      <c r="B130" s="523" t="s">
        <v>704</v>
      </c>
      <c r="C130" s="522" t="s">
        <v>678</v>
      </c>
      <c r="D130" s="524">
        <v>0</v>
      </c>
      <c r="E130" s="525"/>
      <c r="F130" s="525"/>
      <c r="G130" s="525">
        <v>0</v>
      </c>
      <c r="H130" s="526">
        <v>615225</v>
      </c>
      <c r="I130" s="527">
        <f t="shared" si="3"/>
        <v>615225</v>
      </c>
      <c r="J130" s="528">
        <v>31018715</v>
      </c>
      <c r="K130" s="529">
        <v>615225</v>
      </c>
      <c r="L130" s="530">
        <v>31021715</v>
      </c>
      <c r="M130" s="531">
        <f t="shared" si="2"/>
        <v>-3000</v>
      </c>
      <c r="N130" s="532"/>
      <c r="O130" s="532"/>
      <c r="P130" s="533"/>
    </row>
    <row r="131" spans="1:16" ht="30">
      <c r="A131" s="456">
        <v>3716</v>
      </c>
      <c r="B131" s="457" t="s">
        <v>705</v>
      </c>
      <c r="C131" s="456" t="s">
        <v>678</v>
      </c>
      <c r="D131" s="446">
        <v>0</v>
      </c>
      <c r="E131" s="472"/>
      <c r="F131" s="472"/>
      <c r="G131" s="472">
        <v>0</v>
      </c>
      <c r="H131" s="448">
        <v>0</v>
      </c>
      <c r="I131" s="449">
        <f t="shared" si="3"/>
        <v>0</v>
      </c>
      <c r="J131" s="514"/>
      <c r="K131" s="473"/>
      <c r="L131" s="501"/>
      <c r="M131" s="453">
        <f t="shared" si="2"/>
        <v>0</v>
      </c>
      <c r="N131" s="462"/>
      <c r="O131" s="462"/>
      <c r="P131" s="463"/>
    </row>
    <row r="132" spans="1:16" ht="30">
      <c r="A132" s="456">
        <v>3717</v>
      </c>
      <c r="B132" s="457" t="s">
        <v>706</v>
      </c>
      <c r="C132" s="456" t="s">
        <v>678</v>
      </c>
      <c r="D132" s="446">
        <v>0</v>
      </c>
      <c r="E132" s="534"/>
      <c r="F132" s="472"/>
      <c r="G132" s="472">
        <v>0</v>
      </c>
      <c r="H132" s="448">
        <v>269697.10000000149</v>
      </c>
      <c r="I132" s="449">
        <f t="shared" si="3"/>
        <v>269697.10000000149</v>
      </c>
      <c r="J132" s="514">
        <v>18410906</v>
      </c>
      <c r="K132" s="473">
        <v>269697.09999999998</v>
      </c>
      <c r="L132" s="501">
        <v>17200920</v>
      </c>
      <c r="M132" s="453">
        <f t="shared" si="2"/>
        <v>1209986</v>
      </c>
      <c r="N132" s="462"/>
      <c r="O132" s="462"/>
      <c r="P132" s="463"/>
    </row>
    <row r="133" spans="1:16" ht="30">
      <c r="A133" s="456">
        <v>3718</v>
      </c>
      <c r="B133" s="457" t="s">
        <v>444</v>
      </c>
      <c r="C133" s="456" t="s">
        <v>678</v>
      </c>
      <c r="D133" s="446">
        <v>0</v>
      </c>
      <c r="E133" s="472"/>
      <c r="F133" s="472"/>
      <c r="G133" s="472">
        <v>0</v>
      </c>
      <c r="H133" s="448">
        <v>4389600.8200000077</v>
      </c>
      <c r="I133" s="449">
        <f t="shared" si="3"/>
        <v>4389600.8200000077</v>
      </c>
      <c r="J133" s="514">
        <v>1838250548</v>
      </c>
      <c r="K133" s="473">
        <v>4389600.82</v>
      </c>
      <c r="L133" s="501">
        <v>1823043494</v>
      </c>
      <c r="M133" s="453">
        <f t="shared" si="2"/>
        <v>15207054</v>
      </c>
      <c r="N133" s="462"/>
      <c r="O133" s="462"/>
      <c r="P133" s="463"/>
    </row>
    <row r="134" spans="1:16" ht="30">
      <c r="A134" s="456">
        <v>3719</v>
      </c>
      <c r="B134" s="457" t="s">
        <v>707</v>
      </c>
      <c r="C134" s="456" t="s">
        <v>678</v>
      </c>
      <c r="D134" s="446">
        <v>0</v>
      </c>
      <c r="E134" s="472"/>
      <c r="F134" s="472"/>
      <c r="G134" s="472">
        <v>-708.42999999999302</v>
      </c>
      <c r="H134" s="448">
        <v>281879.43000000063</v>
      </c>
      <c r="I134" s="449">
        <f t="shared" si="3"/>
        <v>281171.00000000064</v>
      </c>
      <c r="J134" s="514">
        <v>11033157</v>
      </c>
      <c r="K134" s="473">
        <v>281879.43</v>
      </c>
      <c r="L134" s="501">
        <v>10789056.57</v>
      </c>
      <c r="M134" s="453">
        <f t="shared" si="2"/>
        <v>243392</v>
      </c>
      <c r="N134" s="462">
        <v>0</v>
      </c>
      <c r="O134" s="462">
        <v>0</v>
      </c>
      <c r="P134" s="463">
        <v>0</v>
      </c>
    </row>
    <row r="135" spans="1:16" ht="30">
      <c r="A135" s="456">
        <v>3720</v>
      </c>
      <c r="B135" s="457" t="s">
        <v>708</v>
      </c>
      <c r="C135" s="456" t="s">
        <v>678</v>
      </c>
      <c r="D135" s="446">
        <v>0</v>
      </c>
      <c r="E135" s="472"/>
      <c r="F135" s="472"/>
      <c r="G135" s="472">
        <v>0</v>
      </c>
      <c r="H135" s="448">
        <v>0</v>
      </c>
      <c r="I135" s="449">
        <f t="shared" si="3"/>
        <v>0</v>
      </c>
      <c r="J135" s="514"/>
      <c r="K135" s="473"/>
      <c r="L135" s="535"/>
      <c r="M135" s="453">
        <f t="shared" si="2"/>
        <v>0</v>
      </c>
      <c r="N135" s="462"/>
      <c r="O135" s="462"/>
      <c r="P135" s="463"/>
    </row>
    <row r="136" spans="1:16" ht="30">
      <c r="A136" s="456">
        <v>3721</v>
      </c>
      <c r="B136" s="457" t="s">
        <v>709</v>
      </c>
      <c r="C136" s="456" t="s">
        <v>678</v>
      </c>
      <c r="D136" s="446">
        <v>0</v>
      </c>
      <c r="E136" s="472"/>
      <c r="F136" s="472"/>
      <c r="G136" s="472">
        <v>-105</v>
      </c>
      <c r="H136" s="448">
        <v>39599</v>
      </c>
      <c r="I136" s="449">
        <f t="shared" si="3"/>
        <v>39494</v>
      </c>
      <c r="J136" s="514">
        <v>3518729.2</v>
      </c>
      <c r="K136" s="473">
        <v>39599</v>
      </c>
      <c r="L136" s="535">
        <v>3560213.2</v>
      </c>
      <c r="M136" s="453">
        <f t="shared" ref="M136:M176" si="4">SUM(I136+J136-K136-L136)</f>
        <v>-41589</v>
      </c>
      <c r="N136" s="462"/>
      <c r="O136" s="462"/>
      <c r="P136" s="463"/>
    </row>
    <row r="137" spans="1:16" ht="30">
      <c r="A137" s="456">
        <v>3722</v>
      </c>
      <c r="B137" s="457" t="s">
        <v>710</v>
      </c>
      <c r="C137" s="456" t="s">
        <v>678</v>
      </c>
      <c r="D137" s="446">
        <v>0</v>
      </c>
      <c r="E137" s="472"/>
      <c r="F137" s="472"/>
      <c r="G137" s="472">
        <v>0</v>
      </c>
      <c r="H137" s="448">
        <v>0</v>
      </c>
      <c r="I137" s="449">
        <f t="shared" si="3"/>
        <v>0</v>
      </c>
      <c r="J137" s="514"/>
      <c r="K137" s="473"/>
      <c r="L137" s="535"/>
      <c r="M137" s="453">
        <f t="shared" si="4"/>
        <v>0</v>
      </c>
      <c r="N137" s="462"/>
      <c r="O137" s="462"/>
      <c r="P137" s="463"/>
    </row>
    <row r="138" spans="1:16" ht="30">
      <c r="A138" s="486">
        <v>3723</v>
      </c>
      <c r="B138" s="515" t="s">
        <v>711</v>
      </c>
      <c r="C138" s="486" t="s">
        <v>678</v>
      </c>
      <c r="D138" s="446">
        <v>0</v>
      </c>
      <c r="E138" s="472"/>
      <c r="F138" s="472"/>
      <c r="G138" s="472">
        <v>0</v>
      </c>
      <c r="H138" s="448">
        <v>515236</v>
      </c>
      <c r="I138" s="449">
        <f t="shared" si="3"/>
        <v>515236</v>
      </c>
      <c r="J138" s="535">
        <v>11669564</v>
      </c>
      <c r="K138" s="473">
        <v>515236</v>
      </c>
      <c r="L138" s="535">
        <v>10876298</v>
      </c>
      <c r="M138" s="453">
        <f t="shared" si="4"/>
        <v>793266</v>
      </c>
      <c r="N138" s="462">
        <v>0</v>
      </c>
      <c r="O138" s="462">
        <v>0</v>
      </c>
      <c r="P138" s="463">
        <v>0</v>
      </c>
    </row>
    <row r="139" spans="1:16" ht="30">
      <c r="A139" s="456">
        <v>3724</v>
      </c>
      <c r="B139" s="536" t="s">
        <v>712</v>
      </c>
      <c r="C139" s="456" t="s">
        <v>678</v>
      </c>
      <c r="D139" s="446">
        <v>0</v>
      </c>
      <c r="E139" s="472"/>
      <c r="F139" s="472"/>
      <c r="G139" s="472">
        <v>0</v>
      </c>
      <c r="H139" s="448">
        <v>1423294</v>
      </c>
      <c r="I139" s="449">
        <f t="shared" si="3"/>
        <v>1423294</v>
      </c>
      <c r="J139" s="535">
        <v>93690341</v>
      </c>
      <c r="K139" s="473">
        <v>1423294</v>
      </c>
      <c r="L139" s="535">
        <v>81718093</v>
      </c>
      <c r="M139" s="453">
        <f t="shared" si="4"/>
        <v>11972248</v>
      </c>
      <c r="N139" s="462">
        <v>0</v>
      </c>
      <c r="O139" s="462">
        <v>0</v>
      </c>
      <c r="P139" s="463">
        <v>0</v>
      </c>
    </row>
    <row r="140" spans="1:16" ht="30">
      <c r="A140" s="456">
        <v>3725</v>
      </c>
      <c r="B140" s="536" t="s">
        <v>713</v>
      </c>
      <c r="C140" s="456" t="s">
        <v>678</v>
      </c>
      <c r="D140" s="446">
        <v>0</v>
      </c>
      <c r="E140" s="472"/>
      <c r="F140" s="472"/>
      <c r="G140" s="472">
        <v>0</v>
      </c>
      <c r="H140" s="448">
        <v>1028604</v>
      </c>
      <c r="I140" s="449">
        <f t="shared" ref="I140:I176" si="5">SUM(D140:H140)</f>
        <v>1028604</v>
      </c>
      <c r="J140" s="535">
        <v>28497530</v>
      </c>
      <c r="K140" s="473">
        <v>1028604</v>
      </c>
      <c r="L140" s="535">
        <v>25582003</v>
      </c>
      <c r="M140" s="453">
        <f t="shared" si="4"/>
        <v>2915527</v>
      </c>
      <c r="N140" s="462">
        <v>0</v>
      </c>
      <c r="O140" s="462">
        <v>0</v>
      </c>
      <c r="P140" s="463">
        <v>0</v>
      </c>
    </row>
    <row r="141" spans="1:16" ht="30">
      <c r="A141" s="456">
        <v>3726</v>
      </c>
      <c r="B141" s="536" t="s">
        <v>714</v>
      </c>
      <c r="C141" s="456" t="s">
        <v>678</v>
      </c>
      <c r="D141" s="446">
        <v>0</v>
      </c>
      <c r="E141" s="472"/>
      <c r="F141" s="472"/>
      <c r="G141" s="472">
        <v>-495</v>
      </c>
      <c r="H141" s="448">
        <v>470819</v>
      </c>
      <c r="I141" s="449">
        <f t="shared" si="5"/>
        <v>470324</v>
      </c>
      <c r="J141" s="535">
        <v>15617334.07</v>
      </c>
      <c r="K141" s="473">
        <v>470819</v>
      </c>
      <c r="L141" s="535">
        <v>15346457.07</v>
      </c>
      <c r="M141" s="453">
        <f t="shared" si="4"/>
        <v>270382</v>
      </c>
      <c r="N141" s="462"/>
      <c r="O141" s="462"/>
      <c r="P141" s="463"/>
    </row>
    <row r="142" spans="1:16" ht="30">
      <c r="A142" s="456">
        <v>3727</v>
      </c>
      <c r="B142" s="536" t="s">
        <v>715</v>
      </c>
      <c r="C142" s="456" t="s">
        <v>678</v>
      </c>
      <c r="D142" s="446">
        <v>0</v>
      </c>
      <c r="E142" s="472"/>
      <c r="F142" s="472"/>
      <c r="G142" s="472">
        <v>-4590752</v>
      </c>
      <c r="H142" s="448">
        <v>5436414</v>
      </c>
      <c r="I142" s="449">
        <f t="shared" si="5"/>
        <v>845662</v>
      </c>
      <c r="J142" s="535">
        <v>25851121</v>
      </c>
      <c r="K142" s="473">
        <v>5436414</v>
      </c>
      <c r="L142" s="535">
        <v>19660775</v>
      </c>
      <c r="M142" s="453">
        <f t="shared" si="4"/>
        <v>1599594</v>
      </c>
      <c r="N142" s="462"/>
      <c r="O142" s="462"/>
      <c r="P142" s="463"/>
    </row>
    <row r="143" spans="1:16" ht="30">
      <c r="A143" s="456">
        <v>3728</v>
      </c>
      <c r="B143" s="536" t="s">
        <v>459</v>
      </c>
      <c r="C143" s="456" t="s">
        <v>678</v>
      </c>
      <c r="D143" s="446">
        <v>0</v>
      </c>
      <c r="E143" s="472"/>
      <c r="F143" s="472"/>
      <c r="G143" s="472">
        <v>0</v>
      </c>
      <c r="H143" s="448">
        <v>129863.09000000032</v>
      </c>
      <c r="I143" s="449">
        <f t="shared" si="5"/>
        <v>129863.09000000032</v>
      </c>
      <c r="J143" s="535">
        <v>3639331</v>
      </c>
      <c r="K143" s="473">
        <v>129863.09</v>
      </c>
      <c r="L143" s="535">
        <v>3639331</v>
      </c>
      <c r="M143" s="453">
        <f t="shared" si="4"/>
        <v>4.6566128730773926E-10</v>
      </c>
      <c r="N143" s="462"/>
      <c r="O143" s="462"/>
      <c r="P143" s="463"/>
    </row>
    <row r="144" spans="1:16" ht="30">
      <c r="A144" s="456">
        <v>3729</v>
      </c>
      <c r="B144" s="536" t="s">
        <v>460</v>
      </c>
      <c r="C144" s="456" t="s">
        <v>678</v>
      </c>
      <c r="D144" s="446">
        <v>0</v>
      </c>
      <c r="E144" s="472"/>
      <c r="F144" s="472"/>
      <c r="G144" s="472">
        <v>0</v>
      </c>
      <c r="H144" s="448">
        <v>0</v>
      </c>
      <c r="I144" s="449">
        <f t="shared" si="5"/>
        <v>0</v>
      </c>
      <c r="J144" s="535"/>
      <c r="K144" s="473"/>
      <c r="L144" s="535"/>
      <c r="M144" s="453">
        <f t="shared" si="4"/>
        <v>0</v>
      </c>
      <c r="N144" s="462"/>
      <c r="O144" s="462"/>
      <c r="P144" s="463"/>
    </row>
    <row r="145" spans="1:16" ht="30">
      <c r="A145" s="456">
        <v>3730</v>
      </c>
      <c r="B145" s="536" t="s">
        <v>462</v>
      </c>
      <c r="C145" s="456" t="s">
        <v>678</v>
      </c>
      <c r="D145" s="446">
        <v>0</v>
      </c>
      <c r="E145" s="472"/>
      <c r="F145" s="472"/>
      <c r="G145" s="472">
        <v>0</v>
      </c>
      <c r="H145" s="448">
        <v>1169836</v>
      </c>
      <c r="I145" s="449">
        <f t="shared" si="5"/>
        <v>1169836</v>
      </c>
      <c r="J145" s="535">
        <v>33482412</v>
      </c>
      <c r="K145" s="473">
        <v>1169836</v>
      </c>
      <c r="L145" s="535">
        <v>31531091</v>
      </c>
      <c r="M145" s="453">
        <f t="shared" si="4"/>
        <v>1951321</v>
      </c>
      <c r="N145" s="462"/>
      <c r="O145" s="462"/>
      <c r="P145" s="463"/>
    </row>
    <row r="146" spans="1:16" ht="30">
      <c r="A146" s="456">
        <v>3731</v>
      </c>
      <c r="B146" s="536" t="s">
        <v>716</v>
      </c>
      <c r="C146" s="456" t="s">
        <v>678</v>
      </c>
      <c r="D146" s="446">
        <v>0</v>
      </c>
      <c r="E146" s="472"/>
      <c r="F146" s="472"/>
      <c r="G146" s="472">
        <v>200000</v>
      </c>
      <c r="H146" s="448">
        <v>1138342</v>
      </c>
      <c r="I146" s="449">
        <f t="shared" si="5"/>
        <v>1338342</v>
      </c>
      <c r="J146" s="535">
        <v>41313340</v>
      </c>
      <c r="K146" s="473">
        <v>1138342</v>
      </c>
      <c r="L146" s="535">
        <v>38899211</v>
      </c>
      <c r="M146" s="453">
        <f t="shared" si="4"/>
        <v>2614129</v>
      </c>
      <c r="N146" s="462"/>
      <c r="O146" s="462"/>
      <c r="P146" s="463"/>
    </row>
    <row r="147" spans="1:16" ht="30">
      <c r="A147" s="456">
        <v>3732</v>
      </c>
      <c r="B147" s="536" t="s">
        <v>717</v>
      </c>
      <c r="C147" s="456" t="s">
        <v>678</v>
      </c>
      <c r="D147" s="446">
        <v>0</v>
      </c>
      <c r="E147" s="472"/>
      <c r="F147" s="472"/>
      <c r="G147" s="472">
        <v>0</v>
      </c>
      <c r="H147" s="448">
        <v>791842.80000000028</v>
      </c>
      <c r="I147" s="449">
        <f t="shared" si="5"/>
        <v>791842.80000000028</v>
      </c>
      <c r="J147" s="535">
        <v>7240970</v>
      </c>
      <c r="K147" s="473">
        <v>791842.8</v>
      </c>
      <c r="L147" s="535">
        <v>6850680.7000000002</v>
      </c>
      <c r="M147" s="453">
        <f t="shared" si="4"/>
        <v>390289.30000000075</v>
      </c>
      <c r="N147" s="462"/>
      <c r="O147" s="462"/>
      <c r="P147" s="463"/>
    </row>
    <row r="148" spans="1:16" ht="30">
      <c r="A148" s="456">
        <v>3733</v>
      </c>
      <c r="B148" s="536" t="s">
        <v>718</v>
      </c>
      <c r="C148" s="456" t="s">
        <v>678</v>
      </c>
      <c r="D148" s="446">
        <v>0</v>
      </c>
      <c r="E148" s="472"/>
      <c r="F148" s="472"/>
      <c r="G148" s="472">
        <v>0</v>
      </c>
      <c r="H148" s="448">
        <v>578181</v>
      </c>
      <c r="I148" s="449">
        <f t="shared" si="5"/>
        <v>578181</v>
      </c>
      <c r="J148" s="535">
        <v>20187493</v>
      </c>
      <c r="K148" s="473">
        <v>578842.80000000005</v>
      </c>
      <c r="L148" s="535">
        <v>17795438.199999999</v>
      </c>
      <c r="M148" s="453">
        <f t="shared" si="4"/>
        <v>2391393</v>
      </c>
      <c r="N148" s="462"/>
      <c r="O148" s="462"/>
      <c r="P148" s="463"/>
    </row>
    <row r="149" spans="1:16" ht="30">
      <c r="A149" s="456">
        <v>3734</v>
      </c>
      <c r="B149" s="536" t="s">
        <v>719</v>
      </c>
      <c r="C149" s="456" t="s">
        <v>678</v>
      </c>
      <c r="D149" s="446">
        <v>0</v>
      </c>
      <c r="E149" s="472"/>
      <c r="F149" s="472"/>
      <c r="G149" s="472">
        <v>0</v>
      </c>
      <c r="H149" s="448">
        <v>75373</v>
      </c>
      <c r="I149" s="449">
        <f t="shared" si="5"/>
        <v>75373</v>
      </c>
      <c r="J149" s="535">
        <v>2354544</v>
      </c>
      <c r="K149" s="473">
        <v>75373</v>
      </c>
      <c r="L149" s="535">
        <v>2250236</v>
      </c>
      <c r="M149" s="453">
        <f t="shared" si="4"/>
        <v>104308</v>
      </c>
      <c r="N149" s="462"/>
      <c r="O149" s="462"/>
      <c r="P149" s="463"/>
    </row>
    <row r="150" spans="1:16" ht="30">
      <c r="A150" s="456">
        <v>3735</v>
      </c>
      <c r="B150" s="536" t="s">
        <v>473</v>
      </c>
      <c r="C150" s="456" t="s">
        <v>678</v>
      </c>
      <c r="D150" s="446">
        <v>0</v>
      </c>
      <c r="E150" s="472"/>
      <c r="F150" s="472"/>
      <c r="G150" s="472">
        <v>0</v>
      </c>
      <c r="H150" s="448">
        <v>151050</v>
      </c>
      <c r="I150" s="449">
        <f t="shared" si="5"/>
        <v>151050</v>
      </c>
      <c r="J150" s="535">
        <v>8374523</v>
      </c>
      <c r="K150" s="473">
        <v>151050</v>
      </c>
      <c r="L150" s="535">
        <v>8163590</v>
      </c>
      <c r="M150" s="453">
        <f t="shared" si="4"/>
        <v>210933</v>
      </c>
      <c r="N150" s="462"/>
      <c r="O150" s="462"/>
      <c r="P150" s="463"/>
    </row>
    <row r="151" spans="1:16" ht="30">
      <c r="A151" s="456">
        <v>3736</v>
      </c>
      <c r="B151" s="536" t="s">
        <v>475</v>
      </c>
      <c r="C151" s="456" t="s">
        <v>678</v>
      </c>
      <c r="D151" s="446">
        <v>0</v>
      </c>
      <c r="E151" s="472"/>
      <c r="F151" s="472"/>
      <c r="G151" s="472">
        <v>0</v>
      </c>
      <c r="H151" s="448">
        <v>619006.33000000007</v>
      </c>
      <c r="I151" s="449">
        <f t="shared" si="5"/>
        <v>619006.33000000007</v>
      </c>
      <c r="J151" s="535">
        <v>17143445</v>
      </c>
      <c r="K151" s="473">
        <v>619006.32999999996</v>
      </c>
      <c r="L151" s="535">
        <v>16661270</v>
      </c>
      <c r="M151" s="453">
        <f t="shared" si="4"/>
        <v>482175</v>
      </c>
      <c r="N151" s="462"/>
      <c r="O151" s="462"/>
      <c r="P151" s="463"/>
    </row>
    <row r="152" spans="1:16" ht="30">
      <c r="A152" s="456">
        <v>3737</v>
      </c>
      <c r="B152" s="536" t="s">
        <v>720</v>
      </c>
      <c r="C152" s="456" t="s">
        <v>678</v>
      </c>
      <c r="D152" s="446">
        <v>0</v>
      </c>
      <c r="E152" s="472"/>
      <c r="F152" s="472"/>
      <c r="G152" s="472">
        <v>0</v>
      </c>
      <c r="H152" s="448">
        <v>804527</v>
      </c>
      <c r="I152" s="449">
        <f t="shared" si="5"/>
        <v>804527</v>
      </c>
      <c r="J152" s="535">
        <v>11233426.619999999</v>
      </c>
      <c r="K152" s="473">
        <v>804527</v>
      </c>
      <c r="L152" s="535">
        <v>10982258</v>
      </c>
      <c r="M152" s="453">
        <f t="shared" si="4"/>
        <v>251168.61999999918</v>
      </c>
      <c r="N152" s="462"/>
      <c r="O152" s="462"/>
      <c r="P152" s="463"/>
    </row>
    <row r="153" spans="1:16" ht="30">
      <c r="A153" s="456">
        <v>3738</v>
      </c>
      <c r="B153" s="536" t="s">
        <v>481</v>
      </c>
      <c r="C153" s="456" t="s">
        <v>678</v>
      </c>
      <c r="D153" s="446">
        <v>0</v>
      </c>
      <c r="E153" s="472"/>
      <c r="F153" s="472"/>
      <c r="G153" s="472">
        <v>0</v>
      </c>
      <c r="H153" s="448">
        <v>650858</v>
      </c>
      <c r="I153" s="449">
        <f t="shared" si="5"/>
        <v>650858</v>
      </c>
      <c r="J153" s="535">
        <v>13710890</v>
      </c>
      <c r="K153" s="473">
        <v>650858</v>
      </c>
      <c r="L153" s="535">
        <v>13189336</v>
      </c>
      <c r="M153" s="453">
        <f t="shared" si="4"/>
        <v>521554</v>
      </c>
      <c r="N153" s="462"/>
      <c r="O153" s="462"/>
      <c r="P153" s="463"/>
    </row>
    <row r="154" spans="1:16" ht="30">
      <c r="A154" s="456">
        <v>3739</v>
      </c>
      <c r="B154" s="536" t="s">
        <v>484</v>
      </c>
      <c r="C154" s="456" t="s">
        <v>678</v>
      </c>
      <c r="D154" s="446">
        <v>0</v>
      </c>
      <c r="E154" s="472"/>
      <c r="F154" s="472"/>
      <c r="G154" s="472">
        <v>0</v>
      </c>
      <c r="H154" s="448">
        <v>283281</v>
      </c>
      <c r="I154" s="449">
        <f t="shared" si="5"/>
        <v>283281</v>
      </c>
      <c r="J154" s="535">
        <v>15544440</v>
      </c>
      <c r="K154" s="473">
        <v>283281</v>
      </c>
      <c r="L154" s="535">
        <v>15264161</v>
      </c>
      <c r="M154" s="453">
        <f t="shared" si="4"/>
        <v>280279</v>
      </c>
      <c r="N154" s="462"/>
      <c r="O154" s="462"/>
      <c r="P154" s="463"/>
    </row>
    <row r="155" spans="1:16" ht="30">
      <c r="A155" s="456">
        <v>3740</v>
      </c>
      <c r="B155" s="536" t="s">
        <v>721</v>
      </c>
      <c r="C155" s="456" t="s">
        <v>678</v>
      </c>
      <c r="D155" s="446">
        <v>0</v>
      </c>
      <c r="E155" s="472"/>
      <c r="F155" s="472"/>
      <c r="G155" s="472">
        <v>0</v>
      </c>
      <c r="H155" s="448">
        <v>160153</v>
      </c>
      <c r="I155" s="449">
        <f t="shared" si="5"/>
        <v>160153</v>
      </c>
      <c r="J155" s="535">
        <v>6922163</v>
      </c>
      <c r="K155" s="473">
        <v>160153</v>
      </c>
      <c r="L155" s="535">
        <v>6322889</v>
      </c>
      <c r="M155" s="453">
        <f t="shared" si="4"/>
        <v>599274</v>
      </c>
      <c r="N155" s="462"/>
      <c r="O155" s="462"/>
      <c r="P155" s="463"/>
    </row>
    <row r="156" spans="1:16" ht="30">
      <c r="A156" s="456">
        <v>3741</v>
      </c>
      <c r="B156" s="536" t="s">
        <v>490</v>
      </c>
      <c r="C156" s="456" t="s">
        <v>678</v>
      </c>
      <c r="D156" s="446">
        <v>0</v>
      </c>
      <c r="E156" s="472"/>
      <c r="F156" s="472"/>
      <c r="G156" s="472">
        <v>0</v>
      </c>
      <c r="H156" s="448">
        <v>546150</v>
      </c>
      <c r="I156" s="449">
        <f t="shared" si="5"/>
        <v>546150</v>
      </c>
      <c r="J156" s="535">
        <v>27800646</v>
      </c>
      <c r="K156" s="473">
        <v>546150</v>
      </c>
      <c r="L156" s="535">
        <v>26784363</v>
      </c>
      <c r="M156" s="453">
        <f t="shared" si="4"/>
        <v>1016283</v>
      </c>
      <c r="N156" s="462"/>
      <c r="O156" s="462"/>
      <c r="P156" s="463"/>
    </row>
    <row r="157" spans="1:16" ht="30">
      <c r="A157" s="456">
        <v>3742</v>
      </c>
      <c r="B157" s="536" t="s">
        <v>492</v>
      </c>
      <c r="C157" s="456" t="s">
        <v>678</v>
      </c>
      <c r="D157" s="446">
        <v>0</v>
      </c>
      <c r="E157" s="472"/>
      <c r="F157" s="472"/>
      <c r="G157" s="472">
        <v>0</v>
      </c>
      <c r="H157" s="448">
        <v>240966</v>
      </c>
      <c r="I157" s="449">
        <f t="shared" si="5"/>
        <v>240966</v>
      </c>
      <c r="J157" s="535">
        <v>3774043</v>
      </c>
      <c r="K157" s="473">
        <v>240966</v>
      </c>
      <c r="L157" s="535">
        <v>3116645.1</v>
      </c>
      <c r="M157" s="453">
        <f t="shared" si="4"/>
        <v>657397.89999999991</v>
      </c>
      <c r="N157" s="462"/>
      <c r="O157" s="462"/>
      <c r="P157" s="463"/>
    </row>
    <row r="158" spans="1:16" ht="30">
      <c r="A158" s="456">
        <v>3743</v>
      </c>
      <c r="B158" s="536" t="s">
        <v>722</v>
      </c>
      <c r="C158" s="456" t="s">
        <v>678</v>
      </c>
      <c r="D158" s="446">
        <v>0</v>
      </c>
      <c r="E158" s="472">
        <v>0</v>
      </c>
      <c r="F158" s="472">
        <v>0</v>
      </c>
      <c r="G158" s="472">
        <v>0</v>
      </c>
      <c r="H158" s="448">
        <v>374193</v>
      </c>
      <c r="I158" s="449">
        <f t="shared" si="5"/>
        <v>374193</v>
      </c>
      <c r="J158" s="535">
        <v>19773096</v>
      </c>
      <c r="K158" s="473">
        <v>374193</v>
      </c>
      <c r="L158" s="535">
        <v>17340547</v>
      </c>
      <c r="M158" s="453">
        <f t="shared" si="4"/>
        <v>2432549</v>
      </c>
      <c r="N158" s="462"/>
      <c r="O158" s="462"/>
      <c r="P158" s="463"/>
    </row>
    <row r="159" spans="1:16" ht="30">
      <c r="A159" s="456">
        <v>3744</v>
      </c>
      <c r="B159" s="536" t="s">
        <v>723</v>
      </c>
      <c r="C159" s="456" t="s">
        <v>678</v>
      </c>
      <c r="D159" s="446">
        <v>0</v>
      </c>
      <c r="E159" s="472"/>
      <c r="F159" s="472"/>
      <c r="G159" s="472">
        <v>0</v>
      </c>
      <c r="H159" s="448">
        <v>96322</v>
      </c>
      <c r="I159" s="449">
        <f t="shared" si="5"/>
        <v>96322</v>
      </c>
      <c r="J159" s="537">
        <v>1795742</v>
      </c>
      <c r="K159" s="538">
        <v>96322</v>
      </c>
      <c r="L159" s="535">
        <v>1760668</v>
      </c>
      <c r="M159" s="453">
        <f t="shared" si="4"/>
        <v>35074</v>
      </c>
      <c r="N159" s="539"/>
      <c r="O159" s="539"/>
      <c r="P159" s="540"/>
    </row>
    <row r="160" spans="1:16" ht="30">
      <c r="A160" s="541">
        <v>3745</v>
      </c>
      <c r="B160" s="536" t="s">
        <v>724</v>
      </c>
      <c r="C160" s="456" t="s">
        <v>678</v>
      </c>
      <c r="D160" s="446">
        <v>0</v>
      </c>
      <c r="E160" s="472"/>
      <c r="F160" s="472"/>
      <c r="G160" s="472">
        <v>0</v>
      </c>
      <c r="H160" s="448">
        <v>854451.59000000008</v>
      </c>
      <c r="I160" s="449">
        <f t="shared" si="5"/>
        <v>854451.59000000008</v>
      </c>
      <c r="J160" s="542">
        <v>19086924</v>
      </c>
      <c r="K160" s="543">
        <v>854451.59</v>
      </c>
      <c r="L160" s="537">
        <v>14720236</v>
      </c>
      <c r="M160" s="453">
        <f t="shared" si="4"/>
        <v>4366688</v>
      </c>
      <c r="N160" s="539"/>
      <c r="O160" s="539"/>
      <c r="P160" s="540"/>
    </row>
    <row r="161" spans="1:16" ht="30">
      <c r="A161" s="544">
        <v>3746</v>
      </c>
      <c r="B161" s="545" t="s">
        <v>725</v>
      </c>
      <c r="C161" s="456" t="s">
        <v>678</v>
      </c>
      <c r="D161" s="446">
        <v>0</v>
      </c>
      <c r="E161" s="472"/>
      <c r="F161" s="472"/>
      <c r="G161" s="472">
        <v>0</v>
      </c>
      <c r="H161" s="448">
        <v>0</v>
      </c>
      <c r="I161" s="449">
        <f t="shared" si="5"/>
        <v>0</v>
      </c>
      <c r="J161" s="542"/>
      <c r="K161" s="543"/>
      <c r="L161" s="542"/>
      <c r="M161" s="453">
        <f t="shared" si="4"/>
        <v>0</v>
      </c>
      <c r="N161" s="539"/>
      <c r="O161" s="539"/>
      <c r="P161" s="540"/>
    </row>
    <row r="162" spans="1:16" ht="30">
      <c r="A162" s="546">
        <v>3747</v>
      </c>
      <c r="B162" s="547" t="s">
        <v>726</v>
      </c>
      <c r="C162" s="456" t="s">
        <v>678</v>
      </c>
      <c r="D162" s="446">
        <v>0</v>
      </c>
      <c r="E162" s="472"/>
      <c r="F162" s="472"/>
      <c r="G162" s="472">
        <v>0</v>
      </c>
      <c r="H162" s="448">
        <v>412890</v>
      </c>
      <c r="I162" s="449">
        <f t="shared" si="5"/>
        <v>412890</v>
      </c>
      <c r="J162" s="542">
        <v>24823594</v>
      </c>
      <c r="K162" s="543">
        <v>412890</v>
      </c>
      <c r="L162" s="535">
        <v>24072943</v>
      </c>
      <c r="M162" s="453">
        <f t="shared" si="4"/>
        <v>750651</v>
      </c>
      <c r="N162" s="539"/>
      <c r="O162" s="539"/>
      <c r="P162" s="540"/>
    </row>
    <row r="163" spans="1:16" ht="30">
      <c r="A163" s="548">
        <v>3748</v>
      </c>
      <c r="B163" s="549" t="s">
        <v>727</v>
      </c>
      <c r="C163" s="486" t="s">
        <v>678</v>
      </c>
      <c r="D163" s="446">
        <v>0</v>
      </c>
      <c r="E163" s="490"/>
      <c r="F163" s="490"/>
      <c r="G163" s="550">
        <v>0</v>
      </c>
      <c r="H163" s="448">
        <v>819576</v>
      </c>
      <c r="I163" s="449">
        <f t="shared" si="5"/>
        <v>819576</v>
      </c>
      <c r="J163" s="542">
        <v>32395782</v>
      </c>
      <c r="K163" s="543">
        <v>819576</v>
      </c>
      <c r="L163" s="537">
        <v>30954807</v>
      </c>
      <c r="M163" s="453">
        <f t="shared" si="4"/>
        <v>1440975</v>
      </c>
      <c r="N163" s="539"/>
      <c r="O163" s="539"/>
      <c r="P163" s="540"/>
    </row>
    <row r="164" spans="1:16" ht="30">
      <c r="A164" s="456">
        <v>3749</v>
      </c>
      <c r="B164" s="551" t="s">
        <v>508</v>
      </c>
      <c r="C164" s="548" t="s">
        <v>678</v>
      </c>
      <c r="D164" s="446">
        <v>0</v>
      </c>
      <c r="E164" s="472"/>
      <c r="F164" s="472"/>
      <c r="G164" s="472">
        <v>0</v>
      </c>
      <c r="H164" s="448">
        <v>131135</v>
      </c>
      <c r="I164" s="449">
        <f t="shared" si="5"/>
        <v>131135</v>
      </c>
      <c r="J164" s="552">
        <v>11079571</v>
      </c>
      <c r="K164" s="553">
        <v>131135</v>
      </c>
      <c r="L164" s="554">
        <v>10606361</v>
      </c>
      <c r="M164" s="453">
        <f t="shared" si="4"/>
        <v>473210</v>
      </c>
      <c r="N164" s="539"/>
      <c r="O164" s="539"/>
      <c r="P164" s="540"/>
    </row>
    <row r="165" spans="1:16" ht="30.75" thickBot="1">
      <c r="A165" s="486">
        <v>3750</v>
      </c>
      <c r="B165" s="555" t="s">
        <v>650</v>
      </c>
      <c r="C165" s="486" t="s">
        <v>678</v>
      </c>
      <c r="D165" s="446">
        <v>0</v>
      </c>
      <c r="E165" s="556"/>
      <c r="F165" s="472"/>
      <c r="G165" s="472">
        <v>0</v>
      </c>
      <c r="H165" s="448">
        <v>3448</v>
      </c>
      <c r="I165" s="449">
        <f t="shared" si="5"/>
        <v>3448</v>
      </c>
      <c r="J165" s="557">
        <v>6167300</v>
      </c>
      <c r="K165" s="558">
        <v>3448</v>
      </c>
      <c r="L165" s="559">
        <v>6214437</v>
      </c>
      <c r="M165" s="453">
        <f t="shared" si="4"/>
        <v>-47137</v>
      </c>
      <c r="N165" s="539"/>
      <c r="O165" s="539"/>
      <c r="P165" s="540"/>
    </row>
    <row r="166" spans="1:16" ht="30.75" thickBot="1">
      <c r="A166" s="548">
        <v>3751</v>
      </c>
      <c r="B166" s="560" t="s">
        <v>512</v>
      </c>
      <c r="C166" s="561" t="s">
        <v>678</v>
      </c>
      <c r="D166" s="446">
        <v>0</v>
      </c>
      <c r="E166" s="472">
        <v>0</v>
      </c>
      <c r="F166" s="472"/>
      <c r="G166" s="472">
        <v>0</v>
      </c>
      <c r="H166" s="448">
        <v>0</v>
      </c>
      <c r="I166" s="449">
        <f t="shared" si="5"/>
        <v>0</v>
      </c>
      <c r="J166" s="557">
        <v>3862657</v>
      </c>
      <c r="K166" s="562">
        <v>0</v>
      </c>
      <c r="L166" s="559">
        <v>3602889</v>
      </c>
      <c r="M166" s="453">
        <f t="shared" si="4"/>
        <v>259768</v>
      </c>
      <c r="N166" s="539"/>
      <c r="O166" s="539"/>
      <c r="P166" s="540"/>
    </row>
    <row r="167" spans="1:16" ht="30.75" thickBot="1">
      <c r="A167" s="548">
        <v>3752</v>
      </c>
      <c r="B167" s="563" t="s">
        <v>513</v>
      </c>
      <c r="C167" s="561" t="s">
        <v>678</v>
      </c>
      <c r="D167" s="446">
        <v>0</v>
      </c>
      <c r="E167" s="472">
        <v>0</v>
      </c>
      <c r="F167" s="472"/>
      <c r="G167" s="472">
        <v>0</v>
      </c>
      <c r="H167" s="448"/>
      <c r="I167" s="449">
        <f t="shared" si="5"/>
        <v>0</v>
      </c>
      <c r="J167" s="557">
        <v>1107332.5</v>
      </c>
      <c r="K167" s="562">
        <v>0</v>
      </c>
      <c r="L167" s="559">
        <v>1107332.5</v>
      </c>
      <c r="M167" s="453">
        <f t="shared" si="4"/>
        <v>0</v>
      </c>
      <c r="N167" s="539"/>
      <c r="O167" s="539"/>
      <c r="P167" s="540"/>
    </row>
    <row r="168" spans="1:16" ht="30.75" thickBot="1">
      <c r="A168" s="548">
        <v>3753</v>
      </c>
      <c r="B168" s="563" t="s">
        <v>515</v>
      </c>
      <c r="C168" s="561" t="s">
        <v>678</v>
      </c>
      <c r="D168" s="446">
        <v>0</v>
      </c>
      <c r="E168" s="472">
        <v>0</v>
      </c>
      <c r="F168" s="472"/>
      <c r="G168" s="472">
        <v>0</v>
      </c>
      <c r="H168" s="448"/>
      <c r="I168" s="449">
        <f t="shared" si="5"/>
        <v>0</v>
      </c>
      <c r="J168" s="557">
        <v>10104726</v>
      </c>
      <c r="K168" s="562">
        <v>0</v>
      </c>
      <c r="L168" s="559">
        <v>8045926</v>
      </c>
      <c r="M168" s="453">
        <f t="shared" si="4"/>
        <v>2058800</v>
      </c>
      <c r="N168" s="539"/>
      <c r="O168" s="539"/>
      <c r="P168" s="540"/>
    </row>
    <row r="169" spans="1:16" ht="30.75" thickBot="1">
      <c r="A169" s="548">
        <v>3754</v>
      </c>
      <c r="B169" s="563" t="s">
        <v>516</v>
      </c>
      <c r="C169" s="561" t="s">
        <v>678</v>
      </c>
      <c r="D169" s="446">
        <v>0</v>
      </c>
      <c r="E169" s="472">
        <v>0</v>
      </c>
      <c r="F169" s="472"/>
      <c r="G169" s="472">
        <v>0</v>
      </c>
      <c r="H169" s="448"/>
      <c r="I169" s="449">
        <f t="shared" si="5"/>
        <v>0</v>
      </c>
      <c r="J169" s="557">
        <v>2426558</v>
      </c>
      <c r="K169" s="562">
        <v>0</v>
      </c>
      <c r="L169" s="559">
        <v>2426558</v>
      </c>
      <c r="M169" s="453">
        <f t="shared" si="4"/>
        <v>0</v>
      </c>
      <c r="N169" s="539"/>
      <c r="O169" s="539"/>
      <c r="P169" s="540"/>
    </row>
    <row r="170" spans="1:16" ht="30.75" thickBot="1">
      <c r="A170" s="548">
        <v>3755</v>
      </c>
      <c r="B170" s="563" t="s">
        <v>518</v>
      </c>
      <c r="C170" s="561" t="s">
        <v>678</v>
      </c>
      <c r="D170" s="446">
        <v>0</v>
      </c>
      <c r="E170" s="472">
        <v>0</v>
      </c>
      <c r="F170" s="472"/>
      <c r="G170" s="472">
        <v>0</v>
      </c>
      <c r="H170" s="448"/>
      <c r="I170" s="449">
        <f t="shared" si="5"/>
        <v>0</v>
      </c>
      <c r="J170" s="557">
        <v>14382318</v>
      </c>
      <c r="K170" s="562">
        <v>0</v>
      </c>
      <c r="L170" s="559">
        <v>13704406</v>
      </c>
      <c r="M170" s="453">
        <f t="shared" si="4"/>
        <v>677912</v>
      </c>
      <c r="N170" s="539"/>
      <c r="O170" s="539"/>
      <c r="P170" s="540"/>
    </row>
    <row r="171" spans="1:16" ht="30.75" thickBot="1">
      <c r="A171" s="548">
        <v>3756</v>
      </c>
      <c r="B171" s="563" t="s">
        <v>520</v>
      </c>
      <c r="C171" s="561" t="s">
        <v>678</v>
      </c>
      <c r="D171" s="446">
        <v>0</v>
      </c>
      <c r="E171" s="472">
        <v>0</v>
      </c>
      <c r="F171" s="472"/>
      <c r="G171" s="472">
        <v>0</v>
      </c>
      <c r="H171" s="448"/>
      <c r="I171" s="449">
        <f t="shared" si="5"/>
        <v>0</v>
      </c>
      <c r="J171" s="557">
        <v>30108702.300000001</v>
      </c>
      <c r="K171" s="562">
        <v>0</v>
      </c>
      <c r="L171" s="559">
        <v>28601399.300000001</v>
      </c>
      <c r="M171" s="453">
        <f t="shared" si="4"/>
        <v>1507303</v>
      </c>
      <c r="N171" s="539"/>
      <c r="O171" s="539"/>
      <c r="P171" s="540"/>
    </row>
    <row r="172" spans="1:16" ht="30.75" thickBot="1">
      <c r="A172" s="548">
        <v>3757</v>
      </c>
      <c r="B172" s="563" t="s">
        <v>522</v>
      </c>
      <c r="C172" s="561" t="s">
        <v>678</v>
      </c>
      <c r="D172" s="446">
        <v>0</v>
      </c>
      <c r="E172" s="472">
        <v>0</v>
      </c>
      <c r="F172" s="472"/>
      <c r="G172" s="472">
        <v>0</v>
      </c>
      <c r="H172" s="448"/>
      <c r="I172" s="449">
        <f t="shared" si="5"/>
        <v>0</v>
      </c>
      <c r="J172" s="557">
        <v>1427691</v>
      </c>
      <c r="K172" s="562">
        <v>0</v>
      </c>
      <c r="L172" s="559">
        <v>1391236</v>
      </c>
      <c r="M172" s="453">
        <f t="shared" si="4"/>
        <v>36455</v>
      </c>
      <c r="N172" s="539"/>
      <c r="O172" s="539"/>
      <c r="P172" s="540"/>
    </row>
    <row r="173" spans="1:16" ht="30.75" thickBot="1">
      <c r="A173" s="548">
        <v>3758</v>
      </c>
      <c r="B173" s="563" t="s">
        <v>524</v>
      </c>
      <c r="C173" s="561" t="s">
        <v>678</v>
      </c>
      <c r="D173" s="446">
        <v>0</v>
      </c>
      <c r="E173" s="472">
        <v>0</v>
      </c>
      <c r="F173" s="472"/>
      <c r="G173" s="472">
        <v>0</v>
      </c>
      <c r="H173" s="448"/>
      <c r="I173" s="449">
        <f t="shared" si="5"/>
        <v>0</v>
      </c>
      <c r="J173" s="557">
        <v>5303039</v>
      </c>
      <c r="K173" s="562">
        <v>0</v>
      </c>
      <c r="L173" s="559">
        <v>4620836</v>
      </c>
      <c r="M173" s="453">
        <f t="shared" si="4"/>
        <v>682203</v>
      </c>
      <c r="N173" s="539"/>
      <c r="O173" s="539"/>
      <c r="P173" s="540"/>
    </row>
    <row r="174" spans="1:16" ht="30.75" thickBot="1">
      <c r="A174" s="548">
        <v>3759</v>
      </c>
      <c r="B174" s="564" t="s">
        <v>728</v>
      </c>
      <c r="C174" s="561" t="s">
        <v>678</v>
      </c>
      <c r="D174" s="446">
        <v>0</v>
      </c>
      <c r="E174" s="472">
        <v>0</v>
      </c>
      <c r="F174" s="472"/>
      <c r="G174" s="472">
        <v>0</v>
      </c>
      <c r="H174" s="448"/>
      <c r="I174" s="449">
        <f t="shared" si="5"/>
        <v>0</v>
      </c>
      <c r="J174" s="557">
        <v>25770903.030000001</v>
      </c>
      <c r="K174" s="562">
        <v>0</v>
      </c>
      <c r="L174" s="559">
        <v>23754461.030000001</v>
      </c>
      <c r="M174" s="453">
        <f t="shared" si="4"/>
        <v>2016442</v>
      </c>
      <c r="N174" s="539"/>
      <c r="O174" s="539"/>
      <c r="P174" s="540"/>
    </row>
    <row r="175" spans="1:16" ht="30.75" thickBot="1">
      <c r="A175" s="548">
        <v>3761</v>
      </c>
      <c r="B175" s="563" t="s">
        <v>729</v>
      </c>
      <c r="C175" s="561" t="s">
        <v>678</v>
      </c>
      <c r="D175" s="446">
        <v>0</v>
      </c>
      <c r="E175" s="472">
        <v>0</v>
      </c>
      <c r="F175" s="472"/>
      <c r="G175" s="472">
        <v>0</v>
      </c>
      <c r="H175" s="448"/>
      <c r="I175" s="449">
        <f t="shared" si="5"/>
        <v>0</v>
      </c>
      <c r="J175" s="557">
        <v>6229242</v>
      </c>
      <c r="K175" s="562">
        <v>0</v>
      </c>
      <c r="L175" s="559">
        <v>3139723</v>
      </c>
      <c r="M175" s="453">
        <f t="shared" si="4"/>
        <v>3089519</v>
      </c>
      <c r="N175" s="539"/>
      <c r="O175" s="539"/>
      <c r="P175" s="540"/>
    </row>
    <row r="176" spans="1:16" ht="30.75" thickBot="1">
      <c r="A176" s="548">
        <v>3762</v>
      </c>
      <c r="B176" s="565" t="s">
        <v>730</v>
      </c>
      <c r="C176" s="566" t="s">
        <v>678</v>
      </c>
      <c r="D176" s="446">
        <v>0</v>
      </c>
      <c r="E176" s="472"/>
      <c r="F176" s="472"/>
      <c r="G176" s="472">
        <v>0</v>
      </c>
      <c r="H176" s="448"/>
      <c r="I176" s="449">
        <f t="shared" si="5"/>
        <v>0</v>
      </c>
      <c r="J176" s="557">
        <v>12788386.029999999</v>
      </c>
      <c r="K176" s="562">
        <v>0</v>
      </c>
      <c r="L176" s="559"/>
      <c r="M176" s="453">
        <f t="shared" si="4"/>
        <v>12788386.029999999</v>
      </c>
      <c r="N176" s="539"/>
      <c r="O176" s="539"/>
      <c r="P176" s="540"/>
    </row>
    <row r="177" spans="1:16" ht="30.75" thickBot="1">
      <c r="A177" s="567"/>
      <c r="B177" s="568"/>
      <c r="C177" s="567" t="s">
        <v>678</v>
      </c>
      <c r="D177" s="448">
        <f t="shared" ref="D177:I177" si="6">SUM(D8:D176)</f>
        <v>-6374314.8399999989</v>
      </c>
      <c r="E177" s="448">
        <f t="shared" si="6"/>
        <v>-217508</v>
      </c>
      <c r="F177" s="448">
        <f t="shared" si="6"/>
        <v>-60685</v>
      </c>
      <c r="G177" s="448">
        <f t="shared" si="6"/>
        <v>-2687436.1499999994</v>
      </c>
      <c r="H177" s="448">
        <f t="shared" si="6"/>
        <v>251573351.37000015</v>
      </c>
      <c r="I177" s="449">
        <f t="shared" si="6"/>
        <v>242312663.84000006</v>
      </c>
      <c r="J177" s="569">
        <f>SUM(J8:J175)</f>
        <v>8357807773.79</v>
      </c>
      <c r="K177" s="570">
        <f>SUM(K8:K176)</f>
        <v>252720029.69</v>
      </c>
      <c r="L177" s="571">
        <f>SUM(L8:L176)</f>
        <v>7824624066.7499981</v>
      </c>
      <c r="M177" s="453">
        <f>SUM(M8:M176)</f>
        <v>535564727.21999985</v>
      </c>
      <c r="N177" s="572">
        <v>1.0239641702608617</v>
      </c>
      <c r="O177" s="572">
        <v>0.93167683876650553</v>
      </c>
      <c r="P177" s="572">
        <v>0.93742857424471815</v>
      </c>
    </row>
    <row r="178" spans="1:16" ht="23.25">
      <c r="A178" s="573"/>
      <c r="B178" s="573"/>
      <c r="C178" s="573"/>
      <c r="D178" s="573"/>
      <c r="E178" s="573"/>
      <c r="F178" s="573"/>
      <c r="G178" s="573"/>
      <c r="H178" s="573"/>
      <c r="I178" s="573"/>
      <c r="J178" s="574"/>
      <c r="K178" s="573"/>
      <c r="L178" s="574"/>
      <c r="M178" s="575"/>
      <c r="N178" s="576"/>
      <c r="O178" s="576"/>
      <c r="P178" s="576"/>
    </row>
    <row r="179" spans="1:16" ht="22.5">
      <c r="A179" s="279"/>
      <c r="B179" s="279"/>
      <c r="C179" s="279"/>
      <c r="D179" s="279"/>
      <c r="E179" s="279"/>
      <c r="F179" s="279"/>
      <c r="G179" s="279"/>
      <c r="H179" s="279"/>
      <c r="I179" s="279"/>
      <c r="J179" s="314"/>
      <c r="K179" s="279"/>
      <c r="L179" s="314"/>
      <c r="M179" s="279"/>
      <c r="N179" s="576"/>
      <c r="O179" s="576"/>
      <c r="P179" s="576"/>
    </row>
    <row r="180" spans="1:16" ht="46.5">
      <c r="A180" s="279"/>
      <c r="B180" s="279"/>
      <c r="C180" s="279"/>
      <c r="D180" s="279"/>
      <c r="E180" s="279"/>
      <c r="F180" s="279"/>
      <c r="G180" s="279"/>
      <c r="H180" s="279"/>
      <c r="I180" s="577"/>
      <c r="J180" s="314"/>
      <c r="K180" s="279"/>
      <c r="L180" s="314"/>
      <c r="M180" s="578">
        <v>535564727.22000003</v>
      </c>
      <c r="N180" s="576"/>
      <c r="O180" s="576"/>
      <c r="P180" s="576"/>
    </row>
    <row r="181" spans="1:16" ht="46.5">
      <c r="A181" s="279"/>
      <c r="B181" s="279"/>
      <c r="C181" s="279"/>
      <c r="D181" s="279"/>
      <c r="E181" s="279"/>
      <c r="F181" s="279"/>
      <c r="G181" s="279"/>
      <c r="H181" s="279"/>
      <c r="I181" s="579">
        <v>242312663.84</v>
      </c>
      <c r="J181" s="314"/>
      <c r="K181" s="279"/>
      <c r="L181" s="314"/>
      <c r="M181" s="577">
        <f>SUM(M177-M180)</f>
        <v>-1.7881393432617188E-7</v>
      </c>
      <c r="N181" s="576"/>
      <c r="O181" s="576"/>
      <c r="P181" s="576"/>
    </row>
    <row r="182" spans="1:16" ht="46.5">
      <c r="A182" s="279"/>
      <c r="B182" s="279"/>
      <c r="C182" s="279"/>
      <c r="D182" s="279"/>
      <c r="E182" s="279"/>
      <c r="F182" s="279"/>
      <c r="G182" s="279"/>
      <c r="H182" s="279"/>
      <c r="I182" s="579">
        <f>SUM(I177-I181)</f>
        <v>5.9604644775390625E-8</v>
      </c>
      <c r="J182" s="314"/>
      <c r="K182" s="279"/>
      <c r="L182" s="314"/>
      <c r="M182" s="577"/>
      <c r="N182" s="576"/>
      <c r="O182" s="576"/>
      <c r="P182" s="576"/>
    </row>
    <row r="183" spans="1:16" ht="46.5">
      <c r="A183" s="279"/>
      <c r="B183" s="279"/>
      <c r="C183" s="279"/>
      <c r="D183" s="279"/>
      <c r="E183" s="279"/>
      <c r="F183" s="279"/>
      <c r="G183" s="279"/>
      <c r="H183" s="279"/>
      <c r="I183" s="579"/>
      <c r="J183" s="314"/>
      <c r="K183" s="279"/>
      <c r="L183" s="580"/>
      <c r="M183" s="578"/>
      <c r="N183" s="576"/>
      <c r="O183" s="576"/>
      <c r="P183" s="576"/>
    </row>
  </sheetData>
  <mergeCells count="12">
    <mergeCell ref="B1:J1"/>
    <mergeCell ref="B3:B6"/>
    <mergeCell ref="C3:C6"/>
    <mergeCell ref="D3:J4"/>
    <mergeCell ref="K3:L4"/>
    <mergeCell ref="O3:O6"/>
    <mergeCell ref="P3:P6"/>
    <mergeCell ref="D5:D6"/>
    <mergeCell ref="E5:E6"/>
    <mergeCell ref="F5:F6"/>
    <mergeCell ref="G5:G6"/>
    <mergeCell ref="N3:N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6957"/>
  <sheetViews>
    <sheetView topLeftCell="A1884" workbookViewId="0">
      <selection activeCell="E1893" sqref="E1893"/>
    </sheetView>
  </sheetViews>
  <sheetFormatPr baseColWidth="10" defaultRowHeight="15"/>
  <cols>
    <col min="1" max="1" width="37.5703125" style="279" customWidth="1"/>
    <col min="2" max="2" width="34.140625" style="279" bestFit="1" customWidth="1"/>
    <col min="3" max="3" width="34.28515625" style="279" customWidth="1"/>
    <col min="4" max="4" width="25.85546875" style="279" customWidth="1"/>
    <col min="5" max="5" width="29.42578125" style="279" customWidth="1"/>
    <col min="6" max="6" width="10.85546875" style="302" hidden="1" customWidth="1"/>
    <col min="7" max="7" width="0" style="279" hidden="1" customWidth="1"/>
    <col min="8" max="8" width="11.42578125" style="279"/>
  </cols>
  <sheetData>
    <row r="1" spans="1:6" ht="20.25">
      <c r="A1" s="19" t="s">
        <v>0</v>
      </c>
      <c r="B1" s="20"/>
      <c r="C1" s="20"/>
      <c r="D1" s="21"/>
      <c r="E1" s="22"/>
    </row>
    <row r="2" spans="1:6" ht="20.25">
      <c r="A2" s="19" t="s">
        <v>1</v>
      </c>
      <c r="B2" s="20"/>
      <c r="C2" s="19" t="s">
        <v>2</v>
      </c>
      <c r="D2" s="21"/>
      <c r="E2" s="21"/>
    </row>
    <row r="3" spans="1:6" ht="20.25">
      <c r="A3" s="19"/>
      <c r="B3" s="23"/>
      <c r="C3" s="20"/>
      <c r="D3" s="22"/>
      <c r="E3" s="22"/>
    </row>
    <row r="4" spans="1:6" ht="20.25">
      <c r="A4" s="19" t="s">
        <v>3</v>
      </c>
      <c r="B4" s="23"/>
      <c r="C4" s="20"/>
      <c r="D4" s="22"/>
      <c r="E4" s="22"/>
    </row>
    <row r="5" spans="1:6" ht="20.25">
      <c r="A5" s="21"/>
      <c r="B5" s="24"/>
      <c r="C5" s="21"/>
      <c r="D5" s="22"/>
    </row>
    <row r="6" spans="1:6" ht="20.25">
      <c r="A6" s="21" t="s">
        <v>4</v>
      </c>
      <c r="B6" s="24"/>
      <c r="C6" s="21"/>
      <c r="D6" s="22"/>
      <c r="E6" s="22"/>
    </row>
    <row r="7" spans="1:6" ht="20.25">
      <c r="A7" s="21" t="s">
        <v>5</v>
      </c>
      <c r="B7" s="21"/>
      <c r="C7" s="21"/>
      <c r="D7" s="22"/>
      <c r="E7" s="22"/>
    </row>
    <row r="8" spans="1:6" ht="20.25">
      <c r="A8" s="21" t="s">
        <v>6</v>
      </c>
      <c r="B8" s="22"/>
      <c r="C8" s="22"/>
      <c r="D8" s="22"/>
      <c r="E8" s="22"/>
    </row>
    <row r="9" spans="1:6" ht="20.25">
      <c r="A9" s="714" t="s">
        <v>7</v>
      </c>
      <c r="B9" s="26" t="s">
        <v>8</v>
      </c>
      <c r="C9" s="1238" t="s">
        <v>9</v>
      </c>
      <c r="D9" s="1239"/>
      <c r="E9" s="714" t="s">
        <v>10</v>
      </c>
    </row>
    <row r="10" spans="1:6" ht="20.25">
      <c r="A10" s="27"/>
      <c r="B10" s="28" t="s">
        <v>11</v>
      </c>
      <c r="C10" s="714"/>
      <c r="D10" s="29"/>
      <c r="E10" s="27" t="s">
        <v>12</v>
      </c>
    </row>
    <row r="11" spans="1:6" ht="20.25">
      <c r="A11" s="30"/>
      <c r="B11" s="31"/>
      <c r="C11" s="715" t="s">
        <v>13</v>
      </c>
      <c r="D11" s="718" t="s">
        <v>14</v>
      </c>
      <c r="E11" s="715"/>
    </row>
    <row r="12" spans="1:6" ht="20.25">
      <c r="A12" s="34" t="s">
        <v>15</v>
      </c>
      <c r="B12" s="34" t="s">
        <v>16</v>
      </c>
      <c r="C12" s="34" t="s">
        <v>17</v>
      </c>
      <c r="D12" s="35">
        <v>40071</v>
      </c>
      <c r="E12" s="36">
        <v>3040.5</v>
      </c>
    </row>
    <row r="13" spans="1:6" ht="20.25">
      <c r="A13" s="280"/>
      <c r="B13" s="280" t="s">
        <v>18</v>
      </c>
      <c r="C13" s="280" t="s">
        <v>17</v>
      </c>
      <c r="D13" s="38">
        <v>40313</v>
      </c>
      <c r="E13" s="39">
        <v>300</v>
      </c>
    </row>
    <row r="14" spans="1:6" ht="20.25">
      <c r="A14" s="280"/>
      <c r="B14" s="280" t="s">
        <v>18</v>
      </c>
      <c r="C14" s="280" t="s">
        <v>19</v>
      </c>
      <c r="D14" s="38">
        <v>40390</v>
      </c>
      <c r="E14" s="39">
        <v>1000.3</v>
      </c>
    </row>
    <row r="15" spans="1:6" ht="20.25">
      <c r="A15" s="41"/>
      <c r="B15" s="280" t="s">
        <v>21</v>
      </c>
      <c r="C15" s="280" t="s">
        <v>19</v>
      </c>
      <c r="D15" s="42">
        <v>42400</v>
      </c>
      <c r="E15" s="39">
        <v>4780</v>
      </c>
      <c r="F15" s="295"/>
    </row>
    <row r="16" spans="1:6" ht="20.25">
      <c r="A16" s="280"/>
      <c r="B16" s="280" t="s">
        <v>22</v>
      </c>
      <c r="C16" s="280" t="s">
        <v>19</v>
      </c>
      <c r="D16" s="42">
        <v>42582</v>
      </c>
      <c r="E16" s="43">
        <v>-31087</v>
      </c>
      <c r="F16" s="296"/>
    </row>
    <row r="17" spans="1:8" ht="20.25">
      <c r="A17" s="280"/>
      <c r="B17" s="636" t="s">
        <v>18</v>
      </c>
      <c r="C17" s="636" t="s">
        <v>19</v>
      </c>
      <c r="D17" s="639">
        <v>43159</v>
      </c>
      <c r="E17" s="721">
        <v>1401936</v>
      </c>
      <c r="F17" s="307"/>
    </row>
    <row r="18" spans="1:8" ht="20.25">
      <c r="A18" s="280"/>
      <c r="B18" s="636" t="s">
        <v>73</v>
      </c>
      <c r="C18" s="636" t="s">
        <v>781</v>
      </c>
      <c r="D18" s="722">
        <v>43190</v>
      </c>
      <c r="E18" s="721">
        <v>-1397049</v>
      </c>
      <c r="F18" s="307"/>
    </row>
    <row r="19" spans="1:8" ht="20.25">
      <c r="A19" s="280"/>
      <c r="B19" s="280" t="s">
        <v>18</v>
      </c>
      <c r="C19" s="280" t="s">
        <v>17</v>
      </c>
      <c r="D19" s="42">
        <v>43174</v>
      </c>
      <c r="E19" s="39">
        <v>2340672</v>
      </c>
      <c r="F19" s="296"/>
      <c r="G19" s="235"/>
      <c r="H19" s="692"/>
    </row>
    <row r="20" spans="1:8" ht="20.25">
      <c r="A20" s="280"/>
      <c r="B20" s="280" t="s">
        <v>18</v>
      </c>
      <c r="C20" s="280" t="s">
        <v>19</v>
      </c>
      <c r="D20" s="205">
        <v>43190</v>
      </c>
      <c r="E20" s="236">
        <v>1296218</v>
      </c>
      <c r="F20" s="307"/>
    </row>
    <row r="21" spans="1:8" ht="20.25">
      <c r="A21" s="280"/>
      <c r="B21" s="280"/>
      <c r="C21" s="8"/>
      <c r="D21" s="635"/>
      <c r="E21" s="236"/>
      <c r="F21" s="307"/>
    </row>
    <row r="22" spans="1:8" ht="20.25">
      <c r="A22" s="280"/>
      <c r="B22" s="281"/>
      <c r="C22" s="280"/>
      <c r="D22" s="42"/>
      <c r="E22" s="166"/>
      <c r="F22" s="296"/>
    </row>
    <row r="23" spans="1:8" ht="20.25">
      <c r="A23" s="280"/>
      <c r="B23" s="281"/>
      <c r="C23" s="280"/>
      <c r="D23" s="42"/>
      <c r="E23" s="166"/>
      <c r="F23" s="296"/>
    </row>
    <row r="24" spans="1:8" ht="20.25">
      <c r="A24" s="280"/>
      <c r="B24" s="281"/>
      <c r="C24" s="280"/>
      <c r="D24" s="42"/>
      <c r="E24" s="39"/>
      <c r="F24" s="296"/>
    </row>
    <row r="25" spans="1:8" ht="20.25">
      <c r="A25" s="280"/>
      <c r="B25" s="281"/>
      <c r="C25" s="280"/>
      <c r="D25" s="42"/>
      <c r="E25" s="39"/>
      <c r="F25" s="296"/>
    </row>
    <row r="26" spans="1:8" ht="20.25">
      <c r="A26" s="280"/>
      <c r="B26" s="281"/>
      <c r="C26" s="280"/>
      <c r="D26" s="42"/>
      <c r="E26" s="39"/>
      <c r="F26" s="296"/>
    </row>
    <row r="27" spans="1:8" ht="20.25">
      <c r="A27" s="280"/>
      <c r="B27" s="281"/>
      <c r="C27" s="280"/>
      <c r="D27" s="42"/>
      <c r="E27" s="39"/>
      <c r="F27" s="296"/>
    </row>
    <row r="28" spans="1:8" ht="20.25">
      <c r="A28" s="280"/>
      <c r="B28" s="281"/>
      <c r="C28" s="280"/>
      <c r="D28" s="42"/>
      <c r="E28" s="39"/>
      <c r="F28" s="296"/>
    </row>
    <row r="29" spans="1:8" ht="20.25">
      <c r="A29" s="280"/>
      <c r="B29" s="281"/>
      <c r="C29" s="280"/>
      <c r="D29" s="42"/>
      <c r="E29" s="39"/>
      <c r="F29" s="296"/>
    </row>
    <row r="30" spans="1:8" ht="20.25">
      <c r="A30" s="280"/>
      <c r="B30" s="281"/>
      <c r="C30" s="280"/>
      <c r="D30" s="42"/>
      <c r="E30" s="39"/>
      <c r="F30" s="296"/>
    </row>
    <row r="31" spans="1:8" ht="20.25">
      <c r="A31" s="280"/>
      <c r="B31" s="281"/>
      <c r="C31" s="280"/>
      <c r="D31" s="42"/>
      <c r="E31" s="39"/>
      <c r="F31" s="296"/>
    </row>
    <row r="32" spans="1:8" ht="20.25">
      <c r="A32" s="280"/>
      <c r="B32" s="281"/>
      <c r="C32" s="280"/>
      <c r="D32" s="42"/>
      <c r="E32" s="39"/>
      <c r="F32" s="296"/>
    </row>
    <row r="33" spans="1:6" ht="20.25">
      <c r="A33" s="280"/>
      <c r="B33" s="281"/>
      <c r="C33" s="280"/>
      <c r="D33" s="42"/>
      <c r="E33" s="39"/>
      <c r="F33" s="296"/>
    </row>
    <row r="34" spans="1:6" ht="20.25">
      <c r="A34" s="280"/>
      <c r="B34" s="281"/>
      <c r="C34" s="280"/>
      <c r="D34" s="42"/>
      <c r="E34" s="39"/>
      <c r="F34" s="296"/>
    </row>
    <row r="35" spans="1:6" ht="20.25">
      <c r="A35" s="280"/>
      <c r="B35" s="281"/>
      <c r="C35" s="280"/>
      <c r="D35" s="45"/>
      <c r="E35" s="46"/>
    </row>
    <row r="36" spans="1:6" ht="20.25">
      <c r="A36" s="280"/>
      <c r="B36" s="281"/>
      <c r="C36" s="280"/>
      <c r="D36" s="45"/>
      <c r="E36" s="46"/>
    </row>
    <row r="37" spans="1:6" ht="20.25">
      <c r="A37" s="47"/>
      <c r="B37" s="48"/>
      <c r="C37" s="47"/>
      <c r="D37" s="49"/>
      <c r="E37" s="50"/>
    </row>
    <row r="38" spans="1:6" ht="20.25">
      <c r="A38" s="30"/>
      <c r="B38" s="51"/>
      <c r="C38" s="30"/>
      <c r="D38" s="49"/>
      <c r="E38" s="215"/>
    </row>
    <row r="39" spans="1:6" ht="20.25">
      <c r="A39" s="52"/>
      <c r="B39" s="53"/>
      <c r="C39" s="1238" t="s">
        <v>779</v>
      </c>
      <c r="D39" s="1239"/>
      <c r="E39" s="54">
        <f>SUM(E12:E38)</f>
        <v>3619810.8</v>
      </c>
    </row>
    <row r="40" spans="1:6" ht="20.25">
      <c r="A40" s="55" t="s">
        <v>23</v>
      </c>
      <c r="B40" s="53"/>
      <c r="C40" s="53"/>
      <c r="D40" s="53"/>
      <c r="E40" s="56"/>
    </row>
    <row r="41" spans="1:6" ht="20.25">
      <c r="A41" s="55"/>
      <c r="B41" s="53"/>
      <c r="C41" s="53"/>
      <c r="D41" s="53"/>
      <c r="E41" s="56"/>
    </row>
    <row r="42" spans="1:6" ht="20.25">
      <c r="A42" s="19" t="s">
        <v>0</v>
      </c>
      <c r="B42" s="20"/>
      <c r="C42" s="20"/>
      <c r="D42" s="21"/>
      <c r="E42" s="22"/>
    </row>
    <row r="43" spans="1:6" ht="20.25">
      <c r="A43" s="19" t="s">
        <v>1</v>
      </c>
      <c r="B43" s="20"/>
      <c r="C43" s="19" t="s">
        <v>2</v>
      </c>
      <c r="D43" s="21"/>
      <c r="E43" s="21"/>
    </row>
    <row r="44" spans="1:6" ht="20.25">
      <c r="A44" s="19"/>
      <c r="B44" s="23"/>
      <c r="C44" s="20"/>
      <c r="D44" s="22"/>
      <c r="E44" s="22"/>
    </row>
    <row r="45" spans="1:6" ht="20.25">
      <c r="A45" s="19"/>
      <c r="B45" s="23"/>
      <c r="C45" s="20"/>
      <c r="D45" s="22"/>
      <c r="E45" s="22"/>
    </row>
    <row r="46" spans="1:6" ht="20.25">
      <c r="A46" s="19" t="s">
        <v>3</v>
      </c>
      <c r="B46" s="23"/>
      <c r="C46" s="20"/>
      <c r="D46" s="22"/>
      <c r="E46" s="22"/>
    </row>
    <row r="47" spans="1:6" ht="20.25">
      <c r="A47" s="21"/>
      <c r="B47" s="24"/>
      <c r="C47" s="21"/>
      <c r="D47" s="22"/>
      <c r="E47" s="22"/>
    </row>
    <row r="48" spans="1:6" ht="20.25">
      <c r="A48" s="21" t="s">
        <v>24</v>
      </c>
      <c r="B48" s="24"/>
      <c r="C48" s="21"/>
      <c r="D48" s="22"/>
      <c r="E48" s="22"/>
    </row>
    <row r="49" spans="1:7" ht="20.25">
      <c r="A49" s="21" t="s">
        <v>5</v>
      </c>
      <c r="B49" s="21"/>
      <c r="C49" s="21"/>
      <c r="D49" s="22"/>
      <c r="E49" s="22"/>
    </row>
    <row r="50" spans="1:7" ht="20.25">
      <c r="A50" s="21" t="s">
        <v>6</v>
      </c>
      <c r="B50" s="22"/>
      <c r="C50" s="22"/>
      <c r="D50" s="22"/>
      <c r="E50" s="22"/>
    </row>
    <row r="51" spans="1:7" ht="20.25">
      <c r="A51" s="714" t="s">
        <v>7</v>
      </c>
      <c r="B51" s="26" t="s">
        <v>8</v>
      </c>
      <c r="C51" s="1238" t="s">
        <v>9</v>
      </c>
      <c r="D51" s="1239"/>
      <c r="E51" s="714" t="s">
        <v>10</v>
      </c>
    </row>
    <row r="52" spans="1:7" ht="20.25">
      <c r="A52" s="27"/>
      <c r="B52" s="28" t="s">
        <v>11</v>
      </c>
      <c r="C52" s="714"/>
      <c r="D52" s="29"/>
      <c r="E52" s="27" t="s">
        <v>12</v>
      </c>
      <c r="F52" s="296"/>
    </row>
    <row r="53" spans="1:7" ht="20.25">
      <c r="A53" s="30"/>
      <c r="B53" s="31"/>
      <c r="C53" s="715" t="s">
        <v>13</v>
      </c>
      <c r="D53" s="718" t="s">
        <v>14</v>
      </c>
      <c r="E53" s="715"/>
      <c r="F53" s="296"/>
    </row>
    <row r="54" spans="1:7" ht="20.25">
      <c r="A54" s="34" t="s">
        <v>25</v>
      </c>
      <c r="B54" s="34" t="s">
        <v>26</v>
      </c>
      <c r="C54" s="34" t="s">
        <v>17</v>
      </c>
      <c r="D54" s="35">
        <v>39217</v>
      </c>
      <c r="E54" s="57">
        <v>-2000</v>
      </c>
      <c r="F54" s="296"/>
    </row>
    <row r="55" spans="1:7" ht="20.25">
      <c r="A55" s="280"/>
      <c r="B55" s="280" t="s">
        <v>20</v>
      </c>
      <c r="C55" s="280" t="s">
        <v>19</v>
      </c>
      <c r="D55" s="38">
        <v>40374</v>
      </c>
      <c r="E55" s="60">
        <v>-28666.6</v>
      </c>
      <c r="F55" s="296"/>
    </row>
    <row r="56" spans="1:7" ht="20.25">
      <c r="A56" s="41"/>
      <c r="B56" s="280" t="s">
        <v>27</v>
      </c>
      <c r="C56" s="280" t="s">
        <v>19</v>
      </c>
      <c r="D56" s="38">
        <v>40543</v>
      </c>
      <c r="E56" s="58">
        <v>-225919.6</v>
      </c>
      <c r="F56" s="296"/>
    </row>
    <row r="57" spans="1:7" ht="20.25">
      <c r="A57" s="280"/>
      <c r="B57" s="280" t="s">
        <v>28</v>
      </c>
      <c r="C57" s="280" t="s">
        <v>19</v>
      </c>
      <c r="D57" s="42">
        <v>41578</v>
      </c>
      <c r="E57" s="61">
        <v>23557</v>
      </c>
      <c r="F57" s="295"/>
    </row>
    <row r="58" spans="1:7" ht="20.25">
      <c r="A58" s="280"/>
      <c r="B58" s="280" t="s">
        <v>28</v>
      </c>
      <c r="C58" s="280" t="s">
        <v>19</v>
      </c>
      <c r="D58" s="42">
        <v>42886</v>
      </c>
      <c r="E58" s="58">
        <v>2100</v>
      </c>
      <c r="F58" s="296"/>
    </row>
    <row r="59" spans="1:7" ht="20.25">
      <c r="A59" s="280"/>
      <c r="B59" s="636" t="s">
        <v>28</v>
      </c>
      <c r="C59" s="636" t="s">
        <v>19</v>
      </c>
      <c r="D59" s="639">
        <v>43131</v>
      </c>
      <c r="E59" s="640">
        <v>215642</v>
      </c>
      <c r="F59" s="296"/>
      <c r="G59" s="235"/>
    </row>
    <row r="60" spans="1:7" ht="20.25">
      <c r="A60" s="280"/>
      <c r="B60" s="646" t="s">
        <v>27</v>
      </c>
      <c r="C60" s="636" t="s">
        <v>19</v>
      </c>
      <c r="D60" s="639">
        <v>43190</v>
      </c>
      <c r="E60" s="640">
        <v>-212446</v>
      </c>
      <c r="F60" s="296"/>
      <c r="G60" s="235"/>
    </row>
    <row r="61" spans="1:7" ht="20.25">
      <c r="A61" s="280"/>
      <c r="B61" s="281"/>
      <c r="C61" s="280"/>
      <c r="D61" s="42"/>
      <c r="E61" s="58"/>
      <c r="F61" s="296"/>
      <c r="G61" s="235"/>
    </row>
    <row r="62" spans="1:7" ht="20.25">
      <c r="A62" s="280"/>
      <c r="B62" s="281"/>
      <c r="C62" s="280"/>
      <c r="D62" s="42"/>
      <c r="E62" s="58"/>
      <c r="F62" s="296"/>
      <c r="G62" s="235"/>
    </row>
    <row r="63" spans="1:7" ht="20.25">
      <c r="A63" s="280"/>
      <c r="B63" s="281"/>
      <c r="C63" s="280"/>
      <c r="D63" s="42"/>
      <c r="E63" s="58"/>
      <c r="F63" s="296"/>
      <c r="G63" s="235"/>
    </row>
    <row r="64" spans="1:7" ht="20.25">
      <c r="A64" s="280"/>
      <c r="B64" s="281"/>
      <c r="C64" s="280"/>
      <c r="D64" s="42"/>
      <c r="E64" s="58"/>
      <c r="F64" s="296"/>
      <c r="G64" s="235"/>
    </row>
    <row r="65" spans="1:7" ht="20.25">
      <c r="A65" s="280"/>
      <c r="B65" s="281"/>
      <c r="C65" s="280"/>
      <c r="D65" s="42"/>
      <c r="E65" s="58"/>
      <c r="F65" s="296"/>
      <c r="G65" s="235"/>
    </row>
    <row r="66" spans="1:7" ht="20.25">
      <c r="A66" s="280"/>
      <c r="B66" s="281"/>
      <c r="C66" s="280"/>
      <c r="D66" s="42"/>
      <c r="E66" s="58"/>
    </row>
    <row r="67" spans="1:7" ht="20.25">
      <c r="A67" s="280"/>
      <c r="B67" s="281"/>
      <c r="C67" s="280"/>
      <c r="D67" s="42"/>
      <c r="E67" s="58"/>
    </row>
    <row r="68" spans="1:7" ht="20.25">
      <c r="A68" s="280"/>
      <c r="B68" s="281"/>
      <c r="C68" s="280"/>
      <c r="D68" s="42"/>
      <c r="E68" s="58"/>
    </row>
    <row r="69" spans="1:7" ht="20.25">
      <c r="A69" s="280"/>
      <c r="B69" s="281"/>
      <c r="C69" s="280"/>
      <c r="D69" s="42"/>
      <c r="E69" s="58"/>
    </row>
    <row r="70" spans="1:7" ht="20.25">
      <c r="A70" s="280"/>
      <c r="B70" s="281"/>
      <c r="C70" s="280"/>
      <c r="D70" s="42"/>
      <c r="E70" s="58"/>
    </row>
    <row r="71" spans="1:7" ht="20.25">
      <c r="A71" s="280"/>
      <c r="B71" s="281"/>
      <c r="C71" s="280"/>
      <c r="D71" s="42"/>
      <c r="E71" s="58"/>
    </row>
    <row r="72" spans="1:7" ht="20.25">
      <c r="A72" s="280"/>
      <c r="B72" s="281"/>
      <c r="C72" s="280"/>
      <c r="D72" s="42"/>
      <c r="E72" s="58"/>
    </row>
    <row r="73" spans="1:7" ht="20.25">
      <c r="A73" s="280"/>
      <c r="B73" s="281"/>
      <c r="C73" s="280"/>
      <c r="D73" s="42"/>
      <c r="E73" s="58"/>
    </row>
    <row r="74" spans="1:7" ht="20.25">
      <c r="A74" s="280"/>
      <c r="B74" s="281"/>
      <c r="C74" s="280"/>
      <c r="D74" s="42"/>
      <c r="E74" s="58"/>
    </row>
    <row r="75" spans="1:7" ht="20.25">
      <c r="A75" s="280"/>
      <c r="B75" s="281"/>
      <c r="C75" s="280"/>
      <c r="D75" s="42"/>
      <c r="E75" s="58"/>
    </row>
    <row r="76" spans="1:7" ht="20.25">
      <c r="A76" s="280"/>
      <c r="B76" s="281"/>
      <c r="C76" s="280"/>
      <c r="D76" s="45"/>
      <c r="E76" s="46"/>
    </row>
    <row r="77" spans="1:7" ht="20.25">
      <c r="A77" s="47"/>
      <c r="B77" s="48"/>
      <c r="C77" s="47"/>
      <c r="D77" s="49"/>
      <c r="E77" s="50"/>
    </row>
    <row r="78" spans="1:7" ht="20.25">
      <c r="A78" s="30"/>
      <c r="B78" s="51"/>
      <c r="C78" s="30"/>
      <c r="D78" s="49"/>
      <c r="E78" s="50"/>
    </row>
    <row r="79" spans="1:7" ht="20.25">
      <c r="A79" s="52"/>
      <c r="B79" s="53"/>
      <c r="C79" s="1238" t="s">
        <v>779</v>
      </c>
      <c r="D79" s="1239"/>
      <c r="E79" s="62">
        <f>SUM(E54:E78)</f>
        <v>-227733.2</v>
      </c>
    </row>
    <row r="80" spans="1:7" ht="20.25">
      <c r="A80" s="55" t="s">
        <v>23</v>
      </c>
      <c r="B80" s="63"/>
      <c r="C80" s="63"/>
      <c r="D80" s="28"/>
      <c r="E80" s="64"/>
    </row>
    <row r="81" spans="1:5" ht="20.25">
      <c r="A81" s="55"/>
      <c r="B81" s="63"/>
      <c r="C81" s="63"/>
      <c r="D81" s="28"/>
      <c r="E81" s="64"/>
    </row>
    <row r="82" spans="1:5" ht="20.25">
      <c r="A82" s="55"/>
      <c r="B82" s="63"/>
      <c r="C82" s="63"/>
      <c r="D82" s="28"/>
      <c r="E82" s="64"/>
    </row>
    <row r="83" spans="1:5" ht="20.25">
      <c r="A83" s="19" t="s">
        <v>0</v>
      </c>
      <c r="B83" s="20"/>
      <c r="C83" s="20"/>
      <c r="D83" s="21"/>
      <c r="E83" s="22"/>
    </row>
    <row r="84" spans="1:5" ht="20.25">
      <c r="A84" s="19" t="s">
        <v>1</v>
      </c>
      <c r="B84" s="20"/>
      <c r="C84" s="19" t="s">
        <v>2</v>
      </c>
      <c r="D84" s="21" t="s">
        <v>29</v>
      </c>
      <c r="E84" s="21"/>
    </row>
    <row r="85" spans="1:5" ht="20.25">
      <c r="A85" s="19"/>
      <c r="B85" s="23"/>
      <c r="C85" s="20"/>
      <c r="D85" s="22"/>
      <c r="E85" s="22"/>
    </row>
    <row r="86" spans="1:5" ht="20.25">
      <c r="A86" s="19"/>
      <c r="B86" s="23"/>
      <c r="C86" s="20"/>
      <c r="D86" s="22"/>
      <c r="E86" s="22"/>
    </row>
    <row r="87" spans="1:5" ht="20.25">
      <c r="A87" s="19" t="s">
        <v>3</v>
      </c>
      <c r="B87" s="23"/>
      <c r="C87" s="20"/>
      <c r="D87" s="22"/>
      <c r="E87" s="22"/>
    </row>
    <row r="88" spans="1:5" ht="20.25">
      <c r="A88" s="21"/>
      <c r="B88" s="24"/>
      <c r="C88" s="21"/>
      <c r="D88" s="22"/>
      <c r="E88" s="22"/>
    </row>
    <row r="89" spans="1:5" ht="20.25">
      <c r="A89" s="21" t="s">
        <v>30</v>
      </c>
      <c r="B89" s="24"/>
      <c r="C89" s="21"/>
      <c r="D89" s="22"/>
      <c r="E89" s="22"/>
    </row>
    <row r="90" spans="1:5" ht="20.25">
      <c r="A90" s="21" t="s">
        <v>5</v>
      </c>
      <c r="B90" s="21"/>
      <c r="C90" s="21"/>
      <c r="D90" s="22"/>
      <c r="E90" s="22"/>
    </row>
    <row r="91" spans="1:5" ht="20.25">
      <c r="A91" s="21" t="s">
        <v>6</v>
      </c>
      <c r="B91" s="22"/>
      <c r="C91" s="22"/>
      <c r="D91" s="22"/>
      <c r="E91" s="22"/>
    </row>
    <row r="92" spans="1:5" ht="20.25">
      <c r="A92" s="714" t="s">
        <v>7</v>
      </c>
      <c r="B92" s="26" t="s">
        <v>8</v>
      </c>
      <c r="C92" s="1238" t="s">
        <v>9</v>
      </c>
      <c r="D92" s="1239"/>
      <c r="E92" s="714" t="s">
        <v>10</v>
      </c>
    </row>
    <row r="93" spans="1:5" ht="20.25">
      <c r="A93" s="27"/>
      <c r="B93" s="28" t="s">
        <v>11</v>
      </c>
      <c r="C93" s="714"/>
      <c r="D93" s="29"/>
      <c r="E93" s="27" t="s">
        <v>12</v>
      </c>
    </row>
    <row r="94" spans="1:5" ht="20.25">
      <c r="A94" s="30"/>
      <c r="B94" s="31"/>
      <c r="C94" s="715" t="s">
        <v>13</v>
      </c>
      <c r="D94" s="718" t="s">
        <v>14</v>
      </c>
      <c r="E94" s="715"/>
    </row>
    <row r="95" spans="1:5" ht="20.25">
      <c r="A95" s="34" t="s">
        <v>31</v>
      </c>
      <c r="B95" s="34" t="s">
        <v>26</v>
      </c>
      <c r="C95" s="34" t="s">
        <v>19</v>
      </c>
      <c r="D95" s="35">
        <v>39416</v>
      </c>
      <c r="E95" s="57">
        <v>-11742</v>
      </c>
    </row>
    <row r="96" spans="1:5" ht="20.25">
      <c r="A96" s="280"/>
      <c r="B96" s="280" t="s">
        <v>16</v>
      </c>
      <c r="C96" s="280" t="s">
        <v>32</v>
      </c>
      <c r="D96" s="38">
        <v>39887</v>
      </c>
      <c r="E96" s="58">
        <v>66932.399999999994</v>
      </c>
    </row>
    <row r="97" spans="1:6" ht="20.25">
      <c r="A97" s="41"/>
      <c r="B97" s="280" t="s">
        <v>26</v>
      </c>
      <c r="C97" s="280" t="s">
        <v>33</v>
      </c>
      <c r="D97" s="38">
        <v>39933</v>
      </c>
      <c r="E97" s="60">
        <v>-7246.2</v>
      </c>
    </row>
    <row r="98" spans="1:6" ht="20.25">
      <c r="A98" s="41"/>
      <c r="B98" s="280" t="s">
        <v>34</v>
      </c>
      <c r="C98" s="280" t="s">
        <v>32</v>
      </c>
      <c r="D98" s="38">
        <v>40374</v>
      </c>
      <c r="E98" s="58">
        <v>2085.9</v>
      </c>
    </row>
    <row r="99" spans="1:6" ht="20.25">
      <c r="A99" s="41"/>
      <c r="B99" s="280" t="s">
        <v>34</v>
      </c>
      <c r="C99" s="280" t="s">
        <v>32</v>
      </c>
      <c r="D99" s="38">
        <v>40405</v>
      </c>
      <c r="E99" s="58">
        <v>249.8</v>
      </c>
    </row>
    <row r="100" spans="1:6" ht="20.25">
      <c r="A100" s="41"/>
      <c r="B100" s="280" t="s">
        <v>28</v>
      </c>
      <c r="C100" s="280" t="s">
        <v>19</v>
      </c>
      <c r="D100" s="38" t="s">
        <v>35</v>
      </c>
      <c r="E100" s="58">
        <v>936</v>
      </c>
    </row>
    <row r="101" spans="1:6" ht="20.25">
      <c r="A101" s="41"/>
      <c r="B101" s="280" t="s">
        <v>28</v>
      </c>
      <c r="C101" s="280" t="s">
        <v>32</v>
      </c>
      <c r="D101" s="38">
        <v>40466</v>
      </c>
      <c r="E101" s="58">
        <v>1149.8</v>
      </c>
    </row>
    <row r="102" spans="1:6" ht="20.25">
      <c r="A102" s="41"/>
      <c r="B102" s="280" t="s">
        <v>28</v>
      </c>
      <c r="C102" s="280" t="s">
        <v>33</v>
      </c>
      <c r="D102" s="38">
        <v>40482</v>
      </c>
      <c r="E102" s="58">
        <v>180.7</v>
      </c>
    </row>
    <row r="103" spans="1:6" ht="20.25">
      <c r="A103" s="280"/>
      <c r="B103" s="280" t="s">
        <v>28</v>
      </c>
      <c r="C103" s="280" t="s">
        <v>32</v>
      </c>
      <c r="D103" s="38">
        <v>40497</v>
      </c>
      <c r="E103" s="58">
        <v>936</v>
      </c>
    </row>
    <row r="104" spans="1:6" ht="20.25">
      <c r="A104" s="41"/>
      <c r="B104" s="280" t="s">
        <v>28</v>
      </c>
      <c r="C104" s="280" t="s">
        <v>32</v>
      </c>
      <c r="D104" s="38">
        <v>40527</v>
      </c>
      <c r="E104" s="58">
        <v>250.3</v>
      </c>
    </row>
    <row r="105" spans="1:6" ht="20.25">
      <c r="A105" s="280"/>
      <c r="B105" s="280" t="s">
        <v>20</v>
      </c>
      <c r="C105" s="280" t="s">
        <v>32</v>
      </c>
      <c r="D105" s="38">
        <v>40739</v>
      </c>
      <c r="E105" s="39">
        <v>-167</v>
      </c>
    </row>
    <row r="106" spans="1:6" ht="20.25">
      <c r="A106" s="280"/>
      <c r="B106" s="280" t="s">
        <v>36</v>
      </c>
      <c r="C106" s="280" t="s">
        <v>19</v>
      </c>
      <c r="D106" s="38">
        <v>42155</v>
      </c>
      <c r="E106" s="65">
        <v>-637</v>
      </c>
    </row>
    <row r="107" spans="1:6" ht="20.25">
      <c r="A107" s="280"/>
      <c r="B107" s="280" t="s">
        <v>34</v>
      </c>
      <c r="C107" s="280" t="s">
        <v>19</v>
      </c>
      <c r="D107" s="38">
        <v>43190</v>
      </c>
      <c r="E107" s="58">
        <v>907967</v>
      </c>
    </row>
    <row r="108" spans="1:6" ht="20.25">
      <c r="A108" s="280"/>
      <c r="B108" s="280"/>
      <c r="C108" s="280"/>
      <c r="D108" s="38"/>
      <c r="E108" s="58"/>
    </row>
    <row r="109" spans="1:6" ht="20.25">
      <c r="A109" s="280"/>
      <c r="B109" s="280"/>
      <c r="C109" s="280"/>
      <c r="D109" s="38"/>
      <c r="E109" s="65"/>
      <c r="F109" s="306"/>
    </row>
    <row r="110" spans="1:6" ht="20.25">
      <c r="A110" s="280"/>
      <c r="B110" s="280"/>
      <c r="C110" s="280"/>
      <c r="D110" s="38"/>
      <c r="E110" s="58"/>
    </row>
    <row r="111" spans="1:6" ht="20.25">
      <c r="A111" s="280"/>
      <c r="B111" s="280"/>
      <c r="C111" s="280"/>
      <c r="D111" s="38"/>
      <c r="E111" s="58"/>
    </row>
    <row r="112" spans="1:6" ht="20.25">
      <c r="A112" s="280"/>
      <c r="B112" s="280"/>
      <c r="C112" s="280"/>
      <c r="D112" s="38"/>
      <c r="E112" s="58"/>
    </row>
    <row r="113" spans="1:5" ht="20.25">
      <c r="A113" s="280"/>
      <c r="B113" s="280"/>
      <c r="C113" s="280"/>
      <c r="D113" s="38"/>
      <c r="E113" s="58"/>
    </row>
    <row r="114" spans="1:5" ht="20.25">
      <c r="A114" s="280"/>
      <c r="B114" s="280"/>
      <c r="C114" s="280"/>
      <c r="D114" s="38"/>
      <c r="E114" s="58"/>
    </row>
    <row r="115" spans="1:5" ht="20.25">
      <c r="A115" s="280"/>
      <c r="B115" s="280"/>
      <c r="C115" s="280"/>
      <c r="D115" s="38"/>
      <c r="E115" s="58"/>
    </row>
    <row r="116" spans="1:5" ht="20.25">
      <c r="A116" s="280"/>
      <c r="B116" s="280"/>
      <c r="C116" s="280"/>
      <c r="D116" s="38"/>
      <c r="E116" s="58"/>
    </row>
    <row r="117" spans="1:5" ht="20.25">
      <c r="A117" s="280"/>
      <c r="B117" s="280"/>
      <c r="C117" s="280"/>
      <c r="D117" s="38"/>
      <c r="E117" s="58"/>
    </row>
    <row r="118" spans="1:5" ht="20.25">
      <c r="A118" s="280"/>
      <c r="B118" s="280"/>
      <c r="C118" s="280"/>
      <c r="D118" s="38"/>
      <c r="E118" s="58"/>
    </row>
    <row r="119" spans="1:5" ht="20.25">
      <c r="A119" s="280"/>
      <c r="B119" s="280"/>
      <c r="C119" s="280"/>
      <c r="D119" s="38"/>
      <c r="E119" s="58"/>
    </row>
    <row r="120" spans="1:5" ht="20.25">
      <c r="A120" s="67"/>
      <c r="B120" s="67"/>
      <c r="C120" s="67"/>
      <c r="D120" s="68"/>
      <c r="E120" s="69"/>
    </row>
    <row r="121" spans="1:5" ht="20.25">
      <c r="A121" s="52"/>
      <c r="B121" s="53"/>
      <c r="C121" s="1238" t="s">
        <v>779</v>
      </c>
      <c r="D121" s="1239"/>
      <c r="E121" s="70">
        <f>SUM(E95:E120)</f>
        <v>960895.7</v>
      </c>
    </row>
    <row r="122" spans="1:5" ht="20.25">
      <c r="A122" s="55" t="s">
        <v>23</v>
      </c>
      <c r="B122" s="53"/>
      <c r="C122" s="53"/>
      <c r="D122" s="53"/>
      <c r="E122" s="53"/>
    </row>
    <row r="123" spans="1:5" ht="20.25">
      <c r="A123" s="55"/>
      <c r="B123" s="53"/>
      <c r="C123" s="53"/>
      <c r="D123" s="53"/>
      <c r="E123" s="53"/>
    </row>
    <row r="124" spans="1:5" ht="20.25">
      <c r="A124" s="19" t="s">
        <v>0</v>
      </c>
      <c r="B124" s="20"/>
      <c r="C124" s="20"/>
      <c r="D124" s="21"/>
      <c r="E124" s="22"/>
    </row>
    <row r="125" spans="1:5" ht="20.25">
      <c r="A125" s="19" t="s">
        <v>1</v>
      </c>
      <c r="B125" s="20"/>
      <c r="C125" s="19" t="s">
        <v>2</v>
      </c>
      <c r="D125" s="21" t="s">
        <v>29</v>
      </c>
      <c r="E125" s="21"/>
    </row>
    <row r="126" spans="1:5" ht="20.25">
      <c r="A126" s="19"/>
      <c r="B126" s="23"/>
      <c r="C126" s="20"/>
      <c r="D126" s="22"/>
      <c r="E126" s="22"/>
    </row>
    <row r="127" spans="1:5" ht="20.25">
      <c r="A127" s="19"/>
      <c r="B127" s="23"/>
      <c r="C127" s="20"/>
      <c r="D127" s="22"/>
      <c r="E127" s="22"/>
    </row>
    <row r="128" spans="1:5" ht="20.25">
      <c r="A128" s="19" t="s">
        <v>3</v>
      </c>
      <c r="B128" s="23"/>
      <c r="C128" s="20"/>
      <c r="D128" s="22"/>
      <c r="E128" s="22"/>
    </row>
    <row r="129" spans="1:5" ht="20.25">
      <c r="A129" s="21"/>
      <c r="B129" s="24"/>
      <c r="C129" s="21"/>
      <c r="D129" s="22"/>
      <c r="E129" s="22"/>
    </row>
    <row r="130" spans="1:5" ht="20.25">
      <c r="A130" s="21" t="s">
        <v>38</v>
      </c>
      <c r="B130" s="24"/>
      <c r="C130" s="21"/>
      <c r="D130" s="22"/>
      <c r="E130" s="22"/>
    </row>
    <row r="131" spans="1:5" ht="20.25">
      <c r="A131" s="21" t="s">
        <v>5</v>
      </c>
      <c r="B131" s="21"/>
      <c r="C131" s="21"/>
      <c r="D131" s="22"/>
      <c r="E131" s="22"/>
    </row>
    <row r="132" spans="1:5" ht="20.25">
      <c r="A132" s="21" t="s">
        <v>6</v>
      </c>
      <c r="B132" s="22"/>
      <c r="C132" s="22"/>
      <c r="D132" s="22"/>
      <c r="E132" s="22"/>
    </row>
    <row r="133" spans="1:5" ht="20.25">
      <c r="A133" s="714" t="s">
        <v>7</v>
      </c>
      <c r="B133" s="26" t="s">
        <v>8</v>
      </c>
      <c r="C133" s="1238" t="s">
        <v>9</v>
      </c>
      <c r="D133" s="1239"/>
      <c r="E133" s="714" t="s">
        <v>10</v>
      </c>
    </row>
    <row r="134" spans="1:5" ht="20.25">
      <c r="A134" s="27"/>
      <c r="B134" s="28" t="s">
        <v>11</v>
      </c>
      <c r="C134" s="714"/>
      <c r="D134" s="29"/>
      <c r="E134" s="27" t="s">
        <v>12</v>
      </c>
    </row>
    <row r="135" spans="1:5" ht="20.25">
      <c r="A135" s="30"/>
      <c r="B135" s="31"/>
      <c r="C135" s="715" t="s">
        <v>13</v>
      </c>
      <c r="D135" s="718" t="s">
        <v>14</v>
      </c>
      <c r="E135" s="715"/>
    </row>
    <row r="136" spans="1:5" ht="20.25">
      <c r="A136" s="34" t="s">
        <v>39</v>
      </c>
      <c r="B136" s="34" t="s">
        <v>40</v>
      </c>
      <c r="C136" s="34" t="s">
        <v>33</v>
      </c>
      <c r="D136" s="35">
        <v>40329</v>
      </c>
      <c r="E136" s="185">
        <v>518</v>
      </c>
    </row>
    <row r="137" spans="1:5" ht="20.25">
      <c r="A137" s="280"/>
      <c r="B137" s="280" t="s">
        <v>40</v>
      </c>
      <c r="C137" s="280" t="s">
        <v>17</v>
      </c>
      <c r="D137" s="38">
        <v>40709</v>
      </c>
      <c r="E137" s="58">
        <v>16087.7</v>
      </c>
    </row>
    <row r="138" spans="1:5" ht="20.25">
      <c r="A138" s="41"/>
      <c r="B138" s="280" t="s">
        <v>40</v>
      </c>
      <c r="C138" s="280" t="s">
        <v>33</v>
      </c>
      <c r="D138" s="38">
        <v>41121</v>
      </c>
      <c r="E138" s="58">
        <v>2110</v>
      </c>
    </row>
    <row r="139" spans="1:5" ht="20.25">
      <c r="A139" s="41"/>
      <c r="B139" s="280" t="s">
        <v>40</v>
      </c>
      <c r="C139" s="280" t="s">
        <v>17</v>
      </c>
      <c r="D139" s="38">
        <v>42566</v>
      </c>
      <c r="E139" s="58">
        <v>118714</v>
      </c>
    </row>
    <row r="140" spans="1:5" ht="20.25">
      <c r="A140" s="41"/>
      <c r="B140" s="280" t="s">
        <v>40</v>
      </c>
      <c r="C140" s="280" t="s">
        <v>33</v>
      </c>
      <c r="D140" s="38">
        <v>42643</v>
      </c>
      <c r="E140" s="58">
        <v>11840</v>
      </c>
    </row>
    <row r="141" spans="1:5" ht="20.25">
      <c r="A141" s="41"/>
      <c r="B141" s="280" t="s">
        <v>27</v>
      </c>
      <c r="C141" s="280" t="s">
        <v>17</v>
      </c>
      <c r="D141" s="38">
        <v>39675</v>
      </c>
      <c r="E141" s="65">
        <v>-19275.099999999999</v>
      </c>
    </row>
    <row r="142" spans="1:5" ht="20.25">
      <c r="A142" s="280"/>
      <c r="B142" s="280" t="s">
        <v>27</v>
      </c>
      <c r="C142" s="280" t="s">
        <v>17</v>
      </c>
      <c r="D142" s="38">
        <v>40678</v>
      </c>
      <c r="E142" s="65">
        <v>-37464</v>
      </c>
    </row>
    <row r="143" spans="1:5" ht="20.25">
      <c r="A143" s="41"/>
      <c r="B143" s="280" t="s">
        <v>27</v>
      </c>
      <c r="C143" s="280" t="s">
        <v>17</v>
      </c>
      <c r="D143" s="38">
        <v>41075</v>
      </c>
      <c r="E143" s="65">
        <v>-900</v>
      </c>
    </row>
    <row r="144" spans="1:5" ht="20.25">
      <c r="A144" s="280"/>
      <c r="B144" s="280" t="s">
        <v>27</v>
      </c>
      <c r="C144" s="280" t="s">
        <v>17</v>
      </c>
      <c r="D144" s="38">
        <v>41988</v>
      </c>
      <c r="E144" s="190">
        <v>-6000</v>
      </c>
    </row>
    <row r="145" spans="1:6" ht="20.25">
      <c r="A145" s="280"/>
      <c r="B145" s="280" t="s">
        <v>27</v>
      </c>
      <c r="C145" s="280" t="s">
        <v>17</v>
      </c>
      <c r="D145" s="38">
        <v>42415</v>
      </c>
      <c r="E145" s="65">
        <v>-123499</v>
      </c>
    </row>
    <row r="146" spans="1:6" ht="20.25">
      <c r="A146" s="280"/>
      <c r="B146" s="280" t="s">
        <v>27</v>
      </c>
      <c r="C146" s="280" t="s">
        <v>17</v>
      </c>
      <c r="D146" s="38">
        <v>42475</v>
      </c>
      <c r="E146" s="66">
        <v>-15390</v>
      </c>
    </row>
    <row r="147" spans="1:6" ht="20.25">
      <c r="A147" s="280"/>
      <c r="B147" s="280" t="s">
        <v>28</v>
      </c>
      <c r="C147" s="280" t="s">
        <v>17</v>
      </c>
      <c r="D147" s="38">
        <v>42962</v>
      </c>
      <c r="E147" s="58">
        <v>9700</v>
      </c>
    </row>
    <row r="148" spans="1:6" ht="20.25">
      <c r="A148" s="280"/>
      <c r="B148" s="280" t="s">
        <v>40</v>
      </c>
      <c r="C148" s="280" t="s">
        <v>32</v>
      </c>
      <c r="D148" s="38">
        <v>43174</v>
      </c>
      <c r="E148" s="58">
        <v>8564250</v>
      </c>
      <c r="F148" s="302">
        <v>43101</v>
      </c>
    </row>
    <row r="149" spans="1:6" ht="20.25">
      <c r="A149" s="280"/>
      <c r="B149" s="280" t="s">
        <v>40</v>
      </c>
      <c r="C149" s="280" t="s">
        <v>33</v>
      </c>
      <c r="D149" s="38">
        <v>43190</v>
      </c>
      <c r="E149" s="58">
        <v>5713224</v>
      </c>
    </row>
    <row r="150" spans="1:6" ht="20.25">
      <c r="A150" s="41"/>
      <c r="B150" s="280"/>
      <c r="C150" s="280"/>
      <c r="D150" s="38"/>
      <c r="E150" s="58"/>
    </row>
    <row r="151" spans="1:6" ht="20.25">
      <c r="A151" s="41"/>
      <c r="B151" s="280"/>
      <c r="C151" s="280"/>
      <c r="D151" s="38"/>
      <c r="E151" s="58"/>
    </row>
    <row r="152" spans="1:6" ht="20.25">
      <c r="A152" s="41"/>
      <c r="B152" s="280"/>
      <c r="C152" s="280"/>
      <c r="D152" s="38"/>
      <c r="E152" s="58"/>
    </row>
    <row r="153" spans="1:6" ht="20.25">
      <c r="A153" s="41"/>
      <c r="B153" s="280"/>
      <c r="C153" s="280"/>
      <c r="D153" s="38"/>
      <c r="E153" s="58"/>
    </row>
    <row r="154" spans="1:6" ht="20.25">
      <c r="A154" s="41"/>
      <c r="B154" s="280"/>
      <c r="C154" s="280"/>
      <c r="D154" s="38"/>
      <c r="E154" s="58"/>
    </row>
    <row r="155" spans="1:6" ht="20.25">
      <c r="A155" s="41"/>
      <c r="B155" s="280"/>
      <c r="C155" s="280"/>
      <c r="D155" s="38"/>
      <c r="E155" s="58"/>
    </row>
    <row r="156" spans="1:6" ht="20.25">
      <c r="A156" s="41"/>
      <c r="B156" s="280"/>
      <c r="C156" s="280"/>
      <c r="D156" s="38"/>
      <c r="E156" s="58"/>
    </row>
    <row r="157" spans="1:6" ht="20.25">
      <c r="A157" s="41"/>
      <c r="B157" s="280"/>
      <c r="C157" s="280"/>
      <c r="D157" s="38"/>
      <c r="E157" s="58"/>
    </row>
    <row r="158" spans="1:6" ht="20.25">
      <c r="A158" s="280"/>
      <c r="B158" s="280"/>
      <c r="C158" s="280"/>
      <c r="D158" s="38"/>
      <c r="E158" s="58"/>
    </row>
    <row r="159" spans="1:6" ht="20.25">
      <c r="A159" s="280"/>
      <c r="B159" s="280"/>
      <c r="C159" s="280"/>
      <c r="D159" s="38"/>
      <c r="E159" s="58"/>
    </row>
    <row r="160" spans="1:6" ht="20.25">
      <c r="A160" s="280"/>
      <c r="B160" s="280"/>
      <c r="C160" s="280"/>
      <c r="D160" s="38"/>
      <c r="E160" s="58"/>
    </row>
    <row r="161" spans="1:5" ht="20.25">
      <c r="A161" s="280"/>
      <c r="B161" s="280"/>
      <c r="C161" s="280"/>
      <c r="D161" s="38"/>
      <c r="E161" s="58"/>
    </row>
    <row r="162" spans="1:5" ht="20.25">
      <c r="A162" s="67"/>
      <c r="B162" s="67"/>
      <c r="C162" s="67"/>
      <c r="D162" s="68"/>
      <c r="E162" s="69"/>
    </row>
    <row r="163" spans="1:5" ht="20.25">
      <c r="A163" s="52"/>
      <c r="B163" s="53"/>
      <c r="C163" s="1238" t="s">
        <v>779</v>
      </c>
      <c r="D163" s="1239"/>
      <c r="E163" s="70">
        <f>SUM(E136:E162)</f>
        <v>14233915.6</v>
      </c>
    </row>
    <row r="164" spans="1:5" ht="20.25">
      <c r="A164" s="55" t="s">
        <v>23</v>
      </c>
      <c r="B164" s="53"/>
      <c r="C164" s="53"/>
      <c r="D164" s="53"/>
      <c r="E164" s="53"/>
    </row>
    <row r="165" spans="1:5" ht="20.25">
      <c r="A165" s="19" t="s">
        <v>0</v>
      </c>
      <c r="B165" s="20"/>
      <c r="C165" s="20"/>
      <c r="D165" s="21"/>
      <c r="E165" s="22"/>
    </row>
    <row r="166" spans="1:5" ht="20.25">
      <c r="A166" s="19" t="s">
        <v>1</v>
      </c>
      <c r="B166" s="20"/>
      <c r="C166" s="19" t="s">
        <v>2</v>
      </c>
      <c r="D166" s="21" t="s">
        <v>29</v>
      </c>
      <c r="E166" s="21"/>
    </row>
    <row r="167" spans="1:5" ht="20.25">
      <c r="A167" s="19"/>
      <c r="B167" s="23"/>
      <c r="C167" s="20"/>
      <c r="D167" s="22"/>
      <c r="E167" s="22"/>
    </row>
    <row r="168" spans="1:5" ht="20.25">
      <c r="A168" s="19"/>
      <c r="B168" s="23"/>
      <c r="C168" s="20"/>
      <c r="D168" s="22"/>
      <c r="E168" s="22"/>
    </row>
    <row r="169" spans="1:5" ht="20.25">
      <c r="A169" s="19" t="s">
        <v>3</v>
      </c>
      <c r="B169" s="23"/>
      <c r="C169" s="20"/>
      <c r="D169" s="22"/>
      <c r="E169" s="22"/>
    </row>
    <row r="170" spans="1:5" ht="20.25">
      <c r="A170" s="21"/>
      <c r="B170" s="24"/>
      <c r="C170" s="21"/>
      <c r="D170" s="22"/>
      <c r="E170" s="22"/>
    </row>
    <row r="171" spans="1:5" ht="20.25">
      <c r="A171" s="21" t="s">
        <v>41</v>
      </c>
      <c r="B171" s="24"/>
      <c r="C171" s="21"/>
      <c r="D171" s="22"/>
      <c r="E171" s="22"/>
    </row>
    <row r="172" spans="1:5" ht="20.25">
      <c r="A172" s="21" t="s">
        <v>5</v>
      </c>
      <c r="B172" s="21"/>
      <c r="C172" s="21"/>
      <c r="D172" s="22"/>
      <c r="E172" s="22"/>
    </row>
    <row r="173" spans="1:5" ht="20.25">
      <c r="A173" s="21" t="s">
        <v>6</v>
      </c>
      <c r="B173" s="22"/>
      <c r="C173" s="22"/>
      <c r="D173" s="22"/>
      <c r="E173" s="22"/>
    </row>
    <row r="174" spans="1:5" ht="20.25">
      <c r="A174" s="714" t="s">
        <v>7</v>
      </c>
      <c r="B174" s="26" t="s">
        <v>8</v>
      </c>
      <c r="C174" s="1238" t="s">
        <v>9</v>
      </c>
      <c r="D174" s="1239"/>
      <c r="E174" s="714" t="s">
        <v>10</v>
      </c>
    </row>
    <row r="175" spans="1:5" ht="20.25">
      <c r="A175" s="27"/>
      <c r="B175" s="28" t="s">
        <v>11</v>
      </c>
      <c r="C175" s="714"/>
      <c r="D175" s="29"/>
      <c r="E175" s="27" t="s">
        <v>12</v>
      </c>
    </row>
    <row r="176" spans="1:5" ht="20.25">
      <c r="A176" s="30"/>
      <c r="B176" s="31"/>
      <c r="C176" s="715" t="s">
        <v>13</v>
      </c>
      <c r="D176" s="718" t="s">
        <v>14</v>
      </c>
      <c r="E176" s="715"/>
    </row>
    <row r="177" spans="1:5" ht="20.25">
      <c r="A177" s="34" t="s">
        <v>42</v>
      </c>
      <c r="B177" s="34" t="s">
        <v>43</v>
      </c>
      <c r="C177" s="34" t="s">
        <v>17</v>
      </c>
      <c r="D177" s="35">
        <v>40436</v>
      </c>
      <c r="E177" s="185">
        <v>10280</v>
      </c>
    </row>
    <row r="178" spans="1:5" ht="20.25">
      <c r="A178" s="280"/>
      <c r="B178" s="280" t="s">
        <v>40</v>
      </c>
      <c r="C178" s="280" t="s">
        <v>19</v>
      </c>
      <c r="D178" s="38">
        <v>41333</v>
      </c>
      <c r="E178" s="58">
        <v>54.86</v>
      </c>
    </row>
    <row r="179" spans="1:5" ht="20.25">
      <c r="A179" s="41"/>
      <c r="B179" s="280" t="s">
        <v>40</v>
      </c>
      <c r="C179" s="280" t="s">
        <v>19</v>
      </c>
      <c r="D179" s="38">
        <v>41364</v>
      </c>
      <c r="E179" s="58">
        <v>176.54</v>
      </c>
    </row>
    <row r="180" spans="1:5" ht="20.25">
      <c r="A180" s="41"/>
      <c r="B180" s="280" t="s">
        <v>40</v>
      </c>
      <c r="C180" s="280" t="s">
        <v>17</v>
      </c>
      <c r="D180" s="38">
        <v>41379</v>
      </c>
      <c r="E180" s="58">
        <v>57.8</v>
      </c>
    </row>
    <row r="181" spans="1:5" ht="20.25">
      <c r="A181" s="41"/>
      <c r="B181" s="280" t="s">
        <v>40</v>
      </c>
      <c r="C181" s="280" t="s">
        <v>19</v>
      </c>
      <c r="D181" s="38">
        <v>41394</v>
      </c>
      <c r="E181" s="58">
        <v>323.24</v>
      </c>
    </row>
    <row r="182" spans="1:5" ht="20.25">
      <c r="A182" s="41"/>
      <c r="B182" s="280" t="s">
        <v>27</v>
      </c>
      <c r="C182" s="280" t="s">
        <v>19</v>
      </c>
      <c r="D182" s="38">
        <v>39994</v>
      </c>
      <c r="E182" s="65">
        <v>-27130</v>
      </c>
    </row>
    <row r="183" spans="1:5" ht="20.25">
      <c r="A183" s="41"/>
      <c r="B183" s="280" t="s">
        <v>27</v>
      </c>
      <c r="C183" s="280" t="s">
        <v>17</v>
      </c>
      <c r="D183" s="38">
        <v>40359</v>
      </c>
      <c r="E183" s="65">
        <v>-9760.5</v>
      </c>
    </row>
    <row r="184" spans="1:5" ht="20.25">
      <c r="A184" s="41"/>
      <c r="B184" s="280"/>
      <c r="C184" s="280"/>
      <c r="D184" s="38"/>
      <c r="E184" s="65"/>
    </row>
    <row r="185" spans="1:5" ht="20.25">
      <c r="A185" s="280"/>
      <c r="B185" s="280"/>
      <c r="C185" s="280"/>
      <c r="D185" s="38"/>
      <c r="E185" s="65"/>
    </row>
    <row r="186" spans="1:5" ht="20.25">
      <c r="A186" s="41"/>
      <c r="B186" s="280"/>
      <c r="C186" s="280"/>
      <c r="D186" s="38"/>
      <c r="E186" s="65"/>
    </row>
    <row r="187" spans="1:5" ht="20.25">
      <c r="A187" s="280"/>
      <c r="B187" s="280"/>
      <c r="C187" s="280"/>
      <c r="D187" s="38"/>
      <c r="E187" s="190"/>
    </row>
    <row r="188" spans="1:5" ht="20.25">
      <c r="A188" s="280"/>
      <c r="B188" s="280"/>
      <c r="C188" s="280"/>
      <c r="D188" s="38"/>
      <c r="E188" s="65"/>
    </row>
    <row r="189" spans="1:5" ht="20.25">
      <c r="A189" s="280"/>
      <c r="B189" s="280"/>
      <c r="C189" s="280"/>
      <c r="D189" s="38"/>
      <c r="E189" s="66"/>
    </row>
    <row r="190" spans="1:5" ht="20.25">
      <c r="A190" s="280"/>
      <c r="B190" s="280"/>
      <c r="C190" s="280"/>
      <c r="D190" s="38"/>
      <c r="E190" s="65"/>
    </row>
    <row r="191" spans="1:5" ht="20.25">
      <c r="A191" s="280"/>
      <c r="B191" s="280"/>
      <c r="C191" s="280"/>
      <c r="D191" s="38"/>
      <c r="E191" s="65"/>
    </row>
    <row r="192" spans="1:5" ht="20.25">
      <c r="A192" s="280"/>
      <c r="B192" s="280"/>
      <c r="C192" s="280"/>
      <c r="D192" s="38"/>
      <c r="E192" s="65"/>
    </row>
    <row r="193" spans="1:5" ht="20.25">
      <c r="A193" s="280"/>
      <c r="B193" s="280"/>
      <c r="C193" s="280"/>
      <c r="D193" s="38"/>
      <c r="E193" s="65"/>
    </row>
    <row r="194" spans="1:5" ht="20.25">
      <c r="A194" s="280"/>
      <c r="B194" s="280"/>
      <c r="C194" s="280"/>
      <c r="D194" s="38"/>
      <c r="E194" s="65"/>
    </row>
    <row r="195" spans="1:5" ht="20.25">
      <c r="A195" s="280"/>
      <c r="B195" s="280"/>
      <c r="C195" s="280"/>
      <c r="D195" s="38"/>
      <c r="E195" s="61"/>
    </row>
    <row r="196" spans="1:5" ht="20.25">
      <c r="A196" s="280"/>
      <c r="B196" s="280"/>
      <c r="C196" s="280"/>
      <c r="D196" s="38"/>
      <c r="E196" s="61"/>
    </row>
    <row r="197" spans="1:5" ht="20.25">
      <c r="A197" s="280"/>
      <c r="B197" s="280"/>
      <c r="C197" s="280"/>
      <c r="D197" s="38"/>
      <c r="E197" s="58"/>
    </row>
    <row r="198" spans="1:5" ht="20.25">
      <c r="A198" s="280"/>
      <c r="B198" s="280"/>
      <c r="C198" s="280"/>
      <c r="D198" s="38"/>
      <c r="E198" s="58"/>
    </row>
    <row r="199" spans="1:5" ht="20.25">
      <c r="A199" s="280"/>
      <c r="B199" s="280"/>
      <c r="C199" s="280"/>
      <c r="D199" s="38"/>
      <c r="E199" s="58"/>
    </row>
    <row r="200" spans="1:5" ht="20.25">
      <c r="A200" s="280"/>
      <c r="B200" s="280"/>
      <c r="C200" s="280"/>
      <c r="D200" s="38"/>
      <c r="E200" s="58"/>
    </row>
    <row r="201" spans="1:5" ht="20.25">
      <c r="A201" s="67"/>
      <c r="B201" s="67"/>
      <c r="C201" s="67"/>
      <c r="D201" s="68"/>
      <c r="E201" s="69"/>
    </row>
    <row r="202" spans="1:5" ht="20.25">
      <c r="A202" s="52"/>
      <c r="B202" s="53"/>
      <c r="C202" s="1241" t="s">
        <v>774</v>
      </c>
      <c r="D202" s="1242"/>
      <c r="E202" s="191">
        <v>-25998.059999999998</v>
      </c>
    </row>
    <row r="203" spans="1:5" ht="20.25">
      <c r="A203" s="55" t="s">
        <v>23</v>
      </c>
      <c r="B203" s="53"/>
      <c r="C203" s="53"/>
      <c r="D203" s="53"/>
      <c r="E203" s="53"/>
    </row>
    <row r="204" spans="1:5" ht="20.25">
      <c r="A204" s="55"/>
      <c r="B204" s="53"/>
      <c r="C204" s="53"/>
      <c r="D204" s="53"/>
      <c r="E204" s="53"/>
    </row>
    <row r="205" spans="1:5" ht="20.25">
      <c r="A205" s="55"/>
      <c r="B205" s="53"/>
      <c r="C205" s="53"/>
      <c r="D205" s="53"/>
      <c r="E205" s="53"/>
    </row>
    <row r="206" spans="1:5" ht="20.25">
      <c r="A206" s="19" t="s">
        <v>0</v>
      </c>
      <c r="B206" s="20"/>
      <c r="C206" s="20"/>
      <c r="D206" s="21"/>
      <c r="E206" s="22"/>
    </row>
    <row r="207" spans="1:5" ht="20.25">
      <c r="A207" s="19" t="s">
        <v>1</v>
      </c>
      <c r="B207" s="20"/>
      <c r="C207" s="19" t="s">
        <v>2</v>
      </c>
      <c r="D207" s="21"/>
      <c r="E207" s="21"/>
    </row>
    <row r="208" spans="1:5" ht="20.25">
      <c r="A208" s="19"/>
      <c r="B208" s="23"/>
      <c r="C208" s="20"/>
      <c r="D208" s="22"/>
      <c r="E208" s="22"/>
    </row>
    <row r="209" spans="1:6" ht="20.25">
      <c r="A209" s="19"/>
      <c r="B209" s="23"/>
      <c r="C209" s="20"/>
      <c r="D209" s="22"/>
      <c r="E209" s="22"/>
    </row>
    <row r="210" spans="1:6" ht="20.25">
      <c r="A210" s="19" t="s">
        <v>3</v>
      </c>
      <c r="B210" s="23"/>
      <c r="C210" s="20"/>
      <c r="D210" s="22"/>
      <c r="E210" s="22"/>
    </row>
    <row r="211" spans="1:6" ht="20.25">
      <c r="A211" s="21"/>
      <c r="B211" s="24"/>
      <c r="C211" s="21"/>
      <c r="D211" s="22"/>
      <c r="E211" s="22"/>
    </row>
    <row r="212" spans="1:6" ht="20.25">
      <c r="A212" s="21" t="s">
        <v>44</v>
      </c>
      <c r="B212" s="24"/>
      <c r="C212" s="21"/>
      <c r="D212" s="22"/>
      <c r="E212" s="22"/>
    </row>
    <row r="213" spans="1:6" ht="20.25">
      <c r="A213" s="21" t="s">
        <v>5</v>
      </c>
      <c r="B213" s="21"/>
      <c r="C213" s="21"/>
      <c r="D213" s="22"/>
      <c r="E213" s="22"/>
    </row>
    <row r="214" spans="1:6" ht="20.25">
      <c r="A214" s="21" t="s">
        <v>6</v>
      </c>
      <c r="B214" s="22"/>
      <c r="C214" s="22"/>
      <c r="D214" s="22"/>
      <c r="E214" s="22"/>
    </row>
    <row r="215" spans="1:6" ht="20.25">
      <c r="A215" s="714" t="s">
        <v>7</v>
      </c>
      <c r="B215" s="26" t="s">
        <v>8</v>
      </c>
      <c r="C215" s="1238" t="s">
        <v>9</v>
      </c>
      <c r="D215" s="1239"/>
      <c r="E215" s="714" t="s">
        <v>10</v>
      </c>
    </row>
    <row r="216" spans="1:6" ht="20.25">
      <c r="A216" s="27"/>
      <c r="B216" s="28" t="s">
        <v>11</v>
      </c>
      <c r="C216" s="714"/>
      <c r="D216" s="29"/>
      <c r="E216" s="27" t="s">
        <v>12</v>
      </c>
    </row>
    <row r="217" spans="1:6" ht="20.25">
      <c r="A217" s="30"/>
      <c r="B217" s="31"/>
      <c r="C217" s="715" t="s">
        <v>13</v>
      </c>
      <c r="D217" s="718" t="s">
        <v>14</v>
      </c>
      <c r="E217" s="715"/>
    </row>
    <row r="218" spans="1:6" ht="20.25">
      <c r="A218" s="34" t="s">
        <v>45</v>
      </c>
      <c r="B218" s="34" t="s">
        <v>46</v>
      </c>
      <c r="C218" s="34" t="s">
        <v>19</v>
      </c>
      <c r="D218" s="35">
        <v>39416</v>
      </c>
      <c r="E218" s="71">
        <v>-3000</v>
      </c>
    </row>
    <row r="219" spans="1:6" ht="20.25">
      <c r="A219" s="280"/>
      <c r="B219" s="280" t="s">
        <v>26</v>
      </c>
      <c r="C219" s="280" t="s">
        <v>19</v>
      </c>
      <c r="D219" s="38">
        <v>39964</v>
      </c>
      <c r="E219" s="72">
        <v>-18534.5</v>
      </c>
    </row>
    <row r="220" spans="1:6" ht="20.25">
      <c r="A220" s="41"/>
      <c r="B220" s="280" t="s">
        <v>46</v>
      </c>
      <c r="C220" s="280" t="s">
        <v>19</v>
      </c>
      <c r="D220" s="38">
        <v>40482</v>
      </c>
      <c r="E220" s="72">
        <v>-26377.5</v>
      </c>
      <c r="F220" s="296"/>
    </row>
    <row r="221" spans="1:6" ht="20.25">
      <c r="A221" s="41"/>
      <c r="B221" s="280"/>
      <c r="C221" s="280"/>
      <c r="D221" s="42"/>
      <c r="E221" s="72"/>
      <c r="F221" s="308"/>
    </row>
    <row r="222" spans="1:6" ht="20.25">
      <c r="A222" s="41"/>
      <c r="B222" s="280"/>
      <c r="C222" s="280"/>
      <c r="D222" s="42"/>
      <c r="E222" s="73"/>
      <c r="F222" s="308"/>
    </row>
    <row r="223" spans="1:6" ht="20.25">
      <c r="A223" s="41"/>
      <c r="B223" s="280"/>
      <c r="C223" s="280"/>
      <c r="D223" s="42"/>
      <c r="E223" s="72"/>
      <c r="F223" s="296"/>
    </row>
    <row r="224" spans="1:6" ht="20.25">
      <c r="A224" s="41"/>
      <c r="B224" s="280"/>
      <c r="C224" s="280"/>
      <c r="D224" s="42"/>
      <c r="E224" s="72"/>
      <c r="F224" s="296"/>
    </row>
    <row r="225" spans="1:6" ht="20.25">
      <c r="A225" s="41"/>
      <c r="B225" s="280"/>
      <c r="C225" s="280"/>
      <c r="D225" s="42"/>
      <c r="E225" s="72"/>
      <c r="F225" s="296"/>
    </row>
    <row r="226" spans="1:6" ht="20.25">
      <c r="A226" s="41"/>
      <c r="B226" s="281"/>
      <c r="C226" s="280"/>
      <c r="D226" s="42"/>
      <c r="E226" s="72"/>
      <c r="F226" s="296"/>
    </row>
    <row r="227" spans="1:6" ht="20.25">
      <c r="A227" s="41"/>
      <c r="B227" s="280"/>
      <c r="C227" s="280"/>
      <c r="D227" s="42"/>
      <c r="E227" s="72"/>
      <c r="F227" s="296"/>
    </row>
    <row r="228" spans="1:6" ht="20.25">
      <c r="A228" s="41"/>
      <c r="B228" s="280"/>
      <c r="C228" s="280"/>
      <c r="D228" s="42"/>
      <c r="E228" s="72"/>
      <c r="F228" s="296"/>
    </row>
    <row r="229" spans="1:6" ht="20.25">
      <c r="A229" s="41"/>
      <c r="B229" s="281"/>
      <c r="C229" s="280"/>
      <c r="D229" s="42"/>
      <c r="E229" s="72"/>
      <c r="F229" s="296"/>
    </row>
    <row r="230" spans="1:6" ht="20.25">
      <c r="A230" s="41"/>
      <c r="B230" s="281"/>
      <c r="C230" s="280"/>
      <c r="D230" s="42"/>
      <c r="E230" s="72"/>
      <c r="F230" s="296"/>
    </row>
    <row r="231" spans="1:6" ht="20.25">
      <c r="A231" s="41"/>
      <c r="B231" s="281"/>
      <c r="C231" s="280"/>
      <c r="D231" s="42"/>
      <c r="E231" s="72"/>
      <c r="F231" s="296"/>
    </row>
    <row r="232" spans="1:6" ht="20.25">
      <c r="A232" s="41"/>
      <c r="B232" s="281"/>
      <c r="C232" s="280"/>
      <c r="D232" s="42"/>
      <c r="E232" s="72"/>
      <c r="F232" s="296"/>
    </row>
    <row r="233" spans="1:6" ht="20.25">
      <c r="A233" s="41"/>
      <c r="B233" s="281"/>
      <c r="C233" s="280"/>
      <c r="D233" s="42"/>
      <c r="E233" s="72"/>
      <c r="F233" s="296"/>
    </row>
    <row r="234" spans="1:6" ht="20.25">
      <c r="A234" s="41"/>
      <c r="B234" s="281"/>
      <c r="C234" s="280"/>
      <c r="D234" s="42"/>
      <c r="E234" s="72"/>
      <c r="F234" s="296"/>
    </row>
    <row r="235" spans="1:6" ht="20.25">
      <c r="A235" s="41"/>
      <c r="B235" s="281"/>
      <c r="C235" s="280"/>
      <c r="D235" s="42"/>
      <c r="E235" s="72"/>
      <c r="F235" s="296"/>
    </row>
    <row r="236" spans="1:6" ht="20.25">
      <c r="A236" s="41"/>
      <c r="B236" s="281"/>
      <c r="C236" s="280"/>
      <c r="D236" s="42"/>
      <c r="E236" s="72"/>
      <c r="F236" s="296"/>
    </row>
    <row r="237" spans="1:6" ht="20.25">
      <c r="A237" s="41"/>
      <c r="B237" s="281"/>
      <c r="C237" s="280"/>
      <c r="D237" s="42"/>
      <c r="E237" s="72"/>
      <c r="F237" s="296"/>
    </row>
    <row r="238" spans="1:6" ht="20.25">
      <c r="A238" s="41"/>
      <c r="B238" s="281"/>
      <c r="C238" s="280"/>
      <c r="D238" s="42"/>
      <c r="E238" s="72"/>
      <c r="F238" s="296"/>
    </row>
    <row r="239" spans="1:6" ht="20.25">
      <c r="A239" s="280"/>
      <c r="B239" s="281"/>
      <c r="C239" s="280"/>
      <c r="D239" s="45"/>
      <c r="E239" s="46"/>
    </row>
    <row r="240" spans="1:6" ht="20.25">
      <c r="A240" s="280"/>
      <c r="B240" s="281"/>
      <c r="C240" s="280"/>
      <c r="D240" s="45"/>
      <c r="E240" s="46"/>
    </row>
    <row r="241" spans="1:5" ht="20.25">
      <c r="A241" s="280"/>
      <c r="B241" s="281"/>
      <c r="C241" s="280"/>
      <c r="D241" s="45"/>
      <c r="E241" s="46"/>
    </row>
    <row r="242" spans="1:5" ht="20.25">
      <c r="A242" s="47"/>
      <c r="B242" s="48"/>
      <c r="C242" s="47"/>
      <c r="D242" s="49"/>
      <c r="E242" s="50"/>
    </row>
    <row r="243" spans="1:5" ht="20.25">
      <c r="A243" s="30"/>
      <c r="B243" s="51"/>
      <c r="C243" s="30"/>
      <c r="D243" s="49"/>
      <c r="E243" s="50"/>
    </row>
    <row r="244" spans="1:5" ht="20.25">
      <c r="A244" s="52"/>
      <c r="B244" s="53"/>
      <c r="C244" s="1241" t="s">
        <v>774</v>
      </c>
      <c r="D244" s="1242"/>
      <c r="E244" s="74">
        <v>-47912</v>
      </c>
    </row>
    <row r="245" spans="1:5" ht="20.25">
      <c r="A245" s="55" t="s">
        <v>23</v>
      </c>
      <c r="B245" s="53"/>
      <c r="C245" s="53"/>
      <c r="D245" s="53"/>
      <c r="E245" s="53"/>
    </row>
    <row r="246" spans="1:5" ht="20.25">
      <c r="A246" s="55"/>
      <c r="B246" s="53"/>
      <c r="C246" s="53"/>
      <c r="D246" s="53"/>
      <c r="E246" s="53"/>
    </row>
    <row r="247" spans="1:5" ht="20.25">
      <c r="A247" s="19" t="s">
        <v>0</v>
      </c>
      <c r="B247" s="20"/>
      <c r="C247" s="20"/>
      <c r="D247" s="21"/>
      <c r="E247" s="22"/>
    </row>
    <row r="248" spans="1:5" ht="20.25">
      <c r="A248" s="19" t="s">
        <v>1</v>
      </c>
      <c r="B248" s="20"/>
      <c r="C248" s="19" t="s">
        <v>2</v>
      </c>
      <c r="D248" s="21"/>
      <c r="E248" s="21"/>
    </row>
    <row r="249" spans="1:5" ht="20.25">
      <c r="A249" s="19"/>
      <c r="B249" s="23"/>
      <c r="C249" s="20"/>
      <c r="D249" s="22"/>
      <c r="E249" s="22"/>
    </row>
    <row r="250" spans="1:5" ht="20.25">
      <c r="A250" s="19"/>
      <c r="B250" s="23"/>
      <c r="C250" s="20"/>
      <c r="D250" s="22"/>
      <c r="E250" s="22"/>
    </row>
    <row r="251" spans="1:5" ht="20.25">
      <c r="A251" s="19" t="s">
        <v>3</v>
      </c>
      <c r="B251" s="23"/>
      <c r="C251" s="20"/>
      <c r="D251" s="22"/>
      <c r="E251" s="22"/>
    </row>
    <row r="252" spans="1:5" ht="20.25">
      <c r="A252" s="21"/>
      <c r="B252" s="24"/>
      <c r="C252" s="21"/>
      <c r="D252" s="22"/>
      <c r="E252" s="22"/>
    </row>
    <row r="253" spans="1:5" ht="20.25">
      <c r="A253" s="21" t="s">
        <v>47</v>
      </c>
      <c r="B253" s="24"/>
      <c r="C253" s="21"/>
      <c r="D253" s="22"/>
      <c r="E253" s="22"/>
    </row>
    <row r="254" spans="1:5" ht="20.25">
      <c r="A254" s="21" t="s">
        <v>5</v>
      </c>
      <c r="B254" s="21"/>
      <c r="C254" s="21"/>
      <c r="D254" s="22"/>
      <c r="E254" s="22"/>
    </row>
    <row r="255" spans="1:5" ht="20.25">
      <c r="A255" s="21" t="s">
        <v>6</v>
      </c>
      <c r="B255" s="22"/>
      <c r="C255" s="22"/>
      <c r="D255" s="22"/>
      <c r="E255" s="22"/>
    </row>
    <row r="256" spans="1:5" ht="20.25">
      <c r="A256" s="714" t="s">
        <v>7</v>
      </c>
      <c r="B256" s="26" t="s">
        <v>8</v>
      </c>
      <c r="C256" s="1238" t="s">
        <v>9</v>
      </c>
      <c r="D256" s="1240"/>
      <c r="E256" s="714" t="s">
        <v>10</v>
      </c>
    </row>
    <row r="257" spans="1:5" ht="20.25">
      <c r="A257" s="27"/>
      <c r="B257" s="28" t="s">
        <v>11</v>
      </c>
      <c r="C257" s="714"/>
      <c r="D257" s="29"/>
      <c r="E257" s="27" t="s">
        <v>12</v>
      </c>
    </row>
    <row r="258" spans="1:5" ht="20.25">
      <c r="A258" s="30"/>
      <c r="B258" s="31"/>
      <c r="C258" s="715" t="s">
        <v>13</v>
      </c>
      <c r="D258" s="718" t="s">
        <v>14</v>
      </c>
      <c r="E258" s="715"/>
    </row>
    <row r="259" spans="1:5" ht="20.25">
      <c r="A259" s="34" t="s">
        <v>48</v>
      </c>
      <c r="B259" s="34" t="s">
        <v>26</v>
      </c>
      <c r="C259" s="34" t="s">
        <v>19</v>
      </c>
      <c r="D259" s="35">
        <v>38290</v>
      </c>
      <c r="E259" s="71">
        <v>-1000</v>
      </c>
    </row>
    <row r="260" spans="1:5" ht="20.25">
      <c r="A260" s="280"/>
      <c r="B260" s="280" t="s">
        <v>49</v>
      </c>
      <c r="C260" s="280" t="s">
        <v>50</v>
      </c>
      <c r="D260" s="38">
        <v>39294</v>
      </c>
      <c r="E260" s="72">
        <v>47225.5</v>
      </c>
    </row>
    <row r="261" spans="1:5" ht="20.25">
      <c r="A261" s="41"/>
      <c r="B261" s="280" t="s">
        <v>26</v>
      </c>
      <c r="C261" s="280" t="s">
        <v>19</v>
      </c>
      <c r="D261" s="38">
        <v>39416</v>
      </c>
      <c r="E261" s="72">
        <v>-12863</v>
      </c>
    </row>
    <row r="262" spans="1:5" ht="20.25">
      <c r="A262" s="41"/>
      <c r="B262" s="280" t="s">
        <v>26</v>
      </c>
      <c r="C262" s="280" t="s">
        <v>19</v>
      </c>
      <c r="D262" s="38">
        <v>39844</v>
      </c>
      <c r="E262" s="72">
        <v>-17266</v>
      </c>
    </row>
    <row r="263" spans="1:5" ht="20.25">
      <c r="A263" s="41"/>
      <c r="B263" s="280"/>
      <c r="C263" s="280"/>
      <c r="D263" s="38"/>
      <c r="E263" s="72"/>
    </row>
    <row r="264" spans="1:5" ht="20.25">
      <c r="A264" s="41"/>
      <c r="B264" s="280"/>
      <c r="C264" s="280"/>
      <c r="D264" s="38"/>
      <c r="E264" s="72"/>
    </row>
    <row r="265" spans="1:5" ht="20.25">
      <c r="A265" s="41"/>
      <c r="B265" s="280"/>
      <c r="C265" s="280"/>
      <c r="D265" s="38"/>
      <c r="E265" s="72"/>
    </row>
    <row r="266" spans="1:5" ht="20.25">
      <c r="A266" s="41"/>
      <c r="B266" s="280"/>
      <c r="C266" s="280"/>
      <c r="D266" s="38"/>
      <c r="E266" s="72"/>
    </row>
    <row r="267" spans="1:5" ht="20.25">
      <c r="A267" s="41"/>
      <c r="B267" s="280"/>
      <c r="C267" s="280"/>
      <c r="D267" s="38"/>
      <c r="E267" s="72"/>
    </row>
    <row r="268" spans="1:5" ht="20.25">
      <c r="A268" s="41"/>
      <c r="B268" s="280"/>
      <c r="C268" s="280"/>
      <c r="D268" s="38"/>
      <c r="E268" s="72"/>
    </row>
    <row r="269" spans="1:5" ht="20.25">
      <c r="A269" s="41"/>
      <c r="B269" s="280"/>
      <c r="C269" s="280"/>
      <c r="D269" s="38"/>
      <c r="E269" s="72"/>
    </row>
    <row r="270" spans="1:5" ht="20.25">
      <c r="A270" s="41"/>
      <c r="B270" s="280"/>
      <c r="C270" s="280"/>
      <c r="D270" s="38"/>
      <c r="E270" s="72"/>
    </row>
    <row r="271" spans="1:5" ht="20.25">
      <c r="A271" s="41"/>
      <c r="B271" s="280"/>
      <c r="C271" s="280"/>
      <c r="D271" s="38"/>
      <c r="E271" s="72"/>
    </row>
    <row r="272" spans="1:5" ht="20.25">
      <c r="A272" s="41"/>
      <c r="B272" s="280"/>
      <c r="C272" s="280"/>
      <c r="D272" s="38"/>
      <c r="E272" s="72"/>
    </row>
    <row r="273" spans="1:5" ht="20.25">
      <c r="A273" s="41"/>
      <c r="B273" s="280"/>
      <c r="C273" s="280"/>
      <c r="D273" s="38"/>
      <c r="E273" s="72"/>
    </row>
    <row r="274" spans="1:5" ht="20.25">
      <c r="A274" s="41"/>
      <c r="B274" s="280"/>
      <c r="C274" s="280"/>
      <c r="D274" s="38"/>
      <c r="E274" s="72"/>
    </row>
    <row r="275" spans="1:5" ht="20.25">
      <c r="A275" s="41"/>
      <c r="B275" s="280"/>
      <c r="C275" s="280"/>
      <c r="D275" s="38"/>
      <c r="E275" s="72"/>
    </row>
    <row r="276" spans="1:5" ht="20.25">
      <c r="A276" s="41"/>
      <c r="B276" s="280"/>
      <c r="C276" s="77"/>
      <c r="D276" s="41"/>
      <c r="E276" s="46"/>
    </row>
    <row r="277" spans="1:5" ht="20.25">
      <c r="A277" s="41"/>
      <c r="B277" s="281"/>
      <c r="C277" s="77"/>
      <c r="D277" s="78"/>
      <c r="E277" s="46"/>
    </row>
    <row r="278" spans="1:5" ht="20.25">
      <c r="A278" s="41"/>
      <c r="B278" s="281"/>
      <c r="C278" s="77"/>
      <c r="D278" s="78"/>
      <c r="E278" s="46"/>
    </row>
    <row r="279" spans="1:5" ht="20.25">
      <c r="A279" s="41"/>
      <c r="B279" s="281"/>
      <c r="C279" s="77"/>
      <c r="D279" s="78"/>
      <c r="E279" s="46"/>
    </row>
    <row r="280" spans="1:5" ht="20.25">
      <c r="A280" s="41"/>
      <c r="B280" s="281"/>
      <c r="C280" s="77"/>
      <c r="D280" s="78"/>
      <c r="E280" s="46"/>
    </row>
    <row r="281" spans="1:5" ht="20.25">
      <c r="A281" s="280"/>
      <c r="B281" s="281"/>
      <c r="C281" s="280"/>
      <c r="D281" s="45"/>
      <c r="E281" s="46"/>
    </row>
    <row r="282" spans="1:5" ht="20.25">
      <c r="A282" s="280"/>
      <c r="B282" s="281"/>
      <c r="C282" s="280"/>
      <c r="D282" s="45"/>
      <c r="E282" s="46"/>
    </row>
    <row r="283" spans="1:5" ht="20.25">
      <c r="A283" s="47"/>
      <c r="B283" s="48"/>
      <c r="C283" s="47"/>
      <c r="D283" s="49"/>
      <c r="E283" s="50"/>
    </row>
    <row r="284" spans="1:5" ht="20.25">
      <c r="A284" s="30"/>
      <c r="B284" s="51"/>
      <c r="C284" s="30"/>
      <c r="D284" s="49"/>
      <c r="E284" s="50"/>
    </row>
    <row r="285" spans="1:5" ht="20.25">
      <c r="A285" s="52"/>
      <c r="B285" s="53"/>
      <c r="C285" s="1238" t="s">
        <v>779</v>
      </c>
      <c r="D285" s="1239"/>
      <c r="E285" s="62">
        <v>16096.5</v>
      </c>
    </row>
    <row r="286" spans="1:5" ht="20.25">
      <c r="A286" s="55" t="s">
        <v>23</v>
      </c>
      <c r="B286" s="53"/>
      <c r="C286" s="53"/>
      <c r="D286" s="53"/>
      <c r="E286" s="53"/>
    </row>
    <row r="287" spans="1:5" ht="20.25">
      <c r="A287" s="55"/>
      <c r="B287" s="53"/>
      <c r="C287" s="53"/>
      <c r="D287" s="53"/>
      <c r="E287" s="53"/>
    </row>
    <row r="288" spans="1:5" ht="20.25">
      <c r="A288" s="19" t="s">
        <v>0</v>
      </c>
      <c r="B288" s="20"/>
      <c r="C288" s="20"/>
      <c r="D288" s="21"/>
      <c r="E288" s="22"/>
    </row>
    <row r="289" spans="1:5" ht="20.25">
      <c r="A289" s="19" t="s">
        <v>1</v>
      </c>
      <c r="B289" s="20"/>
      <c r="C289" s="19" t="s">
        <v>2</v>
      </c>
      <c r="D289" s="21"/>
      <c r="E289" s="21"/>
    </row>
    <row r="290" spans="1:5" ht="20.25">
      <c r="A290" s="19"/>
      <c r="B290" s="23"/>
      <c r="C290" s="20"/>
      <c r="D290" s="22"/>
      <c r="E290" s="22"/>
    </row>
    <row r="291" spans="1:5" ht="20.25">
      <c r="A291" s="19"/>
      <c r="B291" s="23"/>
      <c r="C291" s="20"/>
      <c r="D291" s="22"/>
      <c r="E291" s="22"/>
    </row>
    <row r="292" spans="1:5" ht="20.25">
      <c r="A292" s="19" t="s">
        <v>3</v>
      </c>
      <c r="B292" s="23"/>
      <c r="C292" s="20"/>
      <c r="D292" s="22"/>
      <c r="E292" s="22"/>
    </row>
    <row r="293" spans="1:5" ht="20.25">
      <c r="A293" s="21"/>
      <c r="B293" s="24"/>
      <c r="C293" s="21"/>
      <c r="D293" s="22"/>
      <c r="E293" s="22"/>
    </row>
    <row r="294" spans="1:5" ht="20.25">
      <c r="A294" s="21" t="s">
        <v>51</v>
      </c>
      <c r="B294" s="24"/>
      <c r="C294" s="21"/>
      <c r="D294" s="22"/>
      <c r="E294" s="22"/>
    </row>
    <row r="295" spans="1:5" ht="20.25">
      <c r="A295" s="21" t="s">
        <v>5</v>
      </c>
      <c r="B295" s="21"/>
      <c r="C295" s="21"/>
      <c r="D295" s="22"/>
      <c r="E295" s="22"/>
    </row>
    <row r="296" spans="1:5" ht="20.25">
      <c r="A296" s="21" t="s">
        <v>6</v>
      </c>
      <c r="B296" s="22"/>
      <c r="C296" s="22"/>
      <c r="D296" s="22"/>
      <c r="E296" s="22"/>
    </row>
    <row r="297" spans="1:5" ht="20.25">
      <c r="A297" s="714" t="s">
        <v>7</v>
      </c>
      <c r="B297" s="26" t="s">
        <v>8</v>
      </c>
      <c r="C297" s="1238" t="s">
        <v>9</v>
      </c>
      <c r="D297" s="1240"/>
      <c r="E297" s="714" t="s">
        <v>10</v>
      </c>
    </row>
    <row r="298" spans="1:5" ht="20.25">
      <c r="A298" s="27"/>
      <c r="B298" s="28" t="s">
        <v>11</v>
      </c>
      <c r="C298" s="714"/>
      <c r="D298" s="29"/>
      <c r="E298" s="27" t="s">
        <v>12</v>
      </c>
    </row>
    <row r="299" spans="1:5" ht="20.25">
      <c r="A299" s="30"/>
      <c r="B299" s="31"/>
      <c r="C299" s="715" t="s">
        <v>13</v>
      </c>
      <c r="D299" s="718" t="s">
        <v>14</v>
      </c>
      <c r="E299" s="715"/>
    </row>
    <row r="300" spans="1:5" ht="20.25">
      <c r="A300" s="34" t="s">
        <v>52</v>
      </c>
      <c r="B300" s="34" t="s">
        <v>26</v>
      </c>
      <c r="C300" s="280" t="s">
        <v>19</v>
      </c>
      <c r="D300" s="35">
        <v>38625</v>
      </c>
      <c r="E300" s="293">
        <v>-1000</v>
      </c>
    </row>
    <row r="301" spans="1:5" ht="20.25">
      <c r="A301" s="280"/>
      <c r="B301" s="280" t="s">
        <v>26</v>
      </c>
      <c r="C301" s="280" t="s">
        <v>17</v>
      </c>
      <c r="D301" s="38">
        <v>38763</v>
      </c>
      <c r="E301" s="212">
        <v>-1105</v>
      </c>
    </row>
    <row r="302" spans="1:5" ht="20.25">
      <c r="A302" s="41"/>
      <c r="B302" s="280" t="s">
        <v>26</v>
      </c>
      <c r="C302" s="280" t="s">
        <v>19</v>
      </c>
      <c r="D302" s="38">
        <v>39325</v>
      </c>
      <c r="E302" s="212">
        <v>-7000</v>
      </c>
    </row>
    <row r="303" spans="1:5" ht="20.25">
      <c r="A303" s="41"/>
      <c r="B303" s="280" t="s">
        <v>26</v>
      </c>
      <c r="C303" s="280" t="s">
        <v>17</v>
      </c>
      <c r="D303" s="38">
        <v>39340</v>
      </c>
      <c r="E303" s="212">
        <v>-500</v>
      </c>
    </row>
    <row r="304" spans="1:5" ht="20.25">
      <c r="A304" s="41"/>
      <c r="B304" s="280" t="s">
        <v>16</v>
      </c>
      <c r="C304" s="280" t="s">
        <v>17</v>
      </c>
      <c r="D304" s="38">
        <v>39644</v>
      </c>
      <c r="E304" s="284">
        <v>2307</v>
      </c>
    </row>
    <row r="305" spans="1:6" ht="20.25">
      <c r="A305" s="41"/>
      <c r="B305" s="280" t="s">
        <v>26</v>
      </c>
      <c r="C305" s="280" t="s">
        <v>17</v>
      </c>
      <c r="D305" s="38">
        <v>39706</v>
      </c>
      <c r="E305" s="212">
        <v>-43462.35</v>
      </c>
    </row>
    <row r="306" spans="1:6" ht="20.25">
      <c r="A306" s="41"/>
      <c r="B306" s="280" t="s">
        <v>16</v>
      </c>
      <c r="C306" s="280" t="s">
        <v>17</v>
      </c>
      <c r="D306" s="38">
        <v>39736</v>
      </c>
      <c r="E306" s="284">
        <v>16693</v>
      </c>
    </row>
    <row r="307" spans="1:6" ht="20.25">
      <c r="A307" s="41"/>
      <c r="B307" s="280" t="s">
        <v>26</v>
      </c>
      <c r="C307" s="280" t="s">
        <v>19</v>
      </c>
      <c r="D307" s="38">
        <v>39872</v>
      </c>
      <c r="E307" s="212">
        <v>-35903</v>
      </c>
    </row>
    <row r="308" spans="1:6" ht="20.25">
      <c r="A308" s="280"/>
      <c r="B308" s="280" t="s">
        <v>27</v>
      </c>
      <c r="C308" s="280" t="s">
        <v>17</v>
      </c>
      <c r="D308" s="38">
        <v>40374</v>
      </c>
      <c r="E308" s="212">
        <v>-15066.5</v>
      </c>
    </row>
    <row r="309" spans="1:6" ht="20.25">
      <c r="A309" s="41"/>
      <c r="B309" s="280" t="s">
        <v>53</v>
      </c>
      <c r="C309" s="280" t="s">
        <v>54</v>
      </c>
      <c r="D309" s="38">
        <v>40461</v>
      </c>
      <c r="E309" s="212">
        <v>-48653</v>
      </c>
    </row>
    <row r="310" spans="1:6" ht="20.25">
      <c r="A310" s="41"/>
      <c r="B310" s="280" t="s">
        <v>53</v>
      </c>
      <c r="C310" s="280" t="s">
        <v>55</v>
      </c>
      <c r="D310" s="38">
        <v>40492</v>
      </c>
      <c r="E310" s="212">
        <v>-7180</v>
      </c>
    </row>
    <row r="311" spans="1:6" ht="20.25">
      <c r="A311" s="280"/>
      <c r="B311" s="280" t="s">
        <v>53</v>
      </c>
      <c r="C311" s="280" t="s">
        <v>56</v>
      </c>
      <c r="D311" s="38">
        <v>40527</v>
      </c>
      <c r="E311" s="212">
        <v>-32009</v>
      </c>
    </row>
    <row r="312" spans="1:6" ht="20.25">
      <c r="A312" s="280"/>
      <c r="B312" s="280" t="s">
        <v>53</v>
      </c>
      <c r="C312" s="280" t="s">
        <v>57</v>
      </c>
      <c r="D312" s="38">
        <v>40633</v>
      </c>
      <c r="E312" s="212">
        <v>-57804</v>
      </c>
    </row>
    <row r="313" spans="1:6" ht="20.25">
      <c r="A313" s="280"/>
      <c r="B313" s="280" t="s">
        <v>26</v>
      </c>
      <c r="C313" s="280" t="s">
        <v>19</v>
      </c>
      <c r="D313" s="38">
        <v>40786</v>
      </c>
      <c r="E313" s="212">
        <v>-1133</v>
      </c>
    </row>
    <row r="314" spans="1:6" ht="20.25">
      <c r="A314" s="280"/>
      <c r="B314" s="280" t="s">
        <v>53</v>
      </c>
      <c r="C314" s="280" t="s">
        <v>55</v>
      </c>
      <c r="D314" s="38">
        <v>40796</v>
      </c>
      <c r="E314" s="212">
        <v>-42361</v>
      </c>
    </row>
    <row r="315" spans="1:6" ht="20.25">
      <c r="A315" s="280"/>
      <c r="B315" s="280" t="s">
        <v>58</v>
      </c>
      <c r="C315" s="280" t="s">
        <v>17</v>
      </c>
      <c r="D315" s="38">
        <v>40801</v>
      </c>
      <c r="E315" s="212">
        <v>-3343</v>
      </c>
    </row>
    <row r="316" spans="1:6" ht="20.25">
      <c r="A316" s="280"/>
      <c r="B316" s="280" t="s">
        <v>59</v>
      </c>
      <c r="C316" s="280" t="s">
        <v>19</v>
      </c>
      <c r="D316" s="38">
        <v>40816</v>
      </c>
      <c r="E316" s="284">
        <v>4476</v>
      </c>
      <c r="F316" s="296"/>
    </row>
    <row r="317" spans="1:6" ht="20.25">
      <c r="A317" s="280"/>
      <c r="B317" s="280" t="s">
        <v>34</v>
      </c>
      <c r="C317" s="280" t="s">
        <v>17</v>
      </c>
      <c r="D317" s="38">
        <v>41213</v>
      </c>
      <c r="E317" s="284">
        <v>7194</v>
      </c>
      <c r="F317" s="296"/>
    </row>
    <row r="318" spans="1:6" ht="20.25">
      <c r="A318" s="280"/>
      <c r="B318" s="280" t="s">
        <v>34</v>
      </c>
      <c r="C318" s="280" t="s">
        <v>17</v>
      </c>
      <c r="D318" s="38">
        <v>41228</v>
      </c>
      <c r="E318" s="284">
        <v>40701</v>
      </c>
      <c r="F318" s="296"/>
    </row>
    <row r="319" spans="1:6" ht="20.25">
      <c r="A319" s="280"/>
      <c r="B319" s="280" t="s">
        <v>60</v>
      </c>
      <c r="C319" s="280" t="s">
        <v>55</v>
      </c>
      <c r="D319" s="38">
        <v>41228</v>
      </c>
      <c r="E319" s="212">
        <v>-33775</v>
      </c>
      <c r="F319" s="308"/>
    </row>
    <row r="320" spans="1:6" ht="20.25">
      <c r="A320" s="280"/>
      <c r="B320" s="280" t="s">
        <v>34</v>
      </c>
      <c r="C320" s="280" t="s">
        <v>17</v>
      </c>
      <c r="D320" s="38">
        <v>41258</v>
      </c>
      <c r="E320" s="284">
        <v>16232</v>
      </c>
      <c r="F320" s="308"/>
    </row>
    <row r="321" spans="1:7" ht="20.25">
      <c r="A321" s="280"/>
      <c r="B321" s="280" t="s">
        <v>60</v>
      </c>
      <c r="C321" s="280" t="s">
        <v>61</v>
      </c>
      <c r="D321" s="38">
        <v>41289</v>
      </c>
      <c r="E321" s="294">
        <v>-6253</v>
      </c>
      <c r="F321" s="308"/>
    </row>
    <row r="322" spans="1:7" ht="20.25">
      <c r="A322" s="280"/>
      <c r="B322" s="280" t="s">
        <v>27</v>
      </c>
      <c r="C322" s="280" t="s">
        <v>17</v>
      </c>
      <c r="D322" s="242">
        <v>41348</v>
      </c>
      <c r="E322" s="289">
        <v>-8284</v>
      </c>
      <c r="F322" s="296"/>
    </row>
    <row r="323" spans="1:7" ht="20.25">
      <c r="A323" s="41"/>
      <c r="B323" s="280" t="s">
        <v>40</v>
      </c>
      <c r="C323" s="280" t="s">
        <v>19</v>
      </c>
      <c r="D323" s="38">
        <v>43190</v>
      </c>
      <c r="E323" s="284">
        <v>1265484</v>
      </c>
      <c r="F323" s="306">
        <v>43101</v>
      </c>
      <c r="G323" s="235"/>
    </row>
    <row r="324" spans="1:7" ht="20.25">
      <c r="A324" s="280"/>
      <c r="B324" s="280"/>
      <c r="C324" s="280"/>
      <c r="D324" s="38"/>
      <c r="E324" s="284"/>
      <c r="F324" s="308"/>
    </row>
    <row r="325" spans="1:7" ht="20.25">
      <c r="A325" s="280"/>
      <c r="B325" s="67"/>
      <c r="C325" s="67"/>
      <c r="D325" s="68"/>
      <c r="E325" s="84"/>
      <c r="F325" s="296"/>
    </row>
    <row r="326" spans="1:7" ht="20.25">
      <c r="A326" s="245"/>
      <c r="B326" s="53"/>
      <c r="C326" s="1238" t="s">
        <v>779</v>
      </c>
      <c r="D326" s="1239"/>
      <c r="E326" s="12">
        <f>SUM(E300:E325)</f>
        <v>1008255.15</v>
      </c>
      <c r="F326" s="296"/>
    </row>
    <row r="327" spans="1:7" ht="20.25">
      <c r="A327" s="55" t="s">
        <v>23</v>
      </c>
      <c r="B327" s="53"/>
      <c r="C327" s="53"/>
      <c r="D327" s="53"/>
      <c r="E327" s="53"/>
      <c r="F327" s="296"/>
    </row>
    <row r="328" spans="1:7" ht="20.25">
      <c r="A328" s="55"/>
      <c r="B328" s="53"/>
      <c r="C328" s="53"/>
      <c r="D328" s="53"/>
      <c r="E328" s="53"/>
      <c r="F328" s="296"/>
    </row>
    <row r="329" spans="1:7" ht="20.25">
      <c r="A329" s="19" t="s">
        <v>0</v>
      </c>
      <c r="B329" s="20"/>
      <c r="C329" s="20"/>
      <c r="D329" s="21"/>
      <c r="E329" s="22"/>
      <c r="F329" s="296"/>
    </row>
    <row r="330" spans="1:7" ht="20.25">
      <c r="A330" s="19" t="s">
        <v>1</v>
      </c>
      <c r="B330" s="20"/>
      <c r="C330" s="19" t="s">
        <v>2</v>
      </c>
      <c r="D330" s="21"/>
      <c r="E330" s="21"/>
    </row>
    <row r="331" spans="1:7" ht="20.25">
      <c r="A331" s="19"/>
      <c r="B331" s="23"/>
      <c r="C331" s="20"/>
      <c r="D331" s="22"/>
      <c r="E331" s="22"/>
    </row>
    <row r="332" spans="1:7" ht="20.25">
      <c r="A332" s="19"/>
      <c r="B332" s="23"/>
      <c r="C332" s="20"/>
      <c r="D332" s="22"/>
      <c r="E332" s="22"/>
    </row>
    <row r="333" spans="1:7" ht="20.25">
      <c r="A333" s="19" t="s">
        <v>3</v>
      </c>
      <c r="B333" s="23"/>
      <c r="C333" s="20"/>
      <c r="D333" s="22"/>
      <c r="E333" s="22"/>
    </row>
    <row r="334" spans="1:7" ht="20.25">
      <c r="A334" s="21"/>
      <c r="B334" s="24"/>
      <c r="C334" s="21"/>
      <c r="D334" s="22"/>
      <c r="E334" s="22"/>
    </row>
    <row r="335" spans="1:7" ht="20.25">
      <c r="A335" s="21" t="s">
        <v>62</v>
      </c>
      <c r="B335" s="24"/>
      <c r="C335" s="21"/>
      <c r="D335" s="22"/>
      <c r="E335" s="22"/>
    </row>
    <row r="336" spans="1:7" ht="20.25">
      <c r="A336" s="21" t="s">
        <v>5</v>
      </c>
      <c r="B336" s="21"/>
      <c r="C336" s="21"/>
      <c r="D336" s="22"/>
      <c r="E336" s="22"/>
    </row>
    <row r="337" spans="1:5" ht="20.25">
      <c r="A337" s="21" t="s">
        <v>6</v>
      </c>
      <c r="B337" s="22"/>
      <c r="C337" s="22"/>
      <c r="D337" s="22"/>
      <c r="E337" s="22"/>
    </row>
    <row r="338" spans="1:5" ht="20.25">
      <c r="A338" s="714" t="s">
        <v>7</v>
      </c>
      <c r="B338" s="26" t="s">
        <v>8</v>
      </c>
      <c r="C338" s="1238" t="s">
        <v>9</v>
      </c>
      <c r="D338" s="1240"/>
      <c r="E338" s="714" t="s">
        <v>10</v>
      </c>
    </row>
    <row r="339" spans="1:5" ht="20.25">
      <c r="A339" s="27"/>
      <c r="B339" s="28" t="s">
        <v>11</v>
      </c>
      <c r="C339" s="714"/>
      <c r="D339" s="29"/>
      <c r="E339" s="27" t="s">
        <v>12</v>
      </c>
    </row>
    <row r="340" spans="1:5" ht="20.25">
      <c r="A340" s="30"/>
      <c r="B340" s="31"/>
      <c r="C340" s="715" t="s">
        <v>13</v>
      </c>
      <c r="D340" s="718" t="s">
        <v>14</v>
      </c>
      <c r="E340" s="715"/>
    </row>
    <row r="341" spans="1:5" ht="20.25">
      <c r="A341" s="34" t="s">
        <v>63</v>
      </c>
      <c r="B341" s="34" t="s">
        <v>26</v>
      </c>
      <c r="C341" s="280" t="s">
        <v>17</v>
      </c>
      <c r="D341" s="35">
        <v>39278</v>
      </c>
      <c r="E341" s="57">
        <v>-760</v>
      </c>
    </row>
    <row r="342" spans="1:5" ht="20.25">
      <c r="A342" s="280"/>
      <c r="B342" s="280" t="s">
        <v>26</v>
      </c>
      <c r="C342" s="280" t="s">
        <v>19</v>
      </c>
      <c r="D342" s="38">
        <v>39325</v>
      </c>
      <c r="E342" s="60">
        <v>-20328.7</v>
      </c>
    </row>
    <row r="343" spans="1:5" ht="20.25">
      <c r="A343" s="41"/>
      <c r="B343" s="280" t="s">
        <v>16</v>
      </c>
      <c r="C343" s="280" t="s">
        <v>17</v>
      </c>
      <c r="D343" s="38">
        <v>39583</v>
      </c>
      <c r="E343" s="58">
        <v>1000</v>
      </c>
    </row>
    <row r="344" spans="1:5" ht="20.25">
      <c r="A344" s="41"/>
      <c r="B344" s="280" t="s">
        <v>16</v>
      </c>
      <c r="C344" s="280" t="s">
        <v>19</v>
      </c>
      <c r="D344" s="38">
        <v>39660</v>
      </c>
      <c r="E344" s="58">
        <v>120.3</v>
      </c>
    </row>
    <row r="345" spans="1:5" ht="20.25">
      <c r="A345" s="41"/>
      <c r="B345" s="280" t="s">
        <v>16</v>
      </c>
      <c r="C345" s="280" t="s">
        <v>17</v>
      </c>
      <c r="D345" s="38">
        <v>39675</v>
      </c>
      <c r="E345" s="58">
        <v>20</v>
      </c>
    </row>
    <row r="346" spans="1:5" ht="20.25">
      <c r="A346" s="41"/>
      <c r="B346" s="280" t="s">
        <v>16</v>
      </c>
      <c r="C346" s="280" t="s">
        <v>17</v>
      </c>
      <c r="D346" s="38">
        <v>39706</v>
      </c>
      <c r="E346" s="58">
        <v>20</v>
      </c>
    </row>
    <row r="347" spans="1:5" ht="20.25">
      <c r="A347" s="280"/>
      <c r="B347" s="280" t="s">
        <v>16</v>
      </c>
      <c r="C347" s="280" t="s">
        <v>19</v>
      </c>
      <c r="D347" s="38">
        <v>39721</v>
      </c>
      <c r="E347" s="58">
        <v>63280.35</v>
      </c>
    </row>
    <row r="348" spans="1:5" ht="20.25">
      <c r="A348" s="41"/>
      <c r="B348" s="280" t="s">
        <v>26</v>
      </c>
      <c r="C348" s="280" t="s">
        <v>19</v>
      </c>
      <c r="D348" s="38">
        <v>39752</v>
      </c>
      <c r="E348" s="60">
        <v>-14543</v>
      </c>
    </row>
    <row r="349" spans="1:5" ht="20.25">
      <c r="A349" s="41"/>
      <c r="B349" s="280" t="s">
        <v>16</v>
      </c>
      <c r="C349" s="280" t="s">
        <v>19</v>
      </c>
      <c r="D349" s="38">
        <v>39844</v>
      </c>
      <c r="E349" s="58">
        <v>3518.2</v>
      </c>
    </row>
    <row r="350" spans="1:5" ht="20.25">
      <c r="A350" s="280"/>
      <c r="B350" s="280" t="s">
        <v>26</v>
      </c>
      <c r="C350" s="280" t="s">
        <v>17</v>
      </c>
      <c r="D350" s="38">
        <v>39859</v>
      </c>
      <c r="E350" s="60">
        <v>-25056</v>
      </c>
    </row>
    <row r="351" spans="1:5" ht="20.25">
      <c r="A351" s="280"/>
      <c r="B351" s="280" t="s">
        <v>64</v>
      </c>
      <c r="C351" s="280" t="s">
        <v>17</v>
      </c>
      <c r="D351" s="38">
        <v>40162</v>
      </c>
      <c r="E351" s="60">
        <v>-32119</v>
      </c>
    </row>
    <row r="352" spans="1:5" ht="20.25">
      <c r="A352" s="280"/>
      <c r="B352" s="280"/>
      <c r="C352" s="280"/>
      <c r="D352" s="38"/>
      <c r="E352" s="60"/>
    </row>
    <row r="353" spans="1:6" ht="20.25">
      <c r="A353" s="280"/>
      <c r="B353" s="280"/>
      <c r="C353" s="280"/>
      <c r="D353" s="38"/>
      <c r="E353" s="60"/>
    </row>
    <row r="354" spans="1:6" ht="20.25">
      <c r="A354" s="280"/>
      <c r="B354" s="280"/>
      <c r="C354" s="280"/>
      <c r="D354" s="38"/>
      <c r="E354" s="60"/>
    </row>
    <row r="355" spans="1:6" ht="20.25">
      <c r="A355" s="280"/>
      <c r="B355" s="280"/>
      <c r="C355" s="280"/>
      <c r="D355" s="38"/>
      <c r="E355" s="59"/>
      <c r="F355" s="306"/>
    </row>
    <row r="356" spans="1:6" ht="20.25">
      <c r="A356" s="280"/>
      <c r="B356" s="280"/>
      <c r="C356" s="280"/>
      <c r="D356" s="38"/>
      <c r="E356" s="59"/>
      <c r="F356" s="306"/>
    </row>
    <row r="357" spans="1:6" ht="20.25">
      <c r="A357" s="280"/>
      <c r="B357" s="280"/>
      <c r="C357" s="280"/>
      <c r="D357" s="38"/>
      <c r="E357" s="59"/>
      <c r="F357" s="306"/>
    </row>
    <row r="358" spans="1:6" ht="20.25">
      <c r="A358" s="280"/>
      <c r="B358" s="280"/>
      <c r="C358" s="280"/>
      <c r="D358" s="38"/>
      <c r="E358" s="59"/>
      <c r="F358" s="306"/>
    </row>
    <row r="359" spans="1:6" ht="20.25">
      <c r="A359" s="280"/>
      <c r="B359" s="280"/>
      <c r="C359" s="280"/>
      <c r="D359" s="38"/>
      <c r="E359" s="59"/>
      <c r="F359" s="306"/>
    </row>
    <row r="360" spans="1:6" ht="20.25">
      <c r="A360" s="280"/>
      <c r="B360" s="280"/>
      <c r="C360" s="280"/>
      <c r="D360" s="38"/>
      <c r="E360" s="59"/>
      <c r="F360" s="306"/>
    </row>
    <row r="361" spans="1:6" ht="20.25">
      <c r="A361" s="280"/>
      <c r="B361" s="280"/>
      <c r="C361" s="280"/>
      <c r="D361" s="38"/>
      <c r="E361" s="59"/>
    </row>
    <row r="362" spans="1:6" ht="20.25">
      <c r="A362" s="280"/>
      <c r="B362" s="280"/>
      <c r="C362" s="280"/>
      <c r="D362" s="38"/>
      <c r="E362" s="60"/>
    </row>
    <row r="363" spans="1:6" ht="20.25">
      <c r="A363" s="280"/>
      <c r="B363" s="280"/>
      <c r="C363" s="280"/>
      <c r="D363" s="38"/>
      <c r="E363" s="60"/>
    </row>
    <row r="364" spans="1:6" ht="20.25">
      <c r="A364" s="280"/>
      <c r="B364" s="280"/>
      <c r="C364" s="280"/>
      <c r="D364" s="38"/>
      <c r="E364" s="60"/>
    </row>
    <row r="365" spans="1:6" ht="20.25">
      <c r="A365" s="280"/>
      <c r="B365" s="280"/>
      <c r="C365" s="280"/>
      <c r="D365" s="38"/>
      <c r="E365" s="60"/>
    </row>
    <row r="366" spans="1:6" ht="20.25">
      <c r="A366" s="67"/>
      <c r="B366" s="67"/>
      <c r="C366" s="67"/>
      <c r="D366" s="68"/>
      <c r="E366" s="80"/>
    </row>
    <row r="367" spans="1:6" ht="20.25">
      <c r="A367" s="52"/>
      <c r="B367" s="53"/>
      <c r="C367" s="1238" t="s">
        <v>774</v>
      </c>
      <c r="D367" s="1239"/>
      <c r="E367" s="81">
        <v>-24847.850000000002</v>
      </c>
    </row>
    <row r="368" spans="1:6" ht="20.25">
      <c r="A368" s="55" t="s">
        <v>23</v>
      </c>
      <c r="B368" s="53"/>
      <c r="C368" s="53"/>
      <c r="D368" s="53"/>
      <c r="E368" s="56"/>
    </row>
    <row r="369" spans="1:5" ht="20.25">
      <c r="A369" s="55"/>
      <c r="B369" s="53"/>
      <c r="C369" s="53"/>
      <c r="D369" s="53"/>
      <c r="E369" s="56"/>
    </row>
    <row r="370" spans="1:5" ht="20.25">
      <c r="A370" s="19" t="s">
        <v>0</v>
      </c>
      <c r="B370" s="20"/>
      <c r="C370" s="20"/>
      <c r="D370" s="21"/>
      <c r="E370" s="22"/>
    </row>
    <row r="371" spans="1:5" ht="20.25">
      <c r="A371" s="19" t="s">
        <v>1</v>
      </c>
      <c r="B371" s="20"/>
      <c r="C371" s="19" t="s">
        <v>2</v>
      </c>
      <c r="D371" s="21"/>
      <c r="E371" s="21"/>
    </row>
    <row r="372" spans="1:5" ht="20.25">
      <c r="A372" s="19"/>
      <c r="B372" s="23"/>
      <c r="C372" s="20"/>
      <c r="D372" s="22"/>
      <c r="E372" s="22"/>
    </row>
    <row r="373" spans="1:5" ht="20.25">
      <c r="A373" s="19"/>
      <c r="B373" s="23"/>
      <c r="C373" s="20"/>
      <c r="D373" s="22"/>
      <c r="E373" s="22"/>
    </row>
    <row r="374" spans="1:5" ht="20.25">
      <c r="A374" s="19" t="s">
        <v>3</v>
      </c>
      <c r="B374" s="23"/>
      <c r="C374" s="20"/>
      <c r="D374" s="22"/>
      <c r="E374" s="22"/>
    </row>
    <row r="375" spans="1:5" ht="20.25">
      <c r="A375" s="21"/>
      <c r="B375" s="24"/>
      <c r="C375" s="21"/>
      <c r="D375" s="22"/>
      <c r="E375" s="22"/>
    </row>
    <row r="376" spans="1:5" ht="20.25">
      <c r="A376" s="21" t="s">
        <v>65</v>
      </c>
      <c r="B376" s="24"/>
      <c r="C376" s="21"/>
      <c r="D376" s="22"/>
      <c r="E376" s="22"/>
    </row>
    <row r="377" spans="1:5" ht="20.25">
      <c r="A377" s="21" t="s">
        <v>5</v>
      </c>
      <c r="B377" s="21"/>
      <c r="C377" s="21"/>
      <c r="D377" s="22"/>
      <c r="E377" s="22"/>
    </row>
    <row r="378" spans="1:5" ht="20.25">
      <c r="A378" s="21" t="s">
        <v>6</v>
      </c>
      <c r="B378" s="22"/>
      <c r="C378" s="22"/>
      <c r="D378" s="22"/>
      <c r="E378" s="22"/>
    </row>
    <row r="379" spans="1:5" ht="20.25">
      <c r="A379" s="714" t="s">
        <v>7</v>
      </c>
      <c r="B379" s="26" t="s">
        <v>8</v>
      </c>
      <c r="C379" s="1238" t="s">
        <v>9</v>
      </c>
      <c r="D379" s="1240"/>
      <c r="E379" s="714" t="s">
        <v>10</v>
      </c>
    </row>
    <row r="380" spans="1:5" ht="20.25">
      <c r="A380" s="27"/>
      <c r="B380" s="28" t="s">
        <v>11</v>
      </c>
      <c r="C380" s="714"/>
      <c r="D380" s="29"/>
      <c r="E380" s="27" t="s">
        <v>12</v>
      </c>
    </row>
    <row r="381" spans="1:5" ht="20.25">
      <c r="A381" s="30"/>
      <c r="B381" s="31"/>
      <c r="C381" s="715" t="s">
        <v>13</v>
      </c>
      <c r="D381" s="718" t="s">
        <v>14</v>
      </c>
      <c r="E381" s="715"/>
    </row>
    <row r="382" spans="1:5" ht="20.25">
      <c r="A382" s="34" t="s">
        <v>66</v>
      </c>
      <c r="B382" s="34" t="s">
        <v>67</v>
      </c>
      <c r="C382" s="34" t="s">
        <v>17</v>
      </c>
      <c r="D382" s="35">
        <v>35200</v>
      </c>
      <c r="E382" s="36">
        <v>-626586.86</v>
      </c>
    </row>
    <row r="383" spans="1:5" ht="20.25">
      <c r="A383" s="280"/>
      <c r="B383" s="280" t="s">
        <v>68</v>
      </c>
      <c r="C383" s="280" t="s">
        <v>69</v>
      </c>
      <c r="D383" s="38">
        <v>39294</v>
      </c>
      <c r="E383" s="39">
        <v>18604</v>
      </c>
    </row>
    <row r="384" spans="1:5" ht="20.25">
      <c r="A384" s="41"/>
      <c r="B384" s="280" t="s">
        <v>70</v>
      </c>
      <c r="C384" s="280" t="s">
        <v>71</v>
      </c>
      <c r="D384" s="280" t="s">
        <v>72</v>
      </c>
      <c r="E384" s="39">
        <v>-11729.9</v>
      </c>
    </row>
    <row r="385" spans="1:5" ht="20.25">
      <c r="A385" s="41"/>
      <c r="B385" s="280" t="s">
        <v>73</v>
      </c>
      <c r="C385" s="280" t="s">
        <v>74</v>
      </c>
      <c r="D385" s="38" t="s">
        <v>75</v>
      </c>
      <c r="E385" s="39">
        <v>-75508</v>
      </c>
    </row>
    <row r="386" spans="1:5" ht="20.25">
      <c r="A386" s="41"/>
      <c r="B386" s="280" t="s">
        <v>76</v>
      </c>
      <c r="C386" s="280" t="s">
        <v>77</v>
      </c>
      <c r="D386" s="38">
        <v>40188</v>
      </c>
      <c r="E386" s="39">
        <v>15804.5</v>
      </c>
    </row>
    <row r="387" spans="1:5" ht="20.25">
      <c r="A387" s="41"/>
      <c r="B387" s="280" t="s">
        <v>27</v>
      </c>
      <c r="C387" s="280" t="s">
        <v>19</v>
      </c>
      <c r="D387" s="38">
        <v>40224</v>
      </c>
      <c r="E387" s="39">
        <v>-6551.75</v>
      </c>
    </row>
    <row r="388" spans="1:5" ht="20.25">
      <c r="A388" s="41"/>
      <c r="B388" s="281"/>
      <c r="C388" s="280"/>
      <c r="D388" s="42"/>
      <c r="E388" s="39"/>
    </row>
    <row r="389" spans="1:5" ht="20.25">
      <c r="A389" s="41"/>
      <c r="B389" s="281"/>
      <c r="C389" s="280"/>
      <c r="D389" s="42"/>
      <c r="E389" s="39"/>
    </row>
    <row r="390" spans="1:5" ht="20.25">
      <c r="A390" s="41"/>
      <c r="B390" s="281"/>
      <c r="C390" s="280"/>
      <c r="D390" s="42"/>
      <c r="E390" s="39"/>
    </row>
    <row r="391" spans="1:5" ht="20.25">
      <c r="A391" s="41"/>
      <c r="B391" s="281"/>
      <c r="C391" s="280"/>
      <c r="D391" s="42"/>
      <c r="E391" s="39"/>
    </row>
    <row r="392" spans="1:5" ht="20.25">
      <c r="A392" s="41"/>
      <c r="B392" s="281"/>
      <c r="C392" s="280"/>
      <c r="D392" s="42"/>
      <c r="E392" s="39"/>
    </row>
    <row r="393" spans="1:5" ht="20.25">
      <c r="A393" s="41"/>
      <c r="B393" s="281"/>
      <c r="C393" s="280"/>
      <c r="D393" s="42"/>
      <c r="E393" s="39"/>
    </row>
    <row r="394" spans="1:5" ht="20.25">
      <c r="A394" s="41"/>
      <c r="B394" s="281"/>
      <c r="C394" s="280"/>
      <c r="D394" s="42"/>
      <c r="E394" s="39"/>
    </row>
    <row r="395" spans="1:5" ht="20.25">
      <c r="A395" s="41"/>
      <c r="B395" s="281"/>
      <c r="C395" s="280"/>
      <c r="D395" s="42"/>
      <c r="E395" s="39"/>
    </row>
    <row r="396" spans="1:5" ht="20.25">
      <c r="A396" s="41"/>
      <c r="B396" s="281"/>
      <c r="C396" s="280"/>
      <c r="D396" s="42"/>
      <c r="E396" s="39"/>
    </row>
    <row r="397" spans="1:5" ht="20.25">
      <c r="A397" s="41"/>
      <c r="B397" s="281"/>
      <c r="C397" s="280"/>
      <c r="D397" s="42"/>
      <c r="E397" s="39"/>
    </row>
    <row r="398" spans="1:5" ht="20.25">
      <c r="A398" s="41"/>
      <c r="B398" s="281"/>
      <c r="C398" s="280"/>
      <c r="D398" s="42"/>
      <c r="E398" s="39"/>
    </row>
    <row r="399" spans="1:5" ht="20.25">
      <c r="A399" s="41"/>
      <c r="B399" s="281"/>
      <c r="C399" s="280"/>
      <c r="D399" s="42"/>
      <c r="E399" s="39"/>
    </row>
    <row r="400" spans="1:5" ht="20.25">
      <c r="A400" s="41"/>
      <c r="B400" s="281"/>
      <c r="C400" s="280"/>
      <c r="D400" s="42"/>
      <c r="E400" s="39"/>
    </row>
    <row r="401" spans="1:5" ht="20.25">
      <c r="A401" s="41"/>
      <c r="B401" s="281"/>
      <c r="C401" s="280"/>
      <c r="D401" s="42"/>
      <c r="E401" s="39"/>
    </row>
    <row r="402" spans="1:5" ht="20.25">
      <c r="A402" s="280"/>
      <c r="B402" s="281"/>
      <c r="C402" s="280"/>
      <c r="D402" s="45"/>
      <c r="E402" s="46"/>
    </row>
    <row r="403" spans="1:5" ht="20.25">
      <c r="A403" s="280"/>
      <c r="B403" s="281"/>
      <c r="C403" s="280"/>
      <c r="D403" s="45"/>
      <c r="E403" s="46"/>
    </row>
    <row r="404" spans="1:5" ht="20.25">
      <c r="A404" s="280"/>
      <c r="B404" s="281"/>
      <c r="C404" s="280"/>
      <c r="D404" s="45"/>
      <c r="E404" s="46"/>
    </row>
    <row r="405" spans="1:5" ht="20.25">
      <c r="A405" s="280"/>
      <c r="B405" s="281"/>
      <c r="C405" s="280"/>
      <c r="D405" s="45"/>
      <c r="E405" s="46"/>
    </row>
    <row r="406" spans="1:5" ht="20.25">
      <c r="A406" s="47"/>
      <c r="B406" s="48"/>
      <c r="C406" s="47"/>
      <c r="D406" s="49"/>
      <c r="E406" s="50"/>
    </row>
    <row r="407" spans="1:5" ht="20.25">
      <c r="A407" s="30"/>
      <c r="B407" s="51"/>
      <c r="C407" s="47"/>
      <c r="D407" s="49"/>
      <c r="E407" s="50"/>
    </row>
    <row r="408" spans="1:5" ht="20.25">
      <c r="A408" s="52"/>
      <c r="B408" s="53"/>
      <c r="C408" s="1238" t="s">
        <v>774</v>
      </c>
      <c r="D408" s="1239"/>
      <c r="E408" s="74">
        <v>-685968.01</v>
      </c>
    </row>
    <row r="409" spans="1:5" ht="20.25">
      <c r="A409" s="55" t="s">
        <v>23</v>
      </c>
      <c r="B409" s="53"/>
      <c r="C409" s="53"/>
      <c r="D409" s="53"/>
      <c r="E409" s="53"/>
    </row>
    <row r="410" spans="1:5" ht="20.25">
      <c r="A410" s="55"/>
      <c r="B410" s="53"/>
      <c r="C410" s="53"/>
      <c r="D410" s="53"/>
      <c r="E410" s="53"/>
    </row>
    <row r="411" spans="1:5" ht="20.25">
      <c r="A411" s="19" t="s">
        <v>0</v>
      </c>
      <c r="B411" s="20"/>
      <c r="C411" s="20"/>
      <c r="D411" s="21"/>
      <c r="E411" s="22"/>
    </row>
    <row r="412" spans="1:5" ht="20.25">
      <c r="A412" s="19" t="s">
        <v>1</v>
      </c>
      <c r="B412" s="20"/>
      <c r="C412" s="19" t="s">
        <v>2</v>
      </c>
      <c r="D412" s="21"/>
      <c r="E412" s="21"/>
    </row>
    <row r="413" spans="1:5" ht="20.25">
      <c r="A413" s="19"/>
      <c r="B413" s="23"/>
      <c r="C413" s="20"/>
      <c r="D413" s="22"/>
      <c r="E413" s="22"/>
    </row>
    <row r="414" spans="1:5" ht="20.25">
      <c r="A414" s="19"/>
      <c r="B414" s="23"/>
      <c r="C414" s="20"/>
      <c r="D414" s="22"/>
      <c r="E414" s="22"/>
    </row>
    <row r="415" spans="1:5" ht="20.25">
      <c r="A415" s="19" t="s">
        <v>3</v>
      </c>
      <c r="B415" s="23"/>
      <c r="C415" s="20"/>
      <c r="D415" s="22"/>
      <c r="E415" s="22"/>
    </row>
    <row r="416" spans="1:5" ht="20.25">
      <c r="A416" s="21"/>
      <c r="B416" s="24"/>
      <c r="C416" s="21"/>
      <c r="D416" s="22"/>
      <c r="E416" s="22"/>
    </row>
    <row r="417" spans="1:5" ht="20.25">
      <c r="A417" s="21" t="s">
        <v>78</v>
      </c>
      <c r="B417" s="24"/>
      <c r="C417" s="21"/>
      <c r="D417" s="22"/>
      <c r="E417" s="22"/>
    </row>
    <row r="418" spans="1:5" ht="20.25">
      <c r="A418" s="21" t="s">
        <v>5</v>
      </c>
      <c r="B418" s="21"/>
      <c r="C418" s="21"/>
      <c r="D418" s="22"/>
      <c r="E418" s="22"/>
    </row>
    <row r="419" spans="1:5" ht="20.25">
      <c r="A419" s="21" t="s">
        <v>6</v>
      </c>
      <c r="B419" s="22"/>
      <c r="C419" s="22"/>
      <c r="D419" s="22"/>
      <c r="E419" s="22"/>
    </row>
    <row r="420" spans="1:5" ht="20.25">
      <c r="A420" s="714" t="s">
        <v>7</v>
      </c>
      <c r="B420" s="26" t="s">
        <v>8</v>
      </c>
      <c r="C420" s="1238" t="s">
        <v>9</v>
      </c>
      <c r="D420" s="1240"/>
      <c r="E420" s="714" t="s">
        <v>10</v>
      </c>
    </row>
    <row r="421" spans="1:5" ht="20.25">
      <c r="A421" s="27"/>
      <c r="B421" s="28" t="s">
        <v>11</v>
      </c>
      <c r="C421" s="714"/>
      <c r="D421" s="29"/>
      <c r="E421" s="27" t="s">
        <v>12</v>
      </c>
    </row>
    <row r="422" spans="1:5" ht="20.25">
      <c r="A422" s="30"/>
      <c r="B422" s="31"/>
      <c r="C422" s="715" t="s">
        <v>13</v>
      </c>
      <c r="D422" s="718" t="s">
        <v>14</v>
      </c>
      <c r="E422" s="715"/>
    </row>
    <row r="423" spans="1:5" ht="20.25">
      <c r="A423" s="34" t="s">
        <v>79</v>
      </c>
      <c r="B423" s="34" t="s">
        <v>18</v>
      </c>
      <c r="C423" s="280" t="s">
        <v>19</v>
      </c>
      <c r="D423" s="35">
        <v>39462</v>
      </c>
      <c r="E423" s="57">
        <v>-300</v>
      </c>
    </row>
    <row r="424" spans="1:5" ht="20.25">
      <c r="A424" s="280"/>
      <c r="B424" s="280" t="s">
        <v>16</v>
      </c>
      <c r="C424" s="280" t="s">
        <v>17</v>
      </c>
      <c r="D424" s="38">
        <v>39644</v>
      </c>
      <c r="E424" s="59">
        <v>6035.55</v>
      </c>
    </row>
    <row r="425" spans="1:5" ht="20.25">
      <c r="A425" s="41"/>
      <c r="B425" s="280" t="s">
        <v>26</v>
      </c>
      <c r="C425" s="280" t="s">
        <v>19</v>
      </c>
      <c r="D425" s="38">
        <v>39903</v>
      </c>
      <c r="E425" s="60">
        <v>-2733</v>
      </c>
    </row>
    <row r="426" spans="1:5" ht="20.25">
      <c r="A426" s="41"/>
      <c r="B426" s="280" t="s">
        <v>16</v>
      </c>
      <c r="C426" s="280" t="s">
        <v>19</v>
      </c>
      <c r="D426" s="38">
        <v>39872</v>
      </c>
      <c r="E426" s="59">
        <v>1000</v>
      </c>
    </row>
    <row r="427" spans="1:5" ht="20.25">
      <c r="A427" s="41"/>
      <c r="B427" s="280"/>
      <c r="C427" s="280"/>
      <c r="D427" s="38"/>
      <c r="E427" s="59"/>
    </row>
    <row r="428" spans="1:5" ht="20.25">
      <c r="A428" s="41"/>
      <c r="B428" s="280"/>
      <c r="C428" s="280"/>
      <c r="D428" s="38"/>
      <c r="E428" s="59"/>
    </row>
    <row r="429" spans="1:5" ht="20.25">
      <c r="A429" s="41"/>
      <c r="B429" s="280"/>
      <c r="C429" s="280"/>
      <c r="D429" s="38"/>
      <c r="E429" s="59"/>
    </row>
    <row r="430" spans="1:5" ht="20.25">
      <c r="A430" s="41"/>
      <c r="B430" s="280"/>
      <c r="C430" s="280"/>
      <c r="D430" s="38"/>
      <c r="E430" s="59"/>
    </row>
    <row r="431" spans="1:5" ht="20.25">
      <c r="A431" s="41"/>
      <c r="B431" s="280"/>
      <c r="C431" s="280"/>
      <c r="D431" s="38"/>
      <c r="E431" s="59"/>
    </row>
    <row r="432" spans="1:5" ht="20.25">
      <c r="A432" s="41"/>
      <c r="B432" s="280"/>
      <c r="C432" s="280"/>
      <c r="D432" s="38"/>
      <c r="E432" s="59"/>
    </row>
    <row r="433" spans="1:5" ht="20.25">
      <c r="A433" s="41"/>
      <c r="B433" s="280"/>
      <c r="C433" s="280"/>
      <c r="D433" s="38"/>
      <c r="E433" s="59"/>
    </row>
    <row r="434" spans="1:5" ht="20.25">
      <c r="A434" s="41"/>
      <c r="B434" s="280"/>
      <c r="C434" s="280"/>
      <c r="D434" s="38"/>
      <c r="E434" s="59"/>
    </row>
    <row r="435" spans="1:5" ht="20.25">
      <c r="A435" s="41"/>
      <c r="B435" s="280"/>
      <c r="C435" s="280"/>
      <c r="D435" s="38"/>
      <c r="E435" s="59"/>
    </row>
    <row r="436" spans="1:5" ht="20.25">
      <c r="A436" s="41"/>
      <c r="B436" s="280"/>
      <c r="C436" s="280"/>
      <c r="D436" s="38"/>
      <c r="E436" s="59"/>
    </row>
    <row r="437" spans="1:5" ht="20.25">
      <c r="A437" s="41"/>
      <c r="B437" s="280"/>
      <c r="C437" s="280"/>
      <c r="D437" s="38"/>
      <c r="E437" s="59"/>
    </row>
    <row r="438" spans="1:5" ht="20.25">
      <c r="A438" s="41"/>
      <c r="B438" s="280"/>
      <c r="C438" s="280"/>
      <c r="D438" s="38"/>
      <c r="E438" s="59"/>
    </row>
    <row r="439" spans="1:5" ht="20.25">
      <c r="A439" s="41"/>
      <c r="B439" s="280"/>
      <c r="C439" s="280"/>
      <c r="D439" s="38"/>
      <c r="E439" s="59"/>
    </row>
    <row r="440" spans="1:5" ht="20.25">
      <c r="A440" s="41"/>
      <c r="B440" s="280"/>
      <c r="C440" s="280"/>
      <c r="D440" s="38"/>
      <c r="E440" s="59"/>
    </row>
    <row r="441" spans="1:5" ht="20.25">
      <c r="A441" s="41"/>
      <c r="B441" s="280"/>
      <c r="C441" s="280"/>
      <c r="D441" s="38"/>
      <c r="E441" s="59"/>
    </row>
    <row r="442" spans="1:5" ht="20.25">
      <c r="A442" s="41"/>
      <c r="B442" s="280"/>
      <c r="C442" s="280"/>
      <c r="D442" s="38"/>
      <c r="E442" s="59"/>
    </row>
    <row r="443" spans="1:5" ht="20.25">
      <c r="A443" s="41"/>
      <c r="B443" s="280"/>
      <c r="C443" s="280"/>
      <c r="D443" s="38"/>
      <c r="E443" s="59"/>
    </row>
    <row r="444" spans="1:5" ht="20.25">
      <c r="A444" s="41"/>
      <c r="B444" s="280"/>
      <c r="C444" s="280"/>
      <c r="D444" s="38"/>
      <c r="E444" s="59"/>
    </row>
    <row r="445" spans="1:5" ht="20.25">
      <c r="A445" s="41"/>
      <c r="B445" s="280"/>
      <c r="C445" s="77"/>
      <c r="D445" s="41"/>
      <c r="E445" s="46"/>
    </row>
    <row r="446" spans="1:5" ht="20.25">
      <c r="A446" s="41"/>
      <c r="B446" s="281"/>
      <c r="C446" s="77"/>
      <c r="D446" s="78"/>
      <c r="E446" s="46"/>
    </row>
    <row r="447" spans="1:5" ht="20.25">
      <c r="A447" s="280"/>
      <c r="B447" s="281"/>
      <c r="C447" s="280"/>
      <c r="D447" s="45"/>
      <c r="E447" s="46"/>
    </row>
    <row r="448" spans="1:5" ht="20.25">
      <c r="A448" s="30"/>
      <c r="B448" s="51"/>
      <c r="C448" s="30"/>
      <c r="D448" s="49"/>
      <c r="E448" s="50"/>
    </row>
    <row r="449" spans="1:5" ht="20.25">
      <c r="A449" s="52"/>
      <c r="B449" s="53"/>
      <c r="C449" s="1238" t="s">
        <v>779</v>
      </c>
      <c r="D449" s="1239"/>
      <c r="E449" s="62">
        <v>4002.55</v>
      </c>
    </row>
    <row r="450" spans="1:5" ht="20.25">
      <c r="A450" s="55" t="s">
        <v>23</v>
      </c>
      <c r="B450" s="53"/>
      <c r="C450" s="53"/>
      <c r="D450" s="53"/>
      <c r="E450" s="53"/>
    </row>
    <row r="451" spans="1:5" ht="20.25">
      <c r="A451" s="55"/>
      <c r="B451" s="53"/>
      <c r="C451" s="53"/>
      <c r="D451" s="53"/>
      <c r="E451" s="53"/>
    </row>
    <row r="452" spans="1:5" ht="20.25">
      <c r="A452" s="19" t="s">
        <v>0</v>
      </c>
      <c r="B452" s="20"/>
      <c r="C452" s="20"/>
      <c r="D452" s="21"/>
      <c r="E452" s="22"/>
    </row>
    <row r="453" spans="1:5" ht="20.25">
      <c r="A453" s="19" t="s">
        <v>1</v>
      </c>
      <c r="B453" s="20"/>
      <c r="C453" s="19" t="s">
        <v>2</v>
      </c>
      <c r="D453" s="21"/>
      <c r="E453" s="21"/>
    </row>
    <row r="454" spans="1:5" ht="20.25">
      <c r="A454" s="19"/>
      <c r="B454" s="23"/>
      <c r="C454" s="20"/>
      <c r="D454" s="22"/>
      <c r="E454" s="22"/>
    </row>
    <row r="455" spans="1:5" ht="20.25">
      <c r="A455" s="19"/>
      <c r="B455" s="23"/>
      <c r="C455" s="20"/>
      <c r="D455" s="22"/>
      <c r="E455" s="22"/>
    </row>
    <row r="456" spans="1:5" ht="20.25">
      <c r="A456" s="19" t="s">
        <v>3</v>
      </c>
      <c r="B456" s="23"/>
      <c r="C456" s="20"/>
      <c r="D456" s="22"/>
      <c r="E456" s="22"/>
    </row>
    <row r="457" spans="1:5" ht="20.25">
      <c r="A457" s="21"/>
      <c r="B457" s="24"/>
      <c r="C457" s="21"/>
      <c r="D457" s="22"/>
      <c r="E457" s="22"/>
    </row>
    <row r="458" spans="1:5" ht="20.25">
      <c r="A458" s="21" t="s">
        <v>80</v>
      </c>
      <c r="B458" s="24"/>
      <c r="C458" s="21"/>
      <c r="D458" s="22"/>
      <c r="E458" s="22"/>
    </row>
    <row r="459" spans="1:5" ht="20.25">
      <c r="A459" s="21" t="s">
        <v>5</v>
      </c>
      <c r="B459" s="21"/>
      <c r="C459" s="21"/>
      <c r="D459" s="22"/>
      <c r="E459" s="22"/>
    </row>
    <row r="460" spans="1:5" ht="20.25">
      <c r="A460" s="21" t="s">
        <v>6</v>
      </c>
      <c r="B460" s="22"/>
      <c r="C460" s="22"/>
      <c r="D460" s="22"/>
      <c r="E460" s="22"/>
    </row>
    <row r="461" spans="1:5" ht="20.25">
      <c r="A461" s="714" t="s">
        <v>7</v>
      </c>
      <c r="B461" s="26" t="s">
        <v>8</v>
      </c>
      <c r="C461" s="1238" t="s">
        <v>9</v>
      </c>
      <c r="D461" s="1240"/>
      <c r="E461" s="714" t="s">
        <v>10</v>
      </c>
    </row>
    <row r="462" spans="1:5" ht="20.25">
      <c r="A462" s="27"/>
      <c r="B462" s="28" t="s">
        <v>11</v>
      </c>
      <c r="C462" s="714"/>
      <c r="D462" s="29"/>
      <c r="E462" s="27" t="s">
        <v>12</v>
      </c>
    </row>
    <row r="463" spans="1:5" ht="20.25">
      <c r="A463" s="30"/>
      <c r="B463" s="31"/>
      <c r="C463" s="715" t="s">
        <v>13</v>
      </c>
      <c r="D463" s="718" t="s">
        <v>14</v>
      </c>
      <c r="E463" s="715"/>
    </row>
    <row r="464" spans="1:5" ht="20.25">
      <c r="A464" s="34" t="s">
        <v>81</v>
      </c>
      <c r="B464" s="34" t="s">
        <v>26</v>
      </c>
      <c r="C464" s="34" t="s">
        <v>17</v>
      </c>
      <c r="D464" s="35">
        <v>39797</v>
      </c>
      <c r="E464" s="207">
        <v>-1000</v>
      </c>
    </row>
    <row r="465" spans="1:7" ht="20.25">
      <c r="A465" s="280"/>
      <c r="B465" s="280" t="s">
        <v>16</v>
      </c>
      <c r="C465" s="280" t="s">
        <v>17</v>
      </c>
      <c r="D465" s="38">
        <v>39918</v>
      </c>
      <c r="E465" s="284">
        <v>6920</v>
      </c>
    </row>
    <row r="466" spans="1:7" ht="20.25">
      <c r="A466" s="41"/>
      <c r="B466" s="280" t="s">
        <v>82</v>
      </c>
      <c r="C466" s="280" t="s">
        <v>17</v>
      </c>
      <c r="D466" s="38">
        <v>41623</v>
      </c>
      <c r="E466" s="208">
        <v>25108</v>
      </c>
    </row>
    <row r="467" spans="1:7" ht="20.25">
      <c r="A467" s="41"/>
      <c r="B467" s="280" t="s">
        <v>16</v>
      </c>
      <c r="C467" s="280" t="s">
        <v>19</v>
      </c>
      <c r="D467" s="38">
        <v>43038</v>
      </c>
      <c r="E467" s="209">
        <v>6560</v>
      </c>
    </row>
    <row r="468" spans="1:7" ht="20.25">
      <c r="A468" s="41"/>
      <c r="B468" s="237" t="s">
        <v>18</v>
      </c>
      <c r="C468" s="280" t="s">
        <v>19</v>
      </c>
      <c r="D468" s="38">
        <v>43190</v>
      </c>
      <c r="E468" s="240">
        <v>2045244</v>
      </c>
      <c r="F468" s="306"/>
      <c r="G468" s="235"/>
    </row>
    <row r="469" spans="1:7" ht="20.25">
      <c r="A469" s="41"/>
      <c r="B469" s="237"/>
      <c r="C469" s="280"/>
      <c r="D469" s="168"/>
      <c r="E469" s="238"/>
      <c r="F469" s="306"/>
    </row>
    <row r="470" spans="1:7" ht="20.25">
      <c r="A470" s="41"/>
      <c r="B470" s="237"/>
      <c r="C470" s="280"/>
      <c r="D470" s="38"/>
      <c r="E470" s="209"/>
    </row>
    <row r="471" spans="1:7" ht="20.25">
      <c r="A471" s="41"/>
      <c r="B471" s="237"/>
      <c r="C471" s="237"/>
      <c r="D471" s="239"/>
      <c r="E471" s="240"/>
      <c r="F471" s="306"/>
      <c r="G471" s="235"/>
    </row>
    <row r="472" spans="1:7" ht="20.25">
      <c r="A472" s="41"/>
      <c r="B472" s="280"/>
      <c r="C472" s="280"/>
      <c r="D472" s="38"/>
      <c r="E472" s="221"/>
    </row>
    <row r="473" spans="1:7" ht="20.25">
      <c r="A473" s="41"/>
      <c r="B473" s="281"/>
      <c r="C473" s="77"/>
      <c r="D473" s="78"/>
      <c r="E473" s="46"/>
    </row>
    <row r="474" spans="1:7" ht="20.25">
      <c r="A474" s="41"/>
      <c r="B474" s="281"/>
      <c r="C474" s="77"/>
      <c r="D474" s="78"/>
      <c r="E474" s="46"/>
    </row>
    <row r="475" spans="1:7" ht="20.25">
      <c r="A475" s="41"/>
      <c r="B475" s="281"/>
      <c r="C475" s="77"/>
      <c r="D475" s="78"/>
      <c r="E475" s="46"/>
    </row>
    <row r="476" spans="1:7" ht="20.25">
      <c r="A476" s="41"/>
      <c r="B476" s="281"/>
      <c r="C476" s="77"/>
      <c r="D476" s="78"/>
      <c r="E476" s="46"/>
    </row>
    <row r="477" spans="1:7" ht="20.25">
      <c r="A477" s="41"/>
      <c r="B477" s="281"/>
      <c r="C477" s="77"/>
      <c r="D477" s="78"/>
      <c r="E477" s="46"/>
    </row>
    <row r="478" spans="1:7" ht="20.25">
      <c r="A478" s="41"/>
      <c r="B478" s="281"/>
      <c r="C478" s="77"/>
      <c r="D478" s="78"/>
      <c r="E478" s="46"/>
    </row>
    <row r="479" spans="1:7" ht="20.25">
      <c r="A479" s="41"/>
      <c r="B479" s="281"/>
      <c r="C479" s="77"/>
      <c r="D479" s="78"/>
      <c r="E479" s="46"/>
    </row>
    <row r="480" spans="1:7" ht="20.25">
      <c r="A480" s="41"/>
      <c r="B480" s="281"/>
      <c r="C480" s="77"/>
      <c r="D480" s="78"/>
      <c r="E480" s="46"/>
    </row>
    <row r="481" spans="1:5" ht="20.25">
      <c r="A481" s="41"/>
      <c r="B481" s="281"/>
      <c r="C481" s="77"/>
      <c r="D481" s="78"/>
      <c r="E481" s="46"/>
    </row>
    <row r="482" spans="1:5" ht="20.25">
      <c r="A482" s="41"/>
      <c r="B482" s="281"/>
      <c r="C482" s="77"/>
      <c r="D482" s="78"/>
      <c r="E482" s="46"/>
    </row>
    <row r="483" spans="1:5" ht="20.25">
      <c r="A483" s="41"/>
      <c r="B483" s="281"/>
      <c r="C483" s="77"/>
      <c r="D483" s="78"/>
      <c r="E483" s="46"/>
    </row>
    <row r="484" spans="1:5" ht="20.25">
      <c r="A484" s="280"/>
      <c r="B484" s="281"/>
      <c r="C484" s="280"/>
      <c r="D484" s="45"/>
      <c r="E484" s="46"/>
    </row>
    <row r="485" spans="1:5" ht="20.25">
      <c r="A485" s="280"/>
      <c r="B485" s="281"/>
      <c r="C485" s="280"/>
      <c r="D485" s="45"/>
      <c r="E485" s="46"/>
    </row>
    <row r="486" spans="1:5" ht="20.25">
      <c r="A486" s="280"/>
      <c r="B486" s="281"/>
      <c r="C486" s="280"/>
      <c r="D486" s="45"/>
      <c r="E486" s="46"/>
    </row>
    <row r="487" spans="1:5" ht="20.25">
      <c r="A487" s="280"/>
      <c r="B487" s="281"/>
      <c r="C487" s="280"/>
      <c r="D487" s="45"/>
      <c r="E487" s="46"/>
    </row>
    <row r="488" spans="1:5" ht="20.25">
      <c r="A488" s="47"/>
      <c r="B488" s="48"/>
      <c r="C488" s="47"/>
      <c r="D488" s="49"/>
      <c r="E488" s="50"/>
    </row>
    <row r="489" spans="1:5" ht="20.25">
      <c r="A489" s="30"/>
      <c r="B489" s="51"/>
      <c r="C489" s="30"/>
      <c r="D489" s="49"/>
      <c r="E489" s="50"/>
    </row>
    <row r="490" spans="1:5" ht="20.25">
      <c r="A490" s="52"/>
      <c r="B490" s="53"/>
      <c r="C490" s="1238" t="s">
        <v>779</v>
      </c>
      <c r="D490" s="1239"/>
      <c r="E490" s="62">
        <f>SUM(E464:E489)</f>
        <v>2082832</v>
      </c>
    </row>
    <row r="491" spans="1:5" ht="20.25">
      <c r="A491" s="55" t="s">
        <v>23</v>
      </c>
      <c r="B491" s="22"/>
      <c r="C491" s="22"/>
      <c r="D491" s="22"/>
      <c r="E491" s="22"/>
    </row>
    <row r="492" spans="1:5" ht="20.25">
      <c r="A492" s="19" t="s">
        <v>0</v>
      </c>
      <c r="B492" s="20"/>
      <c r="C492" s="20"/>
      <c r="D492" s="21"/>
      <c r="E492" s="22"/>
    </row>
    <row r="493" spans="1:5" ht="20.25">
      <c r="A493" s="19" t="s">
        <v>1</v>
      </c>
      <c r="B493" s="20"/>
      <c r="C493" s="19" t="s">
        <v>2</v>
      </c>
      <c r="D493" s="21"/>
      <c r="E493" s="21"/>
    </row>
    <row r="494" spans="1:5" ht="20.25">
      <c r="A494" s="19"/>
      <c r="B494" s="23"/>
      <c r="C494" s="20"/>
      <c r="D494" s="22"/>
      <c r="E494" s="22"/>
    </row>
    <row r="495" spans="1:5" ht="20.25">
      <c r="A495" s="19"/>
      <c r="B495" s="23"/>
      <c r="C495" s="20"/>
      <c r="D495" s="22"/>
      <c r="E495" s="22"/>
    </row>
    <row r="496" spans="1:5" ht="20.25">
      <c r="A496" s="19" t="s">
        <v>3</v>
      </c>
      <c r="B496" s="23"/>
      <c r="C496" s="20"/>
      <c r="D496" s="22"/>
      <c r="E496" s="22"/>
    </row>
    <row r="497" spans="1:6" ht="20.25">
      <c r="A497" s="21"/>
      <c r="B497" s="24"/>
      <c r="C497" s="21"/>
      <c r="D497" s="22"/>
      <c r="E497" s="22"/>
    </row>
    <row r="498" spans="1:6" ht="20.25">
      <c r="A498" s="21" t="s">
        <v>83</v>
      </c>
      <c r="B498" s="24"/>
      <c r="C498" s="21"/>
      <c r="D498" s="22"/>
      <c r="E498" s="22"/>
    </row>
    <row r="499" spans="1:6" ht="20.25">
      <c r="A499" s="21" t="s">
        <v>5</v>
      </c>
      <c r="B499" s="21"/>
      <c r="C499" s="21"/>
      <c r="D499" s="22"/>
      <c r="E499" s="22"/>
    </row>
    <row r="500" spans="1:6" ht="20.25">
      <c r="A500" s="21" t="s">
        <v>6</v>
      </c>
      <c r="B500" s="22"/>
      <c r="C500" s="22"/>
      <c r="D500" s="22"/>
      <c r="E500" s="22"/>
    </row>
    <row r="501" spans="1:6" ht="20.25">
      <c r="A501" s="714" t="s">
        <v>7</v>
      </c>
      <c r="B501" s="26" t="s">
        <v>8</v>
      </c>
      <c r="C501" s="1238" t="s">
        <v>9</v>
      </c>
      <c r="D501" s="1240"/>
      <c r="E501" s="714" t="s">
        <v>10</v>
      </c>
    </row>
    <row r="502" spans="1:6" ht="20.25">
      <c r="A502" s="27"/>
      <c r="B502" s="28" t="s">
        <v>11</v>
      </c>
      <c r="C502" s="714"/>
      <c r="D502" s="29"/>
      <c r="E502" s="27" t="s">
        <v>12</v>
      </c>
    </row>
    <row r="503" spans="1:6" ht="20.25">
      <c r="A503" s="30"/>
      <c r="B503" s="31"/>
      <c r="C503" s="715" t="s">
        <v>13</v>
      </c>
      <c r="D503" s="718" t="s">
        <v>14</v>
      </c>
      <c r="E503" s="715"/>
    </row>
    <row r="504" spans="1:6" ht="20.25">
      <c r="A504" s="34" t="s">
        <v>84</v>
      </c>
      <c r="B504" s="34" t="s">
        <v>26</v>
      </c>
      <c r="C504" s="280" t="s">
        <v>19</v>
      </c>
      <c r="D504" s="35">
        <v>38077</v>
      </c>
      <c r="E504" s="36">
        <v>-8852.42</v>
      </c>
    </row>
    <row r="505" spans="1:6" ht="20.25">
      <c r="A505" s="280"/>
      <c r="B505" s="280" t="s">
        <v>26</v>
      </c>
      <c r="C505" s="280" t="s">
        <v>17</v>
      </c>
      <c r="D505" s="38">
        <v>38610</v>
      </c>
      <c r="E505" s="39">
        <v>-13139.1</v>
      </c>
      <c r="F505" s="296"/>
    </row>
    <row r="506" spans="1:6" ht="20.25">
      <c r="A506" s="41"/>
      <c r="B506" s="280" t="s">
        <v>26</v>
      </c>
      <c r="C506" s="280" t="s">
        <v>17</v>
      </c>
      <c r="D506" s="38">
        <v>40071</v>
      </c>
      <c r="E506" s="39">
        <v>-611.77</v>
      </c>
      <c r="F506" s="296"/>
    </row>
    <row r="507" spans="1:6" ht="20.25">
      <c r="A507" s="41"/>
      <c r="B507" s="280" t="s">
        <v>20</v>
      </c>
      <c r="C507" s="280" t="s">
        <v>19</v>
      </c>
      <c r="D507" s="38">
        <v>40086</v>
      </c>
      <c r="E507" s="39">
        <v>-453349.6</v>
      </c>
      <c r="F507" s="296"/>
    </row>
    <row r="508" spans="1:6" ht="20.25">
      <c r="A508" s="41"/>
      <c r="B508" s="280" t="s">
        <v>34</v>
      </c>
      <c r="C508" s="280" t="s">
        <v>19</v>
      </c>
      <c r="D508" s="38">
        <v>40117</v>
      </c>
      <c r="E508" s="39">
        <v>57466</v>
      </c>
      <c r="F508" s="296"/>
    </row>
    <row r="509" spans="1:6" ht="20.25">
      <c r="A509" s="280"/>
      <c r="B509" s="280" t="s">
        <v>85</v>
      </c>
      <c r="C509" s="280" t="s">
        <v>19</v>
      </c>
      <c r="D509" s="38">
        <v>40268</v>
      </c>
      <c r="E509" s="39">
        <v>200</v>
      </c>
      <c r="F509" s="296"/>
    </row>
    <row r="510" spans="1:6" ht="20.25">
      <c r="A510" s="41"/>
      <c r="B510" s="280" t="s">
        <v>85</v>
      </c>
      <c r="C510" s="280" t="s">
        <v>19</v>
      </c>
      <c r="D510" s="38">
        <v>40329</v>
      </c>
      <c r="E510" s="39">
        <v>1200</v>
      </c>
      <c r="F510" s="296"/>
    </row>
    <row r="511" spans="1:6" ht="20.25">
      <c r="A511" s="280"/>
      <c r="B511" s="280" t="s">
        <v>85</v>
      </c>
      <c r="C511" s="280" t="s">
        <v>17</v>
      </c>
      <c r="D511" s="38">
        <v>41501</v>
      </c>
      <c r="E511" s="39">
        <v>1056</v>
      </c>
      <c r="F511" s="296"/>
    </row>
    <row r="512" spans="1:6" ht="20.25">
      <c r="A512" s="280"/>
      <c r="B512" s="237" t="s">
        <v>18</v>
      </c>
      <c r="C512" s="280" t="s">
        <v>19</v>
      </c>
      <c r="D512" s="38">
        <v>43190</v>
      </c>
      <c r="E512" s="39">
        <v>3149152</v>
      </c>
      <c r="F512" s="295"/>
    </row>
    <row r="513" spans="1:6" s="290" customFormat="1" ht="20.25">
      <c r="A513" s="280"/>
      <c r="B513" s="237"/>
      <c r="C513" s="280"/>
      <c r="D513" s="168"/>
      <c r="E513" s="39"/>
      <c r="F513" s="306"/>
    </row>
    <row r="514" spans="1:6" s="290" customFormat="1" ht="20.25">
      <c r="A514" s="280"/>
      <c r="B514" s="237"/>
      <c r="C514" s="280"/>
      <c r="D514" s="38"/>
      <c r="E514" s="39"/>
      <c r="F514" s="295"/>
    </row>
    <row r="515" spans="1:6" ht="20.25">
      <c r="A515" s="280"/>
      <c r="B515" s="280"/>
      <c r="C515" s="280"/>
      <c r="D515" s="38"/>
      <c r="E515" s="39"/>
      <c r="F515" s="295"/>
    </row>
    <row r="516" spans="1:6" ht="20.25">
      <c r="A516" s="280"/>
      <c r="B516" s="280"/>
      <c r="C516" s="280"/>
      <c r="D516" s="38"/>
      <c r="E516" s="39"/>
      <c r="F516" s="295"/>
    </row>
    <row r="517" spans="1:6" ht="20.25">
      <c r="A517" s="280"/>
      <c r="B517" s="280"/>
      <c r="C517" s="280"/>
      <c r="D517" s="38"/>
      <c r="E517" s="39"/>
      <c r="F517" s="296"/>
    </row>
    <row r="518" spans="1:6" ht="20.25">
      <c r="A518" s="280"/>
      <c r="B518" s="280"/>
      <c r="C518" s="280"/>
      <c r="D518" s="38"/>
      <c r="E518" s="39"/>
      <c r="F518" s="296"/>
    </row>
    <row r="519" spans="1:6" ht="20.25">
      <c r="A519" s="280"/>
      <c r="B519" s="280"/>
      <c r="C519" s="280"/>
      <c r="D519" s="38"/>
      <c r="E519" s="39"/>
      <c r="F519" s="296"/>
    </row>
    <row r="520" spans="1:6" ht="20.25">
      <c r="A520" s="280"/>
      <c r="B520" s="280"/>
      <c r="C520" s="280"/>
      <c r="D520" s="38"/>
      <c r="E520" s="39"/>
      <c r="F520" s="296"/>
    </row>
    <row r="521" spans="1:6" ht="20.25">
      <c r="A521" s="280"/>
      <c r="B521" s="280"/>
      <c r="C521" s="280"/>
      <c r="D521" s="38"/>
      <c r="E521" s="39"/>
      <c r="F521" s="296"/>
    </row>
    <row r="522" spans="1:6" ht="20.25">
      <c r="A522" s="280"/>
      <c r="B522" s="280"/>
      <c r="C522" s="280"/>
      <c r="D522" s="38"/>
      <c r="E522" s="39"/>
      <c r="F522" s="296"/>
    </row>
    <row r="523" spans="1:6" ht="20.25">
      <c r="A523" s="280"/>
      <c r="B523" s="280"/>
      <c r="C523" s="280"/>
      <c r="D523" s="38"/>
      <c r="E523" s="39"/>
      <c r="F523" s="296"/>
    </row>
    <row r="524" spans="1:6" ht="20.25">
      <c r="A524" s="280"/>
      <c r="B524" s="280"/>
      <c r="C524" s="280"/>
      <c r="D524" s="38"/>
      <c r="E524" s="39"/>
      <c r="F524" s="296"/>
    </row>
    <row r="525" spans="1:6" ht="20.25">
      <c r="A525" s="280"/>
      <c r="B525" s="280"/>
      <c r="C525" s="280"/>
      <c r="D525" s="38"/>
      <c r="E525" s="39"/>
    </row>
    <row r="526" spans="1:6" ht="20.25">
      <c r="A526" s="280"/>
      <c r="B526" s="280"/>
      <c r="C526" s="280"/>
      <c r="D526" s="38"/>
      <c r="E526" s="39"/>
    </row>
    <row r="527" spans="1:6" ht="20.25">
      <c r="A527" s="280"/>
      <c r="B527" s="280"/>
      <c r="C527" s="280"/>
      <c r="D527" s="38"/>
      <c r="E527" s="39"/>
    </row>
    <row r="528" spans="1:6" ht="20.25">
      <c r="A528" s="280"/>
      <c r="B528" s="280"/>
      <c r="C528" s="280"/>
      <c r="D528" s="38"/>
      <c r="E528" s="39"/>
    </row>
    <row r="529" spans="1:6" ht="20.25">
      <c r="A529" s="67"/>
      <c r="B529" s="67"/>
      <c r="C529" s="67"/>
      <c r="D529" s="68"/>
      <c r="E529" s="84"/>
    </row>
    <row r="530" spans="1:6" ht="20.25">
      <c r="A530" s="52"/>
      <c r="B530" s="53"/>
      <c r="C530" s="1238" t="s">
        <v>779</v>
      </c>
      <c r="D530" s="1239"/>
      <c r="E530" s="70">
        <f>SUM(E504:E529)</f>
        <v>2733121.11</v>
      </c>
    </row>
    <row r="531" spans="1:6" ht="20.25">
      <c r="A531" s="55" t="s">
        <v>23</v>
      </c>
      <c r="B531" s="53"/>
      <c r="C531" s="53"/>
      <c r="D531" s="53"/>
      <c r="E531" s="56"/>
    </row>
    <row r="532" spans="1:6" ht="20.25">
      <c r="A532" s="19" t="s">
        <v>0</v>
      </c>
      <c r="B532" s="20"/>
      <c r="C532" s="20"/>
      <c r="D532" s="21"/>
      <c r="E532" s="22"/>
    </row>
    <row r="533" spans="1:6" ht="20.25">
      <c r="A533" s="19" t="s">
        <v>1</v>
      </c>
      <c r="B533" s="20"/>
      <c r="C533" s="19" t="s">
        <v>2</v>
      </c>
      <c r="D533" s="21"/>
      <c r="E533" s="21"/>
    </row>
    <row r="534" spans="1:6" ht="20.25">
      <c r="A534" s="19"/>
      <c r="B534" s="23"/>
      <c r="C534" s="20"/>
      <c r="D534" s="22"/>
      <c r="E534" s="22"/>
    </row>
    <row r="535" spans="1:6" ht="20.25">
      <c r="A535" s="19"/>
      <c r="B535" s="23"/>
      <c r="C535" s="20"/>
      <c r="D535" s="22"/>
      <c r="E535" s="22"/>
    </row>
    <row r="536" spans="1:6" ht="20.25">
      <c r="A536" s="19" t="s">
        <v>3</v>
      </c>
      <c r="B536" s="23"/>
      <c r="C536" s="20"/>
      <c r="D536" s="22"/>
      <c r="E536" s="22"/>
    </row>
    <row r="537" spans="1:6" ht="20.25">
      <c r="A537" s="21"/>
      <c r="B537" s="24"/>
      <c r="C537" s="21"/>
      <c r="D537" s="22"/>
      <c r="E537" s="22"/>
    </row>
    <row r="538" spans="1:6" ht="20.25">
      <c r="A538" s="21" t="s">
        <v>86</v>
      </c>
      <c r="B538" s="24"/>
      <c r="C538" s="21"/>
      <c r="D538" s="22"/>
      <c r="E538" s="22"/>
    </row>
    <row r="539" spans="1:6" ht="20.25">
      <c r="A539" s="21" t="s">
        <v>5</v>
      </c>
      <c r="B539" s="21"/>
      <c r="C539" s="21"/>
      <c r="D539" s="22"/>
      <c r="E539" s="22"/>
      <c r="F539" s="296"/>
    </row>
    <row r="540" spans="1:6" ht="20.25">
      <c r="A540" s="21" t="s">
        <v>6</v>
      </c>
      <c r="B540" s="22"/>
      <c r="C540" s="22"/>
      <c r="D540" s="22"/>
      <c r="E540" s="22"/>
      <c r="F540" s="296"/>
    </row>
    <row r="541" spans="1:6" ht="20.25">
      <c r="A541" s="714" t="s">
        <v>7</v>
      </c>
      <c r="B541" s="26" t="s">
        <v>8</v>
      </c>
      <c r="C541" s="1238" t="s">
        <v>9</v>
      </c>
      <c r="D541" s="1240"/>
      <c r="E541" s="1243" t="s">
        <v>10</v>
      </c>
      <c r="F541" s="296"/>
    </row>
    <row r="542" spans="1:6" ht="20.25">
      <c r="A542" s="27"/>
      <c r="B542" s="28" t="s">
        <v>11</v>
      </c>
      <c r="C542" s="1246" t="s">
        <v>13</v>
      </c>
      <c r="D542" s="1246" t="s">
        <v>14</v>
      </c>
      <c r="E542" s="1244"/>
      <c r="F542" s="296"/>
    </row>
    <row r="543" spans="1:6" ht="20.25">
      <c r="A543" s="30"/>
      <c r="B543" s="31"/>
      <c r="C543" s="1247"/>
      <c r="D543" s="1247"/>
      <c r="E543" s="1245"/>
      <c r="F543" s="296"/>
    </row>
    <row r="544" spans="1:6" ht="20.25">
      <c r="A544" s="34" t="s">
        <v>87</v>
      </c>
      <c r="B544" s="34" t="s">
        <v>26</v>
      </c>
      <c r="C544" s="280" t="s">
        <v>33</v>
      </c>
      <c r="D544" s="35">
        <v>38045</v>
      </c>
      <c r="E544" s="36">
        <v>-12377.79</v>
      </c>
      <c r="F544" s="296"/>
    </row>
    <row r="545" spans="1:6" ht="20.25">
      <c r="A545" s="280"/>
      <c r="B545" s="280" t="s">
        <v>26</v>
      </c>
      <c r="C545" s="280" t="s">
        <v>33</v>
      </c>
      <c r="D545" s="38">
        <v>38017</v>
      </c>
      <c r="E545" s="39">
        <v>-10000</v>
      </c>
      <c r="F545" s="296"/>
    </row>
    <row r="546" spans="1:6" ht="20.25">
      <c r="A546" s="41"/>
      <c r="B546" s="280" t="s">
        <v>26</v>
      </c>
      <c r="C546" s="280" t="s">
        <v>33</v>
      </c>
      <c r="D546" s="38">
        <v>38260</v>
      </c>
      <c r="E546" s="39">
        <v>-68357.75</v>
      </c>
      <c r="F546" s="296"/>
    </row>
    <row r="547" spans="1:6" ht="20.25">
      <c r="A547" s="41"/>
      <c r="B547" s="280" t="s">
        <v>26</v>
      </c>
      <c r="C547" s="280" t="s">
        <v>33</v>
      </c>
      <c r="D547" s="38">
        <v>39506</v>
      </c>
      <c r="E547" s="39">
        <v>-1000</v>
      </c>
      <c r="F547" s="296"/>
    </row>
    <row r="548" spans="1:6" ht="20.25">
      <c r="A548" s="41"/>
      <c r="B548" s="280" t="s">
        <v>16</v>
      </c>
      <c r="C548" s="280" t="s">
        <v>33</v>
      </c>
      <c r="D548" s="38">
        <v>39812</v>
      </c>
      <c r="E548" s="39">
        <v>100</v>
      </c>
      <c r="F548" s="296"/>
    </row>
    <row r="549" spans="1:6" ht="20.25">
      <c r="A549" s="41"/>
      <c r="B549" s="280" t="s">
        <v>26</v>
      </c>
      <c r="C549" s="280" t="s">
        <v>32</v>
      </c>
      <c r="D549" s="38">
        <v>40009</v>
      </c>
      <c r="E549" s="39">
        <v>-13245.5</v>
      </c>
      <c r="F549" s="296"/>
    </row>
    <row r="550" spans="1:6" ht="20.25">
      <c r="A550" s="41"/>
      <c r="B550" s="280" t="s">
        <v>34</v>
      </c>
      <c r="C550" s="280" t="s">
        <v>32</v>
      </c>
      <c r="D550" s="38">
        <v>40009</v>
      </c>
      <c r="E550" s="39">
        <v>47368.9</v>
      </c>
      <c r="F550" s="296"/>
    </row>
    <row r="551" spans="1:6" ht="20.25">
      <c r="A551" s="41"/>
      <c r="B551" s="280" t="s">
        <v>26</v>
      </c>
      <c r="C551" s="280" t="s">
        <v>19</v>
      </c>
      <c r="D551" s="38">
        <v>43159</v>
      </c>
      <c r="E551" s="39">
        <v>-28656</v>
      </c>
      <c r="F551" s="296"/>
    </row>
    <row r="552" spans="1:6" ht="20.25">
      <c r="A552" s="41"/>
      <c r="B552" s="237" t="s">
        <v>18</v>
      </c>
      <c r="C552" s="280" t="s">
        <v>17</v>
      </c>
      <c r="D552" s="38">
        <v>43174</v>
      </c>
      <c r="E552" s="39">
        <v>-31265</v>
      </c>
      <c r="F552" s="296"/>
    </row>
    <row r="553" spans="1:6" ht="20.25">
      <c r="A553" s="41"/>
      <c r="B553" s="237" t="s">
        <v>18</v>
      </c>
      <c r="C553" s="280" t="s">
        <v>19</v>
      </c>
      <c r="D553" s="38">
        <v>43190</v>
      </c>
      <c r="E553" s="39">
        <v>1797361</v>
      </c>
      <c r="F553" s="296"/>
    </row>
    <row r="554" spans="1:6" ht="20.25">
      <c r="A554" s="41"/>
      <c r="B554" s="237"/>
      <c r="C554" s="280"/>
      <c r="D554" s="168"/>
      <c r="E554" s="39"/>
      <c r="F554" s="306"/>
    </row>
    <row r="555" spans="1:6" ht="20.25">
      <c r="A555" s="41"/>
      <c r="B555" s="280"/>
      <c r="C555" s="280"/>
      <c r="D555" s="38"/>
      <c r="E555" s="39"/>
      <c r="F555" s="296"/>
    </row>
    <row r="556" spans="1:6" ht="20.25">
      <c r="A556" s="41"/>
      <c r="B556" s="280"/>
      <c r="C556" s="280"/>
      <c r="D556" s="38"/>
      <c r="E556" s="39"/>
      <c r="F556" s="296"/>
    </row>
    <row r="557" spans="1:6" ht="20.25">
      <c r="A557" s="41"/>
      <c r="B557" s="280"/>
      <c r="C557" s="280"/>
      <c r="D557" s="38"/>
      <c r="E557" s="39"/>
      <c r="F557" s="296"/>
    </row>
    <row r="558" spans="1:6" ht="20.25">
      <c r="A558" s="41"/>
      <c r="B558" s="280"/>
      <c r="C558" s="280"/>
      <c r="D558" s="38"/>
      <c r="E558" s="39"/>
      <c r="F558" s="296"/>
    </row>
    <row r="559" spans="1:6" ht="20.25">
      <c r="A559" s="41"/>
      <c r="B559" s="280"/>
      <c r="C559" s="280"/>
      <c r="D559" s="38"/>
      <c r="E559" s="39"/>
      <c r="F559" s="296"/>
    </row>
    <row r="560" spans="1:6" ht="20.25">
      <c r="A560" s="41"/>
      <c r="B560" s="280"/>
      <c r="C560" s="280"/>
      <c r="D560" s="38"/>
      <c r="E560" s="39"/>
    </row>
    <row r="561" spans="1:5" ht="20.25">
      <c r="A561" s="41"/>
      <c r="B561" s="280"/>
      <c r="C561" s="280"/>
      <c r="D561" s="38"/>
      <c r="E561" s="39"/>
    </row>
    <row r="562" spans="1:5" ht="20.25">
      <c r="A562" s="41"/>
      <c r="B562" s="280"/>
      <c r="C562" s="280"/>
      <c r="D562" s="38"/>
      <c r="E562" s="39"/>
    </row>
    <row r="563" spans="1:5" ht="20.25">
      <c r="A563" s="41"/>
      <c r="B563" s="280"/>
      <c r="C563" s="280"/>
      <c r="D563" s="38"/>
      <c r="E563" s="39"/>
    </row>
    <row r="564" spans="1:5" ht="20.25">
      <c r="A564" s="41"/>
      <c r="B564" s="280"/>
      <c r="C564" s="280"/>
      <c r="D564" s="38"/>
      <c r="E564" s="39"/>
    </row>
    <row r="565" spans="1:5" ht="20.25">
      <c r="A565" s="41"/>
      <c r="B565" s="280"/>
      <c r="C565" s="280"/>
      <c r="D565" s="38"/>
      <c r="E565" s="39"/>
    </row>
    <row r="566" spans="1:5" ht="20.25">
      <c r="A566" s="280"/>
      <c r="B566" s="280"/>
      <c r="C566" s="280"/>
      <c r="D566" s="38"/>
      <c r="E566" s="39"/>
    </row>
    <row r="567" spans="1:5" ht="20.25">
      <c r="A567" s="280"/>
      <c r="B567" s="280"/>
      <c r="C567" s="280"/>
      <c r="D567" s="38"/>
      <c r="E567" s="39"/>
    </row>
    <row r="568" spans="1:5" ht="20.25">
      <c r="A568" s="280"/>
      <c r="B568" s="280"/>
      <c r="C568" s="280"/>
      <c r="D568" s="38"/>
      <c r="E568" s="39"/>
    </row>
    <row r="569" spans="1:5" ht="20.25">
      <c r="A569" s="47"/>
      <c r="B569" s="280"/>
      <c r="C569" s="280"/>
      <c r="D569" s="38"/>
      <c r="E569" s="39"/>
    </row>
    <row r="570" spans="1:5" ht="20.25">
      <c r="A570" s="30"/>
      <c r="B570" s="67"/>
      <c r="C570" s="67"/>
      <c r="D570" s="68"/>
      <c r="E570" s="39"/>
    </row>
    <row r="571" spans="1:5" ht="20.25">
      <c r="A571" s="52"/>
      <c r="B571" s="53"/>
      <c r="C571" s="1238" t="s">
        <v>779</v>
      </c>
      <c r="D571" s="1239"/>
      <c r="E571" s="62">
        <f>SUM(E544:E570)</f>
        <v>1679927.8599999999</v>
      </c>
    </row>
    <row r="572" spans="1:5" ht="20.25">
      <c r="A572" s="55" t="s">
        <v>23</v>
      </c>
      <c r="B572" s="22"/>
      <c r="C572" s="22"/>
      <c r="D572" s="22"/>
      <c r="E572" s="22"/>
    </row>
    <row r="573" spans="1:5" ht="20.25">
      <c r="A573" s="19" t="s">
        <v>0</v>
      </c>
      <c r="B573" s="20"/>
      <c r="C573" s="20"/>
      <c r="D573" s="21"/>
      <c r="E573" s="22"/>
    </row>
    <row r="574" spans="1:5" ht="20.25">
      <c r="A574" s="19" t="s">
        <v>1</v>
      </c>
      <c r="B574" s="20"/>
      <c r="C574" s="19" t="s">
        <v>2</v>
      </c>
      <c r="D574" s="21"/>
      <c r="E574" s="21"/>
    </row>
    <row r="575" spans="1:5" ht="20.25">
      <c r="A575" s="19"/>
      <c r="B575" s="23"/>
      <c r="C575" s="20"/>
      <c r="D575" s="22"/>
      <c r="E575" s="22"/>
    </row>
    <row r="576" spans="1:5" ht="20.25">
      <c r="A576" s="19"/>
      <c r="B576" s="23"/>
      <c r="C576" s="20"/>
      <c r="D576" s="22"/>
      <c r="E576" s="22"/>
    </row>
    <row r="577" spans="1:8" ht="20.25">
      <c r="A577" s="19" t="s">
        <v>3</v>
      </c>
      <c r="B577" s="23"/>
      <c r="C577" s="20"/>
      <c r="D577" s="22"/>
      <c r="E577" s="22" t="s">
        <v>88</v>
      </c>
    </row>
    <row r="578" spans="1:8" ht="20.25">
      <c r="A578" s="21"/>
      <c r="B578" s="24"/>
      <c r="C578" s="21"/>
      <c r="D578" s="22"/>
      <c r="E578" s="22"/>
    </row>
    <row r="579" spans="1:8" ht="20.25">
      <c r="A579" s="21" t="s">
        <v>89</v>
      </c>
      <c r="B579" s="24"/>
      <c r="C579" s="21"/>
      <c r="D579" s="22"/>
      <c r="E579" s="22"/>
    </row>
    <row r="580" spans="1:8" ht="20.25">
      <c r="A580" s="21" t="s">
        <v>5</v>
      </c>
      <c r="B580" s="21"/>
      <c r="C580" s="21"/>
      <c r="D580" s="22"/>
      <c r="E580" s="22"/>
    </row>
    <row r="581" spans="1:8" ht="20.25">
      <c r="A581" s="21" t="s">
        <v>6</v>
      </c>
      <c r="B581" s="22"/>
      <c r="C581" s="22"/>
      <c r="D581" s="22"/>
      <c r="E581" s="22"/>
    </row>
    <row r="582" spans="1:8" ht="20.25">
      <c r="A582" s="714" t="s">
        <v>7</v>
      </c>
      <c r="B582" s="26" t="s">
        <v>8</v>
      </c>
      <c r="C582" s="1238" t="s">
        <v>9</v>
      </c>
      <c r="D582" s="1239"/>
      <c r="E582" s="714" t="s">
        <v>10</v>
      </c>
    </row>
    <row r="583" spans="1:8" ht="20.25">
      <c r="A583" s="27"/>
      <c r="B583" s="28" t="s">
        <v>11</v>
      </c>
      <c r="C583" s="714"/>
      <c r="D583" s="29"/>
      <c r="E583" s="27" t="s">
        <v>12</v>
      </c>
    </row>
    <row r="584" spans="1:8" ht="20.25">
      <c r="A584" s="30"/>
      <c r="B584" s="31"/>
      <c r="C584" s="715" t="s">
        <v>13</v>
      </c>
      <c r="D584" s="718" t="s">
        <v>14</v>
      </c>
      <c r="E584" s="715"/>
    </row>
    <row r="585" spans="1:8" ht="20.25">
      <c r="A585" s="34" t="s">
        <v>90</v>
      </c>
      <c r="B585" s="34" t="s">
        <v>26</v>
      </c>
      <c r="C585" s="280" t="s">
        <v>33</v>
      </c>
      <c r="D585" s="35">
        <v>38595</v>
      </c>
      <c r="E585" s="36">
        <v>-213125.98</v>
      </c>
    </row>
    <row r="586" spans="1:8" ht="20.25">
      <c r="A586" s="280"/>
      <c r="B586" s="280" t="s">
        <v>26</v>
      </c>
      <c r="C586" s="282" t="s">
        <v>32</v>
      </c>
      <c r="D586" s="38">
        <v>39036</v>
      </c>
      <c r="E586" s="39">
        <v>-1000</v>
      </c>
      <c r="F586" s="311"/>
      <c r="G586" s="290"/>
      <c r="H586" s="290" t="s">
        <v>747</v>
      </c>
    </row>
    <row r="587" spans="1:8" ht="20.25">
      <c r="A587" s="41"/>
      <c r="B587" s="280" t="s">
        <v>26</v>
      </c>
      <c r="C587" s="282" t="s">
        <v>32</v>
      </c>
      <c r="D587" s="38">
        <v>39340</v>
      </c>
      <c r="E587" s="39">
        <v>-1883.97</v>
      </c>
      <c r="F587" s="311"/>
      <c r="G587" s="290"/>
      <c r="H587" s="290"/>
    </row>
    <row r="588" spans="1:8" ht="20.25">
      <c r="A588" s="41"/>
      <c r="B588" s="280" t="s">
        <v>26</v>
      </c>
      <c r="C588" s="280" t="s">
        <v>33</v>
      </c>
      <c r="D588" s="38">
        <v>39355</v>
      </c>
      <c r="E588" s="39">
        <v>-511</v>
      </c>
      <c r="F588" s="311"/>
      <c r="G588" s="290"/>
      <c r="H588" s="290" t="s">
        <v>747</v>
      </c>
    </row>
    <row r="589" spans="1:8" ht="20.25">
      <c r="A589" s="41"/>
      <c r="B589" s="280" t="s">
        <v>26</v>
      </c>
      <c r="C589" s="280" t="s">
        <v>33</v>
      </c>
      <c r="D589" s="38">
        <v>39370</v>
      </c>
      <c r="E589" s="39">
        <v>6855.25</v>
      </c>
      <c r="F589" s="311"/>
      <c r="G589" s="290"/>
      <c r="H589" s="290"/>
    </row>
    <row r="590" spans="1:8" ht="20.25">
      <c r="A590" s="41"/>
      <c r="B590" s="280" t="s">
        <v>26</v>
      </c>
      <c r="C590" s="282" t="s">
        <v>32</v>
      </c>
      <c r="D590" s="38">
        <v>39614</v>
      </c>
      <c r="E590" s="39">
        <v>-136.02000000000001</v>
      </c>
      <c r="F590" s="311"/>
      <c r="G590" s="290"/>
      <c r="H590" s="290" t="s">
        <v>747</v>
      </c>
    </row>
    <row r="591" spans="1:8" ht="20.25">
      <c r="A591" s="41"/>
      <c r="B591" s="280" t="s">
        <v>16</v>
      </c>
      <c r="C591" s="280" t="s">
        <v>33</v>
      </c>
      <c r="D591" s="38">
        <v>39721</v>
      </c>
      <c r="E591" s="39">
        <v>7987.81</v>
      </c>
      <c r="F591" s="296"/>
      <c r="G591" s="290"/>
      <c r="H591" s="290"/>
    </row>
    <row r="592" spans="1:8" ht="20.25">
      <c r="A592" s="280"/>
      <c r="B592" s="280" t="s">
        <v>91</v>
      </c>
      <c r="C592" s="282" t="s">
        <v>32</v>
      </c>
      <c r="D592" s="86">
        <v>40132</v>
      </c>
      <c r="E592" s="693">
        <v>1500</v>
      </c>
      <c r="F592" s="296"/>
      <c r="G592" s="290"/>
      <c r="H592" s="290" t="s">
        <v>747</v>
      </c>
    </row>
    <row r="593" spans="1:8" ht="20.25">
      <c r="A593" s="41"/>
      <c r="B593" s="280" t="s">
        <v>16</v>
      </c>
      <c r="C593" s="280" t="s">
        <v>33</v>
      </c>
      <c r="D593" s="38">
        <v>40390</v>
      </c>
      <c r="E593" s="39">
        <v>272</v>
      </c>
      <c r="F593" s="296"/>
      <c r="G593" s="290"/>
      <c r="H593" s="290" t="s">
        <v>747</v>
      </c>
    </row>
    <row r="594" spans="1:8" ht="20.25">
      <c r="A594" s="280"/>
      <c r="B594" s="280" t="s">
        <v>92</v>
      </c>
      <c r="C594" s="280" t="s">
        <v>33</v>
      </c>
      <c r="D594" s="38">
        <v>40633</v>
      </c>
      <c r="E594" s="39">
        <v>-11274</v>
      </c>
      <c r="F594" s="296"/>
    </row>
    <row r="595" spans="1:8" s="290" customFormat="1" ht="20.25">
      <c r="A595" s="280"/>
      <c r="B595" s="237" t="s">
        <v>18</v>
      </c>
      <c r="C595" s="280" t="s">
        <v>19</v>
      </c>
      <c r="D595" s="38">
        <v>43190</v>
      </c>
      <c r="E595" s="39">
        <v>4630268</v>
      </c>
      <c r="F595" s="311"/>
    </row>
    <row r="596" spans="1:8" s="290" customFormat="1" ht="20.25">
      <c r="A596" s="280"/>
      <c r="B596" s="280"/>
      <c r="C596" s="280"/>
      <c r="D596" s="168"/>
      <c r="E596" s="39"/>
      <c r="F596" s="306"/>
    </row>
    <row r="597" spans="1:8" s="290" customFormat="1" ht="20.25">
      <c r="A597" s="280"/>
      <c r="B597" s="280"/>
      <c r="C597" s="280"/>
      <c r="D597" s="38"/>
      <c r="E597" s="39"/>
      <c r="F597" s="311"/>
    </row>
    <row r="598" spans="1:8" s="290" customFormat="1" ht="20.25">
      <c r="A598" s="280"/>
      <c r="B598" s="280"/>
      <c r="C598" s="280"/>
      <c r="D598" s="38"/>
      <c r="E598" s="39"/>
      <c r="F598" s="296"/>
    </row>
    <row r="599" spans="1:8" s="290" customFormat="1" ht="20.25">
      <c r="A599" s="280"/>
      <c r="B599" s="280"/>
      <c r="C599" s="280"/>
      <c r="D599" s="38"/>
      <c r="E599" s="39"/>
      <c r="F599" s="296"/>
    </row>
    <row r="600" spans="1:8" ht="20.25">
      <c r="A600" s="280"/>
      <c r="B600" s="280"/>
      <c r="C600" s="280"/>
      <c r="D600" s="38"/>
      <c r="E600" s="39"/>
      <c r="F600" s="296"/>
    </row>
    <row r="601" spans="1:8" ht="20.25">
      <c r="A601" s="280"/>
      <c r="B601" s="280"/>
      <c r="C601" s="280"/>
      <c r="D601" s="38"/>
      <c r="E601" s="39"/>
      <c r="F601" s="296"/>
    </row>
    <row r="602" spans="1:8" ht="20.25">
      <c r="A602" s="280"/>
      <c r="B602" s="280"/>
      <c r="C602" s="280"/>
      <c r="D602" s="38"/>
      <c r="E602" s="39"/>
      <c r="F602" s="296"/>
    </row>
    <row r="603" spans="1:8" ht="20.25">
      <c r="A603" s="280"/>
      <c r="B603" s="280"/>
      <c r="C603" s="280"/>
      <c r="D603" s="38"/>
      <c r="E603" s="39"/>
      <c r="F603" s="296"/>
    </row>
    <row r="604" spans="1:8" ht="20.25">
      <c r="A604" s="280"/>
      <c r="B604" s="280"/>
      <c r="C604" s="282"/>
      <c r="D604" s="38"/>
      <c r="E604" s="39"/>
      <c r="F604" s="296"/>
    </row>
    <row r="605" spans="1:8" ht="20.25">
      <c r="A605" s="280"/>
      <c r="B605" s="280"/>
      <c r="C605" s="280"/>
      <c r="D605" s="38"/>
      <c r="E605" s="39"/>
      <c r="F605" s="308"/>
    </row>
    <row r="606" spans="1:8" ht="20.25">
      <c r="A606" s="280"/>
      <c r="B606" s="280"/>
      <c r="C606" s="280"/>
      <c r="D606" s="38"/>
      <c r="E606" s="39"/>
      <c r="F606" s="296"/>
    </row>
    <row r="607" spans="1:8" ht="20.25">
      <c r="A607" s="280"/>
      <c r="B607" s="280"/>
      <c r="C607" s="280"/>
      <c r="D607" s="38"/>
      <c r="E607" s="39"/>
      <c r="F607" s="296"/>
    </row>
    <row r="608" spans="1:8" ht="20.25">
      <c r="A608" s="280"/>
      <c r="B608" s="280"/>
      <c r="C608" s="280"/>
      <c r="D608" s="38"/>
      <c r="E608" s="39"/>
      <c r="F608" s="296"/>
    </row>
    <row r="609" spans="1:6" ht="20.25">
      <c r="A609" s="280"/>
      <c r="B609" s="280"/>
      <c r="C609" s="280"/>
      <c r="D609" s="38"/>
      <c r="E609" s="39"/>
      <c r="F609" s="296"/>
    </row>
    <row r="610" spans="1:6" ht="20.25">
      <c r="A610" s="67"/>
      <c r="B610" s="67"/>
      <c r="C610" s="67"/>
      <c r="D610" s="68"/>
      <c r="E610" s="84"/>
    </row>
    <row r="611" spans="1:6" ht="20.25">
      <c r="A611" s="52"/>
      <c r="B611" s="53"/>
      <c r="C611" s="1238" t="s">
        <v>779</v>
      </c>
      <c r="D611" s="1239"/>
      <c r="E611" s="70">
        <f>SUM(E585:E610)</f>
        <v>4418952.09</v>
      </c>
    </row>
    <row r="612" spans="1:6" ht="20.25">
      <c r="A612" s="55" t="s">
        <v>23</v>
      </c>
      <c r="B612" s="53"/>
      <c r="C612" s="53"/>
      <c r="D612" s="53"/>
      <c r="E612" s="53"/>
    </row>
    <row r="613" spans="1:6" ht="20.25">
      <c r="A613" s="19" t="s">
        <v>0</v>
      </c>
      <c r="B613" s="20"/>
      <c r="C613" s="20"/>
      <c r="D613" s="21"/>
      <c r="E613" s="22"/>
    </row>
    <row r="614" spans="1:6" ht="20.25">
      <c r="A614" s="19" t="s">
        <v>1</v>
      </c>
      <c r="B614" s="20"/>
      <c r="C614" s="19" t="s">
        <v>2</v>
      </c>
      <c r="D614" s="21"/>
      <c r="E614" s="21"/>
    </row>
    <row r="615" spans="1:6" ht="20.25">
      <c r="A615" s="19"/>
      <c r="B615" s="23"/>
      <c r="C615" s="20"/>
      <c r="D615" s="22"/>
      <c r="E615" s="22"/>
    </row>
    <row r="616" spans="1:6" ht="20.25">
      <c r="A616" s="19"/>
      <c r="B616" s="23"/>
      <c r="C616" s="20"/>
      <c r="D616" s="22"/>
      <c r="E616" s="22"/>
    </row>
    <row r="617" spans="1:6" ht="20.25">
      <c r="A617" s="19" t="s">
        <v>3</v>
      </c>
      <c r="B617" s="23"/>
      <c r="C617" s="20"/>
      <c r="D617" s="22"/>
      <c r="E617" s="22"/>
    </row>
    <row r="618" spans="1:6" ht="20.25">
      <c r="A618" s="21"/>
      <c r="B618" s="24"/>
      <c r="C618" s="21"/>
      <c r="D618" s="22"/>
      <c r="E618" s="22"/>
    </row>
    <row r="619" spans="1:6" ht="20.25">
      <c r="A619" s="21" t="s">
        <v>93</v>
      </c>
      <c r="B619" s="24"/>
      <c r="C619" s="21"/>
      <c r="D619" s="22"/>
      <c r="E619" s="22"/>
    </row>
    <row r="620" spans="1:6" ht="20.25">
      <c r="A620" s="21" t="s">
        <v>5</v>
      </c>
      <c r="B620" s="21"/>
      <c r="C620" s="21"/>
      <c r="D620" s="22"/>
      <c r="E620" s="22"/>
    </row>
    <row r="621" spans="1:6" ht="20.25">
      <c r="A621" s="21" t="s">
        <v>6</v>
      </c>
      <c r="B621" s="22"/>
      <c r="C621" s="22"/>
      <c r="D621" s="22"/>
      <c r="E621" s="22"/>
    </row>
    <row r="622" spans="1:6" ht="20.25">
      <c r="A622" s="714" t="s">
        <v>7</v>
      </c>
      <c r="B622" s="26" t="s">
        <v>8</v>
      </c>
      <c r="C622" s="1238" t="s">
        <v>9</v>
      </c>
      <c r="D622" s="1240"/>
      <c r="E622" s="714" t="s">
        <v>10</v>
      </c>
    </row>
    <row r="623" spans="1:6" ht="20.25">
      <c r="A623" s="27"/>
      <c r="B623" s="28" t="s">
        <v>11</v>
      </c>
      <c r="C623" s="714"/>
      <c r="D623" s="29"/>
      <c r="E623" s="27" t="s">
        <v>12</v>
      </c>
    </row>
    <row r="624" spans="1:6" ht="20.25">
      <c r="A624" s="30"/>
      <c r="B624" s="31"/>
      <c r="C624" s="715" t="s">
        <v>13</v>
      </c>
      <c r="D624" s="718" t="s">
        <v>14</v>
      </c>
      <c r="E624" s="715"/>
    </row>
    <row r="625" spans="1:6" ht="20.25">
      <c r="A625" s="34" t="s">
        <v>94</v>
      </c>
      <c r="B625" s="34" t="s">
        <v>26</v>
      </c>
      <c r="C625" s="34" t="s">
        <v>19</v>
      </c>
      <c r="D625" s="35">
        <v>38595</v>
      </c>
      <c r="E625" s="36">
        <v>-11000.45</v>
      </c>
      <c r="F625" s="296"/>
    </row>
    <row r="626" spans="1:6" ht="20.25">
      <c r="A626" s="280"/>
      <c r="B626" s="280" t="s">
        <v>27</v>
      </c>
      <c r="C626" s="280" t="s">
        <v>17</v>
      </c>
      <c r="D626" s="38">
        <v>40558</v>
      </c>
      <c r="E626" s="39">
        <v>-746401</v>
      </c>
      <c r="F626" s="296"/>
    </row>
    <row r="627" spans="1:6" ht="20.25">
      <c r="A627" s="280"/>
      <c r="B627" s="237" t="s">
        <v>18</v>
      </c>
      <c r="C627" s="280" t="s">
        <v>19</v>
      </c>
      <c r="D627" s="38">
        <v>43190</v>
      </c>
      <c r="E627" s="39">
        <v>468220</v>
      </c>
      <c r="F627" s="296"/>
    </row>
    <row r="628" spans="1:6" s="290" customFormat="1" ht="20.25">
      <c r="A628" s="280"/>
      <c r="B628" s="280"/>
      <c r="C628" s="280"/>
      <c r="D628" s="168"/>
      <c r="E628" s="39"/>
      <c r="F628" s="308"/>
    </row>
    <row r="629" spans="1:6" s="290" customFormat="1" ht="20.25">
      <c r="A629" s="280"/>
      <c r="B629" s="280"/>
      <c r="C629" s="280"/>
      <c r="D629" s="38"/>
      <c r="E629" s="39"/>
      <c r="F629" s="308"/>
    </row>
    <row r="630" spans="1:6" ht="20.25">
      <c r="A630" s="280"/>
      <c r="B630" s="280"/>
      <c r="C630" s="280"/>
      <c r="D630" s="38"/>
      <c r="E630" s="39"/>
      <c r="F630" s="296"/>
    </row>
    <row r="631" spans="1:6" ht="20.25">
      <c r="A631" s="280"/>
      <c r="B631" s="280"/>
      <c r="C631" s="280"/>
      <c r="D631" s="38"/>
      <c r="E631" s="39"/>
      <c r="F631" s="296"/>
    </row>
    <row r="632" spans="1:6" ht="20.25">
      <c r="A632" s="280"/>
      <c r="B632" s="280"/>
      <c r="C632" s="280"/>
      <c r="D632" s="38"/>
      <c r="E632" s="39"/>
      <c r="F632" s="296"/>
    </row>
    <row r="633" spans="1:6" ht="20.25">
      <c r="A633" s="280"/>
      <c r="B633" s="280"/>
      <c r="C633" s="280"/>
      <c r="D633" s="38"/>
      <c r="E633" s="39"/>
      <c r="F633" s="296"/>
    </row>
    <row r="634" spans="1:6" ht="20.25">
      <c r="A634" s="280"/>
      <c r="B634" s="280"/>
      <c r="C634" s="280"/>
      <c r="D634" s="38"/>
      <c r="E634" s="39"/>
      <c r="F634" s="296"/>
    </row>
    <row r="635" spans="1:6" ht="20.25">
      <c r="A635" s="280"/>
      <c r="B635" s="280"/>
      <c r="C635" s="280"/>
      <c r="D635" s="38"/>
      <c r="E635" s="39"/>
      <c r="F635" s="296"/>
    </row>
    <row r="636" spans="1:6" ht="20.25">
      <c r="A636" s="280"/>
      <c r="B636" s="280"/>
      <c r="C636" s="280"/>
      <c r="D636" s="38"/>
      <c r="E636" s="39"/>
      <c r="F636" s="296"/>
    </row>
    <row r="637" spans="1:6" ht="20.25">
      <c r="A637" s="280"/>
      <c r="B637" s="280"/>
      <c r="C637" s="280"/>
      <c r="D637" s="38"/>
      <c r="E637" s="39"/>
      <c r="F637" s="296"/>
    </row>
    <row r="638" spans="1:6" ht="20.25">
      <c r="A638" s="280"/>
      <c r="B638" s="280"/>
      <c r="C638" s="280"/>
      <c r="D638" s="38"/>
      <c r="E638" s="39"/>
      <c r="F638" s="296"/>
    </row>
    <row r="639" spans="1:6" ht="20.25">
      <c r="A639" s="280"/>
      <c r="B639" s="280"/>
      <c r="C639" s="280"/>
      <c r="D639" s="38"/>
      <c r="E639" s="39"/>
      <c r="F639" s="296"/>
    </row>
    <row r="640" spans="1:6" ht="20.25">
      <c r="A640" s="280"/>
      <c r="B640" s="280"/>
      <c r="C640" s="280"/>
      <c r="D640" s="38"/>
      <c r="E640" s="39"/>
      <c r="F640" s="296"/>
    </row>
    <row r="641" spans="1:6" ht="20.25">
      <c r="A641" s="280"/>
      <c r="B641" s="280"/>
      <c r="C641" s="77"/>
      <c r="D641" s="82"/>
      <c r="E641" s="46"/>
      <c r="F641" s="296"/>
    </row>
    <row r="642" spans="1:6" ht="20.25">
      <c r="A642" s="41"/>
      <c r="B642" s="280"/>
      <c r="C642" s="77"/>
      <c r="D642" s="41"/>
      <c r="E642" s="46"/>
      <c r="F642" s="296"/>
    </row>
    <row r="643" spans="1:6" ht="20.25">
      <c r="A643" s="280"/>
      <c r="B643" s="281"/>
      <c r="C643" s="280"/>
      <c r="D643" s="45"/>
      <c r="E643" s="46"/>
    </row>
    <row r="644" spans="1:6" ht="20.25">
      <c r="A644" s="280"/>
      <c r="B644" s="281"/>
      <c r="C644" s="280"/>
      <c r="D644" s="45"/>
      <c r="E644" s="46"/>
    </row>
    <row r="645" spans="1:6" ht="20.25">
      <c r="A645" s="280"/>
      <c r="B645" s="281"/>
      <c r="C645" s="280"/>
      <c r="D645" s="45"/>
      <c r="E645" s="46"/>
    </row>
    <row r="646" spans="1:6" ht="20.25">
      <c r="A646" s="280"/>
      <c r="B646" s="281"/>
      <c r="C646" s="280"/>
      <c r="D646" s="45"/>
      <c r="E646" s="46"/>
    </row>
    <row r="647" spans="1:6" ht="20.25">
      <c r="A647" s="280"/>
      <c r="B647" s="281"/>
      <c r="C647" s="280"/>
      <c r="D647" s="45"/>
      <c r="E647" s="46"/>
    </row>
    <row r="648" spans="1:6" ht="20.25">
      <c r="A648" s="280"/>
      <c r="B648" s="281"/>
      <c r="C648" s="280"/>
      <c r="D648" s="45"/>
      <c r="E648" s="46"/>
    </row>
    <row r="649" spans="1:6" ht="20.25">
      <c r="A649" s="47"/>
      <c r="B649" s="48"/>
      <c r="C649" s="47"/>
      <c r="D649" s="49"/>
      <c r="E649" s="50"/>
    </row>
    <row r="650" spans="1:6" ht="20.25">
      <c r="A650" s="30"/>
      <c r="B650" s="51"/>
      <c r="C650" s="47"/>
      <c r="D650" s="49"/>
      <c r="E650" s="50"/>
    </row>
    <row r="651" spans="1:6" ht="20.25">
      <c r="A651" s="52"/>
      <c r="B651" s="53"/>
      <c r="C651" s="1238" t="s">
        <v>774</v>
      </c>
      <c r="D651" s="1239"/>
      <c r="E651" s="62">
        <f>SUM(E625:E650)</f>
        <v>-289181.44999999995</v>
      </c>
    </row>
    <row r="652" spans="1:6" ht="20.25">
      <c r="A652" s="55" t="s">
        <v>23</v>
      </c>
      <c r="B652" s="53"/>
      <c r="C652" s="53"/>
      <c r="D652" s="53"/>
      <c r="E652" s="53"/>
    </row>
    <row r="653" spans="1:6" ht="20.25">
      <c r="A653" s="19" t="s">
        <v>0</v>
      </c>
      <c r="B653" s="20"/>
      <c r="C653" s="20"/>
      <c r="D653" s="21"/>
      <c r="E653" s="22"/>
    </row>
    <row r="654" spans="1:6" ht="20.25">
      <c r="A654" s="19" t="s">
        <v>1</v>
      </c>
      <c r="B654" s="20"/>
      <c r="C654" s="19" t="s">
        <v>2</v>
      </c>
      <c r="D654" s="21"/>
      <c r="E654" s="21"/>
    </row>
    <row r="655" spans="1:6" ht="20.25">
      <c r="A655" s="19"/>
      <c r="B655" s="23"/>
      <c r="C655" s="20"/>
      <c r="D655" s="22"/>
      <c r="E655" s="22"/>
    </row>
    <row r="656" spans="1:6" ht="20.25">
      <c r="A656" s="19"/>
      <c r="B656" s="23"/>
      <c r="C656" s="20"/>
      <c r="D656" s="22"/>
      <c r="E656" s="22"/>
    </row>
    <row r="657" spans="1:6" ht="20.25">
      <c r="A657" s="19" t="s">
        <v>3</v>
      </c>
      <c r="B657" s="23"/>
      <c r="C657" s="20"/>
      <c r="D657" s="22"/>
      <c r="E657" s="22"/>
    </row>
    <row r="658" spans="1:6" ht="20.25">
      <c r="A658" s="21"/>
      <c r="B658" s="24"/>
      <c r="C658" s="21"/>
      <c r="D658" s="22"/>
      <c r="E658" s="22"/>
    </row>
    <row r="659" spans="1:6" ht="20.25">
      <c r="A659" s="21" t="s">
        <v>95</v>
      </c>
      <c r="B659" s="24"/>
      <c r="C659" s="21"/>
      <c r="D659" s="22"/>
      <c r="E659" s="22"/>
    </row>
    <row r="660" spans="1:6" ht="20.25">
      <c r="A660" s="21" t="s">
        <v>5</v>
      </c>
      <c r="B660" s="21"/>
      <c r="C660" s="21"/>
      <c r="D660" s="22"/>
      <c r="E660" s="22"/>
    </row>
    <row r="661" spans="1:6" ht="20.25">
      <c r="A661" s="21" t="s">
        <v>6</v>
      </c>
      <c r="B661" s="22"/>
      <c r="C661" s="22"/>
      <c r="D661" s="22"/>
      <c r="E661" s="22"/>
    </row>
    <row r="662" spans="1:6" ht="20.25">
      <c r="A662" s="714" t="s">
        <v>7</v>
      </c>
      <c r="B662" s="26" t="s">
        <v>8</v>
      </c>
      <c r="C662" s="1238" t="s">
        <v>9</v>
      </c>
      <c r="D662" s="1240"/>
      <c r="E662" s="714" t="s">
        <v>10</v>
      </c>
    </row>
    <row r="663" spans="1:6" ht="20.25">
      <c r="A663" s="27"/>
      <c r="B663" s="28" t="s">
        <v>11</v>
      </c>
      <c r="C663" s="714"/>
      <c r="D663" s="29"/>
      <c r="E663" s="27" t="s">
        <v>12</v>
      </c>
    </row>
    <row r="664" spans="1:6" ht="20.25">
      <c r="A664" s="30"/>
      <c r="B664" s="31"/>
      <c r="C664" s="715" t="s">
        <v>13</v>
      </c>
      <c r="D664" s="718" t="s">
        <v>14</v>
      </c>
      <c r="E664" s="715"/>
    </row>
    <row r="665" spans="1:6" ht="20.25">
      <c r="A665" s="34" t="s">
        <v>96</v>
      </c>
      <c r="B665" s="34" t="s">
        <v>26</v>
      </c>
      <c r="C665" s="34" t="s">
        <v>17</v>
      </c>
      <c r="D665" s="35">
        <v>39340</v>
      </c>
      <c r="E665" s="57">
        <v>-3600</v>
      </c>
    </row>
    <row r="666" spans="1:6" ht="20.25">
      <c r="A666" s="280"/>
      <c r="B666" s="280" t="s">
        <v>26</v>
      </c>
      <c r="C666" s="280" t="s">
        <v>17</v>
      </c>
      <c r="D666" s="38">
        <v>39462</v>
      </c>
      <c r="E666" s="60">
        <v>-1438</v>
      </c>
    </row>
    <row r="667" spans="1:6" ht="20.25">
      <c r="A667" s="41"/>
      <c r="B667" s="280" t="s">
        <v>97</v>
      </c>
      <c r="C667" s="280" t="s">
        <v>98</v>
      </c>
      <c r="D667" s="38">
        <v>40847</v>
      </c>
      <c r="E667" s="58">
        <v>89646</v>
      </c>
    </row>
    <row r="668" spans="1:6" ht="20.25">
      <c r="A668" s="41"/>
      <c r="B668" s="280" t="s">
        <v>99</v>
      </c>
      <c r="C668" s="280" t="s">
        <v>17</v>
      </c>
      <c r="D668" s="38">
        <v>41258</v>
      </c>
      <c r="E668" s="60">
        <v>-6000</v>
      </c>
    </row>
    <row r="669" spans="1:6" ht="20.25">
      <c r="A669" s="41"/>
      <c r="B669" s="280" t="s">
        <v>27</v>
      </c>
      <c r="C669" s="280" t="s">
        <v>17</v>
      </c>
      <c r="D669" s="38">
        <v>42962</v>
      </c>
      <c r="E669" s="58">
        <v>360</v>
      </c>
    </row>
    <row r="670" spans="1:6" ht="20.25">
      <c r="A670" s="41"/>
      <c r="B670" s="237" t="s">
        <v>18</v>
      </c>
      <c r="C670" s="280" t="s">
        <v>19</v>
      </c>
      <c r="D670" s="38">
        <v>43190</v>
      </c>
      <c r="E670" s="58">
        <v>819715</v>
      </c>
    </row>
    <row r="671" spans="1:6" s="290" customFormat="1" ht="20.25">
      <c r="A671" s="41"/>
      <c r="B671" s="280"/>
      <c r="C671" s="280"/>
      <c r="D671" s="168"/>
      <c r="E671" s="58"/>
      <c r="F671" s="306"/>
    </row>
    <row r="672" spans="1:6" s="290" customFormat="1" ht="20.25">
      <c r="A672" s="41"/>
      <c r="B672" s="280"/>
      <c r="C672" s="280"/>
      <c r="D672" s="38"/>
      <c r="E672" s="58"/>
      <c r="F672" s="311"/>
    </row>
    <row r="673" spans="1:6" s="290" customFormat="1" ht="20.25">
      <c r="A673" s="41"/>
      <c r="B673" s="280"/>
      <c r="C673" s="280"/>
      <c r="D673" s="38"/>
      <c r="E673" s="58"/>
      <c r="F673" s="311"/>
    </row>
    <row r="674" spans="1:6" ht="20.25">
      <c r="A674" s="41"/>
      <c r="B674" s="280"/>
      <c r="C674" s="280"/>
      <c r="D674" s="38"/>
      <c r="E674" s="58"/>
    </row>
    <row r="675" spans="1:6" ht="20.25">
      <c r="A675" s="41"/>
      <c r="B675" s="280"/>
      <c r="C675" s="280"/>
      <c r="D675" s="38"/>
      <c r="E675" s="58"/>
    </row>
    <row r="676" spans="1:6" ht="20.25">
      <c r="A676" s="41"/>
      <c r="B676" s="280"/>
      <c r="C676" s="280"/>
      <c r="D676" s="38"/>
      <c r="E676" s="58"/>
    </row>
    <row r="677" spans="1:6" ht="20.25">
      <c r="A677" s="41"/>
      <c r="B677" s="280"/>
      <c r="C677" s="280"/>
      <c r="D677" s="38"/>
      <c r="E677" s="58"/>
    </row>
    <row r="678" spans="1:6" ht="20.25">
      <c r="A678" s="41"/>
      <c r="B678" s="280"/>
      <c r="C678" s="280"/>
      <c r="D678" s="38"/>
      <c r="E678" s="58"/>
    </row>
    <row r="679" spans="1:6" ht="20.25">
      <c r="A679" s="41"/>
      <c r="B679" s="280"/>
      <c r="C679" s="280"/>
      <c r="D679" s="38"/>
      <c r="E679" s="58"/>
    </row>
    <row r="680" spans="1:6" ht="20.25">
      <c r="A680" s="280"/>
      <c r="B680" s="280"/>
      <c r="C680" s="77"/>
      <c r="D680" s="41"/>
      <c r="E680" s="46"/>
    </row>
    <row r="681" spans="1:6" ht="20.25">
      <c r="A681" s="41"/>
      <c r="B681" s="280"/>
      <c r="C681" s="77"/>
      <c r="D681" s="41"/>
      <c r="E681" s="46"/>
    </row>
    <row r="682" spans="1:6" ht="20.25">
      <c r="A682" s="41"/>
      <c r="B682" s="281"/>
      <c r="C682" s="77"/>
      <c r="D682" s="78"/>
      <c r="E682" s="46"/>
    </row>
    <row r="683" spans="1:6" ht="20.25">
      <c r="A683" s="280"/>
      <c r="B683" s="281"/>
      <c r="C683" s="280"/>
      <c r="D683" s="45"/>
      <c r="E683" s="46"/>
    </row>
    <row r="684" spans="1:6" ht="20.25">
      <c r="A684" s="280"/>
      <c r="B684" s="281"/>
      <c r="C684" s="280"/>
      <c r="D684" s="45"/>
      <c r="E684" s="46"/>
    </row>
    <row r="685" spans="1:6" ht="20.25">
      <c r="A685" s="280"/>
      <c r="B685" s="281"/>
      <c r="C685" s="280"/>
      <c r="D685" s="45"/>
      <c r="E685" s="46"/>
    </row>
    <row r="686" spans="1:6" ht="20.25">
      <c r="A686" s="280"/>
      <c r="B686" s="281"/>
      <c r="C686" s="280"/>
      <c r="D686" s="45"/>
      <c r="E686" s="46"/>
    </row>
    <row r="687" spans="1:6" ht="20.25">
      <c r="A687" s="280"/>
      <c r="B687" s="281"/>
      <c r="C687" s="280"/>
      <c r="D687" s="45"/>
      <c r="E687" s="46"/>
    </row>
    <row r="688" spans="1:6" ht="20.25">
      <c r="A688" s="280"/>
      <c r="B688" s="281"/>
      <c r="C688" s="280"/>
      <c r="D688" s="45"/>
      <c r="E688" s="46"/>
    </row>
    <row r="689" spans="1:5" ht="20.25">
      <c r="A689" s="47"/>
      <c r="B689" s="48"/>
      <c r="C689" s="47"/>
      <c r="D689" s="49"/>
      <c r="E689" s="50"/>
    </row>
    <row r="690" spans="1:5" ht="20.25">
      <c r="A690" s="30"/>
      <c r="B690" s="51"/>
      <c r="C690" s="47"/>
      <c r="D690" s="49"/>
      <c r="E690" s="50"/>
    </row>
    <row r="691" spans="1:5" ht="20.25">
      <c r="A691" s="52"/>
      <c r="B691" s="53"/>
      <c r="C691" s="1238" t="s">
        <v>779</v>
      </c>
      <c r="D691" s="1239"/>
      <c r="E691" s="62">
        <f>SUM(E665:E690)</f>
        <v>898683</v>
      </c>
    </row>
    <row r="692" spans="1:5" ht="20.25">
      <c r="A692" s="55" t="s">
        <v>23</v>
      </c>
      <c r="B692" s="53"/>
      <c r="C692" s="53"/>
      <c r="D692" s="53"/>
      <c r="E692" s="53"/>
    </row>
    <row r="693" spans="1:5" ht="20.25">
      <c r="A693" s="19" t="s">
        <v>0</v>
      </c>
      <c r="B693" s="20"/>
      <c r="C693" s="20"/>
      <c r="D693" s="21"/>
      <c r="E693" s="22"/>
    </row>
    <row r="694" spans="1:5" ht="20.25">
      <c r="A694" s="19" t="s">
        <v>1</v>
      </c>
      <c r="B694" s="20"/>
      <c r="C694" s="19" t="s">
        <v>2</v>
      </c>
      <c r="D694" s="21"/>
      <c r="E694" s="21"/>
    </row>
    <row r="695" spans="1:5" ht="20.25">
      <c r="A695" s="19"/>
      <c r="B695" s="23"/>
      <c r="C695" s="20"/>
      <c r="D695" s="22"/>
      <c r="E695" s="22"/>
    </row>
    <row r="696" spans="1:5" ht="20.25">
      <c r="A696" s="19"/>
      <c r="B696" s="23"/>
      <c r="C696" s="20"/>
      <c r="D696" s="22"/>
      <c r="E696" s="22"/>
    </row>
    <row r="697" spans="1:5" ht="20.25">
      <c r="A697" s="19" t="s">
        <v>3</v>
      </c>
      <c r="B697" s="23"/>
      <c r="C697" s="20"/>
      <c r="D697" s="22"/>
      <c r="E697" s="22"/>
    </row>
    <row r="698" spans="1:5" ht="20.25">
      <c r="A698" s="21"/>
      <c r="B698" s="24"/>
      <c r="C698" s="21"/>
      <c r="D698" s="22"/>
      <c r="E698" s="22"/>
    </row>
    <row r="699" spans="1:5" ht="20.25">
      <c r="A699" s="21" t="s">
        <v>100</v>
      </c>
      <c r="B699" s="24"/>
      <c r="C699" s="21"/>
      <c r="D699" s="22"/>
      <c r="E699" s="22"/>
    </row>
    <row r="700" spans="1:5" ht="20.25">
      <c r="A700" s="21" t="s">
        <v>5</v>
      </c>
      <c r="B700" s="21"/>
      <c r="C700" s="21"/>
      <c r="D700" s="22"/>
      <c r="E700" s="22"/>
    </row>
    <row r="701" spans="1:5" ht="20.25">
      <c r="A701" s="21" t="s">
        <v>6</v>
      </c>
      <c r="B701" s="22"/>
      <c r="C701" s="22"/>
      <c r="D701" s="22"/>
      <c r="E701" s="22"/>
    </row>
    <row r="702" spans="1:5" ht="20.25">
      <c r="A702" s="714" t="s">
        <v>7</v>
      </c>
      <c r="B702" s="26" t="s">
        <v>8</v>
      </c>
      <c r="C702" s="1238" t="s">
        <v>9</v>
      </c>
      <c r="D702" s="1240"/>
      <c r="E702" s="714" t="s">
        <v>10</v>
      </c>
    </row>
    <row r="703" spans="1:5" ht="20.25">
      <c r="A703" s="27"/>
      <c r="B703" s="28" t="s">
        <v>11</v>
      </c>
      <c r="C703" s="714"/>
      <c r="D703" s="29"/>
      <c r="E703" s="27" t="s">
        <v>12</v>
      </c>
    </row>
    <row r="704" spans="1:5" ht="20.25">
      <c r="A704" s="30"/>
      <c r="B704" s="31"/>
      <c r="C704" s="715" t="s">
        <v>13</v>
      </c>
      <c r="D704" s="718" t="s">
        <v>14</v>
      </c>
      <c r="E704" s="715"/>
    </row>
    <row r="705" spans="1:6" ht="20.25">
      <c r="A705" s="34" t="s">
        <v>101</v>
      </c>
      <c r="B705" s="34" t="s">
        <v>26</v>
      </c>
      <c r="C705" s="280" t="s">
        <v>17</v>
      </c>
      <c r="D705" s="35">
        <v>38383</v>
      </c>
      <c r="E705" s="36">
        <v>-4500</v>
      </c>
    </row>
    <row r="706" spans="1:6" ht="20.25">
      <c r="A706" s="280"/>
      <c r="B706" s="280" t="s">
        <v>26</v>
      </c>
      <c r="C706" s="280" t="s">
        <v>17</v>
      </c>
      <c r="D706" s="38">
        <v>38640</v>
      </c>
      <c r="E706" s="39">
        <v>-12879.02</v>
      </c>
    </row>
    <row r="707" spans="1:6" ht="20.25">
      <c r="A707" s="41"/>
      <c r="B707" s="280" t="s">
        <v>26</v>
      </c>
      <c r="C707" s="280" t="s">
        <v>19</v>
      </c>
      <c r="D707" s="38">
        <v>38656</v>
      </c>
      <c r="E707" s="39">
        <v>-12879.02</v>
      </c>
    </row>
    <row r="708" spans="1:6" ht="20.25">
      <c r="A708" s="41"/>
      <c r="B708" s="280" t="s">
        <v>26</v>
      </c>
      <c r="C708" s="280" t="s">
        <v>17</v>
      </c>
      <c r="D708" s="38">
        <v>39097</v>
      </c>
      <c r="E708" s="39">
        <v>-900</v>
      </c>
    </row>
    <row r="709" spans="1:6" ht="20.25">
      <c r="A709" s="41"/>
      <c r="B709" s="280" t="s">
        <v>26</v>
      </c>
      <c r="C709" s="280" t="s">
        <v>17</v>
      </c>
      <c r="D709" s="38">
        <v>39828</v>
      </c>
      <c r="E709" s="39">
        <v>-576</v>
      </c>
    </row>
    <row r="710" spans="1:6" ht="20.25">
      <c r="A710" s="41"/>
      <c r="B710" s="237" t="s">
        <v>18</v>
      </c>
      <c r="C710" s="280" t="s">
        <v>19</v>
      </c>
      <c r="D710" s="38">
        <v>43190</v>
      </c>
      <c r="E710" s="39">
        <v>526100</v>
      </c>
      <c r="F710" s="296"/>
    </row>
    <row r="711" spans="1:6" s="279" customFormat="1" ht="20.25">
      <c r="A711" s="41"/>
      <c r="B711" s="817"/>
      <c r="C711" s="280"/>
      <c r="D711" s="42"/>
      <c r="E711" s="39"/>
      <c r="F711" s="296"/>
    </row>
    <row r="712" spans="1:6" s="279" customFormat="1" ht="20.25">
      <c r="A712" s="41"/>
      <c r="B712" s="817"/>
      <c r="C712" s="280"/>
      <c r="D712" s="42"/>
      <c r="E712" s="39"/>
      <c r="F712" s="296"/>
    </row>
    <row r="713" spans="1:6" s="279" customFormat="1" ht="20.25">
      <c r="A713" s="41"/>
      <c r="B713" s="817"/>
      <c r="C713" s="280"/>
      <c r="D713" s="42"/>
      <c r="E713" s="39"/>
      <c r="F713" s="296"/>
    </row>
    <row r="714" spans="1:6" ht="20.25">
      <c r="A714" s="41"/>
      <c r="B714" s="281"/>
      <c r="C714" s="280"/>
      <c r="D714" s="42"/>
      <c r="E714" s="39"/>
      <c r="F714" s="296"/>
    </row>
    <row r="715" spans="1:6" ht="20.25">
      <c r="A715" s="41"/>
      <c r="B715" s="281"/>
      <c r="C715" s="280"/>
      <c r="D715" s="42"/>
      <c r="E715" s="39"/>
      <c r="F715" s="296"/>
    </row>
    <row r="716" spans="1:6" ht="20.25">
      <c r="A716" s="41"/>
      <c r="B716" s="281"/>
      <c r="C716" s="280"/>
      <c r="D716" s="42"/>
      <c r="E716" s="39"/>
      <c r="F716" s="296"/>
    </row>
    <row r="717" spans="1:6" ht="20.25">
      <c r="A717" s="41"/>
      <c r="B717" s="281"/>
      <c r="C717" s="280"/>
      <c r="D717" s="42"/>
      <c r="E717" s="39"/>
      <c r="F717" s="296"/>
    </row>
    <row r="718" spans="1:6" ht="20.25">
      <c r="A718" s="41"/>
      <c r="B718" s="281"/>
      <c r="C718" s="280"/>
      <c r="D718" s="42"/>
      <c r="E718" s="39"/>
      <c r="F718" s="296"/>
    </row>
    <row r="719" spans="1:6" ht="20.25">
      <c r="A719" s="41"/>
      <c r="B719" s="281"/>
      <c r="C719" s="280"/>
      <c r="D719" s="42"/>
      <c r="E719" s="39"/>
      <c r="F719" s="296"/>
    </row>
    <row r="720" spans="1:6" ht="20.25">
      <c r="A720" s="41"/>
      <c r="B720" s="281"/>
      <c r="C720" s="280"/>
      <c r="D720" s="42"/>
      <c r="E720" s="39"/>
      <c r="F720" s="296"/>
    </row>
    <row r="721" spans="1:6" ht="20.25">
      <c r="A721" s="41"/>
      <c r="B721" s="281"/>
      <c r="C721" s="280"/>
      <c r="D721" s="42"/>
      <c r="E721" s="39"/>
      <c r="F721" s="296"/>
    </row>
    <row r="722" spans="1:6" ht="20.25">
      <c r="A722" s="41"/>
      <c r="B722" s="281"/>
      <c r="C722" s="280"/>
      <c r="D722" s="42"/>
      <c r="E722" s="39"/>
      <c r="F722" s="296"/>
    </row>
    <row r="723" spans="1:6" ht="20.25">
      <c r="A723" s="41"/>
      <c r="B723" s="281"/>
      <c r="C723" s="280"/>
      <c r="D723" s="42"/>
      <c r="E723" s="39"/>
      <c r="F723" s="296"/>
    </row>
    <row r="724" spans="1:6" ht="20.25">
      <c r="A724" s="41"/>
      <c r="B724" s="281"/>
      <c r="C724" s="280"/>
      <c r="D724" s="42"/>
      <c r="E724" s="39"/>
      <c r="F724" s="296"/>
    </row>
    <row r="725" spans="1:6" ht="20.25">
      <c r="A725" s="280"/>
      <c r="B725" s="281"/>
      <c r="C725" s="280"/>
      <c r="D725" s="45"/>
      <c r="E725" s="46"/>
      <c r="F725" s="296"/>
    </row>
    <row r="726" spans="1:6" ht="20.25">
      <c r="A726" s="280"/>
      <c r="B726" s="281"/>
      <c r="C726" s="280"/>
      <c r="D726" s="45"/>
      <c r="E726" s="46"/>
      <c r="F726" s="296"/>
    </row>
    <row r="727" spans="1:6" ht="20.25">
      <c r="A727" s="280"/>
      <c r="B727" s="281"/>
      <c r="C727" s="280"/>
      <c r="D727" s="45"/>
      <c r="E727" s="46"/>
      <c r="F727" s="296"/>
    </row>
    <row r="728" spans="1:6" ht="20.25">
      <c r="A728" s="280"/>
      <c r="B728" s="281"/>
      <c r="C728" s="280"/>
      <c r="D728" s="45"/>
      <c r="E728" s="46"/>
      <c r="F728" s="296"/>
    </row>
    <row r="729" spans="1:6" ht="20.25">
      <c r="A729" s="280"/>
      <c r="B729" s="281"/>
      <c r="C729" s="280"/>
      <c r="D729" s="45"/>
      <c r="E729" s="46"/>
    </row>
    <row r="730" spans="1:6" ht="20.25">
      <c r="A730" s="47"/>
      <c r="B730" s="48"/>
      <c r="C730" s="47"/>
      <c r="D730" s="49"/>
      <c r="E730" s="50"/>
    </row>
    <row r="731" spans="1:6" ht="20.25">
      <c r="A731" s="30"/>
      <c r="B731" s="51"/>
      <c r="C731" s="30"/>
      <c r="D731" s="49"/>
      <c r="E731" s="50"/>
    </row>
    <row r="732" spans="1:6" ht="20.25">
      <c r="A732" s="52"/>
      <c r="B732" s="53"/>
      <c r="C732" s="1238" t="s">
        <v>779</v>
      </c>
      <c r="D732" s="1239"/>
      <c r="E732" s="62">
        <f>SUM(E705:E731)</f>
        <v>494365.96</v>
      </c>
    </row>
    <row r="733" spans="1:6" ht="20.25">
      <c r="A733" s="55" t="s">
        <v>23</v>
      </c>
      <c r="B733" s="53"/>
      <c r="C733" s="53"/>
      <c r="D733" s="53"/>
      <c r="E733" s="53"/>
    </row>
    <row r="734" spans="1:6" ht="20.25">
      <c r="A734" s="19" t="s">
        <v>0</v>
      </c>
      <c r="B734" s="20"/>
      <c r="C734" s="20"/>
      <c r="D734" s="21"/>
      <c r="E734" s="22"/>
    </row>
    <row r="735" spans="1:6" ht="20.25">
      <c r="A735" s="19" t="s">
        <v>1</v>
      </c>
      <c r="B735" s="20"/>
      <c r="C735" s="19" t="s">
        <v>2</v>
      </c>
      <c r="D735" s="21"/>
      <c r="E735" s="21"/>
    </row>
    <row r="736" spans="1:6" ht="20.25">
      <c r="A736" s="19"/>
      <c r="B736" s="23"/>
      <c r="C736" s="20"/>
      <c r="D736" s="22"/>
      <c r="E736" s="22"/>
    </row>
    <row r="737" spans="1:5" ht="20.25">
      <c r="A737" s="19"/>
      <c r="B737" s="23"/>
      <c r="C737" s="20"/>
      <c r="D737" s="22"/>
      <c r="E737" s="22"/>
    </row>
    <row r="738" spans="1:5" ht="20.25">
      <c r="A738" s="19" t="s">
        <v>3</v>
      </c>
      <c r="B738" s="23"/>
      <c r="C738" s="20"/>
      <c r="D738" s="22"/>
      <c r="E738" s="22"/>
    </row>
    <row r="739" spans="1:5" ht="20.25">
      <c r="A739" s="21" t="s">
        <v>102</v>
      </c>
      <c r="B739" s="24"/>
      <c r="C739" s="21"/>
      <c r="D739" s="22"/>
      <c r="E739" s="22"/>
    </row>
    <row r="740" spans="1:5" ht="20.25">
      <c r="A740" s="21" t="s">
        <v>5</v>
      </c>
      <c r="B740" s="21"/>
      <c r="C740" s="21"/>
      <c r="D740" s="22"/>
      <c r="E740" s="22"/>
    </row>
    <row r="741" spans="1:5" ht="20.25">
      <c r="A741" s="21" t="s">
        <v>6</v>
      </c>
      <c r="B741" s="22"/>
      <c r="C741" s="22"/>
      <c r="D741" s="22"/>
      <c r="E741" s="22"/>
    </row>
    <row r="742" spans="1:5" ht="20.25">
      <c r="A742" s="714" t="s">
        <v>7</v>
      </c>
      <c r="B742" s="26" t="s">
        <v>8</v>
      </c>
      <c r="C742" s="1238" t="s">
        <v>9</v>
      </c>
      <c r="D742" s="1239"/>
      <c r="E742" s="714" t="s">
        <v>10</v>
      </c>
    </row>
    <row r="743" spans="1:5" ht="20.25">
      <c r="A743" s="27"/>
      <c r="B743" s="28" t="s">
        <v>11</v>
      </c>
      <c r="C743" s="714"/>
      <c r="D743" s="29"/>
      <c r="E743" s="27" t="s">
        <v>12</v>
      </c>
    </row>
    <row r="744" spans="1:5" ht="20.25">
      <c r="A744" s="30"/>
      <c r="B744" s="31"/>
      <c r="C744" s="715" t="s">
        <v>13</v>
      </c>
      <c r="D744" s="718" t="s">
        <v>14</v>
      </c>
      <c r="E744" s="715"/>
    </row>
    <row r="745" spans="1:5" ht="20.25">
      <c r="A745" s="34" t="s">
        <v>103</v>
      </c>
      <c r="B745" s="34" t="s">
        <v>104</v>
      </c>
      <c r="C745" s="280" t="s">
        <v>17</v>
      </c>
      <c r="D745" s="35">
        <v>39340</v>
      </c>
      <c r="E745" s="87">
        <v>1209</v>
      </c>
    </row>
    <row r="746" spans="1:5" ht="20.25">
      <c r="A746" s="280"/>
      <c r="B746" s="280" t="s">
        <v>34</v>
      </c>
      <c r="C746" s="280" t="s">
        <v>33</v>
      </c>
      <c r="D746" s="38">
        <v>39416</v>
      </c>
      <c r="E746" s="88">
        <v>-1318.2</v>
      </c>
    </row>
    <row r="747" spans="1:5" ht="20.25">
      <c r="A747" s="280"/>
      <c r="B747" s="280" t="s">
        <v>34</v>
      </c>
      <c r="C747" s="280" t="s">
        <v>17</v>
      </c>
      <c r="D747" s="38">
        <v>39431</v>
      </c>
      <c r="E747" s="88">
        <v>-6840</v>
      </c>
    </row>
    <row r="748" spans="1:5" ht="20.25">
      <c r="A748" s="280"/>
      <c r="B748" s="280" t="s">
        <v>34</v>
      </c>
      <c r="C748" s="280" t="s">
        <v>33</v>
      </c>
      <c r="D748" s="38">
        <v>39447</v>
      </c>
      <c r="E748" s="89">
        <v>631.20000000000005</v>
      </c>
    </row>
    <row r="749" spans="1:5" ht="20.25">
      <c r="A749" s="280"/>
      <c r="B749" s="280" t="s">
        <v>104</v>
      </c>
      <c r="C749" s="280" t="s">
        <v>33</v>
      </c>
      <c r="D749" s="38">
        <v>39568</v>
      </c>
      <c r="E749" s="89">
        <v>300</v>
      </c>
    </row>
    <row r="750" spans="1:5" ht="20.25">
      <c r="A750" s="280"/>
      <c r="B750" s="280" t="s">
        <v>105</v>
      </c>
      <c r="C750" s="280" t="s">
        <v>33</v>
      </c>
      <c r="D750" s="38">
        <v>39691</v>
      </c>
      <c r="E750" s="88">
        <v>-7112.1</v>
      </c>
    </row>
    <row r="751" spans="1:5" ht="20.25">
      <c r="A751" s="280"/>
      <c r="B751" s="280" t="s">
        <v>104</v>
      </c>
      <c r="C751" s="280" t="s">
        <v>17</v>
      </c>
      <c r="D751" s="38">
        <v>39706</v>
      </c>
      <c r="E751" s="89">
        <v>5917</v>
      </c>
    </row>
    <row r="752" spans="1:5" ht="20.25">
      <c r="A752" s="280"/>
      <c r="B752" s="280" t="s">
        <v>104</v>
      </c>
      <c r="C752" s="280" t="s">
        <v>33</v>
      </c>
      <c r="D752" s="38">
        <v>39721</v>
      </c>
      <c r="E752" s="89">
        <v>17820</v>
      </c>
    </row>
    <row r="753" spans="1:8" ht="20.25">
      <c r="A753" s="280"/>
      <c r="B753" s="280" t="s">
        <v>105</v>
      </c>
      <c r="C753" s="280" t="s">
        <v>17</v>
      </c>
      <c r="D753" s="38">
        <v>39797</v>
      </c>
      <c r="E753" s="88">
        <v>-100</v>
      </c>
    </row>
    <row r="754" spans="1:8" ht="20.25">
      <c r="A754" s="280"/>
      <c r="B754" s="280" t="s">
        <v>105</v>
      </c>
      <c r="C754" s="280" t="s">
        <v>17</v>
      </c>
      <c r="D754" s="38">
        <v>39859</v>
      </c>
      <c r="E754" s="88">
        <v>-291</v>
      </c>
    </row>
    <row r="755" spans="1:8" ht="20.25">
      <c r="A755" s="280"/>
      <c r="B755" s="280" t="s">
        <v>104</v>
      </c>
      <c r="C755" s="280" t="s">
        <v>33</v>
      </c>
      <c r="D755" s="38">
        <v>39872</v>
      </c>
      <c r="E755" s="89">
        <v>100</v>
      </c>
    </row>
    <row r="756" spans="1:8" ht="20.25">
      <c r="A756" s="280"/>
      <c r="B756" s="280" t="s">
        <v>104</v>
      </c>
      <c r="C756" s="280" t="s">
        <v>17</v>
      </c>
      <c r="D756" s="38">
        <v>39887</v>
      </c>
      <c r="E756" s="89">
        <v>1970</v>
      </c>
    </row>
    <row r="757" spans="1:8" ht="20.25">
      <c r="A757" s="41"/>
      <c r="B757" s="280" t="s">
        <v>34</v>
      </c>
      <c r="C757" s="280" t="s">
        <v>17</v>
      </c>
      <c r="D757" s="38">
        <v>39979</v>
      </c>
      <c r="E757" s="88">
        <v>-960</v>
      </c>
    </row>
    <row r="758" spans="1:8" ht="20.25">
      <c r="A758" s="41"/>
      <c r="B758" s="280" t="s">
        <v>105</v>
      </c>
      <c r="C758" s="280" t="s">
        <v>33</v>
      </c>
      <c r="D758" s="38">
        <v>40025</v>
      </c>
      <c r="E758" s="88">
        <v>-4868</v>
      </c>
    </row>
    <row r="759" spans="1:8" ht="20.25">
      <c r="A759" s="41"/>
      <c r="B759" s="280" t="s">
        <v>34</v>
      </c>
      <c r="C759" s="280" t="s">
        <v>17</v>
      </c>
      <c r="D759" s="38">
        <v>40101</v>
      </c>
      <c r="E759" s="88">
        <v>-25737</v>
      </c>
    </row>
    <row r="760" spans="1:8" ht="20.25">
      <c r="A760" s="41"/>
      <c r="B760" s="280" t="s">
        <v>105</v>
      </c>
      <c r="C760" s="280" t="s">
        <v>33</v>
      </c>
      <c r="D760" s="38">
        <v>40117</v>
      </c>
      <c r="E760" s="88">
        <v>-15457</v>
      </c>
    </row>
    <row r="761" spans="1:8" ht="20.25">
      <c r="A761" s="41"/>
      <c r="B761" s="280" t="s">
        <v>106</v>
      </c>
      <c r="C761" s="280" t="s">
        <v>107</v>
      </c>
      <c r="D761" s="38">
        <v>40313</v>
      </c>
      <c r="E761" s="88">
        <v>-676457</v>
      </c>
      <c r="F761" s="296"/>
    </row>
    <row r="762" spans="1:8" ht="20.25">
      <c r="A762" s="41"/>
      <c r="B762" s="280" t="s">
        <v>105</v>
      </c>
      <c r="C762" s="280" t="s">
        <v>33</v>
      </c>
      <c r="D762" s="38">
        <v>40451</v>
      </c>
      <c r="E762" s="88">
        <v>-140</v>
      </c>
      <c r="F762" s="296"/>
    </row>
    <row r="763" spans="1:8" ht="20.25">
      <c r="A763" s="280"/>
      <c r="B763" s="280" t="s">
        <v>108</v>
      </c>
      <c r="C763" s="280" t="s">
        <v>33</v>
      </c>
      <c r="D763" s="38">
        <v>40633</v>
      </c>
      <c r="E763" s="89">
        <v>200</v>
      </c>
      <c r="F763" s="296"/>
    </row>
    <row r="764" spans="1:8" ht="20.25">
      <c r="A764" s="41"/>
      <c r="B764" s="280" t="s">
        <v>109</v>
      </c>
      <c r="C764" s="280" t="s">
        <v>33</v>
      </c>
      <c r="D764" s="38">
        <v>42308</v>
      </c>
      <c r="E764" s="90">
        <v>-3112</v>
      </c>
      <c r="F764" s="296"/>
    </row>
    <row r="765" spans="1:8" ht="20.25">
      <c r="A765" s="41"/>
      <c r="B765" s="280" t="s">
        <v>40</v>
      </c>
      <c r="C765" s="280" t="s">
        <v>19</v>
      </c>
      <c r="D765" s="168">
        <v>43190</v>
      </c>
      <c r="E765" s="89">
        <v>4404903</v>
      </c>
      <c r="F765" s="309">
        <v>43101</v>
      </c>
    </row>
    <row r="766" spans="1:8" ht="20.25">
      <c r="A766" s="41"/>
      <c r="B766" s="280"/>
      <c r="C766" s="280"/>
      <c r="D766" s="38"/>
      <c r="E766" s="89"/>
      <c r="F766" s="309"/>
      <c r="G766" s="290"/>
      <c r="H766" s="290"/>
    </row>
    <row r="767" spans="1:8" ht="20.25">
      <c r="A767" s="41"/>
      <c r="B767" s="280"/>
      <c r="C767" s="280"/>
      <c r="D767" s="38"/>
      <c r="E767" s="89"/>
      <c r="F767" s="309"/>
      <c r="G767" s="290"/>
      <c r="H767" s="290"/>
    </row>
    <row r="768" spans="1:8" ht="20.25">
      <c r="A768" s="41"/>
      <c r="B768" s="280"/>
      <c r="C768" s="280"/>
      <c r="D768" s="38"/>
      <c r="E768" s="89"/>
      <c r="F768" s="309"/>
      <c r="G768" s="290"/>
      <c r="H768" s="290"/>
    </row>
    <row r="769" spans="1:6" ht="20.25">
      <c r="A769" s="41"/>
      <c r="B769" s="280"/>
      <c r="C769" s="280"/>
      <c r="D769" s="38"/>
      <c r="E769" s="89"/>
      <c r="F769" s="309"/>
    </row>
    <row r="770" spans="1:6" ht="20.25">
      <c r="A770" s="41"/>
      <c r="B770" s="280"/>
      <c r="C770" s="280"/>
      <c r="D770" s="38"/>
      <c r="E770" s="89"/>
      <c r="F770" s="309"/>
    </row>
    <row r="771" spans="1:6" ht="20.25">
      <c r="A771" s="93"/>
      <c r="B771" s="67"/>
      <c r="C771" s="280"/>
      <c r="D771" s="38"/>
      <c r="E771" s="89"/>
      <c r="F771" s="296"/>
    </row>
    <row r="772" spans="1:6" ht="20.25">
      <c r="A772" s="53"/>
      <c r="B772" s="53"/>
      <c r="C772" s="1238" t="s">
        <v>779</v>
      </c>
      <c r="D772" s="1239"/>
      <c r="E772" s="79">
        <f>SUM(E745:E771)</f>
        <v>3690657.9</v>
      </c>
      <c r="F772" s="296"/>
    </row>
    <row r="773" spans="1:6" ht="20.25">
      <c r="A773" s="55" t="s">
        <v>23</v>
      </c>
      <c r="B773" s="53"/>
      <c r="C773" s="53"/>
      <c r="D773" s="53"/>
      <c r="E773" s="53"/>
      <c r="F773" s="296"/>
    </row>
    <row r="774" spans="1:6" ht="20.25">
      <c r="A774" s="55"/>
      <c r="B774" s="53"/>
      <c r="C774" s="53"/>
      <c r="D774" s="53"/>
      <c r="E774" s="53"/>
      <c r="F774" s="296"/>
    </row>
    <row r="775" spans="1:6" ht="20.25">
      <c r="A775" s="19" t="s">
        <v>0</v>
      </c>
      <c r="B775" s="20"/>
      <c r="C775" s="20"/>
      <c r="D775" s="21"/>
      <c r="E775" s="22"/>
      <c r="F775" s="296"/>
    </row>
    <row r="776" spans="1:6" ht="20.25">
      <c r="A776" s="19" t="s">
        <v>1</v>
      </c>
      <c r="B776" s="20"/>
      <c r="C776" s="19" t="s">
        <v>2</v>
      </c>
      <c r="D776" s="21"/>
      <c r="E776" s="21"/>
      <c r="F776" s="296"/>
    </row>
    <row r="777" spans="1:6" ht="20.25">
      <c r="A777" s="19"/>
      <c r="B777" s="23"/>
      <c r="C777" s="20"/>
      <c r="D777" s="22"/>
      <c r="E777" s="22"/>
      <c r="F777" s="296"/>
    </row>
    <row r="778" spans="1:6" ht="20.25">
      <c r="A778" s="19"/>
      <c r="B778" s="23"/>
      <c r="C778" s="20"/>
      <c r="D778" s="22"/>
      <c r="E778" s="22"/>
      <c r="F778" s="296"/>
    </row>
    <row r="779" spans="1:6" ht="20.25">
      <c r="A779" s="19" t="s">
        <v>3</v>
      </c>
      <c r="B779" s="23"/>
      <c r="C779" s="20"/>
      <c r="D779" s="22"/>
      <c r="E779" s="22"/>
      <c r="F779" s="296"/>
    </row>
    <row r="780" spans="1:6" ht="20.25">
      <c r="A780" s="21"/>
      <c r="B780" s="24"/>
      <c r="C780" s="21"/>
      <c r="D780" s="22"/>
      <c r="E780" s="22"/>
      <c r="F780" s="296"/>
    </row>
    <row r="781" spans="1:6" ht="20.25">
      <c r="A781" s="21" t="s">
        <v>110</v>
      </c>
      <c r="B781" s="24"/>
      <c r="C781" s="21"/>
      <c r="D781" s="22"/>
      <c r="E781" s="22"/>
      <c r="F781" s="296"/>
    </row>
    <row r="782" spans="1:6" ht="20.25">
      <c r="A782" s="21" t="s">
        <v>5</v>
      </c>
      <c r="B782" s="21"/>
      <c r="C782" s="21"/>
      <c r="D782" s="22"/>
      <c r="E782" s="22"/>
      <c r="F782" s="296"/>
    </row>
    <row r="783" spans="1:6" ht="20.25">
      <c r="A783" s="21" t="s">
        <v>6</v>
      </c>
      <c r="B783" s="22"/>
      <c r="C783" s="22"/>
      <c r="D783" s="22"/>
      <c r="E783" s="22"/>
      <c r="F783" s="296"/>
    </row>
    <row r="784" spans="1:6" ht="20.25">
      <c r="A784" s="714" t="s">
        <v>7</v>
      </c>
      <c r="B784" s="26" t="s">
        <v>8</v>
      </c>
      <c r="C784" s="1238" t="s">
        <v>9</v>
      </c>
      <c r="D784" s="1240"/>
      <c r="E784" s="714" t="s">
        <v>10</v>
      </c>
      <c r="F784" s="296"/>
    </row>
    <row r="785" spans="1:8" ht="20.25">
      <c r="A785" s="27"/>
      <c r="B785" s="28" t="s">
        <v>11</v>
      </c>
      <c r="C785" s="714"/>
      <c r="D785" s="29"/>
      <c r="E785" s="27" t="s">
        <v>12</v>
      </c>
      <c r="F785" s="296"/>
    </row>
    <row r="786" spans="1:8" ht="20.25">
      <c r="A786" s="30"/>
      <c r="B786" s="31"/>
      <c r="C786" s="715" t="s">
        <v>13</v>
      </c>
      <c r="D786" s="718" t="s">
        <v>14</v>
      </c>
      <c r="E786" s="715"/>
      <c r="F786" s="296"/>
    </row>
    <row r="787" spans="1:8" ht="20.25">
      <c r="A787" s="34" t="s">
        <v>111</v>
      </c>
      <c r="B787" s="34" t="s">
        <v>104</v>
      </c>
      <c r="C787" s="34" t="s">
        <v>19</v>
      </c>
      <c r="D787" s="35">
        <v>38868</v>
      </c>
      <c r="E787" s="222">
        <v>100</v>
      </c>
      <c r="F787" s="296"/>
    </row>
    <row r="788" spans="1:8" ht="20.25">
      <c r="A788" s="280"/>
      <c r="B788" s="280" t="s">
        <v>20</v>
      </c>
      <c r="C788" s="280" t="s">
        <v>33</v>
      </c>
      <c r="D788" s="38">
        <v>40209</v>
      </c>
      <c r="E788" s="223">
        <v>-6963</v>
      </c>
      <c r="F788" s="296"/>
    </row>
    <row r="789" spans="1:8" ht="20.25">
      <c r="A789" s="41"/>
      <c r="B789" s="280" t="s">
        <v>112</v>
      </c>
      <c r="C789" s="280" t="s">
        <v>33</v>
      </c>
      <c r="D789" s="38">
        <v>40237</v>
      </c>
      <c r="E789" s="223">
        <v>-863</v>
      </c>
      <c r="F789" s="296"/>
    </row>
    <row r="790" spans="1:8" ht="20.25">
      <c r="A790" s="41"/>
      <c r="B790" s="280" t="s">
        <v>20</v>
      </c>
      <c r="C790" s="280" t="s">
        <v>113</v>
      </c>
      <c r="D790" s="38">
        <v>40739</v>
      </c>
      <c r="E790" s="224">
        <v>-7820</v>
      </c>
      <c r="F790" s="296"/>
    </row>
    <row r="791" spans="1:8" ht="20.25">
      <c r="A791" s="41"/>
      <c r="B791" s="280" t="s">
        <v>106</v>
      </c>
      <c r="C791" s="280" t="s">
        <v>114</v>
      </c>
      <c r="D791" s="38">
        <v>41455</v>
      </c>
      <c r="E791" s="223">
        <v>-20000</v>
      </c>
      <c r="F791" s="296"/>
    </row>
    <row r="792" spans="1:8" ht="20.25">
      <c r="A792" s="41"/>
      <c r="B792" s="280" t="s">
        <v>27</v>
      </c>
      <c r="C792" s="280" t="s">
        <v>115</v>
      </c>
      <c r="D792" s="42">
        <v>41639</v>
      </c>
      <c r="E792" s="223">
        <v>-195878</v>
      </c>
      <c r="F792" s="296"/>
    </row>
    <row r="793" spans="1:8" ht="20.25">
      <c r="A793" s="41"/>
      <c r="B793" s="280"/>
      <c r="C793" s="280"/>
      <c r="D793" s="38"/>
      <c r="E793" s="694"/>
      <c r="F793" s="297"/>
      <c r="G793" s="290"/>
      <c r="H793" s="290"/>
    </row>
    <row r="794" spans="1:8" ht="20.25">
      <c r="A794" s="41"/>
      <c r="B794" s="280"/>
      <c r="C794" s="280"/>
      <c r="D794" s="42"/>
      <c r="E794" s="89"/>
      <c r="F794" s="296"/>
    </row>
    <row r="795" spans="1:8" ht="20.25">
      <c r="A795" s="41"/>
      <c r="B795" s="280"/>
      <c r="C795" s="280"/>
      <c r="D795" s="42"/>
      <c r="E795" s="89"/>
      <c r="F795" s="296"/>
    </row>
    <row r="796" spans="1:8" ht="20.25">
      <c r="A796" s="41"/>
      <c r="B796" s="280"/>
      <c r="C796" s="280"/>
      <c r="D796" s="42"/>
      <c r="E796" s="89"/>
    </row>
    <row r="797" spans="1:8" ht="20.25">
      <c r="A797" s="41"/>
      <c r="B797" s="280"/>
      <c r="C797" s="280"/>
      <c r="D797" s="42"/>
      <c r="E797" s="89"/>
    </row>
    <row r="798" spans="1:8" ht="20.25">
      <c r="A798" s="41"/>
      <c r="B798" s="281"/>
      <c r="C798" s="280"/>
      <c r="D798" s="42"/>
      <c r="E798" s="89"/>
    </row>
    <row r="799" spans="1:8" ht="20.25">
      <c r="A799" s="41"/>
      <c r="B799" s="281"/>
      <c r="C799" s="77"/>
      <c r="D799" s="78"/>
      <c r="E799" s="89"/>
    </row>
    <row r="800" spans="1:8" ht="20.25">
      <c r="A800" s="41"/>
      <c r="B800" s="281"/>
      <c r="C800" s="77"/>
      <c r="D800" s="78"/>
      <c r="E800" s="89"/>
    </row>
    <row r="801" spans="1:5" ht="20.25">
      <c r="A801" s="41"/>
      <c r="B801" s="281"/>
      <c r="C801" s="77"/>
      <c r="D801" s="78"/>
      <c r="E801" s="46"/>
    </row>
    <row r="802" spans="1:5" ht="20.25">
      <c r="A802" s="41"/>
      <c r="B802" s="281"/>
      <c r="C802" s="77"/>
      <c r="D802" s="78"/>
      <c r="E802" s="46"/>
    </row>
    <row r="803" spans="1:5" ht="20.25">
      <c r="A803" s="41"/>
      <c r="B803" s="281"/>
      <c r="C803" s="77"/>
      <c r="D803" s="78"/>
      <c r="E803" s="46"/>
    </row>
    <row r="804" spans="1:5" ht="20.25">
      <c r="A804" s="41"/>
      <c r="B804" s="281"/>
      <c r="C804" s="77"/>
      <c r="D804" s="78"/>
      <c r="E804" s="46"/>
    </row>
    <row r="805" spans="1:5" ht="20.25">
      <c r="A805" s="280"/>
      <c r="B805" s="281"/>
      <c r="C805" s="280"/>
      <c r="D805" s="45"/>
      <c r="E805" s="46"/>
    </row>
    <row r="806" spans="1:5" ht="20.25">
      <c r="A806" s="280"/>
      <c r="B806" s="281"/>
      <c r="C806" s="280"/>
      <c r="D806" s="45"/>
      <c r="E806" s="46"/>
    </row>
    <row r="807" spans="1:5" ht="20.25">
      <c r="A807" s="280"/>
      <c r="B807" s="281"/>
      <c r="C807" s="280"/>
      <c r="D807" s="45"/>
      <c r="E807" s="46"/>
    </row>
    <row r="808" spans="1:5" ht="20.25">
      <c r="A808" s="280"/>
      <c r="B808" s="281"/>
      <c r="C808" s="280"/>
      <c r="D808" s="45"/>
      <c r="E808" s="46"/>
    </row>
    <row r="809" spans="1:5" ht="20.25">
      <c r="A809" s="280"/>
      <c r="B809" s="281"/>
      <c r="C809" s="280"/>
      <c r="D809" s="45"/>
      <c r="E809" s="46"/>
    </row>
    <row r="810" spans="1:5" ht="20.25">
      <c r="A810" s="280"/>
      <c r="B810" s="281"/>
      <c r="C810" s="280"/>
      <c r="D810" s="45"/>
      <c r="E810" s="46"/>
    </row>
    <row r="811" spans="1:5" ht="20.25">
      <c r="A811" s="280"/>
      <c r="B811" s="281"/>
      <c r="C811" s="280"/>
      <c r="D811" s="45"/>
      <c r="E811" s="46"/>
    </row>
    <row r="812" spans="1:5" ht="20.25">
      <c r="A812" s="47"/>
      <c r="B812" s="48"/>
      <c r="C812" s="47"/>
      <c r="D812" s="49"/>
      <c r="E812" s="50"/>
    </row>
    <row r="813" spans="1:5" ht="20.25">
      <c r="A813" s="30"/>
      <c r="B813" s="51"/>
      <c r="C813" s="30"/>
      <c r="D813" s="49"/>
      <c r="E813" s="50"/>
    </row>
    <row r="814" spans="1:5" ht="20.25">
      <c r="A814" s="52"/>
      <c r="B814" s="53"/>
      <c r="C814" s="1238" t="s">
        <v>774</v>
      </c>
      <c r="D814" s="1239"/>
      <c r="E814" s="74">
        <f>SUM(E787:E813)</f>
        <v>-231424</v>
      </c>
    </row>
    <row r="815" spans="1:5" ht="20.25">
      <c r="A815" s="55" t="s">
        <v>23</v>
      </c>
      <c r="B815" s="22"/>
      <c r="C815" s="22"/>
      <c r="D815" s="22"/>
      <c r="E815" s="22"/>
    </row>
    <row r="816" spans="1:5" ht="20.25">
      <c r="A816" s="19" t="s">
        <v>0</v>
      </c>
      <c r="B816" s="20"/>
      <c r="C816" s="20"/>
      <c r="D816" s="21"/>
      <c r="E816" s="22"/>
    </row>
    <row r="817" spans="1:6" ht="20.25">
      <c r="A817" s="19" t="s">
        <v>1</v>
      </c>
      <c r="B817" s="20"/>
      <c r="C817" s="19" t="s">
        <v>2</v>
      </c>
      <c r="D817" s="21"/>
      <c r="E817" s="21"/>
    </row>
    <row r="818" spans="1:6" ht="20.25">
      <c r="A818" s="19"/>
      <c r="B818" s="23"/>
      <c r="C818" s="20"/>
      <c r="D818" s="22"/>
      <c r="E818" s="22"/>
    </row>
    <row r="819" spans="1:6" ht="20.25">
      <c r="A819" s="19"/>
      <c r="B819" s="23"/>
      <c r="C819" s="20"/>
      <c r="D819" s="22"/>
      <c r="E819" s="22"/>
    </row>
    <row r="820" spans="1:6" ht="20.25">
      <c r="A820" s="19" t="s">
        <v>3</v>
      </c>
      <c r="B820" s="23"/>
      <c r="C820" s="20"/>
      <c r="D820" s="22"/>
      <c r="E820" s="22"/>
    </row>
    <row r="821" spans="1:6" ht="20.25">
      <c r="A821" s="21"/>
      <c r="B821" s="24"/>
      <c r="C821" s="21"/>
      <c r="D821" s="22"/>
      <c r="E821" s="22"/>
    </row>
    <row r="822" spans="1:6" ht="20.25">
      <c r="A822" s="21" t="s">
        <v>116</v>
      </c>
      <c r="B822" s="24"/>
      <c r="C822" s="21"/>
      <c r="D822" s="22"/>
      <c r="E822" s="22"/>
    </row>
    <row r="823" spans="1:6" ht="20.25">
      <c r="A823" s="21" t="s">
        <v>5</v>
      </c>
      <c r="B823" s="21"/>
      <c r="C823" s="21"/>
      <c r="D823" s="22"/>
      <c r="E823" s="22"/>
    </row>
    <row r="824" spans="1:6" ht="20.25">
      <c r="A824" s="21" t="s">
        <v>6</v>
      </c>
      <c r="B824" s="22"/>
      <c r="C824" s="22"/>
      <c r="D824" s="22"/>
      <c r="E824" s="22"/>
    </row>
    <row r="825" spans="1:6" ht="20.25">
      <c r="A825" s="714" t="s">
        <v>7</v>
      </c>
      <c r="B825" s="26" t="s">
        <v>8</v>
      </c>
      <c r="C825" s="1238" t="s">
        <v>9</v>
      </c>
      <c r="D825" s="1240"/>
      <c r="E825" s="714" t="s">
        <v>10</v>
      </c>
    </row>
    <row r="826" spans="1:6" ht="20.25">
      <c r="A826" s="27"/>
      <c r="B826" s="28" t="s">
        <v>11</v>
      </c>
      <c r="C826" s="714"/>
      <c r="D826" s="29"/>
      <c r="E826" s="27" t="s">
        <v>12</v>
      </c>
    </row>
    <row r="827" spans="1:6" ht="20.25">
      <c r="A827" s="30"/>
      <c r="B827" s="31"/>
      <c r="C827" s="715" t="s">
        <v>13</v>
      </c>
      <c r="D827" s="718" t="s">
        <v>14</v>
      </c>
      <c r="E827" s="715"/>
    </row>
    <row r="828" spans="1:6" ht="20.25">
      <c r="A828" s="34" t="s">
        <v>117</v>
      </c>
      <c r="B828" s="34" t="s">
        <v>105</v>
      </c>
      <c r="C828" s="34" t="s">
        <v>19</v>
      </c>
      <c r="D828" s="35">
        <v>39233</v>
      </c>
      <c r="E828" s="94">
        <v>-8096.2</v>
      </c>
    </row>
    <row r="829" spans="1:6" ht="20.25">
      <c r="A829" s="280"/>
      <c r="B829" s="280" t="s">
        <v>105</v>
      </c>
      <c r="C829" s="280" t="s">
        <v>17</v>
      </c>
      <c r="D829" s="38">
        <v>39493</v>
      </c>
      <c r="E829" s="88">
        <v>-100</v>
      </c>
    </row>
    <row r="830" spans="1:6" ht="20.25">
      <c r="A830" s="41"/>
      <c r="B830" s="280" t="s">
        <v>104</v>
      </c>
      <c r="C830" s="280" t="s">
        <v>17</v>
      </c>
      <c r="D830" s="38">
        <v>39706</v>
      </c>
      <c r="E830" s="89">
        <v>360</v>
      </c>
    </row>
    <row r="831" spans="1:6" ht="20.25">
      <c r="A831" s="41"/>
      <c r="B831" s="280" t="s">
        <v>118</v>
      </c>
      <c r="C831" s="280" t="s">
        <v>119</v>
      </c>
      <c r="D831" s="38">
        <v>39994</v>
      </c>
      <c r="E831" s="88">
        <v>-34000</v>
      </c>
      <c r="F831" s="296"/>
    </row>
    <row r="832" spans="1:6" ht="20.25">
      <c r="A832" s="41"/>
      <c r="B832" s="280" t="s">
        <v>118</v>
      </c>
      <c r="C832" s="280" t="s">
        <v>77</v>
      </c>
      <c r="D832" s="38">
        <v>40004</v>
      </c>
      <c r="E832" s="88">
        <v>-33340</v>
      </c>
      <c r="F832" s="296"/>
    </row>
    <row r="833" spans="1:8" ht="20.25">
      <c r="A833" s="41"/>
      <c r="B833" s="280" t="s">
        <v>118</v>
      </c>
      <c r="C833" s="280" t="s">
        <v>77</v>
      </c>
      <c r="D833" s="38">
        <v>40004</v>
      </c>
      <c r="E833" s="88">
        <v>-36120</v>
      </c>
      <c r="F833" s="296"/>
    </row>
    <row r="834" spans="1:8" ht="20.25">
      <c r="A834" s="41"/>
      <c r="B834" s="280" t="s">
        <v>120</v>
      </c>
      <c r="C834" s="280" t="s">
        <v>19</v>
      </c>
      <c r="D834" s="38">
        <v>40237</v>
      </c>
      <c r="E834" s="88">
        <v>-100</v>
      </c>
      <c r="F834" s="296"/>
    </row>
    <row r="835" spans="1:8" ht="20.25">
      <c r="A835" s="41"/>
      <c r="B835" s="280" t="s">
        <v>120</v>
      </c>
      <c r="C835" s="280" t="s">
        <v>19</v>
      </c>
      <c r="D835" s="38">
        <v>40694</v>
      </c>
      <c r="E835" s="88">
        <v>-4300</v>
      </c>
      <c r="F835" s="296"/>
    </row>
    <row r="836" spans="1:8" ht="20.25">
      <c r="A836" s="280"/>
      <c r="B836" s="280" t="s">
        <v>121</v>
      </c>
      <c r="C836" s="280" t="s">
        <v>32</v>
      </c>
      <c r="D836" s="38">
        <v>40923</v>
      </c>
      <c r="E836" s="88">
        <v>-11580.8</v>
      </c>
      <c r="F836" s="296"/>
    </row>
    <row r="837" spans="1:8" ht="20.25">
      <c r="A837" s="280"/>
      <c r="B837" s="280" t="s">
        <v>120</v>
      </c>
      <c r="C837" s="280" t="s">
        <v>19</v>
      </c>
      <c r="D837" s="38">
        <v>42369</v>
      </c>
      <c r="E837" s="90">
        <v>-6627</v>
      </c>
      <c r="F837" s="295"/>
    </row>
    <row r="838" spans="1:8" ht="20.25">
      <c r="A838" s="280"/>
      <c r="B838" s="280" t="s">
        <v>18</v>
      </c>
      <c r="C838" s="280" t="s">
        <v>32</v>
      </c>
      <c r="D838" s="42">
        <v>43054</v>
      </c>
      <c r="E838" s="240">
        <v>424004</v>
      </c>
      <c r="F838" s="296"/>
      <c r="G838" s="290"/>
      <c r="H838" s="290"/>
    </row>
    <row r="839" spans="1:8" ht="20.25">
      <c r="A839" s="280"/>
      <c r="B839" s="280" t="s">
        <v>40</v>
      </c>
      <c r="C839" s="280" t="s">
        <v>17</v>
      </c>
      <c r="D839" s="168">
        <v>43174</v>
      </c>
      <c r="E839" s="284">
        <v>7747628</v>
      </c>
      <c r="F839" s="296" t="s">
        <v>539</v>
      </c>
      <c r="G839" s="290"/>
      <c r="H839" s="290"/>
    </row>
    <row r="840" spans="1:8" ht="20.25">
      <c r="A840" s="280"/>
      <c r="B840" s="280" t="s">
        <v>40</v>
      </c>
      <c r="C840" s="280" t="s">
        <v>19</v>
      </c>
      <c r="D840" s="38">
        <v>43190</v>
      </c>
      <c r="E840" s="284">
        <v>4315754</v>
      </c>
      <c r="F840" s="296" t="s">
        <v>539</v>
      </c>
    </row>
    <row r="841" spans="1:8" ht="20.25">
      <c r="A841" s="280"/>
      <c r="B841" s="281"/>
      <c r="C841" s="280"/>
      <c r="D841" s="42"/>
      <c r="E841" s="284"/>
      <c r="F841" s="296"/>
    </row>
    <row r="842" spans="1:8" ht="20.25">
      <c r="A842" s="280"/>
      <c r="B842" s="281"/>
      <c r="C842" s="280"/>
      <c r="D842" s="42"/>
      <c r="E842" s="89"/>
      <c r="F842" s="296"/>
    </row>
    <row r="843" spans="1:8" ht="20.25">
      <c r="A843" s="280"/>
      <c r="B843" s="281"/>
      <c r="C843" s="280"/>
      <c r="D843" s="42"/>
      <c r="E843" s="89"/>
      <c r="F843" s="296"/>
    </row>
    <row r="844" spans="1:8" ht="20.25">
      <c r="A844" s="280"/>
      <c r="B844" s="281"/>
      <c r="C844" s="280"/>
      <c r="D844" s="42"/>
      <c r="E844" s="89"/>
      <c r="F844" s="296"/>
    </row>
    <row r="845" spans="1:8" ht="20.25">
      <c r="A845" s="280"/>
      <c r="B845" s="281"/>
      <c r="C845" s="280"/>
      <c r="D845" s="42"/>
      <c r="E845" s="89"/>
      <c r="F845" s="296"/>
    </row>
    <row r="846" spans="1:8" ht="20.25">
      <c r="A846" s="280"/>
      <c r="B846" s="281"/>
      <c r="C846" s="280"/>
      <c r="D846" s="42"/>
      <c r="E846" s="89"/>
      <c r="F846" s="296"/>
    </row>
    <row r="847" spans="1:8" ht="20.25">
      <c r="A847" s="280"/>
      <c r="B847" s="281"/>
      <c r="C847" s="280"/>
      <c r="D847" s="42"/>
      <c r="E847" s="89"/>
    </row>
    <row r="848" spans="1:8" ht="20.25">
      <c r="A848" s="280"/>
      <c r="B848" s="281"/>
      <c r="C848" s="280"/>
      <c r="D848" s="42"/>
      <c r="E848" s="89"/>
    </row>
    <row r="849" spans="1:5" ht="20.25">
      <c r="A849" s="280"/>
      <c r="B849" s="281"/>
      <c r="C849" s="280"/>
      <c r="D849" s="42"/>
      <c r="E849" s="89"/>
    </row>
    <row r="850" spans="1:5" ht="20.25">
      <c r="A850" s="280"/>
      <c r="B850" s="281"/>
      <c r="C850" s="280"/>
      <c r="D850" s="42"/>
      <c r="E850" s="89"/>
    </row>
    <row r="851" spans="1:5" ht="20.25">
      <c r="A851" s="280"/>
      <c r="B851" s="281"/>
      <c r="C851" s="280"/>
      <c r="D851" s="42"/>
      <c r="E851" s="89"/>
    </row>
    <row r="852" spans="1:5" ht="20.25">
      <c r="A852" s="280"/>
      <c r="B852" s="281"/>
      <c r="C852" s="280"/>
      <c r="D852" s="42"/>
      <c r="E852" s="89"/>
    </row>
    <row r="853" spans="1:5" ht="20.25">
      <c r="A853" s="280"/>
      <c r="B853" s="281"/>
      <c r="C853" s="280"/>
      <c r="D853" s="42"/>
      <c r="E853" s="89"/>
    </row>
    <row r="854" spans="1:5" ht="20.25">
      <c r="A854" s="30"/>
      <c r="B854" s="51"/>
      <c r="C854" s="30"/>
      <c r="D854" s="49"/>
      <c r="E854" s="50"/>
    </row>
    <row r="855" spans="1:5" ht="20.25">
      <c r="A855" s="52"/>
      <c r="B855" s="53"/>
      <c r="C855" s="1238" t="s">
        <v>779</v>
      </c>
      <c r="D855" s="1239"/>
      <c r="E855" s="140">
        <f>SUM(E828:E854)</f>
        <v>12353482</v>
      </c>
    </row>
    <row r="856" spans="1:5" ht="20.25">
      <c r="A856" s="55" t="s">
        <v>23</v>
      </c>
      <c r="B856" s="22"/>
      <c r="C856" s="22"/>
      <c r="D856" s="22"/>
      <c r="E856" s="22"/>
    </row>
    <row r="857" spans="1:5" ht="20.25">
      <c r="A857" s="19" t="s">
        <v>0</v>
      </c>
      <c r="B857" s="20"/>
      <c r="C857" s="20"/>
      <c r="D857" s="21"/>
      <c r="E857" s="22"/>
    </row>
    <row r="858" spans="1:5" ht="20.25">
      <c r="A858" s="19" t="s">
        <v>1</v>
      </c>
      <c r="B858" s="20"/>
      <c r="C858" s="19" t="s">
        <v>2</v>
      </c>
      <c r="D858" s="21"/>
      <c r="E858" s="21"/>
    </row>
    <row r="859" spans="1:5" ht="20.25">
      <c r="A859" s="19"/>
      <c r="B859" s="23"/>
      <c r="C859" s="20"/>
      <c r="D859" s="22"/>
      <c r="E859" s="22"/>
    </row>
    <row r="860" spans="1:5" ht="20.25">
      <c r="A860" s="19"/>
      <c r="B860" s="23"/>
      <c r="C860" s="20"/>
      <c r="D860" s="22"/>
      <c r="E860" s="22"/>
    </row>
    <row r="861" spans="1:5" ht="20.25">
      <c r="A861" s="19" t="s">
        <v>3</v>
      </c>
      <c r="B861" s="23"/>
      <c r="C861" s="20"/>
      <c r="D861" s="22"/>
      <c r="E861" s="22"/>
    </row>
    <row r="862" spans="1:5" ht="20.25">
      <c r="A862" s="21"/>
      <c r="B862" s="24"/>
      <c r="C862" s="21"/>
      <c r="D862" s="22"/>
      <c r="E862" s="22"/>
    </row>
    <row r="863" spans="1:5" ht="20.25">
      <c r="A863" s="21" t="s">
        <v>122</v>
      </c>
      <c r="B863" s="24"/>
      <c r="C863" s="21"/>
      <c r="D863" s="22"/>
      <c r="E863" s="22"/>
    </row>
    <row r="864" spans="1:5" ht="20.25">
      <c r="A864" s="21" t="s">
        <v>5</v>
      </c>
      <c r="B864" s="21"/>
      <c r="C864" s="21"/>
      <c r="D864" s="22"/>
      <c r="E864" s="22"/>
    </row>
    <row r="865" spans="1:6" ht="20.25">
      <c r="A865" s="21" t="s">
        <v>6</v>
      </c>
      <c r="B865" s="22"/>
      <c r="C865" s="22"/>
      <c r="D865" s="22"/>
      <c r="E865" s="22"/>
    </row>
    <row r="866" spans="1:6" ht="20.25">
      <c r="A866" s="714" t="s">
        <v>7</v>
      </c>
      <c r="B866" s="26" t="s">
        <v>8</v>
      </c>
      <c r="C866" s="1238" t="s">
        <v>9</v>
      </c>
      <c r="D866" s="1239"/>
      <c r="E866" s="714" t="s">
        <v>10</v>
      </c>
    </row>
    <row r="867" spans="1:6" ht="20.25">
      <c r="A867" s="27"/>
      <c r="B867" s="28" t="s">
        <v>11</v>
      </c>
      <c r="C867" s="714"/>
      <c r="D867" s="29"/>
      <c r="E867" s="27" t="s">
        <v>12</v>
      </c>
      <c r="F867" s="296"/>
    </row>
    <row r="868" spans="1:6" ht="20.25">
      <c r="A868" s="30"/>
      <c r="B868" s="31"/>
      <c r="C868" s="715" t="s">
        <v>13</v>
      </c>
      <c r="D868" s="718" t="s">
        <v>14</v>
      </c>
      <c r="E868" s="715"/>
      <c r="F868" s="296"/>
    </row>
    <row r="869" spans="1:6" ht="20.25">
      <c r="A869" s="241" t="s">
        <v>123</v>
      </c>
      <c r="B869" s="34" t="s">
        <v>105</v>
      </c>
      <c r="C869" s="34" t="s">
        <v>19</v>
      </c>
      <c r="D869" s="35">
        <v>39233</v>
      </c>
      <c r="E869" s="94">
        <v>-1179</v>
      </c>
      <c r="F869" s="296"/>
    </row>
    <row r="870" spans="1:6" ht="20.25">
      <c r="A870" s="280"/>
      <c r="B870" s="280" t="s">
        <v>104</v>
      </c>
      <c r="C870" s="280" t="s">
        <v>19</v>
      </c>
      <c r="D870" s="38">
        <v>39355</v>
      </c>
      <c r="E870" s="89">
        <v>3410.5</v>
      </c>
      <c r="F870" s="296"/>
    </row>
    <row r="871" spans="1:6" ht="20.25">
      <c r="A871" s="41"/>
      <c r="B871" s="280" t="s">
        <v>104</v>
      </c>
      <c r="C871" s="280" t="s">
        <v>17</v>
      </c>
      <c r="D871" s="38">
        <v>39370</v>
      </c>
      <c r="E871" s="89">
        <v>1410.5</v>
      </c>
      <c r="F871" s="296"/>
    </row>
    <row r="872" spans="1:6" ht="20.25">
      <c r="A872" s="41"/>
      <c r="B872" s="280" t="s">
        <v>104</v>
      </c>
      <c r="C872" s="280" t="s">
        <v>19</v>
      </c>
      <c r="D872" s="38">
        <v>39660</v>
      </c>
      <c r="E872" s="89">
        <v>705.25</v>
      </c>
      <c r="F872" s="296"/>
    </row>
    <row r="873" spans="1:6" ht="20.25">
      <c r="A873" s="41"/>
      <c r="B873" s="280" t="s">
        <v>104</v>
      </c>
      <c r="C873" s="280" t="s">
        <v>17</v>
      </c>
      <c r="D873" s="38">
        <v>39675</v>
      </c>
      <c r="E873" s="89">
        <v>286.8</v>
      </c>
      <c r="F873" s="296"/>
    </row>
    <row r="874" spans="1:6" ht="20.25">
      <c r="A874" s="41"/>
      <c r="B874" s="280" t="s">
        <v>105</v>
      </c>
      <c r="C874" s="280" t="s">
        <v>17</v>
      </c>
      <c r="D874" s="38">
        <v>39736</v>
      </c>
      <c r="E874" s="88">
        <v>-2008</v>
      </c>
      <c r="F874" s="296"/>
    </row>
    <row r="875" spans="1:6" ht="20.25">
      <c r="A875" s="41"/>
      <c r="B875" s="280" t="s">
        <v>104</v>
      </c>
      <c r="C875" s="280" t="s">
        <v>17</v>
      </c>
      <c r="D875" s="38">
        <v>39887</v>
      </c>
      <c r="E875" s="89">
        <v>76841</v>
      </c>
      <c r="F875" s="296"/>
    </row>
    <row r="876" spans="1:6" ht="20.25">
      <c r="A876" s="41"/>
      <c r="B876" s="280" t="s">
        <v>104</v>
      </c>
      <c r="C876" s="280" t="s">
        <v>17</v>
      </c>
      <c r="D876" s="38">
        <v>39948</v>
      </c>
      <c r="E876" s="89">
        <v>3992</v>
      </c>
      <c r="F876" s="296"/>
    </row>
    <row r="877" spans="1:6" ht="20.25">
      <c r="A877" s="280"/>
      <c r="B877" s="280" t="s">
        <v>104</v>
      </c>
      <c r="C877" s="280" t="s">
        <v>19</v>
      </c>
      <c r="D877" s="38">
        <v>39964</v>
      </c>
      <c r="E877" s="89">
        <v>13453.6</v>
      </c>
      <c r="F877" s="296"/>
    </row>
    <row r="878" spans="1:6" ht="20.25">
      <c r="A878" s="41"/>
      <c r="B878" s="280" t="s">
        <v>105</v>
      </c>
      <c r="C878" s="280" t="s">
        <v>19</v>
      </c>
      <c r="D878" s="38">
        <v>39994</v>
      </c>
      <c r="E878" s="88">
        <v>-1463</v>
      </c>
      <c r="F878" s="296"/>
    </row>
    <row r="879" spans="1:6" ht="20.25">
      <c r="A879" s="41"/>
      <c r="B879" s="280" t="s">
        <v>104</v>
      </c>
      <c r="C879" s="280" t="s">
        <v>32</v>
      </c>
      <c r="D879" s="38">
        <v>40009</v>
      </c>
      <c r="E879" s="89">
        <v>10725</v>
      </c>
      <c r="F879" s="296"/>
    </row>
    <row r="880" spans="1:6" ht="20.25">
      <c r="A880" s="280"/>
      <c r="B880" s="280" t="s">
        <v>105</v>
      </c>
      <c r="C880" s="280" t="s">
        <v>17</v>
      </c>
      <c r="D880" s="38">
        <v>40252</v>
      </c>
      <c r="E880" s="88">
        <v>-62227</v>
      </c>
      <c r="F880" s="296"/>
    </row>
    <row r="881" spans="1:6" ht="20.25">
      <c r="A881" s="280"/>
      <c r="B881" s="280" t="s">
        <v>40</v>
      </c>
      <c r="C881" s="280" t="s">
        <v>17</v>
      </c>
      <c r="D881" s="168">
        <v>43190</v>
      </c>
      <c r="E881" s="89">
        <v>2077130</v>
      </c>
      <c r="F881" s="296">
        <v>43101</v>
      </c>
    </row>
    <row r="882" spans="1:6" ht="20.25">
      <c r="A882" s="280"/>
      <c r="B882" s="280"/>
      <c r="C882" s="280"/>
      <c r="D882" s="38"/>
      <c r="E882" s="89">
        <v>1</v>
      </c>
      <c r="F882" s="296">
        <v>43101</v>
      </c>
    </row>
    <row r="883" spans="1:6" ht="20.25">
      <c r="A883" s="280"/>
      <c r="B883" s="280"/>
      <c r="C883" s="280"/>
      <c r="D883" s="38"/>
      <c r="E883" s="89"/>
      <c r="F883" s="296"/>
    </row>
    <row r="884" spans="1:6" ht="20.25">
      <c r="A884" s="280"/>
      <c r="B884" s="280"/>
      <c r="C884" s="280"/>
      <c r="D884" s="38"/>
      <c r="E884" s="89"/>
      <c r="F884" s="296"/>
    </row>
    <row r="885" spans="1:6" ht="20.25">
      <c r="A885" s="280"/>
      <c r="B885" s="280"/>
      <c r="C885" s="280"/>
      <c r="D885" s="38"/>
      <c r="E885" s="89"/>
      <c r="F885" s="296"/>
    </row>
    <row r="886" spans="1:6" ht="20.25">
      <c r="A886" s="280"/>
      <c r="B886" s="280"/>
      <c r="C886" s="280"/>
      <c r="D886" s="38"/>
      <c r="E886" s="97"/>
      <c r="F886" s="296"/>
    </row>
    <row r="887" spans="1:6" ht="20.25">
      <c r="A887" s="280"/>
      <c r="B887" s="280"/>
      <c r="C887" s="280"/>
      <c r="D887" s="38"/>
      <c r="E887" s="97"/>
      <c r="F887" s="296"/>
    </row>
    <row r="888" spans="1:6" ht="20.25">
      <c r="A888" s="280"/>
      <c r="B888" s="280"/>
      <c r="C888" s="280"/>
      <c r="D888" s="38"/>
      <c r="E888" s="97"/>
      <c r="F888" s="296"/>
    </row>
    <row r="889" spans="1:6" ht="20.25">
      <c r="A889" s="280"/>
      <c r="B889" s="280"/>
      <c r="C889" s="280"/>
      <c r="D889" s="38"/>
      <c r="E889" s="89"/>
      <c r="F889" s="296"/>
    </row>
    <row r="890" spans="1:6" ht="20.25">
      <c r="A890" s="280"/>
      <c r="B890" s="280"/>
      <c r="C890" s="280"/>
      <c r="D890" s="38"/>
      <c r="E890" s="89"/>
      <c r="F890" s="296"/>
    </row>
    <row r="891" spans="1:6" ht="20.25">
      <c r="A891" s="280"/>
      <c r="B891" s="280"/>
      <c r="C891" s="280"/>
      <c r="D891" s="38"/>
      <c r="E891" s="89"/>
      <c r="F891" s="296"/>
    </row>
    <row r="892" spans="1:6" ht="20.25">
      <c r="A892" s="280"/>
      <c r="B892" s="280"/>
      <c r="C892" s="280"/>
      <c r="D892" s="38"/>
      <c r="E892" s="89"/>
      <c r="F892" s="296"/>
    </row>
    <row r="893" spans="1:6" ht="20.25">
      <c r="A893" s="280"/>
      <c r="B893" s="280"/>
      <c r="C893" s="280"/>
      <c r="D893" s="38"/>
      <c r="E893" s="89"/>
      <c r="F893" s="296"/>
    </row>
    <row r="894" spans="1:6" ht="20.25">
      <c r="A894" s="280"/>
      <c r="B894" s="280"/>
      <c r="C894" s="280"/>
      <c r="D894" s="38"/>
      <c r="E894" s="89"/>
      <c r="F894" s="296"/>
    </row>
    <row r="895" spans="1:6" ht="20.25">
      <c r="A895" s="67"/>
      <c r="B895" s="67"/>
      <c r="C895" s="67"/>
      <c r="D895" s="68"/>
      <c r="E895" s="98"/>
      <c r="F895" s="296"/>
    </row>
    <row r="896" spans="1:6" ht="20.25">
      <c r="A896" s="52"/>
      <c r="B896" s="53"/>
      <c r="C896" s="1238" t="s">
        <v>779</v>
      </c>
      <c r="D896" s="1239"/>
      <c r="E896" s="99">
        <f>SUM(E869:E895)</f>
        <v>2121078.65</v>
      </c>
      <c r="F896" s="296"/>
    </row>
    <row r="897" spans="1:8" ht="20.25">
      <c r="A897" s="55" t="s">
        <v>23</v>
      </c>
      <c r="B897" s="53"/>
      <c r="C897" s="53"/>
      <c r="D897" s="53"/>
      <c r="E897" s="53"/>
      <c r="F897" s="296"/>
    </row>
    <row r="898" spans="1:8" ht="20.25">
      <c r="A898" s="19" t="s">
        <v>0</v>
      </c>
      <c r="B898" s="20"/>
      <c r="C898" s="20"/>
      <c r="D898" s="21"/>
      <c r="E898" s="22"/>
      <c r="F898" s="296"/>
    </row>
    <row r="899" spans="1:8" ht="20.25">
      <c r="A899" s="19" t="s">
        <v>1</v>
      </c>
      <c r="B899" s="20"/>
      <c r="C899" s="19" t="s">
        <v>2</v>
      </c>
      <c r="D899" s="21"/>
      <c r="E899" s="21"/>
      <c r="F899" s="296"/>
    </row>
    <row r="900" spans="1:8" ht="20.25">
      <c r="A900" s="19"/>
      <c r="B900" s="23"/>
      <c r="C900" s="20"/>
      <c r="D900" s="22"/>
      <c r="E900" s="22"/>
      <c r="F900" s="296"/>
    </row>
    <row r="901" spans="1:8" ht="20.25">
      <c r="A901" s="19"/>
      <c r="B901" s="23"/>
      <c r="C901" s="20"/>
      <c r="D901" s="22"/>
      <c r="E901" s="22"/>
      <c r="F901" s="296"/>
    </row>
    <row r="902" spans="1:8" ht="20.25">
      <c r="A902" s="19" t="s">
        <v>3</v>
      </c>
      <c r="B902" s="23"/>
      <c r="C902" s="20"/>
      <c r="D902" s="22"/>
      <c r="E902" s="22"/>
    </row>
    <row r="903" spans="1:8" ht="20.25">
      <c r="A903" s="21"/>
      <c r="B903" s="24"/>
      <c r="C903" s="21"/>
      <c r="D903" s="22"/>
      <c r="E903" s="22"/>
    </row>
    <row r="904" spans="1:8" ht="20.25">
      <c r="A904" s="21" t="s">
        <v>125</v>
      </c>
      <c r="B904" s="24"/>
      <c r="C904" s="21"/>
      <c r="D904" s="22"/>
      <c r="E904" s="22"/>
    </row>
    <row r="905" spans="1:8" ht="20.25">
      <c r="A905" s="21" t="s">
        <v>5</v>
      </c>
      <c r="B905" s="21"/>
      <c r="C905" s="21"/>
      <c r="D905" s="22"/>
      <c r="E905" s="22"/>
    </row>
    <row r="906" spans="1:8" ht="20.25">
      <c r="A906" s="21" t="s">
        <v>6</v>
      </c>
      <c r="B906" s="22"/>
      <c r="C906" s="22"/>
      <c r="D906" s="22"/>
      <c r="E906" s="22"/>
    </row>
    <row r="907" spans="1:8" ht="20.25">
      <c r="A907" s="714" t="s">
        <v>7</v>
      </c>
      <c r="B907" s="26" t="s">
        <v>8</v>
      </c>
      <c r="C907" s="1238" t="s">
        <v>9</v>
      </c>
      <c r="D907" s="1239"/>
      <c r="E907" s="714" t="s">
        <v>10</v>
      </c>
    </row>
    <row r="908" spans="1:8" ht="20.25">
      <c r="A908" s="27"/>
      <c r="B908" s="28" t="s">
        <v>11</v>
      </c>
      <c r="C908" s="714"/>
      <c r="D908" s="29"/>
      <c r="E908" s="27" t="s">
        <v>12</v>
      </c>
    </row>
    <row r="909" spans="1:8" ht="20.25">
      <c r="A909" s="30"/>
      <c r="B909" s="31"/>
      <c r="C909" s="715" t="s">
        <v>13</v>
      </c>
      <c r="D909" s="718" t="s">
        <v>14</v>
      </c>
      <c r="E909" s="715"/>
    </row>
    <row r="910" spans="1:8" ht="20.25">
      <c r="A910" s="34" t="s">
        <v>126</v>
      </c>
      <c r="B910" s="34" t="s">
        <v>104</v>
      </c>
      <c r="C910" s="280" t="s">
        <v>32</v>
      </c>
      <c r="D910" s="35">
        <v>39828</v>
      </c>
      <c r="E910" s="100">
        <v>30624</v>
      </c>
    </row>
    <row r="911" spans="1:8" ht="20.25">
      <c r="A911" s="41"/>
      <c r="B911" s="280" t="s">
        <v>104</v>
      </c>
      <c r="C911" s="280" t="s">
        <v>32</v>
      </c>
      <c r="D911" s="38">
        <v>39859</v>
      </c>
      <c r="E911" s="83">
        <v>164538</v>
      </c>
    </row>
    <row r="912" spans="1:8" ht="20.25">
      <c r="A912" s="41"/>
      <c r="B912" s="280" t="s">
        <v>104</v>
      </c>
      <c r="C912" s="280" t="s">
        <v>19</v>
      </c>
      <c r="D912" s="38">
        <v>39872</v>
      </c>
      <c r="E912" s="83">
        <v>400</v>
      </c>
      <c r="H912" s="279" t="s">
        <v>747</v>
      </c>
    </row>
    <row r="913" spans="1:8" ht="20.25">
      <c r="A913" s="41"/>
      <c r="B913" s="280" t="s">
        <v>104</v>
      </c>
      <c r="C913" s="280" t="s">
        <v>32</v>
      </c>
      <c r="D913" s="38">
        <v>39887</v>
      </c>
      <c r="E913" s="83">
        <v>213</v>
      </c>
      <c r="H913" s="279" t="s">
        <v>747</v>
      </c>
    </row>
    <row r="914" spans="1:8" ht="20.25">
      <c r="A914" s="41"/>
      <c r="B914" s="280" t="s">
        <v>34</v>
      </c>
      <c r="C914" s="280" t="s">
        <v>32</v>
      </c>
      <c r="D914" s="38">
        <v>39918</v>
      </c>
      <c r="E914" s="102">
        <v>20328.3</v>
      </c>
      <c r="H914" s="279" t="s">
        <v>747</v>
      </c>
    </row>
    <row r="915" spans="1:8" ht="20.25">
      <c r="A915" s="41"/>
      <c r="B915" s="280" t="s">
        <v>34</v>
      </c>
      <c r="C915" s="280" t="s">
        <v>19</v>
      </c>
      <c r="D915" s="38">
        <v>39933</v>
      </c>
      <c r="E915" s="83">
        <v>11760</v>
      </c>
    </row>
    <row r="916" spans="1:8" ht="20.25">
      <c r="A916" s="41"/>
      <c r="B916" s="280" t="s">
        <v>34</v>
      </c>
      <c r="C916" s="280" t="s">
        <v>19</v>
      </c>
      <c r="D916" s="38">
        <v>39964</v>
      </c>
      <c r="E916" s="83">
        <v>89100</v>
      </c>
    </row>
    <row r="917" spans="1:8" ht="20.25">
      <c r="A917" s="41"/>
      <c r="B917" s="280" t="s">
        <v>104</v>
      </c>
      <c r="C917" s="280" t="s">
        <v>17</v>
      </c>
      <c r="D917" s="38">
        <v>39979</v>
      </c>
      <c r="E917" s="83">
        <v>13000</v>
      </c>
      <c r="H917" s="279" t="s">
        <v>747</v>
      </c>
    </row>
    <row r="918" spans="1:8" ht="20.25">
      <c r="A918" s="41"/>
      <c r="B918" s="280" t="s">
        <v>105</v>
      </c>
      <c r="C918" s="280" t="s">
        <v>19</v>
      </c>
      <c r="D918" s="38">
        <v>39994</v>
      </c>
      <c r="E918" s="101">
        <v>-4885</v>
      </c>
      <c r="H918" s="279" t="s">
        <v>747</v>
      </c>
    </row>
    <row r="919" spans="1:8" ht="20.25">
      <c r="A919" s="41"/>
      <c r="B919" s="280" t="s">
        <v>34</v>
      </c>
      <c r="C919" s="280" t="s">
        <v>32</v>
      </c>
      <c r="D919" s="38">
        <v>40009</v>
      </c>
      <c r="E919" s="101">
        <v>-18199.900000000001</v>
      </c>
      <c r="H919" s="279" t="s">
        <v>747</v>
      </c>
    </row>
    <row r="920" spans="1:8" ht="20.25">
      <c r="A920" s="41"/>
      <c r="B920" s="280" t="s">
        <v>34</v>
      </c>
      <c r="C920" s="280" t="s">
        <v>17</v>
      </c>
      <c r="D920" s="38">
        <v>40132</v>
      </c>
      <c r="E920" s="101">
        <v>-11350</v>
      </c>
      <c r="H920" s="279" t="s">
        <v>747</v>
      </c>
    </row>
    <row r="921" spans="1:8" ht="20.25">
      <c r="A921" s="41"/>
      <c r="B921" s="103" t="s">
        <v>76</v>
      </c>
      <c r="C921" s="280" t="s">
        <v>127</v>
      </c>
      <c r="D921" s="38">
        <v>40188</v>
      </c>
      <c r="E921" s="101">
        <v>-866124</v>
      </c>
    </row>
    <row r="922" spans="1:8" ht="20.25">
      <c r="A922" s="41"/>
      <c r="B922" s="103" t="s">
        <v>76</v>
      </c>
      <c r="C922" s="280" t="s">
        <v>55</v>
      </c>
      <c r="D922" s="38">
        <v>40188</v>
      </c>
      <c r="E922" s="101">
        <v>-754290</v>
      </c>
    </row>
    <row r="923" spans="1:8" ht="20.25">
      <c r="A923" s="280"/>
      <c r="B923" s="280" t="s">
        <v>104</v>
      </c>
      <c r="C923" s="280" t="s">
        <v>17</v>
      </c>
      <c r="D923" s="38">
        <v>40252</v>
      </c>
      <c r="E923" s="101">
        <v>100</v>
      </c>
    </row>
    <row r="924" spans="1:8" ht="20.25">
      <c r="A924" s="41"/>
      <c r="B924" s="280" t="s">
        <v>128</v>
      </c>
      <c r="C924" s="280" t="s">
        <v>129</v>
      </c>
      <c r="D924" s="38">
        <v>40369</v>
      </c>
      <c r="E924" s="101">
        <v>-59029</v>
      </c>
    </row>
    <row r="925" spans="1:8" ht="20.25">
      <c r="A925" s="41"/>
      <c r="B925" s="280" t="s">
        <v>130</v>
      </c>
      <c r="C925" s="280" t="s">
        <v>98</v>
      </c>
      <c r="D925" s="38">
        <v>40801</v>
      </c>
      <c r="E925" s="101">
        <v>-3480</v>
      </c>
    </row>
    <row r="926" spans="1:8" ht="20.25">
      <c r="A926" s="41"/>
      <c r="B926" s="280" t="s">
        <v>131</v>
      </c>
      <c r="C926" s="280" t="s">
        <v>19</v>
      </c>
      <c r="D926" s="38">
        <v>42277</v>
      </c>
      <c r="E926" s="104">
        <v>-2219</v>
      </c>
    </row>
    <row r="927" spans="1:8" ht="20.25">
      <c r="A927" s="41"/>
      <c r="B927" s="280" t="s">
        <v>40</v>
      </c>
      <c r="C927" s="280" t="s">
        <v>17</v>
      </c>
      <c r="D927" s="168">
        <v>43174</v>
      </c>
      <c r="E927" s="102">
        <v>24017141</v>
      </c>
      <c r="F927" s="302">
        <v>43101</v>
      </c>
    </row>
    <row r="928" spans="1:8" ht="20.25">
      <c r="A928" s="41"/>
      <c r="B928" s="280" t="s">
        <v>40</v>
      </c>
      <c r="C928" s="280" t="s">
        <v>19</v>
      </c>
      <c r="D928" s="38">
        <v>43190</v>
      </c>
      <c r="E928" s="102">
        <v>19479197</v>
      </c>
      <c r="F928" s="302">
        <v>43101</v>
      </c>
    </row>
    <row r="929" spans="1:6" ht="20.25">
      <c r="A929" s="41"/>
      <c r="B929" s="280" t="s">
        <v>34</v>
      </c>
      <c r="C929" s="280" t="s">
        <v>19</v>
      </c>
      <c r="D929" s="38">
        <v>43131</v>
      </c>
      <c r="E929" s="102">
        <v>-1</v>
      </c>
      <c r="F929" s="302" t="s">
        <v>539</v>
      </c>
    </row>
    <row r="930" spans="1:6" ht="20.25">
      <c r="A930" s="41"/>
      <c r="B930" s="280"/>
      <c r="C930" s="280"/>
      <c r="D930" s="38"/>
      <c r="E930" s="102"/>
    </row>
    <row r="931" spans="1:6" ht="20.25">
      <c r="A931" s="41"/>
      <c r="B931" s="280"/>
      <c r="C931" s="280"/>
      <c r="D931" s="38"/>
      <c r="E931" s="102"/>
    </row>
    <row r="932" spans="1:6" ht="20.25">
      <c r="A932" s="41"/>
      <c r="B932" s="280"/>
      <c r="C932" s="280"/>
      <c r="D932" s="38"/>
      <c r="E932" s="102"/>
    </row>
    <row r="933" spans="1:6" ht="20.25">
      <c r="A933" s="41"/>
      <c r="B933" s="280"/>
      <c r="C933" s="280"/>
      <c r="D933" s="38"/>
      <c r="E933" s="102"/>
    </row>
    <row r="934" spans="1:6" ht="20.25">
      <c r="A934" s="93"/>
      <c r="B934" s="67"/>
      <c r="C934" s="280"/>
      <c r="D934" s="68"/>
      <c r="E934" s="105"/>
    </row>
    <row r="935" spans="1:6" ht="20.25">
      <c r="A935" s="53"/>
      <c r="B935" s="53"/>
      <c r="C935" s="1238" t="s">
        <v>779</v>
      </c>
      <c r="D935" s="1239"/>
      <c r="E935" s="11">
        <f>SUM(E910:E934)</f>
        <v>42106823.399999999</v>
      </c>
      <c r="F935" s="296"/>
    </row>
    <row r="936" spans="1:6" ht="20.25">
      <c r="A936" s="55" t="s">
        <v>23</v>
      </c>
      <c r="B936" s="22"/>
      <c r="C936" s="22"/>
      <c r="D936" s="22"/>
      <c r="E936" s="22"/>
      <c r="F936" s="296"/>
    </row>
    <row r="937" spans="1:6" ht="20.25">
      <c r="A937" s="19"/>
      <c r="B937" s="20"/>
      <c r="C937" s="20"/>
      <c r="D937" s="21"/>
      <c r="E937" s="22"/>
      <c r="F937" s="296"/>
    </row>
    <row r="938" spans="1:6" ht="20.25">
      <c r="A938" s="19"/>
      <c r="B938" s="20"/>
      <c r="C938" s="20"/>
      <c r="D938" s="21"/>
      <c r="E938" s="22"/>
      <c r="F938" s="296"/>
    </row>
    <row r="939" spans="1:6" ht="20.25">
      <c r="A939" s="19" t="s">
        <v>0</v>
      </c>
      <c r="B939" s="20"/>
      <c r="C939" s="20"/>
      <c r="D939" s="21"/>
      <c r="E939" s="22"/>
    </row>
    <row r="940" spans="1:6" ht="20.25">
      <c r="A940" s="19" t="s">
        <v>1</v>
      </c>
      <c r="B940" s="20"/>
      <c r="C940" s="19" t="s">
        <v>2</v>
      </c>
      <c r="D940" s="21"/>
      <c r="E940" s="21"/>
    </row>
    <row r="941" spans="1:6" ht="20.25">
      <c r="A941" s="19"/>
      <c r="B941" s="23"/>
      <c r="C941" s="20"/>
      <c r="D941" s="22"/>
      <c r="E941" s="22"/>
    </row>
    <row r="942" spans="1:6" ht="20.25">
      <c r="A942" s="19"/>
      <c r="B942" s="23"/>
      <c r="C942" s="20"/>
      <c r="D942" s="22"/>
      <c r="E942" s="22"/>
    </row>
    <row r="943" spans="1:6" ht="20.25">
      <c r="A943" s="19" t="s">
        <v>3</v>
      </c>
      <c r="B943" s="23"/>
      <c r="C943" s="20"/>
      <c r="D943" s="22"/>
      <c r="E943" s="22"/>
    </row>
    <row r="944" spans="1:6" ht="20.25">
      <c r="A944" s="21"/>
      <c r="B944" s="24"/>
      <c r="C944" s="21"/>
      <c r="D944" s="22"/>
      <c r="E944" s="22"/>
    </row>
    <row r="945" spans="1:6" ht="20.25">
      <c r="A945" s="21" t="s">
        <v>132</v>
      </c>
      <c r="B945" s="24"/>
      <c r="C945" s="21"/>
      <c r="D945" s="22"/>
      <c r="E945" s="22"/>
    </row>
    <row r="946" spans="1:6" ht="20.25">
      <c r="A946" s="21" t="s">
        <v>5</v>
      </c>
      <c r="B946" s="21"/>
      <c r="C946" s="21"/>
      <c r="D946" s="22"/>
      <c r="E946" s="22"/>
    </row>
    <row r="947" spans="1:6" ht="20.25">
      <c r="A947" s="21" t="s">
        <v>6</v>
      </c>
      <c r="B947" s="22"/>
      <c r="C947" s="22"/>
      <c r="D947" s="22"/>
      <c r="E947" s="22"/>
      <c r="F947" s="296"/>
    </row>
    <row r="948" spans="1:6" ht="20.25">
      <c r="A948" s="714" t="s">
        <v>7</v>
      </c>
      <c r="B948" s="26" t="s">
        <v>8</v>
      </c>
      <c r="C948" s="1238" t="s">
        <v>9</v>
      </c>
      <c r="D948" s="1240"/>
      <c r="E948" s="714" t="s">
        <v>10</v>
      </c>
      <c r="F948" s="296"/>
    </row>
    <row r="949" spans="1:6" ht="20.25">
      <c r="A949" s="27"/>
      <c r="B949" s="28" t="s">
        <v>11</v>
      </c>
      <c r="C949" s="714"/>
      <c r="D949" s="29"/>
      <c r="E949" s="27" t="s">
        <v>12</v>
      </c>
      <c r="F949" s="296"/>
    </row>
    <row r="950" spans="1:6" ht="20.25">
      <c r="A950" s="30"/>
      <c r="B950" s="31"/>
      <c r="C950" s="715" t="s">
        <v>13</v>
      </c>
      <c r="D950" s="718" t="s">
        <v>14</v>
      </c>
      <c r="E950" s="715"/>
      <c r="F950" s="296"/>
    </row>
    <row r="951" spans="1:6" ht="20.25">
      <c r="A951" s="34" t="s">
        <v>133</v>
      </c>
      <c r="B951" s="34" t="s">
        <v>105</v>
      </c>
      <c r="C951" s="34" t="s">
        <v>19</v>
      </c>
      <c r="D951" s="35">
        <v>38655</v>
      </c>
      <c r="E951" s="94">
        <v>-25262.36</v>
      </c>
      <c r="F951" s="296"/>
    </row>
    <row r="952" spans="1:6" ht="20.25">
      <c r="A952" s="280"/>
      <c r="B952" s="280" t="s">
        <v>18</v>
      </c>
      <c r="C952" s="280" t="s">
        <v>17</v>
      </c>
      <c r="D952" s="38">
        <v>38732</v>
      </c>
      <c r="E952" s="89">
        <v>2268517.54</v>
      </c>
      <c r="F952" s="296"/>
    </row>
    <row r="953" spans="1:6" ht="20.25">
      <c r="A953" s="41"/>
      <c r="B953" s="280" t="s">
        <v>18</v>
      </c>
      <c r="C953" s="280" t="s">
        <v>19</v>
      </c>
      <c r="D953" s="38">
        <v>38747</v>
      </c>
      <c r="E953" s="89">
        <v>2332040.96</v>
      </c>
      <c r="F953" s="296"/>
    </row>
    <row r="954" spans="1:6" ht="20.25">
      <c r="A954" s="41"/>
      <c r="B954" s="280" t="s">
        <v>18</v>
      </c>
      <c r="C954" s="280" t="s">
        <v>17</v>
      </c>
      <c r="D954" s="38">
        <v>38763</v>
      </c>
      <c r="E954" s="89">
        <v>1991407.97</v>
      </c>
      <c r="F954" s="296"/>
    </row>
    <row r="955" spans="1:6" ht="20.25">
      <c r="A955" s="41"/>
      <c r="B955" s="280" t="s">
        <v>18</v>
      </c>
      <c r="C955" s="280" t="s">
        <v>19</v>
      </c>
      <c r="D955" s="38">
        <v>38776</v>
      </c>
      <c r="E955" s="89">
        <v>1478135.45</v>
      </c>
      <c r="F955" s="296"/>
    </row>
    <row r="956" spans="1:6" ht="20.25">
      <c r="A956" s="41"/>
      <c r="B956" s="280" t="s">
        <v>18</v>
      </c>
      <c r="C956" s="280" t="s">
        <v>17</v>
      </c>
      <c r="D956" s="38">
        <v>38791</v>
      </c>
      <c r="E956" s="89">
        <v>1921271.12</v>
      </c>
      <c r="F956" s="296"/>
    </row>
    <row r="957" spans="1:6" ht="20.25">
      <c r="A957" s="41"/>
      <c r="B957" s="280" t="s">
        <v>134</v>
      </c>
      <c r="C957" s="280" t="s">
        <v>135</v>
      </c>
      <c r="D957" s="38">
        <v>38847</v>
      </c>
      <c r="E957" s="88">
        <v>-3045563.49</v>
      </c>
      <c r="F957" s="296"/>
    </row>
    <row r="958" spans="1:6" ht="20.25">
      <c r="A958" s="41"/>
      <c r="B958" s="280" t="s">
        <v>134</v>
      </c>
      <c r="C958" s="280" t="s">
        <v>135</v>
      </c>
      <c r="D958" s="38">
        <v>38847</v>
      </c>
      <c r="E958" s="88">
        <v>-3000000</v>
      </c>
      <c r="F958" s="296"/>
    </row>
    <row r="959" spans="1:6" ht="20.25">
      <c r="A959" s="280"/>
      <c r="B959" s="280" t="s">
        <v>136</v>
      </c>
      <c r="C959" s="280" t="s">
        <v>19</v>
      </c>
      <c r="D959" s="38">
        <v>38959</v>
      </c>
      <c r="E959" s="88">
        <v>-934274.31</v>
      </c>
      <c r="F959" s="296"/>
    </row>
    <row r="960" spans="1:6" ht="20.25">
      <c r="A960" s="41"/>
      <c r="B960" s="280" t="s">
        <v>136</v>
      </c>
      <c r="C960" s="280" t="s">
        <v>19</v>
      </c>
      <c r="D960" s="38">
        <v>38990</v>
      </c>
      <c r="E960" s="88">
        <v>-133040.12</v>
      </c>
      <c r="F960" s="296"/>
    </row>
    <row r="961" spans="1:6" ht="20.25">
      <c r="A961" s="41"/>
      <c r="B961" s="280"/>
      <c r="C961" s="280"/>
      <c r="D961" s="42"/>
      <c r="E961" s="89"/>
      <c r="F961" s="308"/>
    </row>
    <row r="962" spans="1:6" ht="20.25">
      <c r="A962" s="41"/>
      <c r="B962" s="281"/>
      <c r="C962" s="280"/>
      <c r="D962" s="42"/>
      <c r="E962" s="88"/>
      <c r="F962" s="308"/>
    </row>
    <row r="963" spans="1:6" ht="20.25">
      <c r="A963" s="41"/>
      <c r="B963" s="281"/>
      <c r="C963" s="280"/>
      <c r="D963" s="42"/>
      <c r="E963" s="88"/>
    </row>
    <row r="964" spans="1:6" ht="20.25">
      <c r="A964" s="41"/>
      <c r="B964" s="281"/>
      <c r="C964" s="280"/>
      <c r="D964" s="42"/>
      <c r="E964" s="88"/>
    </row>
    <row r="965" spans="1:6" ht="20.25">
      <c r="A965" s="41"/>
      <c r="B965" s="281"/>
      <c r="C965" s="280"/>
      <c r="D965" s="42"/>
      <c r="E965" s="88"/>
    </row>
    <row r="966" spans="1:6" ht="20.25">
      <c r="A966" s="41"/>
      <c r="B966" s="281"/>
      <c r="C966" s="280"/>
      <c r="D966" s="42"/>
      <c r="E966" s="88"/>
    </row>
    <row r="967" spans="1:6" ht="20.25">
      <c r="A967" s="41"/>
      <c r="B967" s="281"/>
      <c r="C967" s="280"/>
      <c r="D967" s="42"/>
      <c r="E967" s="88"/>
    </row>
    <row r="968" spans="1:6" ht="20.25">
      <c r="A968" s="41"/>
      <c r="B968" s="281"/>
      <c r="C968" s="280"/>
      <c r="D968" s="42"/>
      <c r="E968" s="88"/>
    </row>
    <row r="969" spans="1:6" ht="20.25">
      <c r="A969" s="41"/>
      <c r="B969" s="281"/>
      <c r="C969" s="280"/>
      <c r="D969" s="42"/>
      <c r="E969" s="88"/>
    </row>
    <row r="970" spans="1:6" ht="20.25">
      <c r="A970" s="41"/>
      <c r="B970" s="281"/>
      <c r="C970" s="280"/>
      <c r="D970" s="42"/>
      <c r="E970" s="88"/>
    </row>
    <row r="971" spans="1:6" ht="20.25">
      <c r="A971" s="41"/>
      <c r="B971" s="281"/>
      <c r="C971" s="280"/>
      <c r="D971" s="42"/>
      <c r="E971" s="88"/>
    </row>
    <row r="972" spans="1:6" ht="20.25">
      <c r="A972" s="41"/>
      <c r="B972" s="281"/>
      <c r="C972" s="280"/>
      <c r="D972" s="42"/>
      <c r="E972" s="88"/>
    </row>
    <row r="973" spans="1:6" ht="20.25">
      <c r="A973" s="41"/>
      <c r="B973" s="281"/>
      <c r="C973" s="280"/>
      <c r="D973" s="42"/>
      <c r="E973" s="88"/>
    </row>
    <row r="974" spans="1:6" ht="20.25">
      <c r="A974" s="41"/>
      <c r="B974" s="281"/>
      <c r="C974" s="280"/>
      <c r="D974" s="42"/>
      <c r="E974" s="88"/>
    </row>
    <row r="975" spans="1:6" ht="20.25">
      <c r="A975" s="41"/>
      <c r="B975" s="281"/>
      <c r="C975" s="280"/>
      <c r="D975" s="42"/>
      <c r="E975" s="88"/>
    </row>
    <row r="976" spans="1:6" ht="20.25">
      <c r="A976" s="41"/>
      <c r="B976" s="281"/>
      <c r="C976" s="280"/>
      <c r="D976" s="42"/>
      <c r="E976" s="88"/>
    </row>
    <row r="977" spans="1:5" ht="20.25">
      <c r="A977" s="30"/>
      <c r="B977" s="51"/>
      <c r="C977" s="47"/>
      <c r="D977" s="49"/>
      <c r="E977" s="50"/>
    </row>
    <row r="978" spans="1:5" ht="20.25">
      <c r="A978" s="52"/>
      <c r="B978" s="53"/>
      <c r="C978" s="1238" t="s">
        <v>779</v>
      </c>
      <c r="D978" s="1239"/>
      <c r="E978" s="62">
        <v>2853232.7599999993</v>
      </c>
    </row>
    <row r="979" spans="1:5" ht="20.25">
      <c r="A979" s="55" t="s">
        <v>23</v>
      </c>
      <c r="B979" s="53"/>
      <c r="C979" s="53"/>
      <c r="D979" s="53"/>
      <c r="E979" s="53"/>
    </row>
    <row r="980" spans="1:5" ht="20.25">
      <c r="A980" s="19" t="s">
        <v>0</v>
      </c>
      <c r="B980" s="20"/>
      <c r="C980" s="20"/>
      <c r="D980" s="21"/>
      <c r="E980" s="22"/>
    </row>
    <row r="981" spans="1:5" ht="20.25">
      <c r="A981" s="19" t="s">
        <v>1</v>
      </c>
      <c r="B981" s="20"/>
      <c r="C981" s="19" t="s">
        <v>2</v>
      </c>
      <c r="D981" s="21"/>
      <c r="E981" s="21"/>
    </row>
    <row r="982" spans="1:5" ht="20.25">
      <c r="A982" s="19"/>
      <c r="B982" s="23"/>
      <c r="C982" s="20"/>
      <c r="D982" s="22"/>
      <c r="E982" s="22"/>
    </row>
    <row r="983" spans="1:5" ht="20.25">
      <c r="A983" s="19"/>
      <c r="B983" s="23"/>
      <c r="C983" s="20"/>
      <c r="D983" s="22"/>
      <c r="E983" s="22"/>
    </row>
    <row r="984" spans="1:5" ht="20.25">
      <c r="A984" s="19" t="s">
        <v>3</v>
      </c>
      <c r="B984" s="23"/>
      <c r="C984" s="20"/>
      <c r="D984" s="22"/>
      <c r="E984" s="22"/>
    </row>
    <row r="985" spans="1:5" ht="20.25">
      <c r="A985" s="21"/>
      <c r="B985" s="24"/>
      <c r="C985" s="21"/>
      <c r="D985" s="22"/>
      <c r="E985" s="22"/>
    </row>
    <row r="986" spans="1:5" ht="20.25">
      <c r="A986" s="21" t="s">
        <v>137</v>
      </c>
      <c r="B986" s="24"/>
      <c r="C986" s="21"/>
      <c r="D986" s="22"/>
      <c r="E986" s="22"/>
    </row>
    <row r="987" spans="1:5" ht="20.25">
      <c r="A987" s="21" t="s">
        <v>5</v>
      </c>
      <c r="B987" s="21"/>
      <c r="C987" s="21"/>
      <c r="D987" s="22"/>
      <c r="E987" s="22"/>
    </row>
    <row r="988" spans="1:5" ht="20.25">
      <c r="A988" s="21" t="s">
        <v>6</v>
      </c>
      <c r="B988" s="22"/>
      <c r="C988" s="22"/>
      <c r="D988" s="22"/>
      <c r="E988" s="22"/>
    </row>
    <row r="989" spans="1:5" ht="20.25">
      <c r="A989" s="714" t="s">
        <v>7</v>
      </c>
      <c r="B989" s="26" t="s">
        <v>8</v>
      </c>
      <c r="C989" s="1238" t="s">
        <v>9</v>
      </c>
      <c r="D989" s="1240"/>
      <c r="E989" s="714" t="s">
        <v>10</v>
      </c>
    </row>
    <row r="990" spans="1:5" ht="20.25">
      <c r="A990" s="27"/>
      <c r="B990" s="28" t="s">
        <v>11</v>
      </c>
      <c r="C990" s="714"/>
      <c r="D990" s="29"/>
      <c r="E990" s="27" t="s">
        <v>12</v>
      </c>
    </row>
    <row r="991" spans="1:5" ht="20.25">
      <c r="A991" s="30"/>
      <c r="B991" s="31"/>
      <c r="C991" s="715" t="s">
        <v>13</v>
      </c>
      <c r="D991" s="718" t="s">
        <v>14</v>
      </c>
      <c r="E991" s="715"/>
    </row>
    <row r="992" spans="1:5" ht="20.25">
      <c r="A992" s="34" t="s">
        <v>138</v>
      </c>
      <c r="B992" s="34" t="s">
        <v>139</v>
      </c>
      <c r="C992" s="34" t="s">
        <v>19</v>
      </c>
      <c r="D992" s="35">
        <v>39082</v>
      </c>
      <c r="E992" s="106">
        <v>21419.65</v>
      </c>
    </row>
    <row r="993" spans="1:5" ht="20.25">
      <c r="A993" s="280"/>
      <c r="B993" s="280"/>
      <c r="C993" s="77"/>
      <c r="D993" s="82"/>
      <c r="E993" s="107"/>
    </row>
    <row r="994" spans="1:5" ht="20.25">
      <c r="A994" s="41"/>
      <c r="B994" s="280"/>
      <c r="C994" s="77"/>
      <c r="D994" s="41"/>
      <c r="E994" s="46"/>
    </row>
    <row r="995" spans="1:5" ht="20.25">
      <c r="A995" s="41"/>
      <c r="B995" s="280"/>
      <c r="C995" s="77"/>
      <c r="D995" s="41"/>
      <c r="E995" s="46"/>
    </row>
    <row r="996" spans="1:5" ht="20.25">
      <c r="A996" s="41"/>
      <c r="B996" s="280"/>
      <c r="C996" s="77"/>
      <c r="D996" s="41"/>
      <c r="E996" s="46"/>
    </row>
    <row r="997" spans="1:5" ht="20.25">
      <c r="A997" s="41"/>
      <c r="B997" s="280"/>
      <c r="C997" s="77"/>
      <c r="D997" s="41"/>
      <c r="E997" s="46"/>
    </row>
    <row r="998" spans="1:5" ht="20.25">
      <c r="A998" s="41"/>
      <c r="B998" s="280"/>
      <c r="C998" s="77"/>
      <c r="D998" s="41"/>
      <c r="E998" s="46"/>
    </row>
    <row r="999" spans="1:5" ht="20.25">
      <c r="A999" s="41"/>
      <c r="B999" s="280"/>
      <c r="C999" s="77"/>
      <c r="D999" s="41"/>
      <c r="E999" s="46"/>
    </row>
    <row r="1000" spans="1:5" ht="20.25">
      <c r="A1000" s="41"/>
      <c r="B1000" s="280"/>
      <c r="C1000" s="77"/>
      <c r="D1000" s="41"/>
      <c r="E1000" s="46"/>
    </row>
    <row r="1001" spans="1:5" ht="20.25">
      <c r="A1001" s="41"/>
      <c r="B1001" s="280"/>
      <c r="C1001" s="77"/>
      <c r="D1001" s="41"/>
      <c r="E1001" s="46"/>
    </row>
    <row r="1002" spans="1:5" ht="20.25">
      <c r="A1002" s="41"/>
      <c r="B1002" s="280"/>
      <c r="C1002" s="77"/>
      <c r="D1002" s="41"/>
      <c r="E1002" s="46"/>
    </row>
    <row r="1003" spans="1:5" ht="20.25">
      <c r="A1003" s="41"/>
      <c r="B1003" s="1248" t="s">
        <v>140</v>
      </c>
      <c r="C1003" s="1249"/>
      <c r="D1003" s="1250"/>
      <c r="E1003" s="46"/>
    </row>
    <row r="1004" spans="1:5" ht="20.25">
      <c r="A1004" s="41"/>
      <c r="B1004" s="1248"/>
      <c r="C1004" s="1249"/>
      <c r="D1004" s="1250"/>
      <c r="E1004" s="46"/>
    </row>
    <row r="1005" spans="1:5" ht="20.25">
      <c r="A1005" s="41"/>
      <c r="B1005" s="1248"/>
      <c r="C1005" s="1249"/>
      <c r="D1005" s="1250"/>
      <c r="E1005" s="46"/>
    </row>
    <row r="1006" spans="1:5" ht="20.25">
      <c r="A1006" s="41"/>
      <c r="B1006" s="1248"/>
      <c r="C1006" s="1249"/>
      <c r="D1006" s="1250"/>
      <c r="E1006" s="46"/>
    </row>
    <row r="1007" spans="1:5" ht="20.25">
      <c r="A1007" s="41"/>
      <c r="B1007" s="280"/>
      <c r="C1007" s="77"/>
      <c r="D1007" s="41"/>
      <c r="E1007" s="46"/>
    </row>
    <row r="1008" spans="1:5" ht="20.25">
      <c r="A1008" s="41"/>
      <c r="B1008" s="280"/>
      <c r="C1008" s="77"/>
      <c r="D1008" s="41"/>
      <c r="E1008" s="46"/>
    </row>
    <row r="1009" spans="1:5" ht="20.25">
      <c r="A1009" s="41"/>
      <c r="B1009" s="280"/>
      <c r="C1009" s="77"/>
      <c r="D1009" s="41"/>
      <c r="E1009" s="46"/>
    </row>
    <row r="1010" spans="1:5" ht="20.25">
      <c r="A1010" s="41"/>
      <c r="B1010" s="280"/>
      <c r="C1010" s="77"/>
      <c r="D1010" s="41"/>
      <c r="E1010" s="46"/>
    </row>
    <row r="1011" spans="1:5" ht="20.25">
      <c r="A1011" s="41"/>
      <c r="B1011" s="280"/>
      <c r="C1011" s="77"/>
      <c r="D1011" s="41"/>
      <c r="E1011" s="46"/>
    </row>
    <row r="1012" spans="1:5" ht="20.25">
      <c r="A1012" s="41"/>
      <c r="B1012" s="280"/>
      <c r="C1012" s="77"/>
      <c r="D1012" s="41"/>
      <c r="E1012" s="46"/>
    </row>
    <row r="1013" spans="1:5" ht="20.25">
      <c r="A1013" s="41"/>
      <c r="B1013" s="280"/>
      <c r="C1013" s="77"/>
      <c r="D1013" s="41"/>
      <c r="E1013" s="46"/>
    </row>
    <row r="1014" spans="1:5" ht="20.25">
      <c r="A1014" s="41"/>
      <c r="B1014" s="280"/>
      <c r="C1014" s="77"/>
      <c r="D1014" s="41"/>
      <c r="E1014" s="46"/>
    </row>
    <row r="1015" spans="1:5" ht="20.25">
      <c r="A1015" s="41"/>
      <c r="B1015" s="280"/>
      <c r="C1015" s="77"/>
      <c r="D1015" s="41"/>
      <c r="E1015" s="46"/>
    </row>
    <row r="1016" spans="1:5" ht="20.25">
      <c r="A1016" s="280"/>
      <c r="B1016" s="280"/>
      <c r="C1016" s="77"/>
      <c r="D1016" s="41"/>
      <c r="E1016" s="46"/>
    </row>
    <row r="1017" spans="1:5" ht="20.25">
      <c r="A1017" s="41"/>
      <c r="B1017" s="280"/>
      <c r="C1017" s="77"/>
      <c r="D1017" s="41"/>
      <c r="E1017" s="46"/>
    </row>
    <row r="1018" spans="1:5" ht="20.25">
      <c r="A1018" s="30"/>
      <c r="B1018" s="51"/>
      <c r="C1018" s="30"/>
      <c r="D1018" s="49"/>
      <c r="E1018" s="50"/>
    </row>
    <row r="1019" spans="1:5" ht="20.25">
      <c r="A1019" s="52"/>
      <c r="B1019" s="53"/>
      <c r="C1019" s="1238" t="s">
        <v>779</v>
      </c>
      <c r="D1019" s="1239"/>
      <c r="E1019" s="54">
        <v>21419.65</v>
      </c>
    </row>
    <row r="1020" spans="1:5" ht="20.25">
      <c r="A1020" s="55" t="s">
        <v>23</v>
      </c>
      <c r="B1020" s="53"/>
      <c r="C1020" s="53"/>
      <c r="D1020" s="53"/>
      <c r="E1020" s="53"/>
    </row>
    <row r="1021" spans="1:5" ht="20.25">
      <c r="A1021" s="19" t="s">
        <v>0</v>
      </c>
      <c r="B1021" s="20"/>
      <c r="C1021" s="20"/>
      <c r="D1021" s="21"/>
      <c r="E1021" s="22"/>
    </row>
    <row r="1022" spans="1:5" ht="20.25">
      <c r="A1022" s="19" t="s">
        <v>1</v>
      </c>
      <c r="B1022" s="20"/>
      <c r="C1022" s="19" t="s">
        <v>2</v>
      </c>
      <c r="D1022" s="21"/>
      <c r="E1022" s="21"/>
    </row>
    <row r="1023" spans="1:5" ht="20.25">
      <c r="A1023" s="19"/>
      <c r="B1023" s="23"/>
      <c r="C1023" s="20"/>
      <c r="D1023" s="22"/>
      <c r="E1023" s="22"/>
    </row>
    <row r="1024" spans="1:5" ht="20.25">
      <c r="A1024" s="19"/>
      <c r="B1024" s="23"/>
      <c r="C1024" s="20"/>
      <c r="D1024" s="22"/>
      <c r="E1024" s="22"/>
    </row>
    <row r="1025" spans="1:6" ht="20.25">
      <c r="A1025" s="19" t="s">
        <v>3</v>
      </c>
      <c r="B1025" s="23"/>
      <c r="C1025" s="20"/>
      <c r="D1025" s="22"/>
      <c r="E1025" s="22"/>
    </row>
    <row r="1026" spans="1:6" ht="20.25">
      <c r="A1026" s="21"/>
      <c r="B1026" s="24"/>
      <c r="C1026" s="21"/>
      <c r="D1026" s="22"/>
      <c r="E1026" s="22"/>
    </row>
    <row r="1027" spans="1:6" ht="20.25">
      <c r="A1027" s="21" t="s">
        <v>141</v>
      </c>
      <c r="B1027" s="24"/>
      <c r="C1027" s="21"/>
      <c r="D1027" s="22"/>
      <c r="E1027" s="22"/>
    </row>
    <row r="1028" spans="1:6" ht="20.25">
      <c r="A1028" s="21" t="s">
        <v>5</v>
      </c>
      <c r="B1028" s="21"/>
      <c r="C1028" s="21"/>
      <c r="D1028" s="22"/>
      <c r="E1028" s="22"/>
    </row>
    <row r="1029" spans="1:6" ht="20.25">
      <c r="A1029" s="21" t="s">
        <v>6</v>
      </c>
      <c r="B1029" s="22"/>
      <c r="C1029" s="22"/>
      <c r="D1029" s="22"/>
      <c r="E1029" s="22"/>
    </row>
    <row r="1030" spans="1:6" ht="20.25">
      <c r="A1030" s="714" t="s">
        <v>7</v>
      </c>
      <c r="B1030" s="26" t="s">
        <v>8</v>
      </c>
      <c r="C1030" s="1238" t="s">
        <v>9</v>
      </c>
      <c r="D1030" s="1239"/>
      <c r="E1030" s="714" t="s">
        <v>10</v>
      </c>
    </row>
    <row r="1031" spans="1:6" ht="20.25">
      <c r="A1031" s="27"/>
      <c r="B1031" s="28" t="s">
        <v>11</v>
      </c>
      <c r="C1031" s="714"/>
      <c r="D1031" s="29"/>
      <c r="E1031" s="27" t="s">
        <v>12</v>
      </c>
    </row>
    <row r="1032" spans="1:6" ht="20.25">
      <c r="A1032" s="30"/>
      <c r="B1032" s="31"/>
      <c r="C1032" s="715" t="s">
        <v>13</v>
      </c>
      <c r="D1032" s="718" t="s">
        <v>14</v>
      </c>
      <c r="E1032" s="715"/>
    </row>
    <row r="1033" spans="1:6" ht="20.25">
      <c r="A1033" s="34" t="s">
        <v>142</v>
      </c>
      <c r="B1033" s="34" t="s">
        <v>104</v>
      </c>
      <c r="C1033" s="280" t="s">
        <v>17</v>
      </c>
      <c r="D1033" s="35">
        <v>39736</v>
      </c>
      <c r="E1033" s="87">
        <v>215.8</v>
      </c>
      <c r="F1033" s="296"/>
    </row>
    <row r="1034" spans="1:6" ht="20.25">
      <c r="A1034" s="280"/>
      <c r="B1034" s="280" t="s">
        <v>18</v>
      </c>
      <c r="C1034" s="280" t="s">
        <v>17</v>
      </c>
      <c r="D1034" s="38">
        <v>39797</v>
      </c>
      <c r="E1034" s="89">
        <v>673</v>
      </c>
      <c r="F1034" s="296"/>
    </row>
    <row r="1035" spans="1:6" ht="20.25">
      <c r="A1035" s="41"/>
      <c r="B1035" s="280" t="s">
        <v>34</v>
      </c>
      <c r="C1035" s="280" t="s">
        <v>19</v>
      </c>
      <c r="D1035" s="38">
        <v>39933</v>
      </c>
      <c r="E1035" s="89">
        <v>18501</v>
      </c>
      <c r="F1035" s="296"/>
    </row>
    <row r="1036" spans="1:6" ht="20.25">
      <c r="A1036" s="41"/>
      <c r="B1036" s="280" t="s">
        <v>104</v>
      </c>
      <c r="C1036" s="280" t="s">
        <v>19</v>
      </c>
      <c r="D1036" s="38">
        <v>39964</v>
      </c>
      <c r="E1036" s="89">
        <v>476.05</v>
      </c>
      <c r="F1036" s="296"/>
    </row>
    <row r="1037" spans="1:6" ht="20.25">
      <c r="A1037" s="41"/>
      <c r="B1037" s="103" t="s">
        <v>118</v>
      </c>
      <c r="C1037" s="103" t="s">
        <v>119</v>
      </c>
      <c r="D1037" s="108">
        <v>39994</v>
      </c>
      <c r="E1037" s="88">
        <v>-45120</v>
      </c>
      <c r="F1037" s="296"/>
    </row>
    <row r="1038" spans="1:6" ht="20.25">
      <c r="A1038" s="41"/>
      <c r="B1038" s="103" t="s">
        <v>118</v>
      </c>
      <c r="C1038" s="103" t="s">
        <v>119</v>
      </c>
      <c r="D1038" s="108">
        <v>39994</v>
      </c>
      <c r="E1038" s="88">
        <v>-45120</v>
      </c>
      <c r="F1038" s="296"/>
    </row>
    <row r="1039" spans="1:6" ht="20.25">
      <c r="A1039" s="41"/>
      <c r="B1039" s="103" t="s">
        <v>118</v>
      </c>
      <c r="C1039" s="103" t="s">
        <v>119</v>
      </c>
      <c r="D1039" s="108">
        <v>39994</v>
      </c>
      <c r="E1039" s="88">
        <v>-45120</v>
      </c>
      <c r="F1039" s="296"/>
    </row>
    <row r="1040" spans="1:6" ht="20.25">
      <c r="A1040" s="280"/>
      <c r="B1040" s="225" t="s">
        <v>143</v>
      </c>
      <c r="C1040" s="225" t="s">
        <v>33</v>
      </c>
      <c r="D1040" s="226">
        <v>40967</v>
      </c>
      <c r="E1040" s="90">
        <v>-188254</v>
      </c>
      <c r="F1040" s="296"/>
    </row>
    <row r="1041" spans="1:6" ht="20.25">
      <c r="A1041" s="280"/>
      <c r="B1041" s="280" t="s">
        <v>40</v>
      </c>
      <c r="C1041" s="280" t="s">
        <v>17</v>
      </c>
      <c r="D1041" s="168">
        <v>43174</v>
      </c>
      <c r="E1041" s="91">
        <v>9678048</v>
      </c>
      <c r="F1041" s="295">
        <v>43101</v>
      </c>
    </row>
    <row r="1042" spans="1:6" ht="20.25">
      <c r="A1042" s="280"/>
      <c r="B1042" s="280" t="s">
        <v>40</v>
      </c>
      <c r="C1042" s="280" t="s">
        <v>19</v>
      </c>
      <c r="D1042" s="38">
        <v>43190</v>
      </c>
      <c r="E1042" s="91">
        <v>6856923</v>
      </c>
      <c r="F1042" s="295" t="s">
        <v>539</v>
      </c>
    </row>
    <row r="1043" spans="1:6" ht="20.25">
      <c r="A1043" s="280"/>
      <c r="B1043" s="280" t="s">
        <v>73</v>
      </c>
      <c r="C1043" s="280" t="s">
        <v>758</v>
      </c>
      <c r="D1043" s="38">
        <v>43190</v>
      </c>
      <c r="E1043" s="91">
        <v>-15000</v>
      </c>
      <c r="F1043" s="296"/>
    </row>
    <row r="1044" spans="1:6" ht="20.25">
      <c r="A1044" s="280"/>
      <c r="B1044" s="280"/>
      <c r="C1044" s="280"/>
      <c r="D1044" s="38"/>
      <c r="E1044" s="91"/>
      <c r="F1044" s="296"/>
    </row>
    <row r="1045" spans="1:6" ht="20.25">
      <c r="A1045" s="280"/>
      <c r="B1045" s="280"/>
      <c r="C1045" s="280"/>
      <c r="D1045" s="38"/>
      <c r="E1045" s="89"/>
      <c r="F1045" s="296"/>
    </row>
    <row r="1046" spans="1:6" ht="20.25">
      <c r="A1046" s="280"/>
      <c r="B1046" s="280"/>
      <c r="C1046" s="280"/>
      <c r="D1046" s="38"/>
      <c r="E1046" s="89"/>
      <c r="F1046" s="296"/>
    </row>
    <row r="1047" spans="1:6" ht="20.25">
      <c r="A1047" s="280"/>
      <c r="B1047" s="280"/>
      <c r="C1047" s="280"/>
      <c r="D1047" s="42"/>
      <c r="E1047" s="89"/>
      <c r="F1047" s="296"/>
    </row>
    <row r="1048" spans="1:6" ht="20.25">
      <c r="A1048" s="280"/>
      <c r="B1048" s="281"/>
      <c r="C1048" s="280"/>
      <c r="D1048" s="42"/>
      <c r="E1048" s="89"/>
      <c r="F1048" s="296"/>
    </row>
    <row r="1049" spans="1:6" ht="20.25">
      <c r="A1049" s="280"/>
      <c r="B1049" s="281"/>
      <c r="C1049" s="280"/>
      <c r="D1049" s="42"/>
      <c r="E1049" s="89"/>
    </row>
    <row r="1050" spans="1:6" ht="20.25">
      <c r="A1050" s="280"/>
      <c r="B1050" s="281"/>
      <c r="C1050" s="280"/>
      <c r="D1050" s="42"/>
      <c r="E1050" s="89"/>
    </row>
    <row r="1051" spans="1:6" ht="20.25">
      <c r="A1051" s="280"/>
      <c r="B1051" s="281"/>
      <c r="C1051" s="280"/>
      <c r="D1051" s="42"/>
      <c r="E1051" s="89"/>
    </row>
    <row r="1052" spans="1:6" ht="20.25">
      <c r="A1052" s="280"/>
      <c r="B1052" s="281"/>
      <c r="C1052" s="280"/>
      <c r="D1052" s="42"/>
      <c r="E1052" s="89"/>
    </row>
    <row r="1053" spans="1:6" ht="20.25">
      <c r="A1053" s="280"/>
      <c r="B1053" s="281"/>
      <c r="C1053" s="280"/>
      <c r="D1053" s="42"/>
      <c r="E1053" s="89"/>
    </row>
    <row r="1054" spans="1:6" ht="20.25">
      <c r="A1054" s="280"/>
      <c r="B1054" s="281"/>
      <c r="C1054" s="280"/>
      <c r="D1054" s="42"/>
      <c r="E1054" s="89"/>
    </row>
    <row r="1055" spans="1:6" ht="20.25">
      <c r="A1055" s="280"/>
      <c r="B1055" s="281"/>
      <c r="C1055" s="280"/>
      <c r="D1055" s="42"/>
      <c r="E1055" s="89"/>
    </row>
    <row r="1056" spans="1:6" ht="20.25">
      <c r="A1056" s="280"/>
      <c r="B1056" s="281"/>
      <c r="C1056" s="280"/>
      <c r="D1056" s="42"/>
      <c r="E1056" s="109"/>
    </row>
    <row r="1057" spans="1:5" ht="20.25">
      <c r="A1057" s="280"/>
      <c r="B1057" s="281"/>
      <c r="C1057" s="280"/>
      <c r="D1057" s="42"/>
      <c r="E1057" s="89"/>
    </row>
    <row r="1058" spans="1:5" ht="20.25">
      <c r="A1058" s="280"/>
      <c r="B1058" s="281"/>
      <c r="C1058" s="280"/>
      <c r="D1058" s="42"/>
      <c r="E1058" s="89"/>
    </row>
    <row r="1059" spans="1:5" ht="20.25">
      <c r="A1059" s="30"/>
      <c r="B1059" s="51"/>
      <c r="C1059" s="30"/>
      <c r="D1059" s="49"/>
      <c r="E1059" s="50"/>
    </row>
    <row r="1060" spans="1:5" ht="20.25">
      <c r="A1060" s="52"/>
      <c r="B1060" s="53"/>
      <c r="C1060" s="1238" t="s">
        <v>779</v>
      </c>
      <c r="D1060" s="1239"/>
      <c r="E1060" s="140">
        <f>SUM(E1033:E1059)</f>
        <v>16216222.85</v>
      </c>
    </row>
    <row r="1061" spans="1:5" ht="20.25">
      <c r="A1061" s="55" t="s">
        <v>23</v>
      </c>
      <c r="B1061" s="22"/>
      <c r="C1061" s="22"/>
      <c r="D1061" s="22"/>
      <c r="E1061" s="22"/>
    </row>
    <row r="1062" spans="1:5" ht="20.25">
      <c r="A1062" s="19" t="s">
        <v>0</v>
      </c>
      <c r="B1062" s="20"/>
      <c r="C1062" s="20"/>
      <c r="D1062" s="21"/>
      <c r="E1062" s="22"/>
    </row>
    <row r="1063" spans="1:5" ht="20.25">
      <c r="A1063" s="19" t="s">
        <v>1</v>
      </c>
      <c r="B1063" s="20"/>
      <c r="C1063" s="19" t="s">
        <v>2</v>
      </c>
      <c r="D1063" s="21"/>
      <c r="E1063" s="21"/>
    </row>
    <row r="1064" spans="1:5" ht="20.25">
      <c r="A1064" s="19"/>
      <c r="B1064" s="23"/>
      <c r="C1064" s="20"/>
      <c r="D1064" s="22"/>
      <c r="E1064" s="22"/>
    </row>
    <row r="1065" spans="1:5" ht="20.25">
      <c r="A1065" s="19"/>
      <c r="B1065" s="23"/>
      <c r="C1065" s="20"/>
      <c r="D1065" s="22"/>
      <c r="E1065" s="22"/>
    </row>
    <row r="1066" spans="1:5" ht="20.25">
      <c r="A1066" s="19" t="s">
        <v>3</v>
      </c>
      <c r="B1066" s="23"/>
      <c r="C1066" s="20"/>
      <c r="D1066" s="22"/>
      <c r="E1066" s="22"/>
    </row>
    <row r="1067" spans="1:5" ht="20.25">
      <c r="A1067" s="21"/>
      <c r="B1067" s="24"/>
      <c r="C1067" s="21"/>
      <c r="D1067" s="22"/>
      <c r="E1067" s="22"/>
    </row>
    <row r="1068" spans="1:5" ht="20.25">
      <c r="A1068" s="21" t="s">
        <v>144</v>
      </c>
      <c r="B1068" s="24"/>
      <c r="C1068" s="21"/>
      <c r="D1068" s="22"/>
      <c r="E1068" s="22"/>
    </row>
    <row r="1069" spans="1:5" ht="20.25">
      <c r="A1069" s="21" t="s">
        <v>5</v>
      </c>
      <c r="B1069" s="21"/>
      <c r="C1069" s="21"/>
      <c r="D1069" s="22"/>
      <c r="E1069" s="22"/>
    </row>
    <row r="1070" spans="1:5" ht="20.25">
      <c r="A1070" s="21" t="s">
        <v>6</v>
      </c>
      <c r="B1070" s="22"/>
      <c r="C1070" s="22"/>
      <c r="D1070" s="22"/>
      <c r="E1070" s="22"/>
    </row>
    <row r="1071" spans="1:5" ht="20.25">
      <c r="A1071" s="714" t="s">
        <v>7</v>
      </c>
      <c r="B1071" s="26" t="s">
        <v>8</v>
      </c>
      <c r="C1071" s="1238" t="s">
        <v>9</v>
      </c>
      <c r="D1071" s="1240"/>
      <c r="E1071" s="714" t="s">
        <v>10</v>
      </c>
    </row>
    <row r="1072" spans="1:5" ht="20.25">
      <c r="A1072" s="27"/>
      <c r="B1072" s="28" t="s">
        <v>11</v>
      </c>
      <c r="C1072" s="714"/>
      <c r="D1072" s="29"/>
      <c r="E1072" s="27" t="s">
        <v>12</v>
      </c>
    </row>
    <row r="1073" spans="1:6" ht="20.25">
      <c r="A1073" s="30"/>
      <c r="B1073" s="31"/>
      <c r="C1073" s="715" t="s">
        <v>13</v>
      </c>
      <c r="D1073" s="718" t="s">
        <v>14</v>
      </c>
      <c r="E1073" s="715"/>
    </row>
    <row r="1074" spans="1:6" ht="20.25">
      <c r="A1074" s="34" t="s">
        <v>145</v>
      </c>
      <c r="B1074" s="228" t="s">
        <v>105</v>
      </c>
      <c r="C1074" s="225" t="s">
        <v>17</v>
      </c>
      <c r="D1074" s="229">
        <v>39401</v>
      </c>
      <c r="E1074" s="293">
        <v>-14244.4</v>
      </c>
    </row>
    <row r="1075" spans="1:6" ht="20.25">
      <c r="A1075" s="280"/>
      <c r="B1075" s="225" t="s">
        <v>105</v>
      </c>
      <c r="C1075" s="225" t="s">
        <v>19</v>
      </c>
      <c r="D1075" s="227">
        <v>39568</v>
      </c>
      <c r="E1075" s="212">
        <v>-7110</v>
      </c>
    </row>
    <row r="1076" spans="1:6" ht="20.25">
      <c r="A1076" s="41"/>
      <c r="B1076" s="225" t="s">
        <v>105</v>
      </c>
      <c r="C1076" s="225" t="s">
        <v>19</v>
      </c>
      <c r="D1076" s="227">
        <v>39629</v>
      </c>
      <c r="E1076" s="212">
        <v>-794</v>
      </c>
    </row>
    <row r="1077" spans="1:6" ht="20.25">
      <c r="A1077" s="41"/>
      <c r="B1077" s="280" t="s">
        <v>104</v>
      </c>
      <c r="C1077" s="280" t="s">
        <v>17</v>
      </c>
      <c r="D1077" s="38">
        <v>39706</v>
      </c>
      <c r="E1077" s="284">
        <v>3600</v>
      </c>
    </row>
    <row r="1078" spans="1:6" ht="20.25">
      <c r="A1078" s="41"/>
      <c r="B1078" s="225" t="s">
        <v>105</v>
      </c>
      <c r="C1078" s="225" t="s">
        <v>17</v>
      </c>
      <c r="D1078" s="227">
        <v>39706</v>
      </c>
      <c r="E1078" s="212">
        <v>-45997</v>
      </c>
    </row>
    <row r="1079" spans="1:6" ht="20.25">
      <c r="A1079" s="41"/>
      <c r="B1079" s="280" t="s">
        <v>104</v>
      </c>
      <c r="C1079" s="280" t="s">
        <v>17</v>
      </c>
      <c r="D1079" s="38">
        <v>39828</v>
      </c>
      <c r="E1079" s="284">
        <v>6183</v>
      </c>
    </row>
    <row r="1080" spans="1:6" ht="20.25">
      <c r="A1080" s="41"/>
      <c r="B1080" s="280" t="s">
        <v>104</v>
      </c>
      <c r="C1080" s="280" t="s">
        <v>19</v>
      </c>
      <c r="D1080" s="38">
        <v>39903</v>
      </c>
      <c r="E1080" s="284">
        <v>13129</v>
      </c>
    </row>
    <row r="1081" spans="1:6" ht="20.25">
      <c r="A1081" s="41"/>
      <c r="B1081" s="225" t="s">
        <v>105</v>
      </c>
      <c r="C1081" s="225" t="s">
        <v>17</v>
      </c>
      <c r="D1081" s="227">
        <v>40071</v>
      </c>
      <c r="E1081" s="212">
        <v>-300</v>
      </c>
    </row>
    <row r="1082" spans="1:6" ht="20.25">
      <c r="A1082" s="280"/>
      <c r="B1082" s="225" t="s">
        <v>105</v>
      </c>
      <c r="C1082" s="225" t="s">
        <v>17</v>
      </c>
      <c r="D1082" s="227">
        <v>40162</v>
      </c>
      <c r="E1082" s="212">
        <v>-83491</v>
      </c>
    </row>
    <row r="1083" spans="1:6" ht="20.25">
      <c r="A1083" s="41"/>
      <c r="B1083" s="225" t="s">
        <v>146</v>
      </c>
      <c r="C1083" s="225" t="s">
        <v>17</v>
      </c>
      <c r="D1083" s="226">
        <v>40709</v>
      </c>
      <c r="E1083" s="112">
        <v>-1400</v>
      </c>
    </row>
    <row r="1084" spans="1:6" ht="20.25">
      <c r="A1084" s="41"/>
      <c r="B1084" s="225" t="s">
        <v>147</v>
      </c>
      <c r="C1084" s="225" t="s">
        <v>107</v>
      </c>
      <c r="D1084" s="227">
        <v>41912</v>
      </c>
      <c r="E1084" s="112">
        <v>-4700</v>
      </c>
    </row>
    <row r="1085" spans="1:6" ht="20.25">
      <c r="A1085" s="41"/>
      <c r="B1085" s="280" t="s">
        <v>21</v>
      </c>
      <c r="C1085" s="280" t="s">
        <v>19</v>
      </c>
      <c r="D1085" s="38">
        <v>42490</v>
      </c>
      <c r="E1085" s="111">
        <v>900</v>
      </c>
    </row>
    <row r="1086" spans="1:6" ht="20.25">
      <c r="A1086" s="41"/>
      <c r="B1086" s="225" t="s">
        <v>148</v>
      </c>
      <c r="C1086" s="225" t="s">
        <v>149</v>
      </c>
      <c r="D1086" s="227">
        <v>42735</v>
      </c>
      <c r="E1086" s="112">
        <v>-64335</v>
      </c>
      <c r="F1086" s="306"/>
    </row>
    <row r="1087" spans="1:6" ht="20.25">
      <c r="A1087" s="41"/>
      <c r="B1087" s="231" t="s">
        <v>148</v>
      </c>
      <c r="C1087" s="225" t="s">
        <v>150</v>
      </c>
      <c r="D1087" s="227">
        <v>42735</v>
      </c>
      <c r="E1087" s="112">
        <v>-38761</v>
      </c>
    </row>
    <row r="1088" spans="1:6" ht="20.25">
      <c r="A1088" s="41"/>
      <c r="B1088" s="281"/>
      <c r="C1088" s="280"/>
      <c r="D1088" s="42"/>
      <c r="E1088" s="50"/>
    </row>
    <row r="1089" spans="1:5" ht="20.25">
      <c r="A1089" s="41"/>
      <c r="B1089" s="281"/>
      <c r="C1089" s="280"/>
      <c r="D1089" s="42"/>
      <c r="E1089" s="50"/>
    </row>
    <row r="1090" spans="1:5" ht="20.25">
      <c r="A1090" s="41"/>
      <c r="B1090" s="281"/>
      <c r="C1090" s="280"/>
      <c r="D1090" s="42"/>
      <c r="E1090" s="50"/>
    </row>
    <row r="1091" spans="1:5" ht="20.25">
      <c r="A1091" s="41"/>
      <c r="B1091" s="281"/>
      <c r="C1091" s="280"/>
      <c r="D1091" s="42"/>
      <c r="E1091" s="50"/>
    </row>
    <row r="1092" spans="1:5" ht="20.25">
      <c r="A1092" s="41"/>
      <c r="B1092" s="281"/>
      <c r="C1092" s="280"/>
      <c r="D1092" s="42"/>
      <c r="E1092" s="50"/>
    </row>
    <row r="1093" spans="1:5" ht="20.25">
      <c r="A1093" s="41"/>
      <c r="B1093" s="281"/>
      <c r="C1093" s="280"/>
      <c r="D1093" s="42"/>
      <c r="E1093" s="50"/>
    </row>
    <row r="1094" spans="1:5" ht="20.25">
      <c r="A1094" s="41"/>
      <c r="B1094" s="281"/>
      <c r="C1094" s="280"/>
      <c r="D1094" s="42"/>
      <c r="E1094" s="50"/>
    </row>
    <row r="1095" spans="1:5" ht="20.25">
      <c r="A1095" s="41"/>
      <c r="B1095" s="281"/>
      <c r="C1095" s="280"/>
      <c r="D1095" s="42"/>
      <c r="E1095" s="50"/>
    </row>
    <row r="1096" spans="1:5" ht="20.25">
      <c r="A1096" s="41"/>
      <c r="B1096" s="281"/>
      <c r="C1096" s="280"/>
      <c r="D1096" s="42"/>
      <c r="E1096" s="50"/>
    </row>
    <row r="1097" spans="1:5" ht="20.25">
      <c r="A1097" s="41"/>
      <c r="B1097" s="281"/>
      <c r="C1097" s="280"/>
      <c r="D1097" s="42"/>
      <c r="E1097" s="50"/>
    </row>
    <row r="1098" spans="1:5" ht="20.25">
      <c r="A1098" s="41"/>
      <c r="B1098" s="281"/>
      <c r="C1098" s="280"/>
      <c r="D1098" s="42"/>
      <c r="E1098" s="50"/>
    </row>
    <row r="1099" spans="1:5" ht="20.25">
      <c r="A1099" s="47"/>
      <c r="B1099" s="48"/>
      <c r="C1099" s="47"/>
      <c r="D1099" s="49"/>
      <c r="E1099" s="50"/>
    </row>
    <row r="1100" spans="1:5" ht="20.25">
      <c r="A1100" s="30"/>
      <c r="B1100" s="51"/>
      <c r="C1100" s="30"/>
      <c r="D1100" s="49"/>
      <c r="E1100" s="50"/>
    </row>
    <row r="1101" spans="1:5" ht="20.25">
      <c r="A1101" s="52"/>
      <c r="B1101" s="53"/>
      <c r="C1101" s="1238" t="s">
        <v>774</v>
      </c>
      <c r="D1101" s="1239"/>
      <c r="E1101" s="622">
        <v>-237320.4</v>
      </c>
    </row>
    <row r="1102" spans="1:5" ht="20.25">
      <c r="A1102" s="55" t="s">
        <v>23</v>
      </c>
      <c r="B1102" s="53"/>
      <c r="C1102" s="53"/>
      <c r="D1102" s="53"/>
      <c r="E1102" s="53"/>
    </row>
    <row r="1103" spans="1:5" ht="20.25">
      <c r="A1103" s="19" t="s">
        <v>0</v>
      </c>
      <c r="B1103" s="20"/>
      <c r="C1103" s="20"/>
      <c r="D1103" s="21"/>
      <c r="E1103" s="22"/>
    </row>
    <row r="1104" spans="1:5" ht="20.25">
      <c r="A1104" s="19" t="s">
        <v>1</v>
      </c>
      <c r="B1104" s="20"/>
      <c r="C1104" s="19" t="s">
        <v>2</v>
      </c>
      <c r="D1104" s="21"/>
      <c r="E1104" s="21"/>
    </row>
    <row r="1105" spans="1:5" ht="20.25">
      <c r="A1105" s="19"/>
      <c r="B1105" s="23"/>
      <c r="C1105" s="20"/>
      <c r="D1105" s="22"/>
      <c r="E1105" s="22"/>
    </row>
    <row r="1106" spans="1:5" ht="20.25">
      <c r="A1106" s="19"/>
      <c r="B1106" s="23"/>
      <c r="C1106" s="20"/>
      <c r="D1106" s="22"/>
      <c r="E1106" s="22"/>
    </row>
    <row r="1107" spans="1:5" ht="20.25">
      <c r="A1107" s="19" t="s">
        <v>3</v>
      </c>
      <c r="B1107" s="23"/>
      <c r="C1107" s="20"/>
      <c r="D1107" s="22"/>
      <c r="E1107" s="22"/>
    </row>
    <row r="1108" spans="1:5" ht="20.25">
      <c r="A1108" s="21"/>
      <c r="B1108" s="24"/>
      <c r="C1108" s="21"/>
      <c r="D1108" s="22"/>
      <c r="E1108" s="22"/>
    </row>
    <row r="1109" spans="1:5" ht="20.25">
      <c r="A1109" s="113" t="s">
        <v>151</v>
      </c>
      <c r="B1109" s="24"/>
      <c r="C1109" s="21"/>
      <c r="D1109" s="22"/>
      <c r="E1109" s="22"/>
    </row>
    <row r="1110" spans="1:5" ht="20.25">
      <c r="A1110" s="21" t="s">
        <v>5</v>
      </c>
      <c r="B1110" s="21"/>
      <c r="C1110" s="21"/>
      <c r="D1110" s="22"/>
      <c r="E1110" s="22"/>
    </row>
    <row r="1111" spans="1:5" ht="20.25">
      <c r="A1111" s="21" t="s">
        <v>6</v>
      </c>
      <c r="B1111" s="22"/>
      <c r="C1111" s="22"/>
      <c r="D1111" s="22"/>
      <c r="E1111" s="22"/>
    </row>
    <row r="1112" spans="1:5" ht="20.25">
      <c r="A1112" s="714" t="s">
        <v>7</v>
      </c>
      <c r="B1112" s="26" t="s">
        <v>8</v>
      </c>
      <c r="C1112" s="1238" t="s">
        <v>9</v>
      </c>
      <c r="D1112" s="1240"/>
      <c r="E1112" s="714" t="s">
        <v>10</v>
      </c>
    </row>
    <row r="1113" spans="1:5" ht="20.25">
      <c r="A1113" s="27"/>
      <c r="B1113" s="28" t="s">
        <v>11</v>
      </c>
      <c r="C1113" s="714"/>
      <c r="D1113" s="29"/>
      <c r="E1113" s="27" t="s">
        <v>12</v>
      </c>
    </row>
    <row r="1114" spans="1:5" ht="20.25">
      <c r="A1114" s="30"/>
      <c r="B1114" s="31"/>
      <c r="C1114" s="715" t="s">
        <v>13</v>
      </c>
      <c r="D1114" s="718" t="s">
        <v>14</v>
      </c>
      <c r="E1114" s="715"/>
    </row>
    <row r="1115" spans="1:5" ht="20.25">
      <c r="A1115" s="34" t="s">
        <v>152</v>
      </c>
      <c r="B1115" s="34" t="s">
        <v>105</v>
      </c>
      <c r="C1115" s="280" t="s">
        <v>17</v>
      </c>
      <c r="D1115" s="35">
        <v>39493</v>
      </c>
      <c r="E1115" s="94">
        <v>-838.2</v>
      </c>
    </row>
    <row r="1116" spans="1:5" ht="20.25">
      <c r="A1116" s="280"/>
      <c r="B1116" s="280" t="s">
        <v>105</v>
      </c>
      <c r="C1116" s="280" t="s">
        <v>19</v>
      </c>
      <c r="D1116" s="38">
        <v>39538</v>
      </c>
      <c r="E1116" s="88">
        <v>-249.53</v>
      </c>
    </row>
    <row r="1117" spans="1:5" ht="20.25">
      <c r="A1117" s="41"/>
      <c r="B1117" s="280" t="s">
        <v>105</v>
      </c>
      <c r="C1117" s="280" t="s">
        <v>17</v>
      </c>
      <c r="D1117" s="38">
        <v>39614</v>
      </c>
      <c r="E1117" s="88">
        <v>-1684</v>
      </c>
    </row>
    <row r="1118" spans="1:5" ht="20.25">
      <c r="A1118" s="41"/>
      <c r="B1118" s="280" t="s">
        <v>105</v>
      </c>
      <c r="C1118" s="280" t="s">
        <v>17</v>
      </c>
      <c r="D1118" s="38">
        <v>39675</v>
      </c>
      <c r="E1118" s="88">
        <v>-17985.5</v>
      </c>
    </row>
    <row r="1119" spans="1:5" ht="20.25">
      <c r="A1119" s="41"/>
      <c r="B1119" s="280" t="s">
        <v>18</v>
      </c>
      <c r="C1119" s="280" t="s">
        <v>19</v>
      </c>
      <c r="D1119" s="38">
        <v>39813</v>
      </c>
      <c r="E1119" s="88">
        <v>-347</v>
      </c>
    </row>
    <row r="1120" spans="1:5" ht="20.25">
      <c r="A1120" s="41"/>
      <c r="B1120" s="280" t="s">
        <v>104</v>
      </c>
      <c r="C1120" s="280" t="s">
        <v>17</v>
      </c>
      <c r="D1120" s="38">
        <v>39828</v>
      </c>
      <c r="E1120" s="89">
        <v>1500</v>
      </c>
    </row>
    <row r="1121" spans="1:8" ht="20.25">
      <c r="A1121" s="41"/>
      <c r="B1121" s="280" t="s">
        <v>105</v>
      </c>
      <c r="C1121" s="280" t="s">
        <v>19</v>
      </c>
      <c r="D1121" s="38">
        <v>39872</v>
      </c>
      <c r="E1121" s="88">
        <v>-191169.35</v>
      </c>
    </row>
    <row r="1122" spans="1:8" ht="20.25">
      <c r="A1122" s="41"/>
      <c r="B1122" s="280" t="s">
        <v>18</v>
      </c>
      <c r="C1122" s="280" t="s">
        <v>19</v>
      </c>
      <c r="D1122" s="38" t="s">
        <v>153</v>
      </c>
      <c r="E1122" s="89">
        <v>14028</v>
      </c>
    </row>
    <row r="1123" spans="1:8" ht="20.25">
      <c r="A1123" s="280"/>
      <c r="B1123" s="280" t="s">
        <v>105</v>
      </c>
      <c r="C1123" s="280" t="s">
        <v>32</v>
      </c>
      <c r="D1123" s="38">
        <v>40009</v>
      </c>
      <c r="E1123" s="88">
        <v>-100</v>
      </c>
    </row>
    <row r="1124" spans="1:8" ht="20.25">
      <c r="A1124" s="41"/>
      <c r="B1124" s="280" t="s">
        <v>18</v>
      </c>
      <c r="C1124" s="280" t="s">
        <v>17</v>
      </c>
      <c r="D1124" s="38">
        <v>40101</v>
      </c>
      <c r="E1124" s="89">
        <v>718</v>
      </c>
    </row>
    <row r="1125" spans="1:8" ht="20.25">
      <c r="A1125" s="41"/>
      <c r="B1125" s="280" t="s">
        <v>104</v>
      </c>
      <c r="C1125" s="280" t="s">
        <v>19</v>
      </c>
      <c r="D1125" s="38">
        <v>40178</v>
      </c>
      <c r="E1125" s="89">
        <v>172575.8</v>
      </c>
    </row>
    <row r="1126" spans="1:8" ht="20.25">
      <c r="A1126" s="280"/>
      <c r="B1126" s="280" t="s">
        <v>154</v>
      </c>
      <c r="C1126" s="280" t="s">
        <v>17</v>
      </c>
      <c r="D1126" s="38">
        <v>40188</v>
      </c>
      <c r="E1126" s="88">
        <v>21973.5</v>
      </c>
    </row>
    <row r="1127" spans="1:8" ht="20.25">
      <c r="A1127" s="280"/>
      <c r="B1127" s="280" t="s">
        <v>155</v>
      </c>
      <c r="C1127" s="280" t="s">
        <v>19</v>
      </c>
      <c r="D1127" s="38">
        <v>40421</v>
      </c>
      <c r="E1127" s="88">
        <v>-14543.5</v>
      </c>
    </row>
    <row r="1128" spans="1:8" ht="20.25">
      <c r="A1128" s="280"/>
      <c r="B1128" s="280" t="s">
        <v>21</v>
      </c>
      <c r="C1128" s="280" t="s">
        <v>19</v>
      </c>
      <c r="D1128" s="38">
        <v>42216</v>
      </c>
      <c r="E1128" s="89">
        <v>200</v>
      </c>
    </row>
    <row r="1129" spans="1:8" ht="20.25">
      <c r="A1129" s="280"/>
      <c r="B1129" s="280" t="s">
        <v>18</v>
      </c>
      <c r="C1129" s="280" t="s">
        <v>17</v>
      </c>
      <c r="D1129" s="38">
        <v>43131</v>
      </c>
      <c r="E1129" s="89">
        <v>8048963</v>
      </c>
      <c r="F1129" s="306">
        <v>42759</v>
      </c>
    </row>
    <row r="1130" spans="1:8" ht="20.25">
      <c r="A1130" s="280"/>
      <c r="B1130" s="280" t="s">
        <v>18</v>
      </c>
      <c r="C1130" s="280" t="s">
        <v>17</v>
      </c>
      <c r="D1130" s="38">
        <v>43146</v>
      </c>
      <c r="E1130" s="89">
        <v>10061371</v>
      </c>
      <c r="F1130" s="306">
        <v>42786</v>
      </c>
    </row>
    <row r="1131" spans="1:8" ht="20.25">
      <c r="A1131" s="280"/>
      <c r="B1131" s="280" t="s">
        <v>18</v>
      </c>
      <c r="C1131" s="280" t="s">
        <v>19</v>
      </c>
      <c r="D1131" s="38">
        <v>43159</v>
      </c>
      <c r="E1131" s="91">
        <v>6439734</v>
      </c>
    </row>
    <row r="1132" spans="1:8" ht="20.25">
      <c r="A1132" s="280"/>
      <c r="B1132" s="280" t="s">
        <v>18</v>
      </c>
      <c r="C1132" s="280" t="s">
        <v>17</v>
      </c>
      <c r="D1132" s="168">
        <v>43174</v>
      </c>
      <c r="E1132" s="91">
        <v>9971268</v>
      </c>
      <c r="F1132" s="306">
        <v>42759</v>
      </c>
    </row>
    <row r="1133" spans="1:8" ht="20.25">
      <c r="A1133" s="280"/>
      <c r="B1133" s="280" t="s">
        <v>18</v>
      </c>
      <c r="C1133" s="280" t="s">
        <v>19</v>
      </c>
      <c r="D1133" s="38">
        <v>43190</v>
      </c>
      <c r="E1133" s="89">
        <v>9642954</v>
      </c>
      <c r="F1133" s="306"/>
      <c r="G1133" s="290"/>
      <c r="H1133" s="290"/>
    </row>
    <row r="1134" spans="1:8" ht="20.25">
      <c r="A1134" s="280"/>
      <c r="B1134" s="280"/>
      <c r="C1134" s="280"/>
      <c r="D1134" s="38"/>
      <c r="E1134" s="91"/>
    </row>
    <row r="1135" spans="1:8" ht="20.25">
      <c r="A1135" s="280"/>
      <c r="B1135" s="280"/>
      <c r="C1135" s="280"/>
      <c r="D1135" s="38"/>
      <c r="E1135" s="89"/>
    </row>
    <row r="1136" spans="1:8" ht="20.25">
      <c r="A1136" s="67"/>
      <c r="B1136" s="67"/>
      <c r="C1136" s="67"/>
      <c r="D1136" s="68"/>
      <c r="E1136" s="98"/>
    </row>
    <row r="1137" spans="1:6" ht="20.25">
      <c r="A1137" s="56"/>
      <c r="B1137" s="53"/>
      <c r="C1137" s="1238" t="s">
        <v>779</v>
      </c>
      <c r="D1137" s="1239"/>
      <c r="E1137" s="11">
        <f>SUM(E1115:E1136)</f>
        <v>44148368.219999999</v>
      </c>
    </row>
    <row r="1138" spans="1:6" ht="20.25">
      <c r="A1138" s="55" t="s">
        <v>23</v>
      </c>
      <c r="B1138" s="22"/>
      <c r="C1138" s="22"/>
      <c r="D1138" s="22"/>
      <c r="E1138" s="22"/>
    </row>
    <row r="1139" spans="1:6" ht="20.25">
      <c r="A1139" s="19" t="s">
        <v>0</v>
      </c>
      <c r="B1139" s="20"/>
      <c r="C1139" s="20"/>
      <c r="D1139" s="21"/>
      <c r="E1139" s="22"/>
    </row>
    <row r="1140" spans="1:6" ht="20.25">
      <c r="A1140" s="19" t="s">
        <v>1</v>
      </c>
      <c r="B1140" s="23"/>
      <c r="C1140" s="19" t="s">
        <v>2</v>
      </c>
      <c r="D1140" s="22"/>
      <c r="E1140" s="22"/>
    </row>
    <row r="1141" spans="1:6" ht="20.25">
      <c r="A1141" s="19"/>
      <c r="B1141" s="23"/>
      <c r="C1141" s="20"/>
      <c r="D1141" s="22"/>
      <c r="E1141" s="22"/>
    </row>
    <row r="1142" spans="1:6" ht="20.25">
      <c r="A1142" s="19" t="s">
        <v>3</v>
      </c>
      <c r="B1142" s="23"/>
      <c r="C1142" s="20"/>
      <c r="D1142" s="22"/>
      <c r="E1142" s="22"/>
    </row>
    <row r="1143" spans="1:6" ht="20.25">
      <c r="A1143" s="21"/>
      <c r="B1143" s="24"/>
      <c r="C1143" s="21"/>
      <c r="D1143" s="22"/>
      <c r="E1143" s="22"/>
    </row>
    <row r="1144" spans="1:6" ht="20.25">
      <c r="A1144" s="21" t="s">
        <v>156</v>
      </c>
      <c r="B1144" s="24"/>
      <c r="C1144" s="21"/>
      <c r="D1144" s="22"/>
      <c r="E1144" s="22"/>
    </row>
    <row r="1145" spans="1:6" ht="20.25">
      <c r="A1145" s="21" t="s">
        <v>157</v>
      </c>
      <c r="B1145" s="21"/>
      <c r="C1145" s="21"/>
      <c r="D1145" s="22"/>
      <c r="E1145" s="22"/>
    </row>
    <row r="1146" spans="1:6" ht="20.25">
      <c r="A1146" s="21" t="s">
        <v>6</v>
      </c>
      <c r="B1146" s="22"/>
      <c r="C1146" s="22"/>
      <c r="D1146" s="22"/>
      <c r="E1146" s="22"/>
    </row>
    <row r="1147" spans="1:6" ht="20.25">
      <c r="A1147" s="714" t="s">
        <v>7</v>
      </c>
      <c r="B1147" s="26" t="s">
        <v>8</v>
      </c>
      <c r="C1147" s="1238" t="s">
        <v>9</v>
      </c>
      <c r="D1147" s="1240"/>
      <c r="E1147" s="714" t="s">
        <v>10</v>
      </c>
    </row>
    <row r="1148" spans="1:6" ht="20.25">
      <c r="A1148" s="27"/>
      <c r="B1148" s="28" t="s">
        <v>11</v>
      </c>
      <c r="C1148" s="714"/>
      <c r="D1148" s="29"/>
      <c r="E1148" s="27" t="s">
        <v>12</v>
      </c>
    </row>
    <row r="1149" spans="1:6" ht="20.25">
      <c r="A1149" s="30"/>
      <c r="B1149" s="31"/>
      <c r="C1149" s="715" t="s">
        <v>13</v>
      </c>
      <c r="D1149" s="718" t="s">
        <v>14</v>
      </c>
      <c r="E1149" s="715"/>
    </row>
    <row r="1150" spans="1:6" ht="20.25">
      <c r="A1150" s="34" t="s">
        <v>158</v>
      </c>
      <c r="B1150" s="34" t="s">
        <v>105</v>
      </c>
      <c r="C1150" s="34" t="s">
        <v>19</v>
      </c>
      <c r="D1150" s="35">
        <v>39447</v>
      </c>
      <c r="E1150" s="94">
        <v>-900</v>
      </c>
    </row>
    <row r="1151" spans="1:6" ht="20.25">
      <c r="A1151" s="280"/>
      <c r="B1151" s="280" t="s">
        <v>104</v>
      </c>
      <c r="C1151" s="280" t="s">
        <v>32</v>
      </c>
      <c r="D1151" s="38">
        <v>39583</v>
      </c>
      <c r="E1151" s="89">
        <v>500</v>
      </c>
      <c r="F1151" s="296"/>
    </row>
    <row r="1152" spans="1:6" ht="20.25">
      <c r="A1152" s="41"/>
      <c r="B1152" s="280" t="s">
        <v>105</v>
      </c>
      <c r="C1152" s="280" t="s">
        <v>32</v>
      </c>
      <c r="D1152" s="38">
        <v>39859</v>
      </c>
      <c r="E1152" s="88">
        <v>-12510.1</v>
      </c>
      <c r="F1152" s="296"/>
    </row>
    <row r="1153" spans="1:6" ht="20.25">
      <c r="A1153" s="41"/>
      <c r="B1153" s="280" t="s">
        <v>159</v>
      </c>
      <c r="C1153" s="280" t="s">
        <v>19</v>
      </c>
      <c r="D1153" s="38">
        <v>40086</v>
      </c>
      <c r="E1153" s="88">
        <v>-94639.2</v>
      </c>
      <c r="F1153" s="296"/>
    </row>
    <row r="1154" spans="1:6" ht="20.25">
      <c r="A1154" s="41"/>
      <c r="B1154" s="280" t="s">
        <v>160</v>
      </c>
      <c r="C1154" s="280" t="s">
        <v>19</v>
      </c>
      <c r="D1154" s="38">
        <v>40237</v>
      </c>
      <c r="E1154" s="88">
        <v>-3600</v>
      </c>
      <c r="F1154" s="296"/>
    </row>
    <row r="1155" spans="1:6" ht="20.25">
      <c r="A1155" s="41"/>
      <c r="B1155" s="280" t="s">
        <v>159</v>
      </c>
      <c r="C1155" s="280" t="s">
        <v>19</v>
      </c>
      <c r="D1155" s="38">
        <v>40543</v>
      </c>
      <c r="E1155" s="88">
        <v>-936</v>
      </c>
      <c r="F1155" s="296"/>
    </row>
    <row r="1156" spans="1:6" ht="20.25">
      <c r="A1156" s="41"/>
      <c r="B1156" s="280" t="s">
        <v>161</v>
      </c>
      <c r="C1156" s="280" t="s">
        <v>19</v>
      </c>
      <c r="D1156" s="42">
        <v>40694</v>
      </c>
      <c r="E1156" s="88">
        <v>-700</v>
      </c>
      <c r="F1156" s="296"/>
    </row>
    <row r="1157" spans="1:6" ht="20.25">
      <c r="A1157" s="41"/>
      <c r="B1157" s="280" t="s">
        <v>161</v>
      </c>
      <c r="C1157" s="280" t="s">
        <v>32</v>
      </c>
      <c r="D1157" s="38">
        <v>40831</v>
      </c>
      <c r="E1157" s="88">
        <v>-900</v>
      </c>
      <c r="F1157" s="296"/>
    </row>
    <row r="1158" spans="1:6" ht="20.25">
      <c r="A1158" s="41"/>
      <c r="B1158" s="280" t="s">
        <v>161</v>
      </c>
      <c r="C1158" s="280" t="s">
        <v>17</v>
      </c>
      <c r="D1158" s="38">
        <v>41744</v>
      </c>
      <c r="E1158" s="95">
        <v>-315</v>
      </c>
      <c r="F1158" s="303"/>
    </row>
    <row r="1159" spans="1:6" ht="20.25">
      <c r="A1159" s="41"/>
      <c r="B1159" s="280" t="s">
        <v>161</v>
      </c>
      <c r="C1159" s="280" t="s">
        <v>19</v>
      </c>
      <c r="D1159" s="42">
        <v>41759</v>
      </c>
      <c r="E1159" s="95">
        <v>-5779</v>
      </c>
      <c r="F1159" s="303"/>
    </row>
    <row r="1160" spans="1:6" ht="20.25">
      <c r="A1160" s="41"/>
      <c r="B1160" s="280" t="s">
        <v>161</v>
      </c>
      <c r="C1160" s="280" t="s">
        <v>19</v>
      </c>
      <c r="D1160" s="42">
        <v>41774</v>
      </c>
      <c r="E1160" s="95">
        <v>-696</v>
      </c>
      <c r="F1160" s="296"/>
    </row>
    <row r="1161" spans="1:6" ht="20.25">
      <c r="A1161" s="41"/>
      <c r="B1161" s="280"/>
      <c r="C1161" s="280"/>
      <c r="D1161" s="38"/>
      <c r="E1161" s="89"/>
      <c r="F1161" s="296"/>
    </row>
    <row r="1162" spans="1:6" ht="20.25">
      <c r="A1162" s="41"/>
      <c r="B1162" s="280"/>
      <c r="C1162" s="280"/>
      <c r="D1162" s="42"/>
      <c r="E1162" s="89"/>
      <c r="F1162" s="296"/>
    </row>
    <row r="1163" spans="1:6" ht="20.25">
      <c r="A1163" s="41"/>
      <c r="B1163" s="280"/>
      <c r="C1163" s="280"/>
      <c r="D1163" s="42"/>
      <c r="E1163" s="89"/>
      <c r="F1163" s="296"/>
    </row>
    <row r="1164" spans="1:6" ht="20.25">
      <c r="A1164" s="41"/>
      <c r="B1164" s="280"/>
      <c r="C1164" s="280"/>
      <c r="D1164" s="42"/>
      <c r="E1164" s="89"/>
      <c r="F1164" s="296"/>
    </row>
    <row r="1165" spans="1:6" ht="20.25">
      <c r="A1165" s="41"/>
      <c r="B1165" s="281"/>
      <c r="C1165" s="280"/>
      <c r="D1165" s="42"/>
      <c r="E1165" s="89"/>
      <c r="F1165" s="296"/>
    </row>
    <row r="1166" spans="1:6" ht="20.25">
      <c r="A1166" s="41"/>
      <c r="B1166" s="281"/>
      <c r="C1166" s="280"/>
      <c r="D1166" s="42"/>
      <c r="E1166" s="89"/>
      <c r="F1166" s="296"/>
    </row>
    <row r="1167" spans="1:6" ht="20.25">
      <c r="A1167" s="41"/>
      <c r="B1167" s="281"/>
      <c r="C1167" s="280"/>
      <c r="D1167" s="42"/>
      <c r="E1167" s="89"/>
    </row>
    <row r="1168" spans="1:6" ht="20.25">
      <c r="A1168" s="41"/>
      <c r="B1168" s="281"/>
      <c r="C1168" s="280"/>
      <c r="D1168" s="42"/>
      <c r="E1168" s="89"/>
    </row>
    <row r="1169" spans="1:5" ht="20.25">
      <c r="A1169" s="41"/>
      <c r="B1169" s="281"/>
      <c r="C1169" s="280"/>
      <c r="D1169" s="42"/>
      <c r="E1169" s="89"/>
    </row>
    <row r="1170" spans="1:5" ht="20.25">
      <c r="A1170" s="41"/>
      <c r="B1170" s="281"/>
      <c r="C1170" s="280"/>
      <c r="D1170" s="42"/>
      <c r="E1170" s="89"/>
    </row>
    <row r="1171" spans="1:5" ht="20.25">
      <c r="A1171" s="41"/>
      <c r="B1171" s="281"/>
      <c r="C1171" s="280"/>
      <c r="D1171" s="42"/>
      <c r="E1171" s="89"/>
    </row>
    <row r="1172" spans="1:5" ht="20.25">
      <c r="A1172" s="280"/>
      <c r="B1172" s="281"/>
      <c r="C1172" s="280"/>
      <c r="D1172" s="45"/>
      <c r="E1172" s="46"/>
    </row>
    <row r="1173" spans="1:5" ht="20.25">
      <c r="A1173" s="280"/>
      <c r="B1173" s="281"/>
      <c r="C1173" s="280"/>
      <c r="D1173" s="45"/>
      <c r="E1173" s="46"/>
    </row>
    <row r="1174" spans="1:5" ht="20.25">
      <c r="A1174" s="280"/>
      <c r="B1174" s="281"/>
      <c r="C1174" s="280"/>
      <c r="D1174" s="45"/>
      <c r="E1174" s="46"/>
    </row>
    <row r="1175" spans="1:5" ht="20.25">
      <c r="A1175" s="280"/>
      <c r="B1175" s="281"/>
      <c r="C1175" s="280"/>
      <c r="D1175" s="45"/>
      <c r="E1175" s="46"/>
    </row>
    <row r="1176" spans="1:5" ht="20.25">
      <c r="A1176" s="47"/>
      <c r="B1176" s="48"/>
      <c r="C1176" s="47"/>
      <c r="D1176" s="49"/>
      <c r="E1176" s="50"/>
    </row>
    <row r="1177" spans="1:5" ht="20.25">
      <c r="A1177" s="30"/>
      <c r="B1177" s="51"/>
      <c r="C1177" s="30"/>
      <c r="D1177" s="49"/>
      <c r="E1177" s="50"/>
    </row>
    <row r="1178" spans="1:5" ht="20.25">
      <c r="A1178" s="52"/>
      <c r="B1178" s="53"/>
      <c r="C1178" s="1251" t="s">
        <v>774</v>
      </c>
      <c r="D1178" s="1252"/>
      <c r="E1178" s="74">
        <v>-120475.3</v>
      </c>
    </row>
    <row r="1179" spans="1:5" ht="20.25">
      <c r="A1179" s="55" t="s">
        <v>23</v>
      </c>
      <c r="B1179" s="22"/>
      <c r="C1179" s="22"/>
      <c r="D1179" s="22"/>
      <c r="E1179" s="22"/>
    </row>
    <row r="1180" spans="1:5" ht="20.25">
      <c r="A1180" s="19" t="s">
        <v>0</v>
      </c>
      <c r="B1180" s="20"/>
      <c r="C1180" s="20"/>
      <c r="D1180" s="21"/>
      <c r="E1180" s="22"/>
    </row>
    <row r="1181" spans="1:5" ht="20.25">
      <c r="A1181" s="19" t="s">
        <v>1</v>
      </c>
      <c r="B1181" s="20"/>
      <c r="C1181" s="19" t="s">
        <v>2</v>
      </c>
      <c r="D1181" s="21"/>
      <c r="E1181" s="21"/>
    </row>
    <row r="1182" spans="1:5" ht="20.25">
      <c r="A1182" s="19"/>
      <c r="B1182" s="23"/>
      <c r="C1182" s="20"/>
      <c r="D1182" s="22"/>
      <c r="E1182" s="22"/>
    </row>
    <row r="1183" spans="1:5" ht="20.25">
      <c r="A1183" s="19" t="s">
        <v>3</v>
      </c>
      <c r="B1183" s="23"/>
      <c r="C1183" s="20"/>
      <c r="D1183" s="22"/>
      <c r="E1183" s="22"/>
    </row>
    <row r="1184" spans="1:5" ht="20.25">
      <c r="A1184" s="19"/>
      <c r="B1184" s="23"/>
      <c r="C1184" s="20"/>
      <c r="D1184" s="22"/>
      <c r="E1184" s="22"/>
    </row>
    <row r="1185" spans="1:5" ht="20.25">
      <c r="A1185" s="21" t="s">
        <v>162</v>
      </c>
      <c r="B1185" s="24"/>
      <c r="C1185" s="21"/>
      <c r="D1185" s="22"/>
      <c r="E1185" s="22"/>
    </row>
    <row r="1186" spans="1:5" ht="20.25">
      <c r="A1186" s="21" t="s">
        <v>5</v>
      </c>
      <c r="B1186" s="21"/>
      <c r="C1186" s="21"/>
      <c r="D1186" s="22"/>
      <c r="E1186" s="22"/>
    </row>
    <row r="1187" spans="1:5" ht="20.25">
      <c r="A1187" s="21" t="s">
        <v>6</v>
      </c>
      <c r="B1187" s="22"/>
      <c r="C1187" s="22"/>
      <c r="D1187" s="22"/>
      <c r="E1187" s="22"/>
    </row>
    <row r="1188" spans="1:5" ht="20.25">
      <c r="A1188" s="714" t="s">
        <v>7</v>
      </c>
      <c r="B1188" s="26" t="s">
        <v>8</v>
      </c>
      <c r="C1188" s="1238" t="s">
        <v>9</v>
      </c>
      <c r="D1188" s="1240"/>
      <c r="E1188" s="714" t="s">
        <v>10</v>
      </c>
    </row>
    <row r="1189" spans="1:5" ht="20.25">
      <c r="A1189" s="27"/>
      <c r="B1189" s="28" t="s">
        <v>11</v>
      </c>
      <c r="C1189" s="714"/>
      <c r="D1189" s="29"/>
      <c r="E1189" s="27" t="s">
        <v>12</v>
      </c>
    </row>
    <row r="1190" spans="1:5" ht="20.25">
      <c r="A1190" s="30"/>
      <c r="B1190" s="31"/>
      <c r="C1190" s="715" t="s">
        <v>13</v>
      </c>
      <c r="D1190" s="718" t="s">
        <v>14</v>
      </c>
      <c r="E1190" s="715"/>
    </row>
    <row r="1191" spans="1:5" ht="20.25">
      <c r="A1191" s="34" t="s">
        <v>163</v>
      </c>
      <c r="B1191" s="34" t="s">
        <v>105</v>
      </c>
      <c r="C1191" s="280" t="s">
        <v>19</v>
      </c>
      <c r="D1191" s="35">
        <v>39478</v>
      </c>
      <c r="E1191" s="94">
        <v>-160.4</v>
      </c>
    </row>
    <row r="1192" spans="1:5" ht="20.25">
      <c r="A1192" s="281"/>
      <c r="B1192" s="280" t="s">
        <v>105</v>
      </c>
      <c r="C1192" s="280" t="s">
        <v>17</v>
      </c>
      <c r="D1192" s="38">
        <v>39493</v>
      </c>
      <c r="E1192" s="88">
        <v>-218.4</v>
      </c>
    </row>
    <row r="1193" spans="1:5" ht="20.25">
      <c r="A1193" s="281"/>
      <c r="B1193" s="280" t="s">
        <v>105</v>
      </c>
      <c r="C1193" s="280" t="s">
        <v>19</v>
      </c>
      <c r="D1193" s="38">
        <v>39506</v>
      </c>
      <c r="E1193" s="88">
        <v>-109.2</v>
      </c>
    </row>
    <row r="1194" spans="1:5" ht="20.25">
      <c r="A1194" s="281"/>
      <c r="B1194" s="280" t="s">
        <v>105</v>
      </c>
      <c r="C1194" s="280" t="s">
        <v>17</v>
      </c>
      <c r="D1194" s="38">
        <v>39553</v>
      </c>
      <c r="E1194" s="88">
        <v>-718</v>
      </c>
    </row>
    <row r="1195" spans="1:5" ht="20.25">
      <c r="A1195" s="281"/>
      <c r="B1195" s="280" t="s">
        <v>105</v>
      </c>
      <c r="C1195" s="280" t="s">
        <v>19</v>
      </c>
      <c r="D1195" s="38">
        <v>39568</v>
      </c>
      <c r="E1195" s="88">
        <v>-142</v>
      </c>
    </row>
    <row r="1196" spans="1:5" ht="20.25">
      <c r="A1196" s="281"/>
      <c r="B1196" s="280" t="s">
        <v>105</v>
      </c>
      <c r="C1196" s="280" t="s">
        <v>17</v>
      </c>
      <c r="D1196" s="38">
        <v>39583</v>
      </c>
      <c r="E1196" s="88">
        <v>-235.2</v>
      </c>
    </row>
    <row r="1197" spans="1:5" ht="20.25">
      <c r="A1197" s="281"/>
      <c r="B1197" s="280" t="s">
        <v>105</v>
      </c>
      <c r="C1197" s="280" t="s">
        <v>17</v>
      </c>
      <c r="D1197" s="38">
        <v>39614</v>
      </c>
      <c r="E1197" s="88">
        <v>-472.4</v>
      </c>
    </row>
    <row r="1198" spans="1:5" ht="20.25">
      <c r="A1198" s="281"/>
      <c r="B1198" s="280" t="s">
        <v>105</v>
      </c>
      <c r="C1198" s="280" t="s">
        <v>19</v>
      </c>
      <c r="D1198" s="38">
        <v>39629</v>
      </c>
      <c r="E1198" s="88">
        <v>-54.6</v>
      </c>
    </row>
    <row r="1199" spans="1:5" ht="20.25">
      <c r="A1199" s="281"/>
      <c r="B1199" s="280" t="s">
        <v>105</v>
      </c>
      <c r="C1199" s="280" t="s">
        <v>17</v>
      </c>
      <c r="D1199" s="38">
        <v>39706</v>
      </c>
      <c r="E1199" s="88">
        <v>-461.6</v>
      </c>
    </row>
    <row r="1200" spans="1:5" ht="20.25">
      <c r="A1200" s="281"/>
      <c r="B1200" s="280" t="s">
        <v>105</v>
      </c>
      <c r="C1200" s="280" t="s">
        <v>19</v>
      </c>
      <c r="D1200" s="38" t="s">
        <v>164</v>
      </c>
      <c r="E1200" s="88">
        <v>-134.80000000000001</v>
      </c>
    </row>
    <row r="1201" spans="1:5" ht="20.25">
      <c r="A1201" s="281"/>
      <c r="B1201" s="280" t="s">
        <v>105</v>
      </c>
      <c r="C1201" s="280" t="s">
        <v>19</v>
      </c>
      <c r="D1201" s="38">
        <v>39751</v>
      </c>
      <c r="E1201" s="88">
        <v>-132.4</v>
      </c>
    </row>
    <row r="1202" spans="1:5" ht="20.25">
      <c r="A1202" s="281"/>
      <c r="B1202" s="280" t="s">
        <v>105</v>
      </c>
      <c r="C1202" s="280" t="s">
        <v>17</v>
      </c>
      <c r="D1202" s="38">
        <v>39767</v>
      </c>
      <c r="E1202" s="88">
        <v>-188.4</v>
      </c>
    </row>
    <row r="1203" spans="1:5" ht="20.25">
      <c r="A1203" s="281"/>
      <c r="B1203" s="280" t="s">
        <v>105</v>
      </c>
      <c r="C1203" s="280" t="s">
        <v>19</v>
      </c>
      <c r="D1203" s="38">
        <v>39782</v>
      </c>
      <c r="E1203" s="88">
        <v>-252.76</v>
      </c>
    </row>
    <row r="1204" spans="1:5" ht="20.25">
      <c r="A1204" s="281"/>
      <c r="B1204" s="280" t="s">
        <v>105</v>
      </c>
      <c r="C1204" s="280" t="s">
        <v>17</v>
      </c>
      <c r="D1204" s="38">
        <v>39797</v>
      </c>
      <c r="E1204" s="88">
        <v>-192</v>
      </c>
    </row>
    <row r="1205" spans="1:5" ht="20.25">
      <c r="A1205" s="281"/>
      <c r="B1205" s="280" t="s">
        <v>105</v>
      </c>
      <c r="C1205" s="280" t="s">
        <v>17</v>
      </c>
      <c r="D1205" s="38">
        <v>39828</v>
      </c>
      <c r="E1205" s="88">
        <v>-192.6</v>
      </c>
    </row>
    <row r="1206" spans="1:5" ht="20.25">
      <c r="A1206" s="281"/>
      <c r="B1206" s="280" t="s">
        <v>105</v>
      </c>
      <c r="C1206" s="280" t="s">
        <v>19</v>
      </c>
      <c r="D1206" s="38">
        <v>39844</v>
      </c>
      <c r="E1206" s="88">
        <v>-234.8</v>
      </c>
    </row>
    <row r="1207" spans="1:5" ht="20.25">
      <c r="A1207" s="281"/>
      <c r="B1207" s="280" t="s">
        <v>105</v>
      </c>
      <c r="C1207" s="280" t="s">
        <v>17</v>
      </c>
      <c r="D1207" s="38">
        <v>39859</v>
      </c>
      <c r="E1207" s="88">
        <v>-735.1</v>
      </c>
    </row>
    <row r="1208" spans="1:5" ht="20.25">
      <c r="A1208" s="280"/>
      <c r="B1208" s="280" t="s">
        <v>105</v>
      </c>
      <c r="C1208" s="280" t="s">
        <v>19</v>
      </c>
      <c r="D1208" s="38">
        <v>39872</v>
      </c>
      <c r="E1208" s="88">
        <v>-429.76</v>
      </c>
    </row>
    <row r="1209" spans="1:5" ht="20.25">
      <c r="A1209" s="41"/>
      <c r="B1209" s="280" t="s">
        <v>105</v>
      </c>
      <c r="C1209" s="280" t="s">
        <v>17</v>
      </c>
      <c r="D1209" s="38">
        <v>39887</v>
      </c>
      <c r="E1209" s="88">
        <v>-327.60000000000002</v>
      </c>
    </row>
    <row r="1210" spans="1:5" ht="20.25">
      <c r="A1210" s="41"/>
      <c r="B1210" s="280" t="s">
        <v>105</v>
      </c>
      <c r="C1210" s="280" t="s">
        <v>19</v>
      </c>
      <c r="D1210" s="38">
        <v>39903</v>
      </c>
      <c r="E1210" s="88">
        <v>-382.2</v>
      </c>
    </row>
    <row r="1211" spans="1:5" ht="20.25">
      <c r="A1211" s="41"/>
      <c r="B1211" s="280" t="s">
        <v>105</v>
      </c>
      <c r="C1211" s="280" t="s">
        <v>17</v>
      </c>
      <c r="D1211" s="38">
        <v>39918</v>
      </c>
      <c r="E1211" s="88">
        <v>-113.3</v>
      </c>
    </row>
    <row r="1212" spans="1:5" ht="20.25">
      <c r="A1212" s="41"/>
      <c r="B1212" s="280" t="s">
        <v>105</v>
      </c>
      <c r="C1212" s="280" t="s">
        <v>19</v>
      </c>
      <c r="D1212" s="38">
        <v>39933</v>
      </c>
      <c r="E1212" s="88">
        <v>-759.8</v>
      </c>
    </row>
    <row r="1213" spans="1:5" ht="20.25">
      <c r="A1213" s="41"/>
      <c r="B1213" s="280" t="s">
        <v>16</v>
      </c>
      <c r="C1213" s="280" t="s">
        <v>19</v>
      </c>
      <c r="D1213" s="38">
        <v>39964</v>
      </c>
      <c r="E1213" s="114">
        <v>171</v>
      </c>
    </row>
    <row r="1214" spans="1:5" ht="20.25">
      <c r="A1214" s="41"/>
      <c r="B1214" s="280" t="s">
        <v>16</v>
      </c>
      <c r="C1214" s="280" t="s">
        <v>19</v>
      </c>
      <c r="D1214" s="38">
        <v>39994</v>
      </c>
      <c r="E1214" s="114">
        <v>198</v>
      </c>
    </row>
    <row r="1215" spans="1:5" ht="20.25">
      <c r="A1215" s="93"/>
      <c r="B1215" s="67" t="s">
        <v>105</v>
      </c>
      <c r="C1215" s="67" t="s">
        <v>19</v>
      </c>
      <c r="D1215" s="68">
        <v>40178</v>
      </c>
      <c r="E1215" s="115">
        <v>-792</v>
      </c>
    </row>
    <row r="1216" spans="1:5" ht="20.25">
      <c r="A1216" s="116"/>
      <c r="B1216" s="116"/>
      <c r="C1216" s="1238" t="s">
        <v>165</v>
      </c>
      <c r="D1216" s="1239"/>
      <c r="E1216" s="191">
        <f>SUM(E1191:E1215)</f>
        <v>-7070.3200000000006</v>
      </c>
    </row>
    <row r="1217" spans="1:5" ht="20.25">
      <c r="A1217" s="116"/>
      <c r="B1217" s="116"/>
      <c r="C1217" s="28"/>
      <c r="D1217" s="28"/>
      <c r="E1217" s="64"/>
    </row>
    <row r="1218" spans="1:5" ht="20.25">
      <c r="A1218" s="116"/>
      <c r="B1218" s="116"/>
      <c r="C1218" s="28"/>
      <c r="D1218" s="28"/>
      <c r="E1218" s="64"/>
    </row>
    <row r="1219" spans="1:5" ht="20.25">
      <c r="A1219" s="116"/>
      <c r="B1219" s="116"/>
      <c r="C1219" s="28"/>
      <c r="D1219" s="28"/>
      <c r="E1219" s="64"/>
    </row>
    <row r="1220" spans="1:5" ht="20.25">
      <c r="A1220" s="55"/>
      <c r="B1220" s="116"/>
      <c r="C1220" s="116"/>
      <c r="D1220" s="283"/>
      <c r="E1220" s="118"/>
    </row>
    <row r="1221" spans="1:5" ht="20.25">
      <c r="A1221" s="19" t="s">
        <v>0</v>
      </c>
      <c r="B1221" s="20"/>
      <c r="C1221" s="20"/>
      <c r="D1221" s="283"/>
      <c r="E1221" s="118"/>
    </row>
    <row r="1222" spans="1:5" ht="20.25">
      <c r="A1222" s="19" t="s">
        <v>1</v>
      </c>
      <c r="B1222" s="20"/>
      <c r="C1222" s="19" t="s">
        <v>2</v>
      </c>
      <c r="D1222" s="21"/>
      <c r="E1222" s="21"/>
    </row>
    <row r="1223" spans="1:5" ht="20.25">
      <c r="A1223" s="19"/>
      <c r="B1223" s="23"/>
      <c r="C1223" s="20"/>
      <c r="D1223" s="22"/>
      <c r="E1223" s="22"/>
    </row>
    <row r="1224" spans="1:5" ht="20.25">
      <c r="A1224" s="19"/>
      <c r="B1224" s="23"/>
      <c r="C1224" s="20"/>
      <c r="D1224" s="22"/>
      <c r="E1224" s="22"/>
    </row>
    <row r="1225" spans="1:5" ht="20.25">
      <c r="A1225" s="19" t="s">
        <v>3</v>
      </c>
      <c r="B1225" s="23"/>
      <c r="C1225" s="20"/>
      <c r="D1225" s="22"/>
      <c r="E1225" s="22"/>
    </row>
    <row r="1226" spans="1:5" ht="20.25">
      <c r="A1226" s="21"/>
      <c r="B1226" s="24"/>
      <c r="C1226" s="21"/>
      <c r="D1226" s="22"/>
      <c r="E1226" s="22"/>
    </row>
    <row r="1227" spans="1:5" ht="20.25">
      <c r="A1227" s="21" t="s">
        <v>162</v>
      </c>
      <c r="B1227" s="24"/>
      <c r="C1227" s="21"/>
      <c r="D1227" s="22"/>
      <c r="E1227" s="22"/>
    </row>
    <row r="1228" spans="1:5" ht="20.25">
      <c r="A1228" s="21" t="s">
        <v>5</v>
      </c>
      <c r="B1228" s="21"/>
      <c r="C1228" s="21"/>
      <c r="D1228" s="22"/>
      <c r="E1228" s="22"/>
    </row>
    <row r="1229" spans="1:5" ht="20.25">
      <c r="A1229" s="21" t="s">
        <v>6</v>
      </c>
      <c r="B1229" s="22"/>
      <c r="C1229" s="22"/>
      <c r="D1229" s="22"/>
      <c r="E1229" s="22"/>
    </row>
    <row r="1230" spans="1:5" ht="20.25">
      <c r="A1230" s="714" t="s">
        <v>7</v>
      </c>
      <c r="B1230" s="26" t="s">
        <v>8</v>
      </c>
      <c r="C1230" s="1238" t="s">
        <v>9</v>
      </c>
      <c r="D1230" s="1240"/>
      <c r="E1230" s="714" t="s">
        <v>10</v>
      </c>
    </row>
    <row r="1231" spans="1:5" ht="20.25">
      <c r="A1231" s="27"/>
      <c r="B1231" s="28" t="s">
        <v>11</v>
      </c>
      <c r="C1231" s="714"/>
      <c r="D1231" s="29"/>
      <c r="E1231" s="27" t="s">
        <v>12</v>
      </c>
    </row>
    <row r="1232" spans="1:5" ht="20.25">
      <c r="A1232" s="30"/>
      <c r="B1232" s="31"/>
      <c r="C1232" s="715" t="s">
        <v>13</v>
      </c>
      <c r="D1232" s="718" t="s">
        <v>14</v>
      </c>
      <c r="E1232" s="715"/>
    </row>
    <row r="1233" spans="1:5" ht="20.25">
      <c r="A1233" s="34" t="s">
        <v>163</v>
      </c>
      <c r="B1233" s="712" t="s">
        <v>166</v>
      </c>
      <c r="C1233" s="719"/>
      <c r="D1233" s="713"/>
      <c r="E1233" s="623">
        <f>E1216</f>
        <v>-7070.3200000000006</v>
      </c>
    </row>
    <row r="1234" spans="1:5" ht="20.25">
      <c r="A1234" s="41"/>
      <c r="B1234" s="280" t="s">
        <v>34</v>
      </c>
      <c r="C1234" s="280" t="s">
        <v>19</v>
      </c>
      <c r="D1234" s="38">
        <v>40313</v>
      </c>
      <c r="E1234" s="120">
        <v>-868.8</v>
      </c>
    </row>
    <row r="1235" spans="1:5" ht="20.25">
      <c r="A1235" s="280"/>
      <c r="B1235" s="280" t="s">
        <v>28</v>
      </c>
      <c r="C1235" s="280" t="s">
        <v>17</v>
      </c>
      <c r="D1235" s="38">
        <v>40344</v>
      </c>
      <c r="E1235" s="121">
        <v>9383</v>
      </c>
    </row>
    <row r="1236" spans="1:5" ht="20.25">
      <c r="A1236" s="41"/>
      <c r="B1236" s="280" t="s">
        <v>34</v>
      </c>
      <c r="C1236" s="280" t="s">
        <v>19</v>
      </c>
      <c r="D1236" s="38">
        <v>40663</v>
      </c>
      <c r="E1236" s="122">
        <v>8494.1</v>
      </c>
    </row>
    <row r="1237" spans="1:5" ht="20.25">
      <c r="A1237" s="280"/>
      <c r="B1237" s="280" t="s">
        <v>18</v>
      </c>
      <c r="C1237" s="280" t="s">
        <v>19</v>
      </c>
      <c r="D1237" s="38">
        <v>43190</v>
      </c>
      <c r="E1237" s="123">
        <v>5445382</v>
      </c>
    </row>
    <row r="1238" spans="1:5" ht="20.25">
      <c r="A1238" s="280"/>
      <c r="B1238" s="280"/>
      <c r="C1238" s="280"/>
      <c r="D1238" s="38"/>
      <c r="E1238" s="123"/>
    </row>
    <row r="1239" spans="1:5" ht="20.25">
      <c r="A1239" s="280"/>
      <c r="B1239" s="280"/>
      <c r="C1239" s="280"/>
      <c r="D1239" s="38"/>
      <c r="E1239" s="123"/>
    </row>
    <row r="1240" spans="1:5" ht="20.25">
      <c r="A1240" s="280"/>
      <c r="B1240" s="280"/>
      <c r="C1240" s="280"/>
      <c r="D1240" s="38"/>
      <c r="E1240" s="123"/>
    </row>
    <row r="1241" spans="1:5" ht="20.25">
      <c r="A1241" s="280"/>
      <c r="B1241" s="280"/>
      <c r="C1241" s="280"/>
      <c r="D1241" s="280"/>
      <c r="E1241" s="123"/>
    </row>
    <row r="1242" spans="1:5" ht="20.25">
      <c r="A1242" s="280"/>
      <c r="B1242" s="280"/>
      <c r="C1242" s="280"/>
      <c r="D1242" s="280"/>
      <c r="E1242" s="123"/>
    </row>
    <row r="1243" spans="1:5" ht="20.25">
      <c r="A1243" s="280"/>
      <c r="B1243" s="280"/>
      <c r="C1243" s="280"/>
      <c r="D1243" s="280"/>
      <c r="E1243" s="123"/>
    </row>
    <row r="1244" spans="1:5" ht="20.25">
      <c r="A1244" s="280"/>
      <c r="B1244" s="280"/>
      <c r="C1244" s="280"/>
      <c r="D1244" s="280"/>
      <c r="E1244" s="123"/>
    </row>
    <row r="1245" spans="1:5" ht="20.25">
      <c r="A1245" s="280"/>
      <c r="B1245" s="281"/>
      <c r="C1245" s="280"/>
      <c r="D1245" s="45"/>
      <c r="E1245" s="123"/>
    </row>
    <row r="1246" spans="1:5" ht="20.25">
      <c r="A1246" s="280"/>
      <c r="B1246" s="281"/>
      <c r="C1246" s="280"/>
      <c r="D1246" s="45"/>
      <c r="E1246" s="123"/>
    </row>
    <row r="1247" spans="1:5" ht="20.25">
      <c r="A1247" s="280"/>
      <c r="B1247" s="281"/>
      <c r="C1247" s="280"/>
      <c r="D1247" s="45"/>
      <c r="E1247" s="123"/>
    </row>
    <row r="1248" spans="1:5" ht="20.25">
      <c r="A1248" s="280"/>
      <c r="B1248" s="281"/>
      <c r="C1248" s="280"/>
      <c r="D1248" s="45"/>
      <c r="E1248" s="123"/>
    </row>
    <row r="1249" spans="1:5" ht="20.25">
      <c r="A1249" s="280"/>
      <c r="B1249" s="281"/>
      <c r="C1249" s="280"/>
      <c r="D1249" s="45"/>
      <c r="E1249" s="123"/>
    </row>
    <row r="1250" spans="1:5" ht="20.25">
      <c r="A1250" s="280"/>
      <c r="B1250" s="281"/>
      <c r="C1250" s="280"/>
      <c r="D1250" s="45"/>
      <c r="E1250" s="123"/>
    </row>
    <row r="1251" spans="1:5" ht="20.25">
      <c r="A1251" s="280"/>
      <c r="B1251" s="281"/>
      <c r="C1251" s="280"/>
      <c r="D1251" s="45"/>
      <c r="E1251" s="123"/>
    </row>
    <row r="1252" spans="1:5" ht="20.25">
      <c r="A1252" s="280"/>
      <c r="B1252" s="281"/>
      <c r="C1252" s="280"/>
      <c r="D1252" s="45"/>
      <c r="E1252" s="123"/>
    </row>
    <row r="1253" spans="1:5" ht="20.25">
      <c r="A1253" s="280"/>
      <c r="B1253" s="281"/>
      <c r="C1253" s="280"/>
      <c r="D1253" s="45"/>
      <c r="E1253" s="123"/>
    </row>
    <row r="1254" spans="1:5" ht="20.25">
      <c r="A1254" s="280"/>
      <c r="B1254" s="281"/>
      <c r="C1254" s="280"/>
      <c r="D1254" s="45"/>
      <c r="E1254" s="123"/>
    </row>
    <row r="1255" spans="1:5" ht="20.25">
      <c r="A1255" s="280"/>
      <c r="B1255" s="281"/>
      <c r="C1255" s="280"/>
      <c r="D1255" s="45"/>
      <c r="E1255" s="123"/>
    </row>
    <row r="1256" spans="1:5" ht="20.25">
      <c r="A1256" s="280"/>
      <c r="B1256" s="281"/>
      <c r="C1256" s="280"/>
      <c r="D1256" s="45"/>
      <c r="E1256" s="123"/>
    </row>
    <row r="1257" spans="1:5" ht="20.25">
      <c r="A1257" s="280"/>
      <c r="B1257" s="281"/>
      <c r="C1257" s="280"/>
      <c r="D1257" s="45"/>
      <c r="E1257" s="123"/>
    </row>
    <row r="1258" spans="1:5" ht="20.25">
      <c r="A1258" s="47"/>
      <c r="B1258" s="48"/>
      <c r="C1258" s="47"/>
      <c r="D1258" s="49"/>
      <c r="E1258" s="123"/>
    </row>
    <row r="1259" spans="1:5" ht="20.25">
      <c r="A1259" s="30"/>
      <c r="B1259" s="51"/>
      <c r="C1259" s="30"/>
      <c r="D1259" s="49"/>
      <c r="E1259" s="123"/>
    </row>
    <row r="1260" spans="1:5" ht="20.25">
      <c r="A1260" s="52"/>
      <c r="B1260" s="53"/>
      <c r="C1260" s="1238" t="s">
        <v>779</v>
      </c>
      <c r="D1260" s="1239"/>
      <c r="E1260" s="62">
        <f>SUM(E1233:E1259)</f>
        <v>5455319.9800000004</v>
      </c>
    </row>
    <row r="1261" spans="1:5" ht="20.25">
      <c r="A1261" s="55" t="s">
        <v>23</v>
      </c>
      <c r="B1261" s="22"/>
      <c r="C1261" s="22"/>
      <c r="D1261" s="22"/>
      <c r="E1261" s="22"/>
    </row>
    <row r="1262" spans="1:5" ht="20.25">
      <c r="A1262" s="19" t="s">
        <v>0</v>
      </c>
      <c r="B1262" s="20"/>
      <c r="C1262" s="20"/>
      <c r="D1262" s="21"/>
      <c r="E1262" s="22"/>
    </row>
    <row r="1263" spans="1:5" ht="20.25">
      <c r="A1263" s="19" t="s">
        <v>1</v>
      </c>
      <c r="B1263" s="20"/>
      <c r="C1263" s="19" t="s">
        <v>2</v>
      </c>
      <c r="D1263" s="21"/>
      <c r="E1263" s="21"/>
    </row>
    <row r="1264" spans="1:5" ht="20.25">
      <c r="A1264" s="19"/>
      <c r="B1264" s="23"/>
      <c r="C1264" s="20"/>
      <c r="D1264" s="22"/>
      <c r="E1264" s="22"/>
    </row>
    <row r="1265" spans="1:5" ht="20.25">
      <c r="A1265" s="19"/>
      <c r="B1265" s="23"/>
      <c r="C1265" s="20"/>
      <c r="D1265" s="22"/>
      <c r="E1265" s="22"/>
    </row>
    <row r="1266" spans="1:5" ht="20.25">
      <c r="A1266" s="19" t="s">
        <v>3</v>
      </c>
      <c r="B1266" s="23"/>
      <c r="C1266" s="20"/>
      <c r="D1266" s="22"/>
      <c r="E1266" s="22"/>
    </row>
    <row r="1267" spans="1:5" ht="20.25">
      <c r="A1267" s="21"/>
      <c r="B1267" s="24"/>
      <c r="C1267" s="21"/>
      <c r="D1267" s="22"/>
      <c r="E1267" s="22"/>
    </row>
    <row r="1268" spans="1:5" ht="20.25">
      <c r="A1268" s="21" t="s">
        <v>167</v>
      </c>
      <c r="B1268" s="24"/>
      <c r="C1268" s="21"/>
      <c r="D1268" s="22"/>
      <c r="E1268" s="22"/>
    </row>
    <row r="1269" spans="1:5" ht="20.25">
      <c r="A1269" s="21" t="s">
        <v>5</v>
      </c>
      <c r="B1269" s="21"/>
      <c r="C1269" s="21"/>
      <c r="D1269" s="22"/>
      <c r="E1269" s="22"/>
    </row>
    <row r="1270" spans="1:5" ht="20.25">
      <c r="A1270" s="21" t="s">
        <v>6</v>
      </c>
      <c r="B1270" s="22"/>
      <c r="C1270" s="22"/>
      <c r="D1270" s="22"/>
      <c r="E1270" s="22"/>
    </row>
    <row r="1271" spans="1:5" ht="20.25">
      <c r="A1271" s="714" t="s">
        <v>7</v>
      </c>
      <c r="B1271" s="26" t="s">
        <v>8</v>
      </c>
      <c r="C1271" s="1238" t="s">
        <v>9</v>
      </c>
      <c r="D1271" s="1240"/>
      <c r="E1271" s="714" t="s">
        <v>10</v>
      </c>
    </row>
    <row r="1272" spans="1:5" ht="20.25">
      <c r="A1272" s="27"/>
      <c r="B1272" s="28" t="s">
        <v>11</v>
      </c>
      <c r="C1272" s="714"/>
      <c r="D1272" s="29"/>
      <c r="E1272" s="27" t="s">
        <v>12</v>
      </c>
    </row>
    <row r="1273" spans="1:5" ht="20.25">
      <c r="A1273" s="30"/>
      <c r="B1273" s="31"/>
      <c r="C1273" s="715" t="s">
        <v>13</v>
      </c>
      <c r="D1273" s="718" t="s">
        <v>14</v>
      </c>
      <c r="E1273" s="715"/>
    </row>
    <row r="1274" spans="1:5" ht="20.25">
      <c r="A1274" s="34" t="s">
        <v>168</v>
      </c>
      <c r="B1274" s="34" t="s">
        <v>26</v>
      </c>
      <c r="C1274" s="34" t="s">
        <v>169</v>
      </c>
      <c r="D1274" s="35">
        <v>38503</v>
      </c>
      <c r="E1274" s="94">
        <v>-33272.230000000003</v>
      </c>
    </row>
    <row r="1275" spans="1:5" ht="20.25">
      <c r="A1275" s="41"/>
      <c r="B1275" s="280" t="s">
        <v>16</v>
      </c>
      <c r="C1275" s="280" t="s">
        <v>169</v>
      </c>
      <c r="D1275" s="38">
        <v>39447</v>
      </c>
      <c r="E1275" s="89">
        <v>7200</v>
      </c>
    </row>
    <row r="1276" spans="1:5" ht="20.25">
      <c r="A1276" s="41"/>
      <c r="B1276" s="280" t="s">
        <v>16</v>
      </c>
      <c r="C1276" s="280" t="s">
        <v>169</v>
      </c>
      <c r="D1276" s="38">
        <v>39478</v>
      </c>
      <c r="E1276" s="89">
        <v>2794.3</v>
      </c>
    </row>
    <row r="1277" spans="1:5" ht="20.25">
      <c r="A1277" s="41"/>
      <c r="B1277" s="280" t="s">
        <v>26</v>
      </c>
      <c r="C1277" s="280" t="s">
        <v>169</v>
      </c>
      <c r="D1277" s="38">
        <v>39538</v>
      </c>
      <c r="E1277" s="88">
        <v>-3912.4</v>
      </c>
    </row>
    <row r="1278" spans="1:5" ht="20.25">
      <c r="A1278" s="41"/>
      <c r="B1278" s="280" t="s">
        <v>26</v>
      </c>
      <c r="C1278" s="280" t="s">
        <v>169</v>
      </c>
      <c r="D1278" s="38">
        <v>39538</v>
      </c>
      <c r="E1278" s="88">
        <v>-4561.3</v>
      </c>
    </row>
    <row r="1279" spans="1:5" ht="20.25">
      <c r="A1279" s="41"/>
      <c r="B1279" s="280" t="s">
        <v>26</v>
      </c>
      <c r="C1279" s="280" t="s">
        <v>170</v>
      </c>
      <c r="D1279" s="38">
        <v>39644</v>
      </c>
      <c r="E1279" s="88">
        <v>-46200</v>
      </c>
    </row>
    <row r="1280" spans="1:5" ht="20.25">
      <c r="A1280" s="280"/>
      <c r="B1280" s="280" t="s">
        <v>16</v>
      </c>
      <c r="C1280" s="280" t="s">
        <v>169</v>
      </c>
      <c r="D1280" s="38">
        <v>39721</v>
      </c>
      <c r="E1280" s="89">
        <v>6900</v>
      </c>
    </row>
    <row r="1281" spans="1:8" ht="20.25">
      <c r="A1281" s="280"/>
      <c r="B1281" s="280" t="s">
        <v>58</v>
      </c>
      <c r="C1281" s="280" t="s">
        <v>17</v>
      </c>
      <c r="D1281" s="38">
        <v>40224</v>
      </c>
      <c r="E1281" s="88">
        <v>-12480</v>
      </c>
    </row>
    <row r="1282" spans="1:8" ht="20.25">
      <c r="A1282" s="47"/>
      <c r="B1282" s="280" t="s">
        <v>27</v>
      </c>
      <c r="C1282" s="280" t="s">
        <v>19</v>
      </c>
      <c r="D1282" s="38">
        <v>40237</v>
      </c>
      <c r="E1282" s="88">
        <v>-11800</v>
      </c>
    </row>
    <row r="1283" spans="1:8" ht="20.25">
      <c r="A1283" s="47"/>
      <c r="B1283" s="280" t="s">
        <v>40</v>
      </c>
      <c r="C1283" s="280" t="s">
        <v>19</v>
      </c>
      <c r="D1283" s="38">
        <v>43159</v>
      </c>
      <c r="E1283" s="89">
        <v>-1</v>
      </c>
      <c r="F1283" s="313">
        <v>43101</v>
      </c>
      <c r="G1283" s="312"/>
      <c r="H1283" s="312"/>
    </row>
    <row r="1284" spans="1:8" ht="20.25">
      <c r="A1284" s="47"/>
      <c r="B1284" s="280" t="s">
        <v>40</v>
      </c>
      <c r="C1284" s="280" t="s">
        <v>17</v>
      </c>
      <c r="D1284" s="38">
        <v>43174</v>
      </c>
      <c r="E1284" s="126">
        <v>4108761</v>
      </c>
      <c r="F1284" s="313"/>
      <c r="G1284" s="312"/>
      <c r="H1284" s="312"/>
    </row>
    <row r="1285" spans="1:8" ht="20.25">
      <c r="A1285" s="47"/>
      <c r="B1285" s="280" t="s">
        <v>27</v>
      </c>
      <c r="C1285" s="280" t="s">
        <v>19</v>
      </c>
      <c r="D1285" s="38">
        <v>43190</v>
      </c>
      <c r="E1285" s="89">
        <v>-186534</v>
      </c>
      <c r="F1285" s="695"/>
      <c r="G1285" s="312"/>
      <c r="H1285" s="312"/>
    </row>
    <row r="1286" spans="1:8" ht="20.25">
      <c r="A1286" s="47"/>
      <c r="B1286" s="280"/>
      <c r="C1286" s="280"/>
      <c r="D1286" s="38"/>
      <c r="E1286" s="89"/>
      <c r="F1286" s="695"/>
      <c r="G1286" s="312"/>
      <c r="H1286" s="312"/>
    </row>
    <row r="1287" spans="1:8" ht="20.25">
      <c r="A1287" s="47"/>
      <c r="B1287" s="280"/>
      <c r="C1287" s="280"/>
      <c r="D1287" s="38"/>
      <c r="E1287" s="89"/>
      <c r="F1287" s="695"/>
      <c r="G1287" s="312"/>
      <c r="H1287" s="312"/>
    </row>
    <row r="1288" spans="1:8" ht="20.25">
      <c r="A1288" s="47"/>
      <c r="B1288" s="280"/>
      <c r="C1288" s="280"/>
      <c r="D1288" s="38"/>
      <c r="E1288" s="89"/>
      <c r="F1288" s="695"/>
      <c r="G1288" s="312"/>
      <c r="H1288" s="312"/>
    </row>
    <row r="1289" spans="1:8" ht="20.25">
      <c r="A1289" s="47"/>
      <c r="B1289" s="280"/>
      <c r="C1289" s="280"/>
      <c r="D1289" s="38"/>
      <c r="E1289" s="89"/>
      <c r="F1289" s="695"/>
      <c r="G1289" s="312"/>
      <c r="H1289" s="312"/>
    </row>
    <row r="1290" spans="1:8" ht="20.25">
      <c r="A1290" s="47"/>
      <c r="B1290" s="280"/>
      <c r="C1290" s="280"/>
      <c r="D1290" s="38"/>
      <c r="E1290" s="89"/>
    </row>
    <row r="1291" spans="1:8" ht="20.25">
      <c r="A1291" s="47"/>
      <c r="B1291" s="280"/>
      <c r="C1291" s="280"/>
      <c r="D1291" s="38"/>
      <c r="E1291" s="90"/>
    </row>
    <row r="1292" spans="1:8" ht="20.25">
      <c r="A1292" s="47"/>
      <c r="B1292" s="280"/>
      <c r="C1292" s="280"/>
      <c r="D1292" s="38"/>
      <c r="E1292" s="89"/>
    </row>
    <row r="1293" spans="1:8" ht="20.25">
      <c r="A1293" s="47"/>
      <c r="B1293" s="280"/>
      <c r="C1293" s="280" t="s">
        <v>29</v>
      </c>
      <c r="D1293" s="38"/>
      <c r="E1293" s="88"/>
    </row>
    <row r="1294" spans="1:8" ht="20.25">
      <c r="A1294" s="47"/>
      <c r="B1294" s="280"/>
      <c r="C1294" s="280"/>
      <c r="D1294" s="38"/>
      <c r="E1294" s="88"/>
    </row>
    <row r="1295" spans="1:8" ht="20.25">
      <c r="A1295" s="47"/>
      <c r="B1295" s="280"/>
      <c r="C1295" s="280"/>
      <c r="D1295" s="38"/>
      <c r="E1295" s="88"/>
    </row>
    <row r="1296" spans="1:8" ht="20.25">
      <c r="A1296" s="47"/>
      <c r="B1296" s="280"/>
      <c r="C1296" s="280"/>
      <c r="D1296" s="38"/>
      <c r="E1296" s="88"/>
    </row>
    <row r="1297" spans="1:5" ht="20.25">
      <c r="A1297" s="47"/>
      <c r="B1297" s="280"/>
      <c r="C1297" s="280"/>
      <c r="D1297" s="38"/>
      <c r="E1297" s="88"/>
    </row>
    <row r="1298" spans="1:5" ht="20.25">
      <c r="A1298" s="47"/>
      <c r="B1298" s="280"/>
      <c r="C1298" s="280"/>
      <c r="D1298" s="127"/>
      <c r="E1298" s="88"/>
    </row>
    <row r="1299" spans="1:5" ht="20.25">
      <c r="A1299" s="47"/>
      <c r="B1299" s="280"/>
      <c r="C1299" s="280"/>
      <c r="D1299" s="38"/>
      <c r="E1299" s="88"/>
    </row>
    <row r="1300" spans="1:5" ht="20.25">
      <c r="A1300" s="30"/>
      <c r="B1300" s="67"/>
      <c r="C1300" s="67"/>
      <c r="D1300" s="68"/>
      <c r="E1300" s="128"/>
    </row>
    <row r="1301" spans="1:5" ht="20.25">
      <c r="A1301" s="52"/>
      <c r="B1301" s="53"/>
      <c r="C1301" s="1238" t="s">
        <v>779</v>
      </c>
      <c r="D1301" s="1239"/>
      <c r="E1301" s="70">
        <f>SUM(E1274:E1300)</f>
        <v>3826894.37</v>
      </c>
    </row>
    <row r="1302" spans="1:5" ht="20.25">
      <c r="A1302" s="55" t="s">
        <v>23</v>
      </c>
      <c r="B1302" s="22"/>
      <c r="C1302" s="22"/>
      <c r="D1302" s="22"/>
      <c r="E1302" s="22"/>
    </row>
    <row r="1303" spans="1:5" ht="20.25">
      <c r="A1303" s="19" t="s">
        <v>0</v>
      </c>
      <c r="B1303" s="20"/>
      <c r="C1303" s="20"/>
      <c r="D1303" s="21"/>
      <c r="E1303" s="22"/>
    </row>
    <row r="1304" spans="1:5" ht="20.25">
      <c r="A1304" s="19" t="s">
        <v>1</v>
      </c>
      <c r="B1304" s="20"/>
      <c r="C1304" s="19" t="s">
        <v>2</v>
      </c>
      <c r="D1304" s="21"/>
      <c r="E1304" s="21"/>
    </row>
    <row r="1305" spans="1:5" ht="20.25">
      <c r="A1305" s="19"/>
      <c r="B1305" s="23"/>
      <c r="C1305" s="20"/>
      <c r="D1305" s="22"/>
      <c r="E1305" s="22"/>
    </row>
    <row r="1306" spans="1:5" ht="20.25">
      <c r="A1306" s="19"/>
      <c r="B1306" s="23"/>
      <c r="C1306" s="20"/>
      <c r="D1306" s="22"/>
      <c r="E1306" s="22"/>
    </row>
    <row r="1307" spans="1:5" ht="20.25">
      <c r="A1307" s="19" t="s">
        <v>3</v>
      </c>
      <c r="B1307" s="23"/>
      <c r="C1307" s="20"/>
      <c r="D1307" s="22"/>
      <c r="E1307" s="22"/>
    </row>
    <row r="1308" spans="1:5" ht="20.25">
      <c r="A1308" s="21"/>
      <c r="B1308" s="24"/>
      <c r="C1308" s="21"/>
      <c r="D1308" s="22"/>
      <c r="E1308" s="22"/>
    </row>
    <row r="1309" spans="1:5" ht="20.25">
      <c r="A1309" s="21" t="s">
        <v>171</v>
      </c>
      <c r="B1309" s="24"/>
      <c r="C1309" s="21"/>
      <c r="D1309" s="22"/>
      <c r="E1309" s="22"/>
    </row>
    <row r="1310" spans="1:5" ht="20.25">
      <c r="A1310" s="21" t="s">
        <v>5</v>
      </c>
      <c r="B1310" s="21"/>
      <c r="C1310" s="21"/>
      <c r="D1310" s="22"/>
      <c r="E1310" s="22"/>
    </row>
    <row r="1311" spans="1:5" ht="20.25">
      <c r="A1311" s="21" t="s">
        <v>6</v>
      </c>
      <c r="B1311" s="22"/>
      <c r="C1311" s="22"/>
      <c r="D1311" s="22"/>
      <c r="E1311" s="22"/>
    </row>
    <row r="1312" spans="1:5" ht="20.25">
      <c r="A1312" s="714" t="s">
        <v>7</v>
      </c>
      <c r="B1312" s="26" t="s">
        <v>8</v>
      </c>
      <c r="C1312" s="1238" t="s">
        <v>9</v>
      </c>
      <c r="D1312" s="1240"/>
      <c r="E1312" s="714" t="s">
        <v>10</v>
      </c>
    </row>
    <row r="1313" spans="1:5" ht="20.25">
      <c r="A1313" s="27"/>
      <c r="B1313" s="28" t="s">
        <v>11</v>
      </c>
      <c r="C1313" s="714"/>
      <c r="D1313" s="29"/>
      <c r="E1313" s="27" t="s">
        <v>12</v>
      </c>
    </row>
    <row r="1314" spans="1:5" ht="20.25">
      <c r="A1314" s="30"/>
      <c r="B1314" s="31"/>
      <c r="C1314" s="715" t="s">
        <v>13</v>
      </c>
      <c r="D1314" s="718" t="s">
        <v>14</v>
      </c>
      <c r="E1314" s="715"/>
    </row>
    <row r="1315" spans="1:5" ht="20.25">
      <c r="A1315" s="34" t="s">
        <v>172</v>
      </c>
      <c r="B1315" s="34" t="s">
        <v>26</v>
      </c>
      <c r="C1315" s="280" t="s">
        <v>17</v>
      </c>
      <c r="D1315" s="35">
        <v>39675</v>
      </c>
      <c r="E1315" s="94">
        <v>-3287.4</v>
      </c>
    </row>
    <row r="1316" spans="1:5" ht="20.25">
      <c r="A1316" s="280"/>
      <c r="B1316" s="280" t="s">
        <v>16</v>
      </c>
      <c r="C1316" s="280" t="s">
        <v>19</v>
      </c>
      <c r="D1316" s="38">
        <v>39691</v>
      </c>
      <c r="E1316" s="89">
        <v>440.4</v>
      </c>
    </row>
    <row r="1317" spans="1:5" ht="20.25">
      <c r="A1317" s="41"/>
      <c r="B1317" s="280" t="s">
        <v>34</v>
      </c>
      <c r="C1317" s="280" t="s">
        <v>19</v>
      </c>
      <c r="D1317" s="38">
        <v>40086</v>
      </c>
      <c r="E1317" s="89">
        <v>320</v>
      </c>
    </row>
    <row r="1318" spans="1:5" ht="20.25">
      <c r="A1318" s="41"/>
      <c r="B1318" s="280" t="s">
        <v>34</v>
      </c>
      <c r="C1318" s="280" t="s">
        <v>19</v>
      </c>
      <c r="D1318" s="38">
        <v>40147</v>
      </c>
      <c r="E1318" s="89">
        <v>1199.4000000000001</v>
      </c>
    </row>
    <row r="1319" spans="1:5" ht="20.25">
      <c r="A1319" s="41"/>
      <c r="B1319" s="280" t="s">
        <v>34</v>
      </c>
      <c r="C1319" s="280" t="s">
        <v>17</v>
      </c>
      <c r="D1319" s="38">
        <v>40283</v>
      </c>
      <c r="E1319" s="89">
        <v>-400</v>
      </c>
    </row>
    <row r="1320" spans="1:5" ht="20.25">
      <c r="A1320" s="41"/>
      <c r="B1320" s="103" t="s">
        <v>20</v>
      </c>
      <c r="C1320" s="280" t="s">
        <v>19</v>
      </c>
      <c r="D1320" s="38">
        <v>40421</v>
      </c>
      <c r="E1320" s="88">
        <v>-8497</v>
      </c>
    </row>
    <row r="1321" spans="1:5" ht="20.25">
      <c r="A1321" s="41"/>
      <c r="B1321" s="103" t="s">
        <v>173</v>
      </c>
      <c r="C1321" s="280" t="s">
        <v>17</v>
      </c>
      <c r="D1321" s="38">
        <v>40466</v>
      </c>
      <c r="E1321" s="88">
        <v>-19083</v>
      </c>
    </row>
    <row r="1322" spans="1:5" ht="20.25">
      <c r="A1322" s="280"/>
      <c r="B1322" s="103" t="s">
        <v>173</v>
      </c>
      <c r="C1322" s="280" t="s">
        <v>32</v>
      </c>
      <c r="D1322" s="42">
        <v>41167</v>
      </c>
      <c r="E1322" s="129">
        <v>-24958</v>
      </c>
    </row>
    <row r="1323" spans="1:5" ht="20.25">
      <c r="A1323" s="280"/>
      <c r="B1323" s="280" t="s">
        <v>40</v>
      </c>
      <c r="C1323" s="280" t="s">
        <v>19</v>
      </c>
      <c r="D1323" s="38">
        <v>43190</v>
      </c>
      <c r="E1323" s="89">
        <v>860841</v>
      </c>
    </row>
    <row r="1324" spans="1:5" ht="20.25">
      <c r="A1324" s="280"/>
      <c r="B1324" s="280"/>
      <c r="C1324" s="280"/>
      <c r="D1324" s="38"/>
      <c r="E1324" s="91"/>
    </row>
    <row r="1325" spans="1:5" ht="20.25">
      <c r="A1325" s="280"/>
      <c r="B1325" s="280"/>
      <c r="C1325" s="280"/>
      <c r="D1325" s="42"/>
      <c r="E1325" s="89"/>
    </row>
    <row r="1326" spans="1:5" ht="20.25">
      <c r="A1326" s="280"/>
      <c r="B1326" s="280"/>
      <c r="C1326" s="280"/>
      <c r="D1326" s="42"/>
      <c r="E1326" s="89"/>
    </row>
    <row r="1327" spans="1:5" ht="20.25">
      <c r="A1327" s="280"/>
      <c r="B1327" s="281"/>
      <c r="C1327" s="280"/>
      <c r="D1327" s="42"/>
      <c r="E1327" s="89"/>
    </row>
    <row r="1328" spans="1:5" ht="20.25">
      <c r="A1328" s="280"/>
      <c r="B1328" s="281"/>
      <c r="C1328" s="280"/>
      <c r="D1328" s="42"/>
      <c r="E1328" s="89"/>
    </row>
    <row r="1329" spans="1:5" ht="20.25">
      <c r="A1329" s="280"/>
      <c r="B1329" s="281"/>
      <c r="C1329" s="280"/>
      <c r="D1329" s="42"/>
      <c r="E1329" s="89"/>
    </row>
    <row r="1330" spans="1:5" ht="20.25">
      <c r="A1330" s="280"/>
      <c r="B1330" s="281"/>
      <c r="C1330" s="280"/>
      <c r="D1330" s="42"/>
      <c r="E1330" s="89"/>
    </row>
    <row r="1331" spans="1:5" ht="20.25">
      <c r="A1331" s="280"/>
      <c r="B1331" s="281"/>
      <c r="C1331" s="280"/>
      <c r="D1331" s="42"/>
      <c r="E1331" s="89"/>
    </row>
    <row r="1332" spans="1:5" ht="20.25">
      <c r="A1332" s="280"/>
      <c r="B1332" s="281"/>
      <c r="C1332" s="280"/>
      <c r="D1332" s="42"/>
      <c r="E1332" s="89"/>
    </row>
    <row r="1333" spans="1:5" ht="20.25">
      <c r="A1333" s="280"/>
      <c r="B1333" s="281"/>
      <c r="C1333" s="280"/>
      <c r="D1333" s="42"/>
      <c r="E1333" s="89"/>
    </row>
    <row r="1334" spans="1:5" ht="20.25">
      <c r="A1334" s="280"/>
      <c r="B1334" s="281"/>
      <c r="C1334" s="280"/>
      <c r="D1334" s="42"/>
      <c r="E1334" s="89"/>
    </row>
    <row r="1335" spans="1:5" ht="20.25">
      <c r="A1335" s="280"/>
      <c r="B1335" s="281"/>
      <c r="C1335" s="280"/>
      <c r="D1335" s="42"/>
      <c r="E1335" s="89"/>
    </row>
    <row r="1336" spans="1:5" ht="20.25">
      <c r="A1336" s="280"/>
      <c r="B1336" s="281"/>
      <c r="C1336" s="280"/>
      <c r="D1336" s="42"/>
      <c r="E1336" s="89"/>
    </row>
    <row r="1337" spans="1:5" ht="20.25">
      <c r="A1337" s="280"/>
      <c r="B1337" s="281"/>
      <c r="C1337" s="280"/>
      <c r="D1337" s="42"/>
      <c r="E1337" s="89"/>
    </row>
    <row r="1338" spans="1:5" ht="20.25">
      <c r="A1338" s="280"/>
      <c r="B1338" s="281"/>
      <c r="C1338" s="280"/>
      <c r="D1338" s="42"/>
      <c r="E1338" s="89"/>
    </row>
    <row r="1339" spans="1:5" ht="20.25">
      <c r="A1339" s="280"/>
      <c r="B1339" s="281"/>
      <c r="C1339" s="280"/>
      <c r="D1339" s="42"/>
      <c r="E1339" s="89"/>
    </row>
    <row r="1340" spans="1:5" ht="20.25">
      <c r="A1340" s="280"/>
      <c r="B1340" s="281"/>
      <c r="C1340" s="280"/>
      <c r="D1340" s="42"/>
      <c r="E1340" s="89"/>
    </row>
    <row r="1341" spans="1:5" ht="20.25">
      <c r="A1341" s="30"/>
      <c r="B1341" s="51"/>
      <c r="C1341" s="30"/>
      <c r="D1341" s="49"/>
      <c r="E1341" s="50"/>
    </row>
    <row r="1342" spans="1:5" ht="20.25">
      <c r="A1342" s="52"/>
      <c r="B1342" s="53"/>
      <c r="C1342" s="1238" t="s">
        <v>779</v>
      </c>
      <c r="D1342" s="1239"/>
      <c r="E1342" s="62">
        <f>SUM(E1315:E1341)</f>
        <v>806575.4</v>
      </c>
    </row>
    <row r="1343" spans="1:5" ht="20.25">
      <c r="A1343" s="55" t="s">
        <v>23</v>
      </c>
      <c r="B1343" s="53"/>
      <c r="C1343" s="53"/>
      <c r="D1343" s="53"/>
      <c r="E1343" s="53"/>
    </row>
    <row r="1344" spans="1:5" ht="20.25">
      <c r="A1344" s="19" t="s">
        <v>0</v>
      </c>
      <c r="B1344" s="20"/>
      <c r="C1344" s="20"/>
      <c r="D1344" s="21"/>
      <c r="E1344" s="22"/>
    </row>
    <row r="1345" spans="1:6" ht="20.25">
      <c r="A1345" s="19" t="s">
        <v>1</v>
      </c>
      <c r="B1345" s="20"/>
      <c r="C1345" s="19" t="s">
        <v>2</v>
      </c>
      <c r="D1345" s="21"/>
      <c r="E1345" s="21"/>
    </row>
    <row r="1346" spans="1:6" ht="20.25">
      <c r="A1346" s="19"/>
      <c r="B1346" s="23"/>
      <c r="C1346" s="20"/>
      <c r="D1346" s="22"/>
      <c r="E1346" s="22"/>
    </row>
    <row r="1347" spans="1:6" ht="20.25">
      <c r="A1347" s="19"/>
      <c r="B1347" s="23"/>
      <c r="C1347" s="20"/>
      <c r="D1347" s="22"/>
      <c r="E1347" s="22"/>
    </row>
    <row r="1348" spans="1:6" ht="20.25">
      <c r="A1348" s="19" t="s">
        <v>3</v>
      </c>
      <c r="B1348" s="23"/>
      <c r="C1348" s="20"/>
      <c r="D1348" s="22"/>
      <c r="E1348" s="22"/>
    </row>
    <row r="1349" spans="1:6" ht="20.25">
      <c r="A1349" s="21"/>
      <c r="B1349" s="24"/>
      <c r="C1349" s="21"/>
      <c r="D1349" s="22"/>
      <c r="E1349" s="22"/>
    </row>
    <row r="1350" spans="1:6" ht="20.25">
      <c r="A1350" s="21" t="s">
        <v>174</v>
      </c>
      <c r="B1350" s="24"/>
      <c r="C1350" s="21"/>
      <c r="D1350" s="22"/>
      <c r="E1350" s="22"/>
    </row>
    <row r="1351" spans="1:6" ht="20.25">
      <c r="A1351" s="21" t="s">
        <v>5</v>
      </c>
      <c r="B1351" s="21"/>
      <c r="C1351" s="21"/>
      <c r="D1351" s="22"/>
      <c r="E1351" s="22"/>
    </row>
    <row r="1352" spans="1:6" ht="20.25">
      <c r="A1352" s="21" t="s">
        <v>6</v>
      </c>
      <c r="B1352" s="22"/>
      <c r="C1352" s="22"/>
      <c r="D1352" s="22"/>
      <c r="E1352" s="22"/>
    </row>
    <row r="1353" spans="1:6" ht="20.25">
      <c r="A1353" s="714" t="s">
        <v>7</v>
      </c>
      <c r="B1353" s="26" t="s">
        <v>8</v>
      </c>
      <c r="C1353" s="1238" t="s">
        <v>9</v>
      </c>
      <c r="D1353" s="1240"/>
      <c r="E1353" s="714" t="s">
        <v>10</v>
      </c>
    </row>
    <row r="1354" spans="1:6" ht="20.25">
      <c r="A1354" s="27"/>
      <c r="B1354" s="28" t="s">
        <v>11</v>
      </c>
      <c r="C1354" s="714"/>
      <c r="D1354" s="29"/>
      <c r="E1354" s="27" t="s">
        <v>12</v>
      </c>
    </row>
    <row r="1355" spans="1:6" ht="20.25">
      <c r="A1355" s="30"/>
      <c r="B1355" s="31"/>
      <c r="C1355" s="715" t="s">
        <v>13</v>
      </c>
      <c r="D1355" s="718" t="s">
        <v>14</v>
      </c>
      <c r="E1355" s="715"/>
    </row>
    <row r="1356" spans="1:6" ht="20.25">
      <c r="A1356" s="34" t="s">
        <v>175</v>
      </c>
      <c r="B1356" s="34" t="s">
        <v>26</v>
      </c>
      <c r="C1356" s="34" t="s">
        <v>17</v>
      </c>
      <c r="D1356" s="35">
        <v>39706</v>
      </c>
      <c r="E1356" s="94">
        <v>-3962.2</v>
      </c>
      <c r="F1356" s="296"/>
    </row>
    <row r="1357" spans="1:6" ht="20.25">
      <c r="A1357" s="280"/>
      <c r="B1357" s="280" t="s">
        <v>176</v>
      </c>
      <c r="C1357" s="280" t="s">
        <v>32</v>
      </c>
      <c r="D1357" s="38">
        <v>40405</v>
      </c>
      <c r="E1357" s="89">
        <v>2453</v>
      </c>
      <c r="F1357" s="296"/>
    </row>
    <row r="1358" spans="1:6" ht="20.25">
      <c r="A1358" s="41"/>
      <c r="B1358" s="280" t="s">
        <v>177</v>
      </c>
      <c r="C1358" s="280" t="s">
        <v>19</v>
      </c>
      <c r="D1358" s="38">
        <v>40421</v>
      </c>
      <c r="E1358" s="88">
        <v>-14935.63</v>
      </c>
      <c r="F1358" s="296"/>
    </row>
    <row r="1359" spans="1:6" ht="20.25">
      <c r="A1359" s="41"/>
      <c r="B1359" s="280" t="s">
        <v>177</v>
      </c>
      <c r="C1359" s="280" t="s">
        <v>17</v>
      </c>
      <c r="D1359" s="38">
        <v>40497</v>
      </c>
      <c r="E1359" s="88">
        <v>-5000</v>
      </c>
      <c r="F1359" s="296"/>
    </row>
    <row r="1360" spans="1:6" ht="20.25">
      <c r="A1360" s="41"/>
      <c r="B1360" s="280" t="s">
        <v>177</v>
      </c>
      <c r="C1360" s="280" t="s">
        <v>19</v>
      </c>
      <c r="D1360" s="38">
        <v>40663</v>
      </c>
      <c r="E1360" s="88">
        <v>-18000</v>
      </c>
      <c r="F1360" s="296"/>
    </row>
    <row r="1361" spans="1:6" ht="20.25">
      <c r="A1361" s="41"/>
      <c r="B1361" s="280" t="s">
        <v>177</v>
      </c>
      <c r="C1361" s="280" t="s">
        <v>19</v>
      </c>
      <c r="D1361" s="38">
        <v>40724</v>
      </c>
      <c r="E1361" s="88">
        <v>-2364</v>
      </c>
      <c r="F1361" s="296"/>
    </row>
    <row r="1362" spans="1:6" ht="20.25">
      <c r="A1362" s="41"/>
      <c r="B1362" s="280" t="s">
        <v>27</v>
      </c>
      <c r="C1362" s="280" t="s">
        <v>115</v>
      </c>
      <c r="D1362" s="38">
        <v>41639</v>
      </c>
      <c r="E1362" s="88">
        <v>-109375</v>
      </c>
      <c r="F1362" s="308"/>
    </row>
    <row r="1363" spans="1:6" ht="20.25">
      <c r="A1363" s="41"/>
      <c r="B1363" s="280"/>
      <c r="C1363" s="280"/>
      <c r="D1363" s="38"/>
      <c r="E1363" s="91"/>
      <c r="F1363" s="308"/>
    </row>
    <row r="1364" spans="1:6" ht="20.25">
      <c r="A1364" s="41"/>
      <c r="B1364" s="280"/>
      <c r="C1364" s="280"/>
      <c r="D1364" s="38"/>
      <c r="E1364" s="89"/>
      <c r="F1364" s="308"/>
    </row>
    <row r="1365" spans="1:6" ht="20.25">
      <c r="A1365" s="41"/>
      <c r="B1365" s="280"/>
      <c r="C1365" s="280"/>
      <c r="D1365" s="38"/>
      <c r="E1365" s="89"/>
      <c r="F1365" s="296"/>
    </row>
    <row r="1366" spans="1:6" ht="20.25">
      <c r="A1366" s="41"/>
      <c r="B1366" s="280"/>
      <c r="C1366" s="280"/>
      <c r="D1366" s="38"/>
      <c r="E1366" s="88"/>
      <c r="F1366" s="296"/>
    </row>
    <row r="1367" spans="1:6" ht="20.25">
      <c r="A1367" s="41"/>
      <c r="B1367" s="280"/>
      <c r="C1367" s="280"/>
      <c r="D1367" s="38"/>
      <c r="E1367" s="88"/>
      <c r="F1367" s="296"/>
    </row>
    <row r="1368" spans="1:6" ht="20.25">
      <c r="A1368" s="41"/>
      <c r="B1368" s="280"/>
      <c r="C1368" s="280"/>
      <c r="D1368" s="38"/>
      <c r="E1368" s="89"/>
      <c r="F1368" s="296"/>
    </row>
    <row r="1369" spans="1:6" ht="20.25">
      <c r="A1369" s="41"/>
      <c r="B1369" s="281"/>
      <c r="C1369" s="280"/>
      <c r="D1369" s="42"/>
      <c r="E1369" s="89"/>
      <c r="F1369" s="296"/>
    </row>
    <row r="1370" spans="1:6" ht="20.25">
      <c r="A1370" s="41"/>
      <c r="B1370" s="281"/>
      <c r="C1370" s="280"/>
      <c r="D1370" s="42"/>
      <c r="E1370" s="89"/>
      <c r="F1370" s="296"/>
    </row>
    <row r="1371" spans="1:6" ht="20.25">
      <c r="A1371" s="41"/>
      <c r="B1371" s="281"/>
      <c r="C1371" s="280"/>
      <c r="D1371" s="42"/>
      <c r="E1371" s="89"/>
      <c r="F1371" s="296"/>
    </row>
    <row r="1372" spans="1:6" ht="20.25">
      <c r="A1372" s="41"/>
      <c r="B1372" s="281"/>
      <c r="C1372" s="280"/>
      <c r="D1372" s="42"/>
      <c r="E1372" s="89"/>
    </row>
    <row r="1373" spans="1:6" ht="20.25">
      <c r="A1373" s="41"/>
      <c r="B1373" s="281"/>
      <c r="C1373" s="280"/>
      <c r="D1373" s="42"/>
      <c r="E1373" s="89"/>
    </row>
    <row r="1374" spans="1:6" ht="20.25">
      <c r="A1374" s="41"/>
      <c r="B1374" s="281"/>
      <c r="C1374" s="280"/>
      <c r="D1374" s="42"/>
      <c r="E1374" s="89"/>
    </row>
    <row r="1375" spans="1:6" ht="20.25">
      <c r="A1375" s="41"/>
      <c r="B1375" s="281"/>
      <c r="C1375" s="280"/>
      <c r="D1375" s="42"/>
      <c r="E1375" s="89"/>
    </row>
    <row r="1376" spans="1:6" ht="20.25">
      <c r="A1376" s="280"/>
      <c r="B1376" s="281"/>
      <c r="C1376" s="280"/>
      <c r="D1376" s="45"/>
      <c r="E1376" s="46"/>
    </row>
    <row r="1377" spans="1:5" ht="20.25">
      <c r="A1377" s="280"/>
      <c r="B1377" s="281"/>
      <c r="C1377" s="280"/>
      <c r="D1377" s="45"/>
      <c r="E1377" s="46"/>
    </row>
    <row r="1378" spans="1:5" ht="20.25">
      <c r="A1378" s="280"/>
      <c r="B1378" s="281"/>
      <c r="C1378" s="280"/>
      <c r="D1378" s="45"/>
      <c r="E1378" s="46"/>
    </row>
    <row r="1379" spans="1:5" ht="20.25">
      <c r="A1379" s="280"/>
      <c r="B1379" s="281"/>
      <c r="C1379" s="280"/>
      <c r="D1379" s="45"/>
      <c r="E1379" s="46"/>
    </row>
    <row r="1380" spans="1:5" ht="20.25">
      <c r="A1380" s="280"/>
      <c r="B1380" s="281"/>
      <c r="C1380" s="280"/>
      <c r="D1380" s="45"/>
      <c r="E1380" s="46"/>
    </row>
    <row r="1381" spans="1:5" ht="20.25">
      <c r="A1381" s="47"/>
      <c r="B1381" s="48"/>
      <c r="C1381" s="47"/>
      <c r="D1381" s="49"/>
      <c r="E1381" s="50"/>
    </row>
    <row r="1382" spans="1:5" ht="20.25">
      <c r="A1382" s="30"/>
      <c r="B1382" s="51"/>
      <c r="C1382" s="30"/>
      <c r="D1382" s="49"/>
      <c r="E1382" s="50"/>
    </row>
    <row r="1383" spans="1:5" ht="20.25">
      <c r="A1383" s="52"/>
      <c r="B1383" s="53"/>
      <c r="C1383" s="1251" t="s">
        <v>774</v>
      </c>
      <c r="D1383" s="1252"/>
      <c r="E1383" s="74">
        <v>-151183.83000000002</v>
      </c>
    </row>
    <row r="1384" spans="1:5" ht="20.25">
      <c r="A1384" s="55" t="s">
        <v>23</v>
      </c>
      <c r="B1384" s="53"/>
      <c r="C1384" s="53"/>
      <c r="D1384" s="53"/>
      <c r="E1384" s="53"/>
    </row>
    <row r="1385" spans="1:5" ht="20.25">
      <c r="A1385" s="19" t="s">
        <v>0</v>
      </c>
      <c r="B1385" s="20"/>
      <c r="C1385" s="20"/>
      <c r="D1385" s="21"/>
      <c r="E1385" s="22"/>
    </row>
    <row r="1386" spans="1:5" ht="20.25">
      <c r="A1386" s="19" t="s">
        <v>1</v>
      </c>
      <c r="B1386" s="20"/>
      <c r="C1386" s="19" t="s">
        <v>2</v>
      </c>
      <c r="D1386" s="21"/>
      <c r="E1386" s="21"/>
    </row>
    <row r="1387" spans="1:5" ht="20.25">
      <c r="A1387" s="19"/>
      <c r="B1387" s="23"/>
      <c r="C1387" s="20"/>
      <c r="D1387" s="22"/>
      <c r="E1387" s="22"/>
    </row>
    <row r="1388" spans="1:5" ht="20.25">
      <c r="A1388" s="19"/>
      <c r="B1388" s="23"/>
      <c r="C1388" s="20"/>
      <c r="D1388" s="22"/>
      <c r="E1388" s="22"/>
    </row>
    <row r="1389" spans="1:5" ht="20.25">
      <c r="A1389" s="19" t="s">
        <v>3</v>
      </c>
      <c r="B1389" s="23"/>
      <c r="C1389" s="20"/>
      <c r="D1389" s="22"/>
      <c r="E1389" s="22"/>
    </row>
    <row r="1390" spans="1:5" ht="20.25">
      <c r="A1390" s="21"/>
      <c r="B1390" s="24"/>
      <c r="C1390" s="21"/>
      <c r="D1390" s="22"/>
      <c r="E1390" s="22"/>
    </row>
    <row r="1391" spans="1:5" ht="20.25">
      <c r="A1391" s="21"/>
      <c r="B1391" s="24"/>
      <c r="C1391" s="21"/>
      <c r="D1391" s="22"/>
      <c r="E1391" s="22"/>
    </row>
    <row r="1392" spans="1:5" ht="20.25">
      <c r="A1392" s="21" t="s">
        <v>178</v>
      </c>
      <c r="B1392" s="24"/>
      <c r="C1392" s="21"/>
      <c r="D1392" s="22"/>
      <c r="E1392" s="22"/>
    </row>
    <row r="1393" spans="1:6" ht="20.25">
      <c r="A1393" s="21" t="s">
        <v>5</v>
      </c>
      <c r="B1393" s="21"/>
      <c r="C1393" s="21"/>
      <c r="D1393" s="22"/>
      <c r="E1393" s="22"/>
    </row>
    <row r="1394" spans="1:6" ht="20.25">
      <c r="A1394" s="21" t="s">
        <v>6</v>
      </c>
      <c r="B1394" s="22"/>
      <c r="C1394" s="22"/>
      <c r="D1394" s="22"/>
      <c r="E1394" s="22"/>
    </row>
    <row r="1395" spans="1:6" ht="20.25">
      <c r="A1395" s="714" t="s">
        <v>7</v>
      </c>
      <c r="B1395" s="26" t="s">
        <v>8</v>
      </c>
      <c r="C1395" s="1238" t="s">
        <v>9</v>
      </c>
      <c r="D1395" s="1240"/>
      <c r="E1395" s="714" t="s">
        <v>10</v>
      </c>
    </row>
    <row r="1396" spans="1:6" ht="20.25">
      <c r="A1396" s="27"/>
      <c r="B1396" s="28" t="s">
        <v>11</v>
      </c>
      <c r="C1396" s="714"/>
      <c r="D1396" s="29"/>
      <c r="E1396" s="27" t="s">
        <v>12</v>
      </c>
    </row>
    <row r="1397" spans="1:6" ht="20.25">
      <c r="A1397" s="30"/>
      <c r="B1397" s="31"/>
      <c r="C1397" s="715" t="s">
        <v>13</v>
      </c>
      <c r="D1397" s="718" t="s">
        <v>14</v>
      </c>
      <c r="E1397" s="715"/>
    </row>
    <row r="1398" spans="1:6" ht="20.25">
      <c r="A1398" s="96" t="s">
        <v>179</v>
      </c>
      <c r="B1398" s="34" t="s">
        <v>105</v>
      </c>
      <c r="C1398" s="280" t="s">
        <v>17</v>
      </c>
      <c r="D1398" s="35">
        <v>39675</v>
      </c>
      <c r="E1398" s="94">
        <v>-417.8</v>
      </c>
    </row>
    <row r="1399" spans="1:6" ht="20.25">
      <c r="A1399" s="280"/>
      <c r="B1399" s="280" t="s">
        <v>105</v>
      </c>
      <c r="C1399" s="280" t="s">
        <v>19</v>
      </c>
      <c r="D1399" s="38">
        <v>39751</v>
      </c>
      <c r="E1399" s="88">
        <v>-1802.8</v>
      </c>
    </row>
    <row r="1400" spans="1:6" ht="20.25">
      <c r="A1400" s="41"/>
      <c r="B1400" s="280" t="s">
        <v>104</v>
      </c>
      <c r="C1400" s="280" t="s">
        <v>17</v>
      </c>
      <c r="D1400" s="38">
        <v>39767</v>
      </c>
      <c r="E1400" s="89">
        <v>2119.4</v>
      </c>
    </row>
    <row r="1401" spans="1:6" ht="20.25">
      <c r="A1401" s="41"/>
      <c r="B1401" s="280" t="s">
        <v>105</v>
      </c>
      <c r="C1401" s="280" t="s">
        <v>17</v>
      </c>
      <c r="D1401" s="38">
        <v>39767</v>
      </c>
      <c r="E1401" s="88">
        <v>-579</v>
      </c>
    </row>
    <row r="1402" spans="1:6" ht="20.25">
      <c r="A1402" s="41"/>
      <c r="B1402" s="280" t="s">
        <v>104</v>
      </c>
      <c r="C1402" s="280" t="s">
        <v>19</v>
      </c>
      <c r="D1402" s="38">
        <v>39994</v>
      </c>
      <c r="E1402" s="88">
        <v>-109.2</v>
      </c>
    </row>
    <row r="1403" spans="1:6" ht="20.25">
      <c r="A1403" s="41"/>
      <c r="B1403" s="280" t="s">
        <v>105</v>
      </c>
      <c r="C1403" s="280" t="s">
        <v>17</v>
      </c>
      <c r="D1403" s="38">
        <v>40132</v>
      </c>
      <c r="E1403" s="88">
        <v>-200.8</v>
      </c>
    </row>
    <row r="1404" spans="1:6" ht="20.25">
      <c r="A1404" s="41"/>
      <c r="B1404" s="280" t="s">
        <v>105</v>
      </c>
      <c r="C1404" s="280" t="s">
        <v>19</v>
      </c>
      <c r="D1404" s="38">
        <v>40178</v>
      </c>
      <c r="E1404" s="88">
        <v>-59990</v>
      </c>
    </row>
    <row r="1405" spans="1:6" ht="20.25">
      <c r="A1405" s="41"/>
      <c r="B1405" s="280" t="s">
        <v>180</v>
      </c>
      <c r="C1405" s="280" t="s">
        <v>17</v>
      </c>
      <c r="D1405" s="38">
        <v>40344</v>
      </c>
      <c r="E1405" s="89">
        <v>7308</v>
      </c>
    </row>
    <row r="1406" spans="1:6" ht="20.25">
      <c r="A1406" s="280"/>
      <c r="B1406" s="280" t="s">
        <v>34</v>
      </c>
      <c r="C1406" s="280" t="s">
        <v>19</v>
      </c>
      <c r="D1406" s="38">
        <v>40390</v>
      </c>
      <c r="E1406" s="88">
        <v>-327.60000000000002</v>
      </c>
    </row>
    <row r="1407" spans="1:6" ht="20.25">
      <c r="A1407" s="130"/>
      <c r="B1407" s="280" t="s">
        <v>173</v>
      </c>
      <c r="C1407" s="280" t="s">
        <v>32</v>
      </c>
      <c r="D1407" s="38">
        <v>40770</v>
      </c>
      <c r="E1407" s="88">
        <v>-37052</v>
      </c>
      <c r="F1407" s="296"/>
    </row>
    <row r="1408" spans="1:6" ht="20.25">
      <c r="A1408" s="130"/>
      <c r="B1408" s="280" t="s">
        <v>180</v>
      </c>
      <c r="C1408" s="280" t="s">
        <v>19</v>
      </c>
      <c r="D1408" s="38">
        <v>40908</v>
      </c>
      <c r="E1408" s="89">
        <v>75980</v>
      </c>
      <c r="F1408" s="295"/>
    </row>
    <row r="1409" spans="1:7" ht="20.25">
      <c r="A1409" s="130"/>
      <c r="B1409" s="280" t="s">
        <v>180</v>
      </c>
      <c r="C1409" s="280" t="s">
        <v>17</v>
      </c>
      <c r="D1409" s="38">
        <v>43054</v>
      </c>
      <c r="E1409" s="91">
        <v>81200</v>
      </c>
      <c r="F1409" s="296"/>
    </row>
    <row r="1410" spans="1:7" ht="20.25">
      <c r="A1410" s="130"/>
      <c r="B1410" s="280" t="s">
        <v>180</v>
      </c>
      <c r="C1410" s="280" t="s">
        <v>33</v>
      </c>
      <c r="D1410" s="38">
        <v>43100</v>
      </c>
      <c r="E1410" s="89">
        <v>80000</v>
      </c>
      <c r="F1410" s="318" t="s">
        <v>544</v>
      </c>
      <c r="G1410" s="717"/>
    </row>
    <row r="1411" spans="1:7" ht="20.25">
      <c r="A1411" s="130"/>
      <c r="B1411" s="280" t="s">
        <v>180</v>
      </c>
      <c r="C1411" s="280" t="s">
        <v>32</v>
      </c>
      <c r="D1411" s="38">
        <v>43115</v>
      </c>
      <c r="E1411" s="91">
        <v>164871</v>
      </c>
      <c r="F1411" s="296"/>
    </row>
    <row r="1412" spans="1:7" ht="20.25">
      <c r="A1412" s="130"/>
      <c r="B1412" s="280" t="s">
        <v>40</v>
      </c>
      <c r="C1412" s="280" t="s">
        <v>19</v>
      </c>
      <c r="D1412" s="38">
        <v>43190</v>
      </c>
      <c r="E1412" s="91">
        <v>3144986</v>
      </c>
      <c r="F1412" s="296"/>
    </row>
    <row r="1413" spans="1:7" ht="20.25">
      <c r="A1413" s="130"/>
      <c r="B1413" s="280" t="s">
        <v>73</v>
      </c>
      <c r="C1413" s="280" t="s">
        <v>753</v>
      </c>
      <c r="D1413" s="38">
        <v>43190</v>
      </c>
      <c r="E1413" s="91">
        <v>-5000</v>
      </c>
      <c r="F1413" s="296"/>
    </row>
    <row r="1414" spans="1:7" ht="20.25">
      <c r="A1414" s="130"/>
      <c r="B1414" s="280" t="s">
        <v>73</v>
      </c>
      <c r="C1414" s="280" t="s">
        <v>753</v>
      </c>
      <c r="D1414" s="38">
        <v>43190</v>
      </c>
      <c r="E1414" s="91">
        <v>-7580</v>
      </c>
      <c r="F1414" s="296"/>
    </row>
    <row r="1415" spans="1:7" ht="20.25">
      <c r="A1415" s="130"/>
      <c r="B1415" s="281"/>
      <c r="C1415" s="281"/>
      <c r="D1415" s="38"/>
      <c r="E1415" s="91"/>
      <c r="F1415" s="296"/>
    </row>
    <row r="1416" spans="1:7" ht="20.25">
      <c r="A1416" s="130"/>
      <c r="B1416" s="281"/>
      <c r="C1416" s="281"/>
      <c r="D1416" s="38"/>
      <c r="E1416" s="91"/>
      <c r="F1416" s="296"/>
    </row>
    <row r="1417" spans="1:7" ht="20.25">
      <c r="A1417" s="130"/>
      <c r="B1417" s="281"/>
      <c r="C1417" s="281"/>
      <c r="D1417" s="38"/>
      <c r="E1417" s="91"/>
      <c r="F1417" s="296"/>
    </row>
    <row r="1418" spans="1:7" ht="20.25">
      <c r="A1418" s="130"/>
      <c r="B1418" s="281"/>
      <c r="C1418" s="281"/>
      <c r="D1418" s="38"/>
      <c r="E1418" s="91"/>
      <c r="F1418" s="296"/>
    </row>
    <row r="1419" spans="1:7" ht="20.25">
      <c r="A1419" s="41"/>
      <c r="B1419" s="280"/>
      <c r="C1419" s="280"/>
      <c r="D1419" s="38"/>
      <c r="E1419" s="91"/>
      <c r="F1419" s="296"/>
    </row>
    <row r="1420" spans="1:7" ht="20.25">
      <c r="A1420" s="41"/>
      <c r="B1420" s="281"/>
      <c r="C1420" s="280"/>
      <c r="D1420" s="42"/>
      <c r="E1420" s="89"/>
      <c r="F1420" s="296"/>
    </row>
    <row r="1421" spans="1:7" ht="20.25">
      <c r="A1421" s="41"/>
      <c r="B1421" s="281"/>
      <c r="C1421" s="280"/>
      <c r="D1421" s="42"/>
      <c r="E1421" s="89"/>
      <c r="F1421" s="296"/>
    </row>
    <row r="1422" spans="1:7" ht="20.25">
      <c r="A1422" s="47"/>
      <c r="B1422" s="48"/>
      <c r="C1422" s="47"/>
      <c r="D1422" s="49"/>
      <c r="E1422" s="50"/>
      <c r="F1422" s="296"/>
    </row>
    <row r="1423" spans="1:7" ht="20.25">
      <c r="A1423" s="30"/>
      <c r="B1423" s="51"/>
      <c r="C1423" s="30"/>
      <c r="D1423" s="49"/>
      <c r="E1423" s="50"/>
      <c r="F1423" s="296"/>
    </row>
    <row r="1424" spans="1:7" ht="20.25">
      <c r="A1424" s="22"/>
      <c r="B1424" s="53"/>
      <c r="C1424" s="1238" t="s">
        <v>779</v>
      </c>
      <c r="D1424" s="1239"/>
      <c r="E1424" s="62">
        <f>SUM(E1398:E1423)</f>
        <v>3443405.2</v>
      </c>
      <c r="F1424" s="296"/>
    </row>
    <row r="1425" spans="1:6" ht="20.25">
      <c r="A1425" s="55" t="s">
        <v>23</v>
      </c>
      <c r="B1425" s="53"/>
      <c r="C1425" s="53"/>
      <c r="D1425" s="53"/>
      <c r="E1425" s="53"/>
      <c r="F1425" s="296"/>
    </row>
    <row r="1426" spans="1:6" ht="20.25">
      <c r="A1426" s="19" t="s">
        <v>0</v>
      </c>
      <c r="B1426" s="20"/>
      <c r="C1426" s="20"/>
      <c r="D1426" s="21"/>
      <c r="E1426" s="22"/>
    </row>
    <row r="1427" spans="1:6" ht="20.25">
      <c r="A1427" s="19" t="s">
        <v>1</v>
      </c>
      <c r="B1427" s="20"/>
      <c r="C1427" s="19" t="s">
        <v>2</v>
      </c>
      <c r="D1427" s="21"/>
      <c r="E1427" s="21"/>
    </row>
    <row r="1428" spans="1:6" ht="20.25">
      <c r="A1428" s="19"/>
      <c r="B1428" s="23"/>
      <c r="C1428" s="20"/>
      <c r="D1428" s="22"/>
      <c r="E1428" s="22"/>
    </row>
    <row r="1429" spans="1:6" ht="20.25">
      <c r="A1429" s="19"/>
      <c r="B1429" s="23"/>
      <c r="C1429" s="20"/>
      <c r="D1429" s="22"/>
      <c r="E1429" s="22"/>
    </row>
    <row r="1430" spans="1:6" ht="20.25">
      <c r="A1430" s="19" t="s">
        <v>3</v>
      </c>
      <c r="B1430" s="23"/>
      <c r="C1430" s="20"/>
      <c r="D1430" s="22"/>
      <c r="E1430" s="22"/>
    </row>
    <row r="1431" spans="1:6" ht="20.25">
      <c r="A1431" s="21"/>
      <c r="B1431" s="24"/>
      <c r="C1431" s="21"/>
      <c r="D1431" s="22"/>
      <c r="E1431" s="22"/>
    </row>
    <row r="1432" spans="1:6" ht="20.25">
      <c r="A1432" s="21"/>
      <c r="B1432" s="24"/>
      <c r="C1432" s="21"/>
      <c r="D1432" s="22"/>
      <c r="E1432" s="22"/>
    </row>
    <row r="1433" spans="1:6" ht="20.25">
      <c r="A1433" s="21" t="s">
        <v>182</v>
      </c>
      <c r="B1433" s="24"/>
      <c r="C1433" s="21"/>
      <c r="D1433" s="22"/>
      <c r="E1433" s="22"/>
    </row>
    <row r="1434" spans="1:6" ht="20.25">
      <c r="A1434" s="21" t="s">
        <v>5</v>
      </c>
      <c r="B1434" s="21"/>
      <c r="C1434" s="21"/>
      <c r="D1434" s="22"/>
      <c r="E1434" s="22"/>
    </row>
    <row r="1435" spans="1:6" ht="20.25">
      <c r="A1435" s="21" t="s">
        <v>6</v>
      </c>
      <c r="B1435" s="22"/>
      <c r="C1435" s="22"/>
      <c r="D1435" s="22"/>
      <c r="E1435" s="22"/>
    </row>
    <row r="1436" spans="1:6" ht="20.25">
      <c r="A1436" s="714" t="s">
        <v>7</v>
      </c>
      <c r="B1436" s="26" t="s">
        <v>8</v>
      </c>
      <c r="C1436" s="1238" t="s">
        <v>9</v>
      </c>
      <c r="D1436" s="1240"/>
      <c r="E1436" s="714" t="s">
        <v>10</v>
      </c>
    </row>
    <row r="1437" spans="1:6" ht="20.25">
      <c r="A1437" s="27"/>
      <c r="B1437" s="28" t="s">
        <v>11</v>
      </c>
      <c r="C1437" s="714"/>
      <c r="D1437" s="29"/>
      <c r="E1437" s="27" t="s">
        <v>12</v>
      </c>
    </row>
    <row r="1438" spans="1:6" ht="20.25">
      <c r="A1438" s="30"/>
      <c r="B1438" s="31"/>
      <c r="C1438" s="715" t="s">
        <v>13</v>
      </c>
      <c r="D1438" s="718" t="s">
        <v>14</v>
      </c>
      <c r="E1438" s="715"/>
    </row>
    <row r="1439" spans="1:6" ht="20.25">
      <c r="A1439" s="34" t="s">
        <v>183</v>
      </c>
      <c r="B1439" s="34" t="s">
        <v>26</v>
      </c>
      <c r="C1439" s="34" t="s">
        <v>17</v>
      </c>
      <c r="D1439" s="35">
        <v>38822</v>
      </c>
      <c r="E1439" s="94">
        <v>-41570.800000000003</v>
      </c>
    </row>
    <row r="1440" spans="1:6" ht="20.25">
      <c r="A1440" s="280"/>
      <c r="B1440" s="280" t="s">
        <v>16</v>
      </c>
      <c r="C1440" s="280" t="s">
        <v>19</v>
      </c>
      <c r="D1440" s="38">
        <v>39202</v>
      </c>
      <c r="E1440" s="89">
        <v>2648.1</v>
      </c>
    </row>
    <row r="1441" spans="1:6" ht="20.25">
      <c r="A1441" s="41"/>
      <c r="B1441" s="280" t="s">
        <v>26</v>
      </c>
      <c r="C1441" s="280" t="s">
        <v>17</v>
      </c>
      <c r="D1441" s="38">
        <v>39309</v>
      </c>
      <c r="E1441" s="88">
        <v>-300</v>
      </c>
    </row>
    <row r="1442" spans="1:6" ht="20.25">
      <c r="A1442" s="41"/>
      <c r="B1442" s="280" t="s">
        <v>16</v>
      </c>
      <c r="C1442" s="280" t="s">
        <v>17</v>
      </c>
      <c r="D1442" s="38">
        <v>39614</v>
      </c>
      <c r="E1442" s="89">
        <v>2620.4</v>
      </c>
    </row>
    <row r="1443" spans="1:6" ht="20.25">
      <c r="A1443" s="41"/>
      <c r="B1443" s="280" t="s">
        <v>34</v>
      </c>
      <c r="C1443" s="280" t="s">
        <v>19</v>
      </c>
      <c r="D1443" s="38">
        <v>40086</v>
      </c>
      <c r="E1443" s="89">
        <v>44500</v>
      </c>
    </row>
    <row r="1444" spans="1:6" ht="20.25">
      <c r="A1444" s="41"/>
      <c r="B1444" s="280" t="s">
        <v>16</v>
      </c>
      <c r="C1444" s="280" t="s">
        <v>19</v>
      </c>
      <c r="D1444" s="86">
        <v>40421</v>
      </c>
      <c r="E1444" s="89">
        <v>49057</v>
      </c>
    </row>
    <row r="1445" spans="1:6" ht="20.25">
      <c r="A1445" s="41"/>
      <c r="B1445" s="280" t="s">
        <v>16</v>
      </c>
      <c r="C1445" s="280" t="s">
        <v>17</v>
      </c>
      <c r="D1445" s="38">
        <v>40862</v>
      </c>
      <c r="E1445" s="89">
        <v>253.7</v>
      </c>
    </row>
    <row r="1446" spans="1:6" ht="20.25">
      <c r="A1446" s="41"/>
      <c r="B1446" s="280" t="s">
        <v>40</v>
      </c>
      <c r="C1446" s="280" t="s">
        <v>19</v>
      </c>
      <c r="D1446" s="38">
        <v>43190</v>
      </c>
      <c r="E1446" s="89">
        <v>6677852</v>
      </c>
      <c r="F1446" s="302">
        <v>43101</v>
      </c>
    </row>
    <row r="1447" spans="1:6" ht="20.25">
      <c r="A1447" s="41"/>
      <c r="B1447" s="280"/>
      <c r="C1447" s="280"/>
      <c r="D1447" s="38"/>
      <c r="E1447" s="89"/>
      <c r="F1447" s="302">
        <v>43101</v>
      </c>
    </row>
    <row r="1448" spans="1:6" ht="20.25">
      <c r="A1448" s="41"/>
      <c r="B1448" s="281"/>
      <c r="C1448" s="280"/>
      <c r="D1448" s="131"/>
      <c r="E1448" s="89"/>
    </row>
    <row r="1449" spans="1:6" ht="20.25">
      <c r="A1449" s="41"/>
      <c r="B1449" s="281"/>
      <c r="C1449" s="280"/>
      <c r="D1449" s="131"/>
      <c r="E1449" s="89"/>
    </row>
    <row r="1450" spans="1:6" ht="20.25">
      <c r="A1450" s="41"/>
      <c r="B1450" s="281"/>
      <c r="C1450" s="280"/>
      <c r="D1450" s="131"/>
      <c r="E1450" s="89"/>
    </row>
    <row r="1451" spans="1:6" ht="20.25">
      <c r="A1451" s="41"/>
      <c r="B1451" s="281"/>
      <c r="C1451" s="280"/>
      <c r="D1451" s="131"/>
      <c r="E1451" s="89"/>
    </row>
    <row r="1452" spans="1:6" ht="20.25">
      <c r="A1452" s="41"/>
      <c r="B1452" s="281"/>
      <c r="C1452" s="280"/>
      <c r="D1452" s="131"/>
      <c r="E1452" s="89"/>
    </row>
    <row r="1453" spans="1:6" ht="20.25">
      <c r="A1453" s="41"/>
      <c r="B1453" s="281"/>
      <c r="C1453" s="280"/>
      <c r="D1453" s="131"/>
      <c r="E1453" s="89"/>
    </row>
    <row r="1454" spans="1:6" ht="20.25">
      <c r="A1454" s="41"/>
      <c r="B1454" s="281"/>
      <c r="C1454" s="280"/>
      <c r="D1454" s="131"/>
      <c r="E1454" s="89"/>
    </row>
    <row r="1455" spans="1:6" ht="20.25">
      <c r="A1455" s="41"/>
      <c r="B1455" s="281"/>
      <c r="C1455" s="280"/>
      <c r="D1455" s="131"/>
      <c r="E1455" s="89"/>
    </row>
    <row r="1456" spans="1:6" ht="20.25">
      <c r="A1456" s="41"/>
      <c r="B1456" s="281"/>
      <c r="C1456" s="280"/>
      <c r="D1456" s="131"/>
      <c r="E1456" s="89"/>
    </row>
    <row r="1457" spans="1:5" ht="20.25">
      <c r="A1457" s="41"/>
      <c r="B1457" s="281"/>
      <c r="C1457" s="280"/>
      <c r="D1457" s="131"/>
      <c r="E1457" s="89"/>
    </row>
    <row r="1458" spans="1:5" ht="20.25">
      <c r="A1458" s="41"/>
      <c r="B1458" s="281"/>
      <c r="C1458" s="280"/>
      <c r="D1458" s="131"/>
      <c r="E1458" s="89"/>
    </row>
    <row r="1459" spans="1:5" ht="20.25">
      <c r="A1459" s="41"/>
      <c r="B1459" s="281"/>
      <c r="C1459" s="280"/>
      <c r="D1459" s="131"/>
      <c r="E1459" s="89"/>
    </row>
    <row r="1460" spans="1:5" ht="20.25">
      <c r="A1460" s="41"/>
      <c r="B1460" s="281"/>
      <c r="C1460" s="280"/>
      <c r="D1460" s="131"/>
      <c r="E1460" s="89"/>
    </row>
    <row r="1461" spans="1:5" ht="20.25">
      <c r="A1461" s="41"/>
      <c r="B1461" s="281"/>
      <c r="C1461" s="280"/>
      <c r="D1461" s="131"/>
      <c r="E1461" s="89"/>
    </row>
    <row r="1462" spans="1:5" ht="20.25">
      <c r="A1462" s="280"/>
      <c r="B1462" s="281"/>
      <c r="C1462" s="280"/>
      <c r="D1462" s="45"/>
      <c r="E1462" s="46"/>
    </row>
    <row r="1463" spans="1:5" ht="20.25">
      <c r="A1463" s="47"/>
      <c r="B1463" s="48"/>
      <c r="C1463" s="47"/>
      <c r="D1463" s="49"/>
      <c r="E1463" s="50"/>
    </row>
    <row r="1464" spans="1:5" ht="20.25">
      <c r="A1464" s="30"/>
      <c r="B1464" s="51"/>
      <c r="C1464" s="30"/>
      <c r="D1464" s="49"/>
      <c r="E1464" s="50"/>
    </row>
    <row r="1465" spans="1:5" ht="20.25">
      <c r="A1465" s="52"/>
      <c r="B1465" s="53"/>
      <c r="C1465" s="1238" t="s">
        <v>779</v>
      </c>
      <c r="D1465" s="1239"/>
      <c r="E1465" s="140">
        <f>SUM(E1439:E1464)</f>
        <v>6735060.4000000004</v>
      </c>
    </row>
    <row r="1466" spans="1:5" ht="20.25">
      <c r="A1466" s="55" t="s">
        <v>23</v>
      </c>
      <c r="B1466" s="53"/>
      <c r="C1466" s="53"/>
      <c r="D1466" s="53"/>
      <c r="E1466" s="53"/>
    </row>
    <row r="1467" spans="1:5" ht="20.25">
      <c r="A1467" s="19" t="s">
        <v>0</v>
      </c>
      <c r="B1467" s="20"/>
      <c r="C1467" s="20"/>
      <c r="D1467" s="21"/>
      <c r="E1467" s="22"/>
    </row>
    <row r="1468" spans="1:5" ht="20.25">
      <c r="A1468" s="19" t="s">
        <v>1</v>
      </c>
      <c r="B1468" s="20"/>
      <c r="C1468" s="19" t="s">
        <v>2</v>
      </c>
      <c r="D1468" s="21"/>
      <c r="E1468" s="21"/>
    </row>
    <row r="1469" spans="1:5" ht="20.25">
      <c r="A1469" s="19"/>
      <c r="B1469" s="23"/>
      <c r="C1469" s="20"/>
      <c r="D1469" s="22"/>
      <c r="E1469" s="22"/>
    </row>
    <row r="1470" spans="1:5" ht="20.25">
      <c r="A1470" s="19"/>
      <c r="B1470" s="23"/>
      <c r="C1470" s="20"/>
      <c r="D1470" s="22"/>
      <c r="E1470" s="22"/>
    </row>
    <row r="1471" spans="1:5" ht="20.25">
      <c r="A1471" s="19" t="s">
        <v>3</v>
      </c>
      <c r="B1471" s="23"/>
      <c r="C1471" s="20"/>
      <c r="D1471" s="22"/>
      <c r="E1471" s="22"/>
    </row>
    <row r="1472" spans="1:5" ht="20.25">
      <c r="A1472" s="21"/>
      <c r="B1472" s="24"/>
      <c r="C1472" s="21"/>
      <c r="D1472" s="22"/>
      <c r="E1472" s="22"/>
    </row>
    <row r="1473" spans="1:6" ht="20.25">
      <c r="A1473" s="21" t="s">
        <v>185</v>
      </c>
      <c r="B1473" s="24"/>
      <c r="C1473" s="21"/>
      <c r="D1473" s="22"/>
      <c r="E1473" s="22"/>
    </row>
    <row r="1474" spans="1:6" ht="20.25">
      <c r="A1474" s="21" t="s">
        <v>5</v>
      </c>
      <c r="B1474" s="21"/>
      <c r="C1474" s="21"/>
      <c r="D1474" s="22"/>
      <c r="E1474" s="22"/>
    </row>
    <row r="1475" spans="1:6" ht="20.25">
      <c r="A1475" s="21" t="s">
        <v>6</v>
      </c>
      <c r="B1475" s="22"/>
      <c r="C1475" s="22"/>
      <c r="D1475" s="22"/>
      <c r="E1475" s="22"/>
    </row>
    <row r="1476" spans="1:6" ht="20.25">
      <c r="A1476" s="714" t="s">
        <v>7</v>
      </c>
      <c r="B1476" s="26" t="s">
        <v>8</v>
      </c>
      <c r="C1476" s="1238" t="s">
        <v>9</v>
      </c>
      <c r="D1476" s="1240"/>
      <c r="E1476" s="714" t="s">
        <v>10</v>
      </c>
    </row>
    <row r="1477" spans="1:6" ht="20.25">
      <c r="A1477" s="27"/>
      <c r="B1477" s="28" t="s">
        <v>11</v>
      </c>
      <c r="C1477" s="714"/>
      <c r="D1477" s="29"/>
      <c r="E1477" s="27" t="s">
        <v>12</v>
      </c>
      <c r="F1477" s="296"/>
    </row>
    <row r="1478" spans="1:6" ht="20.25">
      <c r="A1478" s="30"/>
      <c r="B1478" s="31"/>
      <c r="C1478" s="715" t="s">
        <v>13</v>
      </c>
      <c r="D1478" s="718" t="s">
        <v>14</v>
      </c>
      <c r="E1478" s="715"/>
      <c r="F1478" s="296"/>
    </row>
    <row r="1479" spans="1:6" ht="20.25">
      <c r="A1479" s="34" t="s">
        <v>186</v>
      </c>
      <c r="B1479" s="34" t="s">
        <v>187</v>
      </c>
      <c r="C1479" s="280" t="s">
        <v>17</v>
      </c>
      <c r="D1479" s="35">
        <v>38822</v>
      </c>
      <c r="E1479" s="94">
        <v>-50955.75</v>
      </c>
      <c r="F1479" s="296"/>
    </row>
    <row r="1480" spans="1:6" ht="20.25">
      <c r="A1480" s="280" t="s">
        <v>188</v>
      </c>
      <c r="B1480" s="280" t="s">
        <v>189</v>
      </c>
      <c r="C1480" s="280" t="s">
        <v>19</v>
      </c>
      <c r="D1480" s="38">
        <v>39233</v>
      </c>
      <c r="E1480" s="89">
        <v>194.99</v>
      </c>
      <c r="F1480" s="296"/>
    </row>
    <row r="1481" spans="1:6" ht="20.25">
      <c r="A1481" s="41"/>
      <c r="B1481" s="280" t="s">
        <v>189</v>
      </c>
      <c r="C1481" s="280" t="s">
        <v>19</v>
      </c>
      <c r="D1481" s="38">
        <v>39263</v>
      </c>
      <c r="E1481" s="89">
        <v>412.78</v>
      </c>
      <c r="F1481" s="296"/>
    </row>
    <row r="1482" spans="1:6" ht="20.25">
      <c r="A1482" s="41"/>
      <c r="B1482" s="280" t="s">
        <v>187</v>
      </c>
      <c r="C1482" s="280" t="s">
        <v>17</v>
      </c>
      <c r="D1482" s="38">
        <v>39278</v>
      </c>
      <c r="E1482" s="89">
        <v>500</v>
      </c>
      <c r="F1482" s="296"/>
    </row>
    <row r="1483" spans="1:6" ht="20.25">
      <c r="A1483" s="41"/>
      <c r="B1483" s="280" t="s">
        <v>189</v>
      </c>
      <c r="C1483" s="280" t="s">
        <v>17</v>
      </c>
      <c r="D1483" s="38">
        <v>39278</v>
      </c>
      <c r="E1483" s="89">
        <v>207.6</v>
      </c>
      <c r="F1483" s="296"/>
    </row>
    <row r="1484" spans="1:6" ht="20.25">
      <c r="A1484" s="41"/>
      <c r="B1484" s="280" t="s">
        <v>189</v>
      </c>
      <c r="C1484" s="280" t="s">
        <v>19</v>
      </c>
      <c r="D1484" s="38">
        <v>39294</v>
      </c>
      <c r="E1484" s="89">
        <v>195.3</v>
      </c>
      <c r="F1484" s="296"/>
    </row>
    <row r="1485" spans="1:6" ht="20.25">
      <c r="A1485" s="41"/>
      <c r="B1485" s="280" t="s">
        <v>189</v>
      </c>
      <c r="C1485" s="280" t="s">
        <v>17</v>
      </c>
      <c r="D1485" s="38">
        <v>39309</v>
      </c>
      <c r="E1485" s="89">
        <v>335.25</v>
      </c>
      <c r="F1485" s="296"/>
    </row>
    <row r="1486" spans="1:6" ht="20.25">
      <c r="A1486" s="41"/>
      <c r="B1486" s="280" t="s">
        <v>34</v>
      </c>
      <c r="C1486" s="280" t="s">
        <v>17</v>
      </c>
      <c r="D1486" s="38">
        <v>39828</v>
      </c>
      <c r="E1486" s="89">
        <v>250</v>
      </c>
      <c r="F1486" s="296"/>
    </row>
    <row r="1487" spans="1:6" ht="20.25">
      <c r="A1487" s="280"/>
      <c r="B1487" s="280" t="s">
        <v>190</v>
      </c>
      <c r="C1487" s="280" t="s">
        <v>19</v>
      </c>
      <c r="D1487" s="38">
        <v>40086</v>
      </c>
      <c r="E1487" s="88">
        <v>-14390</v>
      </c>
      <c r="F1487" s="296"/>
    </row>
    <row r="1488" spans="1:6" ht="20.25">
      <c r="A1488" s="41"/>
      <c r="B1488" s="280" t="s">
        <v>190</v>
      </c>
      <c r="C1488" s="280" t="s">
        <v>19</v>
      </c>
      <c r="D1488" s="38">
        <v>40117</v>
      </c>
      <c r="E1488" s="89">
        <v>4340</v>
      </c>
      <c r="F1488" s="296"/>
    </row>
    <row r="1489" spans="1:8" ht="20.25">
      <c r="A1489" s="41"/>
      <c r="B1489" s="280" t="s">
        <v>191</v>
      </c>
      <c r="C1489" s="280" t="s">
        <v>19</v>
      </c>
      <c r="D1489" s="38">
        <v>40162</v>
      </c>
      <c r="E1489" s="89">
        <v>350</v>
      </c>
      <c r="F1489" s="296"/>
    </row>
    <row r="1490" spans="1:8" ht="20.25">
      <c r="A1490" s="280"/>
      <c r="B1490" s="280" t="s">
        <v>192</v>
      </c>
      <c r="C1490" s="280" t="s">
        <v>17</v>
      </c>
      <c r="D1490" s="38">
        <v>40224</v>
      </c>
      <c r="E1490" s="88">
        <v>-125.5</v>
      </c>
      <c r="F1490" s="296"/>
    </row>
    <row r="1491" spans="1:8" ht="20.25">
      <c r="A1491" s="280"/>
      <c r="B1491" s="280" t="s">
        <v>191</v>
      </c>
      <c r="C1491" s="280" t="s">
        <v>19</v>
      </c>
      <c r="D1491" s="38">
        <v>40421</v>
      </c>
      <c r="E1491" s="89">
        <v>2001</v>
      </c>
      <c r="F1491" s="296"/>
    </row>
    <row r="1492" spans="1:8" ht="20.25">
      <c r="A1492" s="47"/>
      <c r="B1492" s="280" t="s">
        <v>34</v>
      </c>
      <c r="C1492" s="280" t="s">
        <v>19</v>
      </c>
      <c r="D1492" s="38">
        <v>43039</v>
      </c>
      <c r="E1492" s="89">
        <v>8770</v>
      </c>
      <c r="F1492" s="296"/>
    </row>
    <row r="1493" spans="1:8" ht="20.25">
      <c r="A1493" s="47"/>
      <c r="B1493" s="280" t="s">
        <v>34</v>
      </c>
      <c r="C1493" s="280" t="s">
        <v>19</v>
      </c>
      <c r="D1493" s="38">
        <v>43159</v>
      </c>
      <c r="E1493" s="89">
        <v>-1</v>
      </c>
      <c r="F1493" s="296"/>
    </row>
    <row r="1494" spans="1:8" ht="20.25">
      <c r="A1494" s="47"/>
      <c r="B1494" s="280" t="s">
        <v>40</v>
      </c>
      <c r="C1494" s="280" t="s">
        <v>19</v>
      </c>
      <c r="D1494" s="38">
        <v>43190</v>
      </c>
      <c r="E1494" s="89">
        <v>331118</v>
      </c>
      <c r="F1494" s="296"/>
    </row>
    <row r="1495" spans="1:8" ht="20.25">
      <c r="A1495" s="47"/>
      <c r="B1495" s="280"/>
      <c r="C1495" s="280"/>
      <c r="D1495" s="38"/>
      <c r="E1495" s="89"/>
      <c r="F1495" s="295"/>
      <c r="G1495" s="290"/>
      <c r="H1495" s="290"/>
    </row>
    <row r="1496" spans="1:8" ht="20.25">
      <c r="A1496" s="47"/>
      <c r="B1496" s="280"/>
      <c r="C1496" s="280"/>
      <c r="D1496" s="38"/>
      <c r="E1496" s="89"/>
      <c r="F1496" s="296"/>
    </row>
    <row r="1497" spans="1:8" ht="20.25">
      <c r="A1497" s="47"/>
      <c r="B1497" s="280"/>
      <c r="C1497" s="280"/>
      <c r="D1497" s="38"/>
      <c r="E1497" s="89"/>
      <c r="F1497" s="296"/>
    </row>
    <row r="1498" spans="1:8" ht="20.25">
      <c r="A1498" s="47"/>
      <c r="B1498" s="280"/>
      <c r="C1498" s="280"/>
      <c r="D1498" s="38"/>
      <c r="E1498" s="89"/>
      <c r="F1498" s="296"/>
    </row>
    <row r="1499" spans="1:8" ht="20.25">
      <c r="A1499" s="47"/>
      <c r="B1499" s="280"/>
      <c r="C1499" s="280"/>
      <c r="D1499" s="38"/>
      <c r="E1499" s="89"/>
      <c r="F1499" s="296"/>
    </row>
    <row r="1500" spans="1:8" ht="20.25">
      <c r="A1500" s="47"/>
      <c r="B1500" s="280"/>
      <c r="C1500" s="280"/>
      <c r="D1500" s="38"/>
      <c r="E1500" s="89"/>
      <c r="F1500" s="296"/>
    </row>
    <row r="1501" spans="1:8" ht="20.25">
      <c r="A1501" s="47"/>
      <c r="B1501" s="280"/>
      <c r="C1501" s="280"/>
      <c r="D1501" s="38"/>
      <c r="E1501" s="89"/>
      <c r="F1501" s="296"/>
    </row>
    <row r="1502" spans="1:8" ht="20.25">
      <c r="A1502" s="47"/>
      <c r="B1502" s="280"/>
      <c r="C1502" s="280"/>
      <c r="D1502" s="38"/>
      <c r="E1502" s="89"/>
      <c r="F1502" s="296"/>
    </row>
    <row r="1503" spans="1:8" ht="20.25">
      <c r="A1503" s="47"/>
      <c r="B1503" s="280"/>
      <c r="C1503" s="280"/>
      <c r="D1503" s="38"/>
      <c r="E1503" s="89"/>
      <c r="F1503" s="296"/>
    </row>
    <row r="1504" spans="1:8" ht="20.25">
      <c r="A1504" s="47"/>
      <c r="B1504" s="280"/>
      <c r="C1504" s="280"/>
      <c r="D1504" s="38"/>
      <c r="E1504" s="89"/>
      <c r="F1504" s="296"/>
    </row>
    <row r="1505" spans="1:6" ht="20.25">
      <c r="A1505" s="30"/>
      <c r="B1505" s="67"/>
      <c r="C1505" s="67"/>
      <c r="D1505" s="68"/>
      <c r="E1505" s="132"/>
      <c r="F1505" s="295"/>
    </row>
    <row r="1506" spans="1:6" ht="20.25">
      <c r="A1506" s="52"/>
      <c r="B1506" s="53"/>
      <c r="C1506" s="1238" t="s">
        <v>779</v>
      </c>
      <c r="D1506" s="1239"/>
      <c r="E1506" s="79">
        <f>SUM(E1479:E1505)</f>
        <v>283202.67</v>
      </c>
      <c r="F1506" s="296"/>
    </row>
    <row r="1507" spans="1:6" ht="20.25">
      <c r="A1507" s="55" t="s">
        <v>23</v>
      </c>
      <c r="B1507" s="22"/>
      <c r="C1507" s="22"/>
      <c r="D1507" s="22"/>
      <c r="E1507" s="22"/>
      <c r="F1507" s="296"/>
    </row>
    <row r="1508" spans="1:6" ht="20.25">
      <c r="A1508" s="19" t="s">
        <v>0</v>
      </c>
      <c r="B1508" s="20"/>
      <c r="C1508" s="20"/>
      <c r="D1508" s="21"/>
      <c r="E1508" s="22"/>
      <c r="F1508" s="296"/>
    </row>
    <row r="1509" spans="1:6" ht="20.25">
      <c r="A1509" s="19" t="s">
        <v>1</v>
      </c>
      <c r="B1509" s="20"/>
      <c r="C1509" s="19" t="s">
        <v>2</v>
      </c>
      <c r="D1509" s="21"/>
      <c r="E1509" s="21"/>
      <c r="F1509" s="296"/>
    </row>
    <row r="1510" spans="1:6" ht="20.25">
      <c r="A1510" s="19"/>
      <c r="B1510" s="23"/>
      <c r="C1510" s="20"/>
      <c r="D1510" s="22"/>
      <c r="E1510" s="22"/>
      <c r="F1510" s="296"/>
    </row>
    <row r="1511" spans="1:6" ht="20.25">
      <c r="A1511" s="19"/>
      <c r="B1511" s="23"/>
      <c r="C1511" s="20"/>
      <c r="D1511" s="22"/>
      <c r="E1511" s="22"/>
      <c r="F1511" s="296"/>
    </row>
    <row r="1512" spans="1:6" ht="20.25">
      <c r="A1512" s="19" t="s">
        <v>3</v>
      </c>
      <c r="B1512" s="23"/>
      <c r="C1512" s="20"/>
      <c r="D1512" s="22"/>
      <c r="E1512" s="22"/>
      <c r="F1512" s="296"/>
    </row>
    <row r="1513" spans="1:6" ht="20.25">
      <c r="A1513" s="21"/>
      <c r="B1513" s="24"/>
      <c r="C1513" s="21"/>
      <c r="D1513" s="22"/>
      <c r="E1513" s="22"/>
    </row>
    <row r="1514" spans="1:6" ht="20.25">
      <c r="A1514" s="21" t="s">
        <v>193</v>
      </c>
      <c r="B1514" s="24"/>
      <c r="C1514" s="21"/>
      <c r="D1514" s="22"/>
      <c r="E1514" s="22"/>
    </row>
    <row r="1515" spans="1:6" ht="20.25">
      <c r="A1515" s="21" t="s">
        <v>5</v>
      </c>
      <c r="B1515" s="21"/>
      <c r="C1515" s="21"/>
      <c r="D1515" s="22"/>
      <c r="E1515" s="22"/>
    </row>
    <row r="1516" spans="1:6" ht="20.25">
      <c r="A1516" s="21" t="s">
        <v>6</v>
      </c>
      <c r="B1516" s="22"/>
      <c r="C1516" s="22"/>
      <c r="D1516" s="22"/>
      <c r="E1516" s="22"/>
    </row>
    <row r="1517" spans="1:6" ht="20.25">
      <c r="A1517" s="714" t="s">
        <v>7</v>
      </c>
      <c r="B1517" s="26" t="s">
        <v>8</v>
      </c>
      <c r="C1517" s="1238" t="s">
        <v>9</v>
      </c>
      <c r="D1517" s="1240"/>
      <c r="E1517" s="714" t="s">
        <v>10</v>
      </c>
    </row>
    <row r="1518" spans="1:6" ht="20.25">
      <c r="A1518" s="27"/>
      <c r="B1518" s="28" t="s">
        <v>11</v>
      </c>
      <c r="C1518" s="714"/>
      <c r="D1518" s="29"/>
      <c r="E1518" s="27" t="s">
        <v>12</v>
      </c>
    </row>
    <row r="1519" spans="1:6" ht="20.25">
      <c r="A1519" s="30"/>
      <c r="B1519" s="31"/>
      <c r="C1519" s="715" t="s">
        <v>13</v>
      </c>
      <c r="D1519" s="718" t="s">
        <v>14</v>
      </c>
      <c r="E1519" s="715"/>
    </row>
    <row r="1520" spans="1:6" ht="20.25">
      <c r="A1520" s="34" t="s">
        <v>194</v>
      </c>
      <c r="B1520" s="34" t="s">
        <v>26</v>
      </c>
      <c r="C1520" s="34" t="s">
        <v>19</v>
      </c>
      <c r="D1520" s="35">
        <v>38533</v>
      </c>
      <c r="E1520" s="94">
        <v>-33468.97</v>
      </c>
    </row>
    <row r="1521" spans="1:6" ht="20.25">
      <c r="A1521" s="280"/>
      <c r="B1521" s="280" t="s">
        <v>26</v>
      </c>
      <c r="C1521" s="280" t="s">
        <v>19</v>
      </c>
      <c r="D1521" s="38">
        <v>38564</v>
      </c>
      <c r="E1521" s="88">
        <v>-17247.259999999998</v>
      </c>
    </row>
    <row r="1522" spans="1:6" ht="20.25">
      <c r="A1522" s="41"/>
      <c r="B1522" s="280" t="s">
        <v>26</v>
      </c>
      <c r="C1522" s="280" t="s">
        <v>19</v>
      </c>
      <c r="D1522" s="38">
        <v>39202</v>
      </c>
      <c r="E1522" s="88">
        <v>-9426.0499999999993</v>
      </c>
    </row>
    <row r="1523" spans="1:6" ht="20.25">
      <c r="A1523" s="41"/>
      <c r="B1523" s="280" t="s">
        <v>16</v>
      </c>
      <c r="C1523" s="280" t="s">
        <v>19</v>
      </c>
      <c r="D1523" s="38">
        <v>39325</v>
      </c>
      <c r="E1523" s="89">
        <v>69250.5</v>
      </c>
    </row>
    <row r="1524" spans="1:6" ht="20.25">
      <c r="A1524" s="41"/>
      <c r="B1524" s="280" t="s">
        <v>16</v>
      </c>
      <c r="C1524" s="280" t="s">
        <v>19</v>
      </c>
      <c r="D1524" s="38">
        <v>39447</v>
      </c>
      <c r="E1524" s="89">
        <v>1839.5</v>
      </c>
    </row>
    <row r="1525" spans="1:6" ht="20.25">
      <c r="A1525" s="41"/>
      <c r="B1525" s="280" t="s">
        <v>26</v>
      </c>
      <c r="C1525" s="280" t="s">
        <v>19</v>
      </c>
      <c r="D1525" s="38">
        <v>39478</v>
      </c>
      <c r="E1525" s="88">
        <v>-23707.84</v>
      </c>
    </row>
    <row r="1526" spans="1:6" ht="20.25">
      <c r="A1526" s="41"/>
      <c r="B1526" s="280" t="s">
        <v>26</v>
      </c>
      <c r="C1526" s="280" t="s">
        <v>19</v>
      </c>
      <c r="D1526" s="38">
        <v>39568</v>
      </c>
      <c r="E1526" s="88">
        <v>-47990</v>
      </c>
    </row>
    <row r="1527" spans="1:6" ht="20.25">
      <c r="A1527" s="41"/>
      <c r="B1527" s="280" t="s">
        <v>16</v>
      </c>
      <c r="C1527" s="280" t="s">
        <v>17</v>
      </c>
      <c r="D1527" s="38">
        <v>40405</v>
      </c>
      <c r="E1527" s="89">
        <v>6754</v>
      </c>
    </row>
    <row r="1528" spans="1:6" ht="20.25">
      <c r="A1528" s="41"/>
      <c r="B1528" s="280" t="s">
        <v>106</v>
      </c>
      <c r="C1528" s="280" t="s">
        <v>107</v>
      </c>
      <c r="D1528" s="42">
        <v>41315</v>
      </c>
      <c r="E1528" s="110">
        <v>-2405</v>
      </c>
    </row>
    <row r="1529" spans="1:6" ht="20.25">
      <c r="A1529" s="41"/>
      <c r="B1529" s="280" t="s">
        <v>106</v>
      </c>
      <c r="C1529" s="280" t="s">
        <v>195</v>
      </c>
      <c r="D1529" s="42">
        <v>41744</v>
      </c>
      <c r="E1529" s="110">
        <v>-43719</v>
      </c>
    </row>
    <row r="1530" spans="1:6" ht="20.25">
      <c r="A1530" s="41"/>
      <c r="B1530" s="281" t="s">
        <v>34</v>
      </c>
      <c r="C1530" s="280" t="s">
        <v>17</v>
      </c>
      <c r="D1530" s="42">
        <v>43174</v>
      </c>
      <c r="E1530" s="50">
        <v>8134679</v>
      </c>
      <c r="F1530" s="302" t="s">
        <v>539</v>
      </c>
    </row>
    <row r="1531" spans="1:6" ht="20.25">
      <c r="A1531" s="41"/>
      <c r="B1531" s="281" t="s">
        <v>34</v>
      </c>
      <c r="C1531" s="280" t="s">
        <v>19</v>
      </c>
      <c r="D1531" s="42">
        <v>43190</v>
      </c>
      <c r="E1531" s="50">
        <v>7005220</v>
      </c>
    </row>
    <row r="1532" spans="1:6" ht="20.25">
      <c r="A1532" s="41"/>
      <c r="B1532" s="281"/>
      <c r="C1532" s="280"/>
      <c r="D1532" s="42"/>
      <c r="E1532" s="50"/>
    </row>
    <row r="1533" spans="1:6" ht="20.25">
      <c r="A1533" s="41"/>
      <c r="B1533" s="281"/>
      <c r="C1533" s="280"/>
      <c r="D1533" s="42"/>
      <c r="E1533" s="50"/>
    </row>
    <row r="1534" spans="1:6" ht="20.25">
      <c r="A1534" s="41"/>
      <c r="B1534" s="281"/>
      <c r="C1534" s="280"/>
      <c r="D1534" s="42"/>
      <c r="E1534" s="50"/>
    </row>
    <row r="1535" spans="1:6" ht="20.25">
      <c r="A1535" s="41"/>
      <c r="B1535" s="281"/>
      <c r="C1535" s="280"/>
      <c r="D1535" s="42"/>
      <c r="E1535" s="50"/>
    </row>
    <row r="1536" spans="1:6" ht="20.25">
      <c r="A1536" s="41"/>
      <c r="B1536" s="281"/>
      <c r="C1536" s="280"/>
      <c r="D1536" s="42"/>
      <c r="E1536" s="50"/>
    </row>
    <row r="1537" spans="1:5" ht="20.25">
      <c r="A1537" s="41"/>
      <c r="B1537" s="281"/>
      <c r="C1537" s="280"/>
      <c r="D1537" s="42"/>
      <c r="E1537" s="50"/>
    </row>
    <row r="1538" spans="1:5" ht="20.25">
      <c r="A1538" s="41"/>
      <c r="B1538" s="281"/>
      <c r="C1538" s="280"/>
      <c r="D1538" s="42"/>
      <c r="E1538" s="50"/>
    </row>
    <row r="1539" spans="1:5" ht="20.25">
      <c r="A1539" s="41"/>
      <c r="B1539" s="281"/>
      <c r="C1539" s="280"/>
      <c r="D1539" s="42"/>
      <c r="E1539" s="50"/>
    </row>
    <row r="1540" spans="1:5" ht="20.25">
      <c r="A1540" s="41"/>
      <c r="B1540" s="281"/>
      <c r="C1540" s="280"/>
      <c r="D1540" s="42"/>
      <c r="E1540" s="50"/>
    </row>
    <row r="1541" spans="1:5" ht="20.25">
      <c r="A1541" s="41"/>
      <c r="B1541" s="281"/>
      <c r="C1541" s="280"/>
      <c r="D1541" s="42"/>
      <c r="E1541" s="50"/>
    </row>
    <row r="1542" spans="1:5" ht="20.25">
      <c r="A1542" s="41"/>
      <c r="B1542" s="281"/>
      <c r="C1542" s="280"/>
      <c r="D1542" s="42"/>
      <c r="E1542" s="50"/>
    </row>
    <row r="1543" spans="1:5" ht="20.25">
      <c r="A1543" s="41"/>
      <c r="B1543" s="281"/>
      <c r="C1543" s="280"/>
      <c r="D1543" s="42"/>
      <c r="E1543" s="50"/>
    </row>
    <row r="1544" spans="1:5" ht="20.25">
      <c r="A1544" s="41"/>
      <c r="B1544" s="281"/>
      <c r="C1544" s="280"/>
      <c r="D1544" s="42"/>
      <c r="E1544" s="50"/>
    </row>
    <row r="1545" spans="1:5" ht="20.25">
      <c r="A1545" s="47"/>
      <c r="B1545" s="48"/>
      <c r="C1545" s="47"/>
      <c r="D1545" s="49"/>
      <c r="E1545" s="50"/>
    </row>
    <row r="1546" spans="1:5" ht="20.25">
      <c r="A1546" s="30"/>
      <c r="B1546" s="51"/>
      <c r="C1546" s="47"/>
      <c r="D1546" s="49"/>
      <c r="E1546" s="50"/>
    </row>
    <row r="1547" spans="1:5" ht="20.25">
      <c r="A1547" s="52"/>
      <c r="B1547" s="53"/>
      <c r="C1547" s="1238" t="s">
        <v>779</v>
      </c>
      <c r="D1547" s="1239"/>
      <c r="E1547" s="140">
        <f>SUM(E1520:E1546)</f>
        <v>15039778.879999999</v>
      </c>
    </row>
    <row r="1548" spans="1:5" ht="20.25">
      <c r="A1548" s="55" t="s">
        <v>23</v>
      </c>
      <c r="B1548" s="28"/>
      <c r="C1548" s="28"/>
      <c r="D1548" s="28"/>
      <c r="E1548" s="64"/>
    </row>
    <row r="1549" spans="1:5" ht="20.25">
      <c r="A1549" s="19" t="s">
        <v>0</v>
      </c>
      <c r="B1549" s="20"/>
      <c r="C1549" s="20"/>
      <c r="D1549" s="21"/>
      <c r="E1549" s="22"/>
    </row>
    <row r="1550" spans="1:5" ht="20.25">
      <c r="A1550" s="19" t="s">
        <v>1</v>
      </c>
      <c r="B1550" s="20"/>
      <c r="C1550" s="19" t="s">
        <v>2</v>
      </c>
      <c r="D1550" s="21"/>
      <c r="E1550" s="21"/>
    </row>
    <row r="1551" spans="1:5" ht="20.25">
      <c r="A1551" s="19"/>
      <c r="B1551" s="23"/>
      <c r="C1551" s="20"/>
      <c r="D1551" s="22"/>
      <c r="E1551" s="22"/>
    </row>
    <row r="1552" spans="1:5" ht="20.25">
      <c r="A1552" s="19"/>
      <c r="B1552" s="23"/>
      <c r="C1552" s="20"/>
      <c r="D1552" s="22"/>
      <c r="E1552" s="22"/>
    </row>
    <row r="1553" spans="1:6" ht="20.25">
      <c r="A1553" s="19" t="s">
        <v>3</v>
      </c>
      <c r="B1553" s="23"/>
      <c r="C1553" s="20"/>
      <c r="D1553" s="22"/>
      <c r="E1553" s="22"/>
    </row>
    <row r="1554" spans="1:6" ht="20.25">
      <c r="A1554" s="21"/>
      <c r="B1554" s="24"/>
      <c r="C1554" s="21"/>
      <c r="D1554" s="22"/>
      <c r="E1554" s="22"/>
    </row>
    <row r="1555" spans="1:6" ht="20.25">
      <c r="A1555" s="21" t="s">
        <v>196</v>
      </c>
      <c r="B1555" s="24"/>
      <c r="C1555" s="21"/>
      <c r="D1555" s="22"/>
      <c r="E1555" s="22"/>
    </row>
    <row r="1556" spans="1:6" ht="20.25">
      <c r="A1556" s="21" t="s">
        <v>5</v>
      </c>
      <c r="B1556" s="21"/>
      <c r="C1556" s="21"/>
      <c r="D1556" s="22"/>
      <c r="E1556" s="22"/>
    </row>
    <row r="1557" spans="1:6" ht="20.25">
      <c r="A1557" s="21" t="s">
        <v>6</v>
      </c>
      <c r="B1557" s="22"/>
      <c r="C1557" s="22"/>
      <c r="D1557" s="22"/>
      <c r="E1557" s="22"/>
    </row>
    <row r="1558" spans="1:6" ht="20.25">
      <c r="A1558" s="714" t="s">
        <v>7</v>
      </c>
      <c r="B1558" s="26" t="s">
        <v>8</v>
      </c>
      <c r="C1558" s="1238" t="s">
        <v>9</v>
      </c>
      <c r="D1558" s="1240"/>
      <c r="E1558" s="714" t="s">
        <v>10</v>
      </c>
    </row>
    <row r="1559" spans="1:6" ht="20.25">
      <c r="A1559" s="27"/>
      <c r="B1559" s="28" t="s">
        <v>11</v>
      </c>
      <c r="C1559" s="714"/>
      <c r="D1559" s="29"/>
      <c r="E1559" s="27" t="s">
        <v>12</v>
      </c>
    </row>
    <row r="1560" spans="1:6" ht="20.25">
      <c r="A1560" s="30"/>
      <c r="B1560" s="31"/>
      <c r="C1560" s="714"/>
      <c r="D1560" s="718" t="s">
        <v>14</v>
      </c>
      <c r="E1560" s="715"/>
    </row>
    <row r="1561" spans="1:6" ht="20.25">
      <c r="A1561" s="34" t="s">
        <v>197</v>
      </c>
      <c r="B1561" s="34" t="s">
        <v>26</v>
      </c>
      <c r="C1561" s="34" t="s">
        <v>17</v>
      </c>
      <c r="D1561" s="35">
        <v>39309</v>
      </c>
      <c r="E1561" s="94">
        <v>-320</v>
      </c>
    </row>
    <row r="1562" spans="1:6" ht="20.25">
      <c r="A1562" s="280"/>
      <c r="B1562" s="280" t="s">
        <v>26</v>
      </c>
      <c r="C1562" s="280" t="s">
        <v>17</v>
      </c>
      <c r="D1562" s="38">
        <v>39493</v>
      </c>
      <c r="E1562" s="88">
        <v>-7386</v>
      </c>
    </row>
    <row r="1563" spans="1:6" ht="20.25">
      <c r="A1563" s="41"/>
      <c r="B1563" s="280" t="s">
        <v>26</v>
      </c>
      <c r="C1563" s="280" t="s">
        <v>19</v>
      </c>
      <c r="D1563" s="38">
        <v>39506</v>
      </c>
      <c r="E1563" s="88">
        <v>-4652</v>
      </c>
    </row>
    <row r="1564" spans="1:6" ht="20.25">
      <c r="A1564" s="41"/>
      <c r="B1564" s="280" t="s">
        <v>16</v>
      </c>
      <c r="C1564" s="280" t="s">
        <v>19</v>
      </c>
      <c r="D1564" s="38">
        <v>39538</v>
      </c>
      <c r="E1564" s="89">
        <v>525</v>
      </c>
      <c r="F1564" s="296"/>
    </row>
    <row r="1565" spans="1:6" ht="20.25">
      <c r="A1565" s="41"/>
      <c r="B1565" s="280" t="s">
        <v>16</v>
      </c>
      <c r="C1565" s="280" t="s">
        <v>17</v>
      </c>
      <c r="D1565" s="38">
        <v>39644</v>
      </c>
      <c r="E1565" s="89">
        <v>1681</v>
      </c>
      <c r="F1565" s="296"/>
    </row>
    <row r="1566" spans="1:6" ht="20.25">
      <c r="A1566" s="41"/>
      <c r="B1566" s="280" t="s">
        <v>16</v>
      </c>
      <c r="C1566" s="280" t="s">
        <v>19</v>
      </c>
      <c r="D1566" s="38">
        <v>39660</v>
      </c>
      <c r="E1566" s="89">
        <v>1800</v>
      </c>
      <c r="F1566" s="296"/>
    </row>
    <row r="1567" spans="1:6" ht="20.25">
      <c r="A1567" s="41"/>
      <c r="B1567" s="280" t="s">
        <v>26</v>
      </c>
      <c r="C1567" s="280" t="s">
        <v>17</v>
      </c>
      <c r="D1567" s="38">
        <v>39767</v>
      </c>
      <c r="E1567" s="88">
        <v>-3690</v>
      </c>
      <c r="F1567" s="296"/>
    </row>
    <row r="1568" spans="1:6" ht="20.25">
      <c r="A1568" s="41"/>
      <c r="B1568" s="280" t="s">
        <v>26</v>
      </c>
      <c r="C1568" s="280" t="s">
        <v>17</v>
      </c>
      <c r="D1568" s="38">
        <v>39828</v>
      </c>
      <c r="E1568" s="88">
        <v>-144</v>
      </c>
      <c r="F1568" s="296"/>
    </row>
    <row r="1569" spans="1:6" ht="20.25">
      <c r="A1569" s="280"/>
      <c r="B1569" s="280" t="s">
        <v>26</v>
      </c>
      <c r="C1569" s="280" t="s">
        <v>17</v>
      </c>
      <c r="D1569" s="38">
        <v>39859</v>
      </c>
      <c r="E1569" s="88">
        <v>-394</v>
      </c>
      <c r="F1569" s="296"/>
    </row>
    <row r="1570" spans="1:6" ht="20.25">
      <c r="A1570" s="41"/>
      <c r="B1570" s="280" t="s">
        <v>34</v>
      </c>
      <c r="C1570" s="280" t="s">
        <v>19</v>
      </c>
      <c r="D1570" s="38">
        <v>39964</v>
      </c>
      <c r="E1570" s="88">
        <v>-22170</v>
      </c>
      <c r="F1570" s="296"/>
    </row>
    <row r="1571" spans="1:6" ht="20.25">
      <c r="A1571" s="41"/>
      <c r="B1571" s="280" t="s">
        <v>34</v>
      </c>
      <c r="C1571" s="280" t="s">
        <v>17</v>
      </c>
      <c r="D1571" s="38">
        <v>39979</v>
      </c>
      <c r="E1571" s="88">
        <v>-11085</v>
      </c>
      <c r="F1571" s="296"/>
    </row>
    <row r="1572" spans="1:6" ht="20.25">
      <c r="A1572" s="280"/>
      <c r="B1572" s="280" t="s">
        <v>34</v>
      </c>
      <c r="C1572" s="280" t="s">
        <v>19</v>
      </c>
      <c r="D1572" s="38">
        <v>39994</v>
      </c>
      <c r="E1572" s="88">
        <v>-14222</v>
      </c>
      <c r="F1572" s="296"/>
    </row>
    <row r="1573" spans="1:6" ht="20.25">
      <c r="A1573" s="280"/>
      <c r="B1573" s="280" t="s">
        <v>26</v>
      </c>
      <c r="C1573" s="280" t="s">
        <v>19</v>
      </c>
      <c r="D1573" s="38">
        <v>40025</v>
      </c>
      <c r="E1573" s="88">
        <v>-8821</v>
      </c>
      <c r="F1573" s="296"/>
    </row>
    <row r="1574" spans="1:6" ht="20.25">
      <c r="A1574" s="280"/>
      <c r="B1574" s="280" t="s">
        <v>16</v>
      </c>
      <c r="C1574" s="280" t="s">
        <v>19</v>
      </c>
      <c r="D1574" s="38">
        <v>40086</v>
      </c>
      <c r="E1574" s="89">
        <v>900</v>
      </c>
      <c r="F1574" s="296"/>
    </row>
    <row r="1575" spans="1:6" ht="20.25">
      <c r="A1575" s="280"/>
      <c r="B1575" s="280" t="s">
        <v>58</v>
      </c>
      <c r="C1575" s="280" t="s">
        <v>17</v>
      </c>
      <c r="D1575" s="38">
        <v>40831</v>
      </c>
      <c r="E1575" s="88">
        <v>-447</v>
      </c>
      <c r="F1575" s="296"/>
    </row>
    <row r="1576" spans="1:6" ht="20.25">
      <c r="A1576" s="280"/>
      <c r="B1576" s="636" t="s">
        <v>18</v>
      </c>
      <c r="C1576" s="636" t="s">
        <v>19</v>
      </c>
      <c r="D1576" s="637">
        <v>43159</v>
      </c>
      <c r="E1576" s="6">
        <v>2369589</v>
      </c>
      <c r="F1576" s="296">
        <v>43101</v>
      </c>
    </row>
    <row r="1577" spans="1:6" ht="20.25">
      <c r="A1577" s="280"/>
      <c r="B1577" s="636" t="s">
        <v>73</v>
      </c>
      <c r="C1577" s="636" t="s">
        <v>782</v>
      </c>
      <c r="D1577" s="637">
        <v>43190</v>
      </c>
      <c r="E1577" s="6">
        <v>-2315716</v>
      </c>
    </row>
    <row r="1578" spans="1:6" ht="20.25">
      <c r="A1578" s="280"/>
      <c r="B1578" s="280" t="s">
        <v>18</v>
      </c>
      <c r="C1578" s="280" t="s">
        <v>19</v>
      </c>
      <c r="D1578" s="38">
        <v>43190</v>
      </c>
      <c r="E1578" s="89">
        <v>2916150</v>
      </c>
    </row>
    <row r="1579" spans="1:6" ht="20.25">
      <c r="A1579" s="280"/>
      <c r="B1579" s="280"/>
      <c r="C1579" s="280"/>
      <c r="D1579" s="38"/>
      <c r="E1579" s="89"/>
    </row>
    <row r="1580" spans="1:6" ht="20.25">
      <c r="A1580" s="280"/>
      <c r="B1580" s="280"/>
      <c r="C1580" s="280"/>
      <c r="D1580" s="38"/>
      <c r="E1580" s="89"/>
    </row>
    <row r="1581" spans="1:6" ht="20.25">
      <c r="A1581" s="280"/>
      <c r="B1581" s="280"/>
      <c r="C1581" s="280"/>
      <c r="D1581" s="38"/>
      <c r="E1581" s="89"/>
    </row>
    <row r="1582" spans="1:6" ht="20.25">
      <c r="A1582" s="280"/>
      <c r="B1582" s="280"/>
      <c r="C1582" s="280"/>
      <c r="D1582" s="38"/>
      <c r="E1582" s="89"/>
    </row>
    <row r="1583" spans="1:6" ht="20.25">
      <c r="A1583" s="280"/>
      <c r="B1583" s="280"/>
      <c r="C1583" s="280"/>
      <c r="D1583" s="38"/>
      <c r="E1583" s="89"/>
    </row>
    <row r="1584" spans="1:6" ht="20.25">
      <c r="A1584" s="280"/>
      <c r="B1584" s="280"/>
      <c r="C1584" s="280"/>
      <c r="D1584" s="38"/>
      <c r="E1584" s="89"/>
    </row>
    <row r="1585" spans="1:5" ht="20.25">
      <c r="A1585" s="280"/>
      <c r="B1585" s="280"/>
      <c r="C1585" s="280"/>
      <c r="D1585" s="38"/>
      <c r="E1585" s="89"/>
    </row>
    <row r="1586" spans="1:5" ht="20.25">
      <c r="A1586" s="280"/>
      <c r="B1586" s="280"/>
      <c r="C1586" s="280"/>
      <c r="D1586" s="38"/>
      <c r="E1586" s="89"/>
    </row>
    <row r="1587" spans="1:5" ht="20.25">
      <c r="A1587" s="67"/>
      <c r="B1587" s="67"/>
      <c r="C1587" s="67"/>
      <c r="D1587" s="68"/>
      <c r="E1587" s="98"/>
    </row>
    <row r="1588" spans="1:5" ht="20.25">
      <c r="A1588" s="56"/>
      <c r="B1588" s="53"/>
      <c r="C1588" s="1238" t="s">
        <v>779</v>
      </c>
      <c r="D1588" s="1239"/>
      <c r="E1588" s="70">
        <f>SUM(E1561:E1587)</f>
        <v>2901598</v>
      </c>
    </row>
    <row r="1589" spans="1:5" ht="20.25">
      <c r="A1589" s="55" t="s">
        <v>23</v>
      </c>
      <c r="B1589" s="63"/>
      <c r="C1589" s="63"/>
      <c r="D1589" s="28"/>
      <c r="E1589" s="64"/>
    </row>
    <row r="1590" spans="1:5" ht="20.25">
      <c r="A1590" s="19" t="s">
        <v>0</v>
      </c>
      <c r="B1590" s="20"/>
      <c r="C1590" s="20"/>
      <c r="D1590" s="21"/>
      <c r="E1590" s="22"/>
    </row>
    <row r="1591" spans="1:5" ht="20.25">
      <c r="A1591" s="19" t="s">
        <v>1</v>
      </c>
      <c r="B1591" s="20"/>
      <c r="C1591" s="19" t="s">
        <v>2</v>
      </c>
      <c r="D1591" s="21"/>
      <c r="E1591" s="21"/>
    </row>
    <row r="1592" spans="1:5" ht="20.25">
      <c r="A1592" s="19"/>
      <c r="B1592" s="23"/>
      <c r="C1592" s="20"/>
      <c r="D1592" s="22"/>
      <c r="E1592" s="22"/>
    </row>
    <row r="1593" spans="1:5" ht="20.25">
      <c r="A1593" s="19"/>
      <c r="B1593" s="23"/>
      <c r="C1593" s="20"/>
      <c r="D1593" s="22"/>
      <c r="E1593" s="22"/>
    </row>
    <row r="1594" spans="1:5" ht="20.25">
      <c r="A1594" s="19" t="s">
        <v>3</v>
      </c>
      <c r="B1594" s="23"/>
      <c r="C1594" s="20"/>
      <c r="D1594" s="22"/>
      <c r="E1594" s="22"/>
    </row>
    <row r="1595" spans="1:5" ht="20.25">
      <c r="A1595" s="21"/>
      <c r="B1595" s="24"/>
      <c r="C1595" s="21"/>
      <c r="D1595" s="22"/>
      <c r="E1595" s="22"/>
    </row>
    <row r="1596" spans="1:5" ht="20.25">
      <c r="A1596" s="21" t="s">
        <v>198</v>
      </c>
      <c r="B1596" s="24"/>
      <c r="C1596" s="21"/>
      <c r="D1596" s="22"/>
      <c r="E1596" s="22"/>
    </row>
    <row r="1597" spans="1:5" ht="20.25">
      <c r="A1597" s="21" t="s">
        <v>5</v>
      </c>
      <c r="B1597" s="21"/>
      <c r="C1597" s="21"/>
      <c r="D1597" s="22"/>
      <c r="E1597" s="22"/>
    </row>
    <row r="1598" spans="1:5" ht="20.25">
      <c r="A1598" s="21" t="s">
        <v>6</v>
      </c>
      <c r="B1598" s="22"/>
      <c r="C1598" s="22"/>
      <c r="D1598" s="22"/>
      <c r="E1598" s="22"/>
    </row>
    <row r="1599" spans="1:5" ht="20.25">
      <c r="A1599" s="714" t="s">
        <v>7</v>
      </c>
      <c r="B1599" s="26" t="s">
        <v>8</v>
      </c>
      <c r="C1599" s="1238" t="s">
        <v>9</v>
      </c>
      <c r="D1599" s="1240"/>
      <c r="E1599" s="714" t="s">
        <v>10</v>
      </c>
    </row>
    <row r="1600" spans="1:5" ht="20.25">
      <c r="A1600" s="27"/>
      <c r="B1600" s="28" t="s">
        <v>11</v>
      </c>
      <c r="C1600" s="714"/>
      <c r="D1600" s="29"/>
      <c r="E1600" s="27" t="s">
        <v>12</v>
      </c>
    </row>
    <row r="1601" spans="1:6" ht="20.25">
      <c r="A1601" s="30"/>
      <c r="B1601" s="31"/>
      <c r="C1601" s="715" t="s">
        <v>13</v>
      </c>
      <c r="D1601" s="718" t="s">
        <v>14</v>
      </c>
      <c r="E1601" s="715"/>
    </row>
    <row r="1602" spans="1:6" ht="20.25">
      <c r="A1602" s="34" t="s">
        <v>199</v>
      </c>
      <c r="B1602" s="280" t="s">
        <v>200</v>
      </c>
      <c r="C1602" s="280"/>
      <c r="D1602" s="38">
        <v>42369</v>
      </c>
      <c r="E1602" s="89">
        <v>6152.4</v>
      </c>
    </row>
    <row r="1603" spans="1:6" ht="20.25">
      <c r="A1603" s="280"/>
      <c r="B1603" s="280" t="s">
        <v>18</v>
      </c>
      <c r="C1603" s="280" t="s">
        <v>19</v>
      </c>
      <c r="D1603" s="38">
        <v>43190</v>
      </c>
      <c r="E1603" s="89">
        <v>563456</v>
      </c>
      <c r="F1603" s="302">
        <v>43101</v>
      </c>
    </row>
    <row r="1604" spans="1:6" ht="20.25">
      <c r="A1604" s="280"/>
      <c r="B1604" s="280"/>
      <c r="C1604" s="280"/>
      <c r="D1604" s="38"/>
      <c r="E1604" s="89"/>
      <c r="F1604" s="306"/>
    </row>
    <row r="1605" spans="1:6" ht="20.25">
      <c r="A1605" s="280"/>
      <c r="B1605" s="280"/>
      <c r="C1605" s="280"/>
      <c r="D1605" s="38"/>
      <c r="E1605" s="89"/>
    </row>
    <row r="1606" spans="1:6" ht="20.25">
      <c r="A1606" s="280"/>
      <c r="B1606" s="280"/>
      <c r="C1606" s="280"/>
      <c r="D1606" s="38"/>
      <c r="E1606" s="89"/>
    </row>
    <row r="1607" spans="1:6" ht="20.25">
      <c r="A1607" s="280"/>
      <c r="B1607" s="280"/>
      <c r="C1607" s="280"/>
      <c r="D1607" s="38"/>
      <c r="E1607" s="89"/>
    </row>
    <row r="1608" spans="1:6" ht="20.25">
      <c r="A1608" s="280"/>
      <c r="B1608" s="280"/>
      <c r="C1608" s="280"/>
      <c r="D1608" s="38"/>
      <c r="E1608" s="89"/>
    </row>
    <row r="1609" spans="1:6" ht="20.25">
      <c r="A1609" s="280"/>
      <c r="B1609" s="280"/>
      <c r="C1609" s="280"/>
      <c r="D1609" s="38"/>
      <c r="E1609" s="89"/>
    </row>
    <row r="1610" spans="1:6" ht="20.25">
      <c r="A1610" s="280"/>
      <c r="B1610" s="280"/>
      <c r="C1610" s="280"/>
      <c r="D1610" s="38"/>
      <c r="E1610" s="89"/>
    </row>
    <row r="1611" spans="1:6" ht="20.25">
      <c r="A1611" s="280"/>
      <c r="B1611" s="280"/>
      <c r="C1611" s="280"/>
      <c r="D1611" s="38"/>
      <c r="E1611" s="89"/>
    </row>
    <row r="1612" spans="1:6" ht="20.25">
      <c r="A1612" s="280"/>
      <c r="B1612" s="280"/>
      <c r="C1612" s="280"/>
      <c r="D1612" s="38"/>
      <c r="E1612" s="89"/>
    </row>
    <row r="1613" spans="1:6" ht="20.25">
      <c r="A1613" s="280"/>
      <c r="B1613" s="280"/>
      <c r="C1613" s="280"/>
      <c r="D1613" s="38"/>
      <c r="E1613" s="89"/>
    </row>
    <row r="1614" spans="1:6" ht="20.25">
      <c r="A1614" s="280"/>
      <c r="B1614" s="280"/>
      <c r="C1614" s="280"/>
      <c r="D1614" s="38"/>
      <c r="E1614" s="89"/>
    </row>
    <row r="1615" spans="1:6" ht="20.25">
      <c r="A1615" s="280"/>
      <c r="B1615" s="280"/>
      <c r="C1615" s="280"/>
      <c r="D1615" s="38"/>
      <c r="E1615" s="89"/>
    </row>
    <row r="1616" spans="1:6" ht="20.25">
      <c r="A1616" s="280"/>
      <c r="B1616" s="280"/>
      <c r="C1616" s="280"/>
      <c r="D1616" s="38"/>
      <c r="E1616" s="89"/>
    </row>
    <row r="1617" spans="1:5" ht="20.25">
      <c r="A1617" s="280"/>
      <c r="B1617" s="280"/>
      <c r="C1617" s="280"/>
      <c r="D1617" s="38"/>
      <c r="E1617" s="89"/>
    </row>
    <row r="1618" spans="1:5" ht="20.25">
      <c r="A1618" s="41"/>
      <c r="B1618" s="280"/>
      <c r="C1618" s="280"/>
      <c r="D1618" s="38"/>
      <c r="E1618" s="88"/>
    </row>
    <row r="1619" spans="1:5" ht="20.25">
      <c r="A1619" s="41"/>
      <c r="B1619" s="280"/>
      <c r="C1619" s="280"/>
      <c r="D1619" s="38"/>
      <c r="E1619" s="88"/>
    </row>
    <row r="1620" spans="1:5" ht="20.25">
      <c r="A1620" s="41"/>
      <c r="B1620" s="280"/>
      <c r="C1620" s="280"/>
      <c r="D1620" s="38"/>
      <c r="E1620" s="88"/>
    </row>
    <row r="1621" spans="1:5" ht="20.25">
      <c r="A1621" s="41"/>
      <c r="B1621" s="280"/>
      <c r="C1621" s="280"/>
      <c r="D1621" s="38"/>
      <c r="E1621" s="88"/>
    </row>
    <row r="1622" spans="1:5" ht="20.25">
      <c r="A1622" s="41"/>
      <c r="B1622" s="280"/>
      <c r="C1622" s="280"/>
      <c r="D1622" s="38"/>
      <c r="E1622" s="88"/>
    </row>
    <row r="1623" spans="1:5" ht="20.25">
      <c r="A1623" s="41"/>
      <c r="B1623" s="280"/>
      <c r="C1623" s="280"/>
      <c r="D1623" s="38"/>
      <c r="E1623" s="88"/>
    </row>
    <row r="1624" spans="1:5" ht="20.25">
      <c r="A1624" s="41"/>
      <c r="B1624" s="280"/>
      <c r="C1624" s="280"/>
      <c r="D1624" s="38"/>
      <c r="E1624" s="89"/>
    </row>
    <row r="1625" spans="1:5" ht="20.25">
      <c r="A1625" s="280"/>
      <c r="B1625" s="281"/>
      <c r="C1625" s="280"/>
      <c r="D1625" s="45"/>
      <c r="E1625" s="46"/>
    </row>
    <row r="1626" spans="1:5" ht="20.25">
      <c r="A1626" s="280"/>
      <c r="B1626" s="281"/>
      <c r="C1626" s="280"/>
      <c r="D1626" s="45"/>
      <c r="E1626" s="46"/>
    </row>
    <row r="1627" spans="1:5" ht="20.25">
      <c r="A1627" s="280"/>
      <c r="B1627" s="281"/>
      <c r="C1627" s="280"/>
      <c r="D1627" s="45"/>
      <c r="E1627" s="46"/>
    </row>
    <row r="1628" spans="1:5" ht="20.25">
      <c r="A1628" s="30"/>
      <c r="B1628" s="51"/>
      <c r="C1628" s="30"/>
      <c r="D1628" s="49"/>
      <c r="E1628" s="50"/>
    </row>
    <row r="1629" spans="1:5" ht="20.25">
      <c r="A1629" s="52"/>
      <c r="B1629" s="53"/>
      <c r="C1629" s="1238" t="s">
        <v>779</v>
      </c>
      <c r="D1629" s="1239"/>
      <c r="E1629" s="62">
        <f>SUM(E1602:E1628)</f>
        <v>569608.4</v>
      </c>
    </row>
    <row r="1630" spans="1:5" ht="20.25">
      <c r="A1630" s="55" t="s">
        <v>23</v>
      </c>
      <c r="B1630" s="22"/>
      <c r="C1630" s="22"/>
      <c r="D1630" s="22"/>
      <c r="E1630" s="22"/>
    </row>
    <row r="1631" spans="1:5" ht="20.25">
      <c r="A1631" s="19" t="s">
        <v>0</v>
      </c>
      <c r="B1631" s="20"/>
      <c r="C1631" s="20"/>
      <c r="D1631" s="21"/>
      <c r="E1631" s="22"/>
    </row>
    <row r="1632" spans="1:5" ht="20.25">
      <c r="A1632" s="19" t="s">
        <v>1</v>
      </c>
      <c r="B1632" s="20"/>
      <c r="C1632" s="19" t="s">
        <v>2</v>
      </c>
      <c r="D1632" s="21"/>
      <c r="E1632" s="21"/>
    </row>
    <row r="1633" spans="1:5" ht="20.25">
      <c r="A1633" s="19"/>
      <c r="B1633" s="23"/>
      <c r="C1633" s="20"/>
      <c r="D1633" s="22"/>
      <c r="E1633" s="22"/>
    </row>
    <row r="1634" spans="1:5" ht="20.25">
      <c r="A1634" s="19"/>
      <c r="B1634" s="23"/>
      <c r="C1634" s="20"/>
      <c r="D1634" s="22"/>
      <c r="E1634" s="22"/>
    </row>
    <row r="1635" spans="1:5" ht="20.25">
      <c r="A1635" s="19" t="s">
        <v>3</v>
      </c>
      <c r="B1635" s="23"/>
      <c r="C1635" s="20"/>
      <c r="D1635" s="22"/>
      <c r="E1635" s="22"/>
    </row>
    <row r="1636" spans="1:5" ht="20.25">
      <c r="A1636" s="21"/>
      <c r="B1636" s="24"/>
      <c r="C1636" s="21"/>
      <c r="D1636" s="22"/>
      <c r="E1636" s="22"/>
    </row>
    <row r="1637" spans="1:5" ht="20.25">
      <c r="A1637" s="21" t="s">
        <v>201</v>
      </c>
      <c r="B1637" s="24"/>
      <c r="C1637" s="21"/>
      <c r="D1637" s="22"/>
      <c r="E1637" s="22"/>
    </row>
    <row r="1638" spans="1:5" ht="20.25">
      <c r="A1638" s="21" t="s">
        <v>5</v>
      </c>
      <c r="B1638" s="21"/>
      <c r="C1638" s="21"/>
      <c r="D1638" s="22"/>
      <c r="E1638" s="22"/>
    </row>
    <row r="1639" spans="1:5" ht="20.25">
      <c r="A1639" s="21" t="s">
        <v>6</v>
      </c>
      <c r="B1639" s="22"/>
      <c r="C1639" s="22"/>
      <c r="D1639" s="22"/>
      <c r="E1639" s="22"/>
    </row>
    <row r="1640" spans="1:5" ht="20.25">
      <c r="A1640" s="714" t="s">
        <v>7</v>
      </c>
      <c r="B1640" s="26" t="s">
        <v>8</v>
      </c>
      <c r="C1640" s="1238" t="s">
        <v>9</v>
      </c>
      <c r="D1640" s="1240"/>
      <c r="E1640" s="714" t="s">
        <v>10</v>
      </c>
    </row>
    <row r="1641" spans="1:5" ht="20.25">
      <c r="A1641" s="27"/>
      <c r="B1641" s="28" t="s">
        <v>11</v>
      </c>
      <c r="C1641" s="714"/>
      <c r="D1641" s="29"/>
      <c r="E1641" s="27" t="s">
        <v>12</v>
      </c>
    </row>
    <row r="1642" spans="1:5" ht="20.25">
      <c r="A1642" s="30"/>
      <c r="B1642" s="31"/>
      <c r="C1642" s="715" t="s">
        <v>13</v>
      </c>
      <c r="D1642" s="718" t="s">
        <v>14</v>
      </c>
      <c r="E1642" s="715"/>
    </row>
    <row r="1643" spans="1:5" ht="20.25">
      <c r="A1643" s="134" t="s">
        <v>202</v>
      </c>
      <c r="B1643" s="34" t="s">
        <v>26</v>
      </c>
      <c r="C1643" s="280" t="s">
        <v>17</v>
      </c>
      <c r="D1643" s="35">
        <v>39370</v>
      </c>
      <c r="E1643" s="198">
        <v>-379</v>
      </c>
    </row>
    <row r="1644" spans="1:5" ht="20.25">
      <c r="A1644" s="280"/>
      <c r="B1644" s="280" t="s">
        <v>16</v>
      </c>
      <c r="C1644" s="280" t="s">
        <v>19</v>
      </c>
      <c r="D1644" s="38">
        <v>39447</v>
      </c>
      <c r="E1644" s="284">
        <v>2016</v>
      </c>
    </row>
    <row r="1645" spans="1:5" ht="20.25">
      <c r="A1645" s="41"/>
      <c r="B1645" s="280" t="s">
        <v>16</v>
      </c>
      <c r="C1645" s="280" t="s">
        <v>17</v>
      </c>
      <c r="D1645" s="38">
        <v>39431</v>
      </c>
      <c r="E1645" s="284">
        <v>20</v>
      </c>
    </row>
    <row r="1646" spans="1:5" ht="20.25">
      <c r="A1646" s="41"/>
      <c r="B1646" s="280" t="s">
        <v>26</v>
      </c>
      <c r="C1646" s="280" t="s">
        <v>17</v>
      </c>
      <c r="D1646" s="38">
        <v>39583</v>
      </c>
      <c r="E1646" s="200">
        <v>-100</v>
      </c>
    </row>
    <row r="1647" spans="1:5" ht="20.25">
      <c r="A1647" s="41"/>
      <c r="B1647" s="280" t="s">
        <v>26</v>
      </c>
      <c r="C1647" s="280" t="s">
        <v>19</v>
      </c>
      <c r="D1647" s="38">
        <v>39599</v>
      </c>
      <c r="E1647" s="200">
        <v>-8827.5499999999993</v>
      </c>
    </row>
    <row r="1648" spans="1:5" ht="20.25">
      <c r="A1648" s="41"/>
      <c r="B1648" s="280" t="s">
        <v>16</v>
      </c>
      <c r="C1648" s="280" t="s">
        <v>17</v>
      </c>
      <c r="D1648" s="38">
        <v>39887</v>
      </c>
      <c r="E1648" s="201">
        <v>300</v>
      </c>
    </row>
    <row r="1649" spans="1:6" ht="20.25">
      <c r="A1649" s="41"/>
      <c r="B1649" s="280" t="s">
        <v>203</v>
      </c>
      <c r="C1649" s="280" t="s">
        <v>19</v>
      </c>
      <c r="D1649" s="38">
        <v>40359</v>
      </c>
      <c r="E1649" s="201">
        <v>2079</v>
      </c>
    </row>
    <row r="1650" spans="1:6" ht="20.25">
      <c r="A1650" s="41"/>
      <c r="B1650" s="280" t="s">
        <v>18</v>
      </c>
      <c r="C1650" s="280" t="s">
        <v>17</v>
      </c>
      <c r="D1650" s="38">
        <v>43174</v>
      </c>
      <c r="E1650" s="197">
        <v>4152776</v>
      </c>
      <c r="F1650" s="308" t="s">
        <v>539</v>
      </c>
    </row>
    <row r="1651" spans="1:6" ht="20.25">
      <c r="A1651" s="41"/>
      <c r="B1651" s="280" t="s">
        <v>18</v>
      </c>
      <c r="C1651" s="280" t="s">
        <v>19</v>
      </c>
      <c r="D1651" s="38">
        <v>43190</v>
      </c>
      <c r="E1651" s="46">
        <v>3138088</v>
      </c>
      <c r="F1651" s="296"/>
    </row>
    <row r="1652" spans="1:6" ht="20.25">
      <c r="A1652" s="41"/>
      <c r="B1652" s="280"/>
      <c r="C1652" s="280"/>
      <c r="D1652" s="38"/>
      <c r="E1652" s="202"/>
      <c r="F1652" s="308"/>
    </row>
    <row r="1653" spans="1:6" ht="20.25">
      <c r="A1653" s="41"/>
      <c r="B1653" s="280"/>
      <c r="C1653" s="280"/>
      <c r="D1653" s="38"/>
      <c r="E1653" s="46"/>
      <c r="F1653" s="296"/>
    </row>
    <row r="1654" spans="1:6" ht="20.25">
      <c r="A1654" s="41"/>
      <c r="B1654" s="280"/>
      <c r="C1654" s="195"/>
      <c r="D1654" s="42"/>
      <c r="E1654" s="46"/>
      <c r="F1654" s="296"/>
    </row>
    <row r="1655" spans="1:6" ht="20.25">
      <c r="A1655" s="41"/>
      <c r="B1655" s="282"/>
      <c r="C1655" s="280"/>
      <c r="D1655" s="42"/>
      <c r="E1655" s="46"/>
      <c r="F1655" s="296"/>
    </row>
    <row r="1656" spans="1:6" ht="20.25">
      <c r="A1656" s="41"/>
      <c r="B1656" s="280"/>
      <c r="C1656" s="280"/>
      <c r="D1656" s="38"/>
      <c r="E1656" s="46"/>
      <c r="F1656" s="296"/>
    </row>
    <row r="1657" spans="1:6" ht="20.25">
      <c r="A1657" s="41"/>
      <c r="B1657" s="282"/>
      <c r="C1657" s="280"/>
      <c r="D1657" s="42"/>
      <c r="E1657" s="46"/>
      <c r="F1657" s="296"/>
    </row>
    <row r="1658" spans="1:6" ht="20.25">
      <c r="A1658" s="41"/>
      <c r="B1658" s="282"/>
      <c r="C1658" s="280"/>
      <c r="D1658" s="42"/>
      <c r="E1658" s="50"/>
      <c r="F1658" s="296"/>
    </row>
    <row r="1659" spans="1:6" ht="20.25">
      <c r="A1659" s="41"/>
      <c r="B1659" s="282"/>
      <c r="C1659" s="280"/>
      <c r="D1659" s="42"/>
      <c r="E1659" s="114"/>
      <c r="F1659" s="296"/>
    </row>
    <row r="1660" spans="1:6" ht="20.25">
      <c r="A1660" s="41"/>
      <c r="B1660" s="135"/>
      <c r="C1660" s="280"/>
      <c r="D1660" s="42"/>
      <c r="E1660" s="114"/>
      <c r="F1660" s="296"/>
    </row>
    <row r="1661" spans="1:6" ht="20.25">
      <c r="A1661" s="41"/>
      <c r="B1661" s="135"/>
      <c r="C1661" s="280"/>
      <c r="D1661" s="42"/>
      <c r="E1661" s="114"/>
      <c r="F1661" s="296"/>
    </row>
    <row r="1662" spans="1:6" ht="20.25">
      <c r="A1662" s="41"/>
      <c r="B1662" s="135"/>
      <c r="C1662" s="280"/>
      <c r="D1662" s="42"/>
      <c r="E1662" s="114" t="s">
        <v>204</v>
      </c>
      <c r="F1662" s="296"/>
    </row>
    <row r="1663" spans="1:6" ht="20.25">
      <c r="A1663" s="41"/>
      <c r="B1663" s="135"/>
      <c r="C1663" s="280"/>
      <c r="D1663" s="42"/>
      <c r="E1663" s="114"/>
      <c r="F1663" s="296"/>
    </row>
    <row r="1664" spans="1:6" ht="20.25">
      <c r="A1664" s="41"/>
      <c r="B1664" s="135"/>
      <c r="C1664" s="280"/>
      <c r="D1664" s="42"/>
      <c r="E1664" s="114"/>
      <c r="F1664" s="296"/>
    </row>
    <row r="1665" spans="1:6" ht="20.25">
      <c r="A1665" s="41"/>
      <c r="B1665" s="135"/>
      <c r="C1665" s="280"/>
      <c r="D1665" s="42"/>
      <c r="E1665" s="114"/>
      <c r="F1665" s="296"/>
    </row>
    <row r="1666" spans="1:6" ht="20.25">
      <c r="A1666" s="280"/>
      <c r="B1666" s="281"/>
      <c r="C1666" s="280"/>
      <c r="D1666" s="45"/>
      <c r="E1666" s="46"/>
      <c r="F1666" s="296"/>
    </row>
    <row r="1667" spans="1:6" ht="20.25">
      <c r="A1667" s="280"/>
      <c r="B1667" s="281"/>
      <c r="C1667" s="280"/>
      <c r="D1667" s="45"/>
      <c r="E1667" s="46"/>
      <c r="F1667" s="296"/>
    </row>
    <row r="1668" spans="1:6" ht="20.25">
      <c r="A1668" s="47"/>
      <c r="B1668" s="48"/>
      <c r="C1668" s="47"/>
      <c r="D1668" s="49"/>
      <c r="E1668" s="50"/>
      <c r="F1668" s="296"/>
    </row>
    <row r="1669" spans="1:6" ht="20.25">
      <c r="A1669" s="30"/>
      <c r="B1669" s="51"/>
      <c r="C1669" s="30"/>
      <c r="D1669" s="49"/>
      <c r="E1669" s="50"/>
    </row>
    <row r="1670" spans="1:6" ht="20.25">
      <c r="A1670" s="52"/>
      <c r="B1670" s="53"/>
      <c r="C1670" s="1238" t="s">
        <v>779</v>
      </c>
      <c r="D1670" s="1239"/>
      <c r="E1670" s="62">
        <f>SUM(E1643:E1669)</f>
        <v>7285972.4500000002</v>
      </c>
    </row>
    <row r="1671" spans="1:6" ht="20.25">
      <c r="A1671" s="55" t="s">
        <v>23</v>
      </c>
      <c r="B1671" s="22"/>
      <c r="C1671" s="22"/>
      <c r="D1671" s="22"/>
      <c r="E1671" s="22"/>
    </row>
    <row r="1672" spans="1:6" ht="20.25">
      <c r="A1672" s="19" t="s">
        <v>0</v>
      </c>
      <c r="B1672" s="20"/>
      <c r="C1672" s="20"/>
      <c r="D1672" s="21"/>
      <c r="E1672" s="22"/>
    </row>
    <row r="1673" spans="1:6" ht="20.25">
      <c r="A1673" s="19" t="s">
        <v>1</v>
      </c>
      <c r="B1673" s="20"/>
      <c r="C1673" s="19" t="s">
        <v>2</v>
      </c>
      <c r="D1673" s="21"/>
      <c r="E1673" s="21"/>
    </row>
    <row r="1674" spans="1:6" ht="20.25">
      <c r="A1674" s="19"/>
      <c r="B1674" s="23"/>
      <c r="C1674" s="20"/>
      <c r="D1674" s="22"/>
      <c r="E1674" s="22"/>
    </row>
    <row r="1675" spans="1:6" ht="20.25">
      <c r="A1675" s="19"/>
      <c r="B1675" s="23"/>
      <c r="C1675" s="20"/>
      <c r="D1675" s="22"/>
      <c r="E1675" s="22"/>
    </row>
    <row r="1676" spans="1:6" ht="20.25">
      <c r="A1676" s="19" t="s">
        <v>3</v>
      </c>
      <c r="B1676" s="23"/>
      <c r="C1676" s="20"/>
      <c r="D1676" s="22"/>
      <c r="E1676" s="22"/>
    </row>
    <row r="1677" spans="1:6" ht="20.25">
      <c r="A1677" s="21"/>
      <c r="B1677" s="24"/>
      <c r="C1677" s="21"/>
      <c r="D1677" s="22"/>
      <c r="E1677" s="22"/>
    </row>
    <row r="1678" spans="1:6" ht="20.25">
      <c r="A1678" s="21" t="s">
        <v>205</v>
      </c>
      <c r="B1678" s="24"/>
      <c r="C1678" s="21"/>
      <c r="D1678" s="22"/>
      <c r="E1678" s="22"/>
    </row>
    <row r="1679" spans="1:6" ht="20.25">
      <c r="A1679" s="21" t="s">
        <v>5</v>
      </c>
      <c r="B1679" s="21"/>
      <c r="C1679" s="21"/>
      <c r="D1679" s="22"/>
      <c r="E1679" s="22"/>
    </row>
    <row r="1680" spans="1:6" ht="20.25">
      <c r="A1680" s="21" t="s">
        <v>6</v>
      </c>
      <c r="B1680" s="22"/>
      <c r="C1680" s="22"/>
      <c r="D1680" s="22"/>
      <c r="E1680" s="22"/>
    </row>
    <row r="1681" spans="1:6" ht="20.25">
      <c r="A1681" s="714" t="s">
        <v>7</v>
      </c>
      <c r="B1681" s="26" t="s">
        <v>8</v>
      </c>
      <c r="C1681" s="1238" t="s">
        <v>9</v>
      </c>
      <c r="D1681" s="1240"/>
      <c r="E1681" s="714" t="s">
        <v>10</v>
      </c>
    </row>
    <row r="1682" spans="1:6" ht="20.25">
      <c r="A1682" s="27"/>
      <c r="B1682" s="28" t="s">
        <v>11</v>
      </c>
      <c r="C1682" s="714"/>
      <c r="D1682" s="29"/>
      <c r="E1682" s="27" t="s">
        <v>12</v>
      </c>
    </row>
    <row r="1683" spans="1:6" ht="20.25">
      <c r="A1683" s="30"/>
      <c r="B1683" s="31"/>
      <c r="C1683" s="715" t="s">
        <v>13</v>
      </c>
      <c r="D1683" s="718" t="s">
        <v>14</v>
      </c>
      <c r="E1683" s="715"/>
    </row>
    <row r="1684" spans="1:6" ht="20.25">
      <c r="A1684" s="34" t="s">
        <v>206</v>
      </c>
      <c r="B1684" s="34" t="s">
        <v>26</v>
      </c>
      <c r="C1684" s="34" t="s">
        <v>19</v>
      </c>
      <c r="D1684" s="35">
        <v>39660</v>
      </c>
      <c r="E1684" s="94">
        <v>-360</v>
      </c>
    </row>
    <row r="1685" spans="1:6" ht="20.25">
      <c r="A1685" s="280"/>
      <c r="B1685" s="280" t="s">
        <v>26</v>
      </c>
      <c r="C1685" s="280" t="s">
        <v>19</v>
      </c>
      <c r="D1685" s="38">
        <v>39721</v>
      </c>
      <c r="E1685" s="88">
        <v>-514</v>
      </c>
      <c r="F1685" s="296"/>
    </row>
    <row r="1686" spans="1:6" ht="20.25">
      <c r="A1686" s="41"/>
      <c r="B1686" s="280" t="s">
        <v>26</v>
      </c>
      <c r="C1686" s="280" t="s">
        <v>17</v>
      </c>
      <c r="D1686" s="38">
        <v>39797</v>
      </c>
      <c r="E1686" s="88">
        <v>-498.7</v>
      </c>
      <c r="F1686" s="296"/>
    </row>
    <row r="1687" spans="1:6" ht="20.25">
      <c r="A1687" s="41"/>
      <c r="B1687" s="280" t="s">
        <v>26</v>
      </c>
      <c r="C1687" s="280" t="s">
        <v>19</v>
      </c>
      <c r="D1687" s="38">
        <v>39844</v>
      </c>
      <c r="E1687" s="88">
        <v>-499</v>
      </c>
      <c r="F1687" s="296"/>
    </row>
    <row r="1688" spans="1:6" ht="20.25">
      <c r="A1688" s="41"/>
      <c r="B1688" s="280" t="s">
        <v>26</v>
      </c>
      <c r="C1688" s="280" t="s">
        <v>19</v>
      </c>
      <c r="D1688" s="38">
        <v>39872</v>
      </c>
      <c r="E1688" s="88">
        <v>-1493.6</v>
      </c>
      <c r="F1688" s="296"/>
    </row>
    <row r="1689" spans="1:6" ht="20.25">
      <c r="A1689" s="41"/>
      <c r="B1689" s="280" t="s">
        <v>16</v>
      </c>
      <c r="C1689" s="280" t="s">
        <v>19</v>
      </c>
      <c r="D1689" s="38">
        <v>39903</v>
      </c>
      <c r="E1689" s="89">
        <v>570</v>
      </c>
      <c r="F1689" s="296"/>
    </row>
    <row r="1690" spans="1:6" ht="20.25">
      <c r="A1690" s="41"/>
      <c r="B1690" s="280" t="s">
        <v>16</v>
      </c>
      <c r="C1690" s="280" t="s">
        <v>17</v>
      </c>
      <c r="D1690" s="38">
        <v>39918</v>
      </c>
      <c r="E1690" s="89">
        <v>474.6</v>
      </c>
      <c r="F1690" s="296"/>
    </row>
    <row r="1691" spans="1:6" ht="20.25">
      <c r="A1691" s="41"/>
      <c r="B1691" s="280" t="s">
        <v>16</v>
      </c>
      <c r="C1691" s="280" t="s">
        <v>19</v>
      </c>
      <c r="D1691" s="38">
        <v>39933</v>
      </c>
      <c r="E1691" s="89">
        <v>1064.8</v>
      </c>
      <c r="F1691" s="296"/>
    </row>
    <row r="1692" spans="1:6" ht="20.25">
      <c r="A1692" s="280"/>
      <c r="B1692" s="280" t="s">
        <v>16</v>
      </c>
      <c r="C1692" s="280" t="s">
        <v>17</v>
      </c>
      <c r="D1692" s="38">
        <v>39948</v>
      </c>
      <c r="E1692" s="89">
        <v>595.20000000000005</v>
      </c>
      <c r="F1692" s="296"/>
    </row>
    <row r="1693" spans="1:6" ht="20.25">
      <c r="A1693" s="41"/>
      <c r="B1693" s="280" t="s">
        <v>34</v>
      </c>
      <c r="C1693" s="280" t="s">
        <v>19</v>
      </c>
      <c r="D1693" s="38">
        <v>39964</v>
      </c>
      <c r="E1693" s="89">
        <v>587</v>
      </c>
      <c r="F1693" s="296"/>
    </row>
    <row r="1694" spans="1:6" ht="20.25">
      <c r="A1694" s="41"/>
      <c r="B1694" s="280" t="s">
        <v>26</v>
      </c>
      <c r="C1694" s="280" t="s">
        <v>17</v>
      </c>
      <c r="D1694" s="38">
        <v>39979</v>
      </c>
      <c r="E1694" s="88">
        <v>-2955.6</v>
      </c>
      <c r="F1694" s="296"/>
    </row>
    <row r="1695" spans="1:6" ht="20.25">
      <c r="A1695" s="280"/>
      <c r="B1695" s="280" t="s">
        <v>26</v>
      </c>
      <c r="C1695" s="280" t="s">
        <v>19</v>
      </c>
      <c r="D1695" s="38">
        <v>40025</v>
      </c>
      <c r="E1695" s="88">
        <v>-786.4</v>
      </c>
      <c r="F1695" s="295"/>
    </row>
    <row r="1696" spans="1:6" ht="20.25">
      <c r="A1696" s="280"/>
      <c r="B1696" s="280" t="s">
        <v>200</v>
      </c>
      <c r="C1696" s="280" t="s">
        <v>207</v>
      </c>
      <c r="D1696" s="38">
        <v>42886</v>
      </c>
      <c r="E1696" s="89">
        <v>-78262</v>
      </c>
      <c r="F1696" s="308"/>
    </row>
    <row r="1697" spans="1:8" ht="20.25">
      <c r="A1697" s="280"/>
      <c r="B1697" s="280" t="s">
        <v>18</v>
      </c>
      <c r="C1697" s="280" t="s">
        <v>19</v>
      </c>
      <c r="D1697" s="38">
        <v>43190</v>
      </c>
      <c r="E1697" s="89">
        <v>4287571</v>
      </c>
      <c r="F1697" s="295"/>
    </row>
    <row r="1698" spans="1:8" ht="20.25">
      <c r="A1698" s="280"/>
      <c r="B1698" s="280" t="s">
        <v>27</v>
      </c>
      <c r="C1698" s="280">
        <v>222</v>
      </c>
      <c r="D1698" s="38">
        <v>43190</v>
      </c>
      <c r="E1698" s="89">
        <v>-40000</v>
      </c>
      <c r="F1698" s="295"/>
      <c r="H1698" s="692"/>
    </row>
    <row r="1699" spans="1:8" ht="20.25">
      <c r="A1699" s="280"/>
      <c r="B1699" s="280"/>
      <c r="C1699" s="280"/>
      <c r="D1699" s="38"/>
      <c r="E1699" s="89">
        <v>-1</v>
      </c>
      <c r="F1699" s="296"/>
    </row>
    <row r="1700" spans="1:8" ht="20.25">
      <c r="A1700" s="280"/>
      <c r="B1700" s="280"/>
      <c r="C1700" s="280"/>
      <c r="D1700" s="38"/>
      <c r="E1700" s="89"/>
      <c r="F1700" s="296"/>
    </row>
    <row r="1701" spans="1:8" ht="20.25">
      <c r="A1701" s="280"/>
      <c r="B1701" s="280"/>
      <c r="C1701" s="280"/>
      <c r="D1701" s="38"/>
      <c r="E1701" s="89"/>
    </row>
    <row r="1702" spans="1:8" ht="20.25">
      <c r="A1702" s="280"/>
      <c r="B1702" s="280"/>
      <c r="C1702" s="280"/>
      <c r="D1702" s="38"/>
      <c r="E1702" s="89"/>
    </row>
    <row r="1703" spans="1:8" ht="20.25">
      <c r="A1703" s="280"/>
      <c r="B1703" s="280"/>
      <c r="C1703" s="280"/>
      <c r="D1703" s="38"/>
      <c r="E1703" s="89"/>
    </row>
    <row r="1704" spans="1:8" ht="20.25">
      <c r="A1704" s="280"/>
      <c r="B1704" s="280"/>
      <c r="C1704" s="280"/>
      <c r="D1704" s="38"/>
      <c r="E1704" s="89"/>
    </row>
    <row r="1705" spans="1:8" ht="20.25">
      <c r="A1705" s="280"/>
      <c r="B1705" s="280"/>
      <c r="C1705" s="280"/>
      <c r="D1705" s="38"/>
      <c r="E1705" s="89"/>
    </row>
    <row r="1706" spans="1:8" ht="20.25">
      <c r="A1706" s="280"/>
      <c r="B1706" s="280"/>
      <c r="C1706" s="280"/>
      <c r="D1706" s="38"/>
      <c r="E1706" s="89"/>
    </row>
    <row r="1707" spans="1:8" ht="20.25">
      <c r="A1707" s="280"/>
      <c r="B1707" s="280"/>
      <c r="C1707" s="280"/>
      <c r="D1707" s="38"/>
      <c r="E1707" s="89"/>
    </row>
    <row r="1708" spans="1:8" ht="20.25">
      <c r="A1708" s="280"/>
      <c r="B1708" s="280"/>
      <c r="C1708" s="280"/>
      <c r="D1708" s="38"/>
      <c r="E1708" s="89"/>
    </row>
    <row r="1709" spans="1:8" ht="20.25">
      <c r="A1709" s="280"/>
      <c r="B1709" s="280"/>
      <c r="C1709" s="280"/>
      <c r="D1709" s="38"/>
      <c r="E1709" s="89"/>
    </row>
    <row r="1710" spans="1:8" ht="20.25">
      <c r="A1710" s="67"/>
      <c r="B1710" s="67"/>
      <c r="C1710" s="67"/>
      <c r="D1710" s="68"/>
      <c r="E1710" s="98"/>
    </row>
    <row r="1711" spans="1:8" ht="20.25">
      <c r="A1711" s="22"/>
      <c r="B1711" s="53"/>
      <c r="C1711" s="1238" t="s">
        <v>779</v>
      </c>
      <c r="D1711" s="1239"/>
      <c r="E1711" s="70">
        <f>SUM(E1684:E1710)</f>
        <v>4165492.3</v>
      </c>
    </row>
    <row r="1712" spans="1:8" ht="20.25">
      <c r="A1712" s="55" t="s">
        <v>23</v>
      </c>
      <c r="B1712" s="53"/>
      <c r="C1712" s="53"/>
      <c r="D1712" s="53"/>
      <c r="E1712" s="53"/>
    </row>
    <row r="1713" spans="1:5" ht="20.25">
      <c r="A1713" s="19" t="s">
        <v>0</v>
      </c>
      <c r="B1713" s="20"/>
      <c r="C1713" s="20"/>
      <c r="D1713" s="21"/>
      <c r="E1713" s="22"/>
    </row>
    <row r="1714" spans="1:5" ht="20.25">
      <c r="A1714" s="19" t="s">
        <v>1</v>
      </c>
      <c r="B1714" s="20"/>
      <c r="C1714" s="19" t="s">
        <v>2</v>
      </c>
      <c r="D1714" s="21"/>
      <c r="E1714" s="21"/>
    </row>
    <row r="1715" spans="1:5" ht="20.25">
      <c r="A1715" s="19"/>
      <c r="B1715" s="23"/>
      <c r="C1715" s="20"/>
      <c r="D1715" s="22"/>
      <c r="E1715" s="22"/>
    </row>
    <row r="1716" spans="1:5" ht="20.25">
      <c r="A1716" s="19"/>
      <c r="B1716" s="23"/>
      <c r="C1716" s="20"/>
      <c r="D1716" s="22"/>
      <c r="E1716" s="22"/>
    </row>
    <row r="1717" spans="1:5" ht="20.25">
      <c r="A1717" s="19" t="s">
        <v>3</v>
      </c>
      <c r="B1717" s="23"/>
      <c r="C1717" s="20"/>
      <c r="D1717" s="22"/>
      <c r="E1717" s="22"/>
    </row>
    <row r="1718" spans="1:5" ht="20.25">
      <c r="A1718" s="21"/>
      <c r="B1718" s="24"/>
      <c r="C1718" s="21"/>
      <c r="D1718" s="22"/>
      <c r="E1718" s="22"/>
    </row>
    <row r="1719" spans="1:5" ht="20.25">
      <c r="A1719" s="21" t="s">
        <v>208</v>
      </c>
      <c r="B1719" s="24"/>
      <c r="C1719" s="21"/>
      <c r="D1719" s="22"/>
      <c r="E1719" s="22"/>
    </row>
    <row r="1720" spans="1:5" ht="20.25">
      <c r="A1720" s="21" t="s">
        <v>5</v>
      </c>
      <c r="B1720" s="21"/>
      <c r="C1720" s="21"/>
      <c r="D1720" s="22"/>
      <c r="E1720" s="22"/>
    </row>
    <row r="1721" spans="1:5" ht="20.25">
      <c r="A1721" s="21" t="s">
        <v>6</v>
      </c>
      <c r="B1721" s="22"/>
      <c r="C1721" s="22"/>
      <c r="D1721" s="22"/>
      <c r="E1721" s="22"/>
    </row>
    <row r="1722" spans="1:5" ht="20.25">
      <c r="A1722" s="714" t="s">
        <v>7</v>
      </c>
      <c r="B1722" s="26" t="s">
        <v>8</v>
      </c>
      <c r="C1722" s="1238" t="s">
        <v>9</v>
      </c>
      <c r="D1722" s="1240"/>
      <c r="E1722" s="714" t="s">
        <v>10</v>
      </c>
    </row>
    <row r="1723" spans="1:5" ht="20.25">
      <c r="A1723" s="27"/>
      <c r="B1723" s="28" t="s">
        <v>11</v>
      </c>
      <c r="C1723" s="714"/>
      <c r="D1723" s="29"/>
      <c r="E1723" s="27" t="s">
        <v>12</v>
      </c>
    </row>
    <row r="1724" spans="1:5" ht="20.25">
      <c r="A1724" s="30"/>
      <c r="B1724" s="31"/>
      <c r="C1724" s="715" t="s">
        <v>13</v>
      </c>
      <c r="D1724" s="718" t="s">
        <v>14</v>
      </c>
      <c r="E1724" s="715"/>
    </row>
    <row r="1725" spans="1:5" ht="20.25">
      <c r="A1725" s="34" t="s">
        <v>209</v>
      </c>
      <c r="B1725" s="34" t="s">
        <v>26</v>
      </c>
      <c r="C1725" s="280" t="s">
        <v>19</v>
      </c>
      <c r="D1725" s="35">
        <v>39202</v>
      </c>
      <c r="E1725" s="94">
        <v>-11690.8</v>
      </c>
    </row>
    <row r="1726" spans="1:5" ht="20.25">
      <c r="A1726" s="280"/>
      <c r="B1726" s="280" t="s">
        <v>26</v>
      </c>
      <c r="C1726" s="280" t="s">
        <v>17</v>
      </c>
      <c r="D1726" s="38">
        <v>39217</v>
      </c>
      <c r="E1726" s="88">
        <v>-9450</v>
      </c>
    </row>
    <row r="1727" spans="1:5" ht="20.25">
      <c r="A1727" s="41"/>
      <c r="B1727" s="280" t="s">
        <v>26</v>
      </c>
      <c r="C1727" s="280" t="s">
        <v>19</v>
      </c>
      <c r="D1727" s="38">
        <v>39325</v>
      </c>
      <c r="E1727" s="88">
        <v>-3267</v>
      </c>
    </row>
    <row r="1728" spans="1:5" ht="20.25">
      <c r="A1728" s="41"/>
      <c r="B1728" s="280" t="s">
        <v>26</v>
      </c>
      <c r="C1728" s="280" t="s">
        <v>19</v>
      </c>
      <c r="D1728" s="38">
        <v>39447</v>
      </c>
      <c r="E1728" s="88">
        <v>-219.6</v>
      </c>
    </row>
    <row r="1729" spans="1:5" ht="20.25">
      <c r="A1729" s="41"/>
      <c r="B1729" s="280" t="s">
        <v>26</v>
      </c>
      <c r="C1729" s="280" t="s">
        <v>17</v>
      </c>
      <c r="D1729" s="38">
        <v>39583</v>
      </c>
      <c r="E1729" s="88">
        <v>-100</v>
      </c>
    </row>
    <row r="1730" spans="1:5" ht="20.25">
      <c r="A1730" s="41"/>
      <c r="B1730" s="280" t="s">
        <v>26</v>
      </c>
      <c r="C1730" s="280" t="s">
        <v>19</v>
      </c>
      <c r="D1730" s="38">
        <v>39691</v>
      </c>
      <c r="E1730" s="88">
        <v>-90</v>
      </c>
    </row>
    <row r="1731" spans="1:5" ht="20.25">
      <c r="A1731" s="41"/>
      <c r="B1731" s="280" t="s">
        <v>26</v>
      </c>
      <c r="C1731" s="280" t="s">
        <v>17</v>
      </c>
      <c r="D1731" s="38">
        <v>39918</v>
      </c>
      <c r="E1731" s="88">
        <v>-2524</v>
      </c>
    </row>
    <row r="1732" spans="1:5" ht="20.25">
      <c r="A1732" s="41"/>
      <c r="B1732" s="281" t="s">
        <v>27</v>
      </c>
      <c r="C1732" s="280" t="s">
        <v>19</v>
      </c>
      <c r="D1732" s="42">
        <v>40574</v>
      </c>
      <c r="E1732" s="88">
        <v>-4909</v>
      </c>
    </row>
    <row r="1733" spans="1:5" ht="20.25">
      <c r="A1733" s="41"/>
      <c r="B1733" s="280" t="s">
        <v>20</v>
      </c>
      <c r="C1733" s="280" t="s">
        <v>19</v>
      </c>
      <c r="D1733" s="42">
        <v>40602</v>
      </c>
      <c r="E1733" s="88">
        <v>-762</v>
      </c>
    </row>
    <row r="1734" spans="1:5" ht="20.25">
      <c r="A1734" s="41"/>
      <c r="B1734" s="282"/>
      <c r="C1734" s="280"/>
      <c r="D1734" s="42"/>
      <c r="E1734" s="89"/>
    </row>
    <row r="1735" spans="1:5" ht="20.25">
      <c r="A1735" s="41"/>
      <c r="B1735" s="282"/>
      <c r="C1735" s="280"/>
      <c r="D1735" s="42"/>
      <c r="E1735" s="89"/>
    </row>
    <row r="1736" spans="1:5" ht="20.25">
      <c r="A1736" s="41"/>
      <c r="B1736" s="282"/>
      <c r="C1736" s="280"/>
      <c r="D1736" s="38"/>
      <c r="E1736" s="89"/>
    </row>
    <row r="1737" spans="1:5" ht="20.25">
      <c r="A1737" s="41"/>
      <c r="B1737" s="280"/>
      <c r="C1737" s="280"/>
      <c r="D1737" s="38"/>
      <c r="E1737" s="88"/>
    </row>
    <row r="1738" spans="1:5" ht="20.25">
      <c r="A1738" s="41"/>
      <c r="B1738" s="280"/>
      <c r="C1738" s="280"/>
      <c r="D1738" s="38"/>
      <c r="E1738" s="88"/>
    </row>
    <row r="1739" spans="1:5" ht="20.25">
      <c r="A1739" s="41"/>
      <c r="B1739" s="281"/>
      <c r="C1739" s="280"/>
      <c r="D1739" s="42"/>
      <c r="E1739" s="88"/>
    </row>
    <row r="1740" spans="1:5" ht="20.25">
      <c r="A1740" s="41"/>
      <c r="B1740" s="281"/>
      <c r="C1740" s="280"/>
      <c r="D1740" s="42"/>
      <c r="E1740" s="88"/>
    </row>
    <row r="1741" spans="1:5" ht="20.25">
      <c r="A1741" s="41"/>
      <c r="B1741" s="281"/>
      <c r="C1741" s="280"/>
      <c r="D1741" s="42"/>
      <c r="E1741" s="88"/>
    </row>
    <row r="1742" spans="1:5" ht="20.25">
      <c r="A1742" s="41"/>
      <c r="B1742" s="281"/>
      <c r="C1742" s="280"/>
      <c r="D1742" s="42"/>
      <c r="E1742" s="88"/>
    </row>
    <row r="1743" spans="1:5" ht="20.25">
      <c r="A1743" s="41"/>
      <c r="B1743" s="281"/>
      <c r="C1743" s="280"/>
      <c r="D1743" s="42"/>
      <c r="E1743" s="88"/>
    </row>
    <row r="1744" spans="1:5" ht="20.25">
      <c r="A1744" s="41"/>
      <c r="B1744" s="281"/>
      <c r="C1744" s="280"/>
      <c r="D1744" s="42"/>
      <c r="E1744" s="88"/>
    </row>
    <row r="1745" spans="1:5" ht="20.25">
      <c r="A1745" s="41"/>
      <c r="B1745" s="281"/>
      <c r="C1745" s="280"/>
      <c r="D1745" s="42"/>
      <c r="E1745" s="88"/>
    </row>
    <row r="1746" spans="1:5" ht="20.25">
      <c r="A1746" s="280"/>
      <c r="B1746" s="281"/>
      <c r="C1746" s="280"/>
      <c r="D1746" s="45"/>
      <c r="E1746" s="46"/>
    </row>
    <row r="1747" spans="1:5" ht="20.25">
      <c r="A1747" s="280"/>
      <c r="B1747" s="281"/>
      <c r="C1747" s="280"/>
      <c r="D1747" s="45"/>
      <c r="E1747" s="46"/>
    </row>
    <row r="1748" spans="1:5" ht="20.25">
      <c r="A1748" s="280"/>
      <c r="B1748" s="281"/>
      <c r="C1748" s="280"/>
      <c r="D1748" s="45"/>
      <c r="E1748" s="46"/>
    </row>
    <row r="1749" spans="1:5" ht="20.25">
      <c r="A1749" s="280"/>
      <c r="B1749" s="281"/>
      <c r="C1749" s="280"/>
      <c r="D1749" s="45"/>
      <c r="E1749" s="46"/>
    </row>
    <row r="1750" spans="1:5" ht="20.25">
      <c r="A1750" s="47"/>
      <c r="B1750" s="48"/>
      <c r="C1750" s="47"/>
      <c r="D1750" s="49"/>
      <c r="E1750" s="50"/>
    </row>
    <row r="1751" spans="1:5" ht="20.25">
      <c r="A1751" s="30"/>
      <c r="B1751" s="51"/>
      <c r="C1751" s="30"/>
      <c r="D1751" s="49"/>
      <c r="E1751" s="50"/>
    </row>
    <row r="1752" spans="1:5" ht="20.25">
      <c r="A1752" s="52"/>
      <c r="B1752" s="53"/>
      <c r="C1752" s="1238" t="s">
        <v>779</v>
      </c>
      <c r="D1752" s="1239"/>
      <c r="E1752" s="74">
        <v>-33012.399999999994</v>
      </c>
    </row>
    <row r="1753" spans="1:5" ht="20.25">
      <c r="A1753" s="55" t="s">
        <v>23</v>
      </c>
      <c r="B1753" s="22"/>
      <c r="C1753" s="136"/>
      <c r="D1753" s="22"/>
      <c r="E1753" s="22"/>
    </row>
    <row r="1754" spans="1:5" ht="20.25">
      <c r="A1754" s="19" t="s">
        <v>0</v>
      </c>
      <c r="B1754" s="20"/>
      <c r="C1754" s="20"/>
      <c r="D1754" s="21"/>
      <c r="E1754" s="22"/>
    </row>
    <row r="1755" spans="1:5" ht="20.25">
      <c r="A1755" s="19" t="s">
        <v>1</v>
      </c>
      <c r="B1755" s="20"/>
      <c r="C1755" s="19" t="s">
        <v>2</v>
      </c>
      <c r="D1755" s="21"/>
      <c r="E1755" s="21"/>
    </row>
    <row r="1756" spans="1:5" ht="20.25">
      <c r="A1756" s="19"/>
      <c r="B1756" s="23"/>
      <c r="C1756" s="20"/>
      <c r="D1756" s="22"/>
      <c r="E1756" s="22"/>
    </row>
    <row r="1757" spans="1:5" ht="20.25">
      <c r="A1757" s="19"/>
      <c r="B1757" s="23"/>
      <c r="C1757" s="20"/>
      <c r="D1757" s="22"/>
      <c r="E1757" s="22"/>
    </row>
    <row r="1758" spans="1:5" ht="20.25">
      <c r="A1758" s="19" t="s">
        <v>3</v>
      </c>
      <c r="B1758" s="23"/>
      <c r="C1758" s="20"/>
      <c r="D1758" s="22"/>
      <c r="E1758" s="22"/>
    </row>
    <row r="1759" spans="1:5" ht="20.25">
      <c r="A1759" s="21"/>
      <c r="B1759" s="24"/>
      <c r="C1759" s="21"/>
      <c r="D1759" s="22"/>
      <c r="E1759" s="22"/>
    </row>
    <row r="1760" spans="1:5" ht="20.25">
      <c r="A1760" s="21" t="s">
        <v>210</v>
      </c>
      <c r="B1760" s="24"/>
      <c r="C1760" s="21"/>
      <c r="D1760" s="22"/>
      <c r="E1760" s="22"/>
    </row>
    <row r="1761" spans="1:5" ht="20.25">
      <c r="A1761" s="21" t="s">
        <v>5</v>
      </c>
      <c r="B1761" s="21"/>
      <c r="C1761" s="21"/>
      <c r="D1761" s="22"/>
      <c r="E1761" s="22"/>
    </row>
    <row r="1762" spans="1:5" ht="20.25">
      <c r="A1762" s="21" t="s">
        <v>6</v>
      </c>
      <c r="B1762" s="22"/>
      <c r="C1762" s="22"/>
      <c r="D1762" s="22"/>
      <c r="E1762" s="22"/>
    </row>
    <row r="1763" spans="1:5" ht="20.25">
      <c r="A1763" s="714" t="s">
        <v>7</v>
      </c>
      <c r="B1763" s="26" t="s">
        <v>8</v>
      </c>
      <c r="C1763" s="1238" t="s">
        <v>9</v>
      </c>
      <c r="D1763" s="1240"/>
      <c r="E1763" s="714" t="s">
        <v>10</v>
      </c>
    </row>
    <row r="1764" spans="1:5" ht="20.25">
      <c r="A1764" s="27"/>
      <c r="B1764" s="28" t="s">
        <v>11</v>
      </c>
      <c r="C1764" s="714"/>
      <c r="D1764" s="29"/>
      <c r="E1764" s="27" t="s">
        <v>12</v>
      </c>
    </row>
    <row r="1765" spans="1:5" ht="20.25">
      <c r="A1765" s="30"/>
      <c r="B1765" s="31"/>
      <c r="C1765" s="715" t="s">
        <v>13</v>
      </c>
      <c r="D1765" s="718" t="s">
        <v>14</v>
      </c>
      <c r="E1765" s="715"/>
    </row>
    <row r="1766" spans="1:5" ht="20.25">
      <c r="A1766" s="34" t="s">
        <v>211</v>
      </c>
      <c r="B1766" s="34" t="s">
        <v>187</v>
      </c>
      <c r="C1766" s="34" t="s">
        <v>19</v>
      </c>
      <c r="D1766" s="35">
        <v>39263</v>
      </c>
      <c r="E1766" s="87">
        <v>240</v>
      </c>
    </row>
    <row r="1767" spans="1:5" ht="20.25">
      <c r="A1767" s="280"/>
      <c r="B1767" s="280" t="s">
        <v>187</v>
      </c>
      <c r="C1767" s="280" t="s">
        <v>19</v>
      </c>
      <c r="D1767" s="38">
        <v>39294</v>
      </c>
      <c r="E1767" s="89">
        <v>93</v>
      </c>
    </row>
    <row r="1768" spans="1:5" ht="20.25">
      <c r="A1768" s="41"/>
      <c r="B1768" s="280" t="s">
        <v>187</v>
      </c>
      <c r="C1768" s="280" t="s">
        <v>19</v>
      </c>
      <c r="D1768" s="38">
        <v>39325</v>
      </c>
      <c r="E1768" s="89">
        <v>348</v>
      </c>
    </row>
    <row r="1769" spans="1:5" ht="20.25">
      <c r="A1769" s="41"/>
      <c r="B1769" s="280" t="s">
        <v>187</v>
      </c>
      <c r="C1769" s="280" t="s">
        <v>19</v>
      </c>
      <c r="D1769" s="38">
        <v>39386</v>
      </c>
      <c r="E1769" s="88">
        <v>-14400</v>
      </c>
    </row>
    <row r="1770" spans="1:5" ht="20.25">
      <c r="A1770" s="41"/>
      <c r="B1770" s="280" t="s">
        <v>187</v>
      </c>
      <c r="C1770" s="280" t="s">
        <v>19</v>
      </c>
      <c r="D1770" s="38">
        <v>39691</v>
      </c>
      <c r="E1770" s="88">
        <v>-5678</v>
      </c>
    </row>
    <row r="1771" spans="1:5" ht="20.25">
      <c r="A1771" s="41"/>
      <c r="B1771" s="280" t="s">
        <v>187</v>
      </c>
      <c r="C1771" s="280" t="s">
        <v>19</v>
      </c>
      <c r="D1771" s="38">
        <v>39844</v>
      </c>
      <c r="E1771" s="89">
        <v>978.4</v>
      </c>
    </row>
    <row r="1772" spans="1:5" ht="20.25">
      <c r="A1772" s="41"/>
      <c r="B1772" s="280" t="s">
        <v>187</v>
      </c>
      <c r="C1772" s="280" t="s">
        <v>19</v>
      </c>
      <c r="D1772" s="38">
        <v>39994</v>
      </c>
      <c r="E1772" s="88">
        <v>-48162</v>
      </c>
    </row>
    <row r="1773" spans="1:5" ht="20.25">
      <c r="A1773" s="41"/>
      <c r="B1773" s="280" t="s">
        <v>187</v>
      </c>
      <c r="C1773" s="280" t="s">
        <v>17</v>
      </c>
      <c r="D1773" s="38">
        <v>40252</v>
      </c>
      <c r="E1773" s="89">
        <v>100</v>
      </c>
    </row>
    <row r="1774" spans="1:5" ht="20.25">
      <c r="A1774" s="41"/>
      <c r="B1774" s="280" t="s">
        <v>212</v>
      </c>
      <c r="C1774" s="280" t="s">
        <v>19</v>
      </c>
      <c r="D1774" s="42">
        <v>41305</v>
      </c>
      <c r="E1774" s="137">
        <v>301</v>
      </c>
    </row>
    <row r="1775" spans="1:5" ht="20.25">
      <c r="A1775" s="41"/>
      <c r="B1775" s="280" t="s">
        <v>21</v>
      </c>
      <c r="C1775" s="280" t="s">
        <v>19</v>
      </c>
      <c r="D1775" s="38">
        <v>42429</v>
      </c>
      <c r="E1775" s="46">
        <v>450</v>
      </c>
    </row>
    <row r="1776" spans="1:5" ht="20.25">
      <c r="A1776" s="41"/>
      <c r="B1776" s="280" t="s">
        <v>21</v>
      </c>
      <c r="C1776" s="280" t="s">
        <v>17</v>
      </c>
      <c r="D1776" s="42">
        <v>43115</v>
      </c>
      <c r="E1776" s="46">
        <v>3944</v>
      </c>
    </row>
    <row r="1777" spans="1:6" ht="20.25">
      <c r="A1777" s="41"/>
      <c r="B1777" s="280" t="s">
        <v>40</v>
      </c>
      <c r="C1777" s="280" t="s">
        <v>19</v>
      </c>
      <c r="D1777" s="42">
        <v>43131</v>
      </c>
      <c r="E1777" s="138">
        <v>8688</v>
      </c>
      <c r="F1777" s="302">
        <v>43101</v>
      </c>
    </row>
    <row r="1778" spans="1:6" ht="20.25">
      <c r="A1778" s="41"/>
      <c r="B1778" s="280" t="s">
        <v>40</v>
      </c>
      <c r="C1778" s="280" t="s">
        <v>17</v>
      </c>
      <c r="D1778" s="38">
        <v>43146</v>
      </c>
      <c r="E1778" s="138">
        <v>1024682</v>
      </c>
    </row>
    <row r="1779" spans="1:6" ht="20.25">
      <c r="A1779" s="41"/>
      <c r="B1779" s="280" t="s">
        <v>73</v>
      </c>
      <c r="C1779" s="280" t="s">
        <v>767</v>
      </c>
      <c r="D1779" s="38">
        <v>43190</v>
      </c>
      <c r="E1779" s="46">
        <v>-1011724</v>
      </c>
    </row>
    <row r="1780" spans="1:6" ht="20.25">
      <c r="A1780" s="41"/>
      <c r="B1780" s="280" t="s">
        <v>40</v>
      </c>
      <c r="C1780" s="280" t="s">
        <v>19</v>
      </c>
      <c r="D1780" s="38">
        <v>43190</v>
      </c>
      <c r="E1780" s="46">
        <v>910852</v>
      </c>
    </row>
    <row r="1781" spans="1:6" ht="20.25">
      <c r="A1781" s="41"/>
      <c r="B1781" s="281"/>
      <c r="C1781" s="280"/>
      <c r="D1781" s="42"/>
      <c r="E1781" s="46"/>
    </row>
    <row r="1782" spans="1:6" ht="20.25">
      <c r="A1782" s="41"/>
      <c r="B1782" s="281"/>
      <c r="C1782" s="280"/>
      <c r="D1782" s="42"/>
      <c r="E1782" s="46"/>
    </row>
    <row r="1783" spans="1:6" ht="20.25">
      <c r="A1783" s="41"/>
      <c r="B1783" s="281"/>
      <c r="C1783" s="280"/>
      <c r="D1783" s="42"/>
      <c r="E1783" s="46"/>
    </row>
    <row r="1784" spans="1:6" ht="20.25">
      <c r="A1784" s="41"/>
      <c r="B1784" s="281"/>
      <c r="C1784" s="280"/>
      <c r="D1784" s="42"/>
      <c r="E1784" s="46"/>
    </row>
    <row r="1785" spans="1:6" ht="20.25">
      <c r="A1785" s="41"/>
      <c r="B1785" s="281"/>
      <c r="C1785" s="280"/>
      <c r="D1785" s="42"/>
      <c r="E1785" s="46"/>
    </row>
    <row r="1786" spans="1:6" ht="20.25">
      <c r="A1786" s="41"/>
      <c r="B1786" s="281"/>
      <c r="C1786" s="280"/>
      <c r="D1786" s="42"/>
      <c r="E1786" s="46"/>
    </row>
    <row r="1787" spans="1:6" ht="20.25">
      <c r="A1787" s="41"/>
      <c r="B1787" s="281"/>
      <c r="C1787" s="280"/>
      <c r="D1787" s="42"/>
      <c r="E1787" s="46"/>
    </row>
    <row r="1788" spans="1:6" ht="20.25">
      <c r="A1788" s="41"/>
      <c r="B1788" s="281"/>
      <c r="C1788" s="280"/>
      <c r="D1788" s="42"/>
      <c r="E1788" s="46"/>
    </row>
    <row r="1789" spans="1:6" ht="20.25">
      <c r="A1789" s="280"/>
      <c r="B1789" s="281"/>
      <c r="C1789" s="280"/>
      <c r="D1789" s="45"/>
      <c r="E1789" s="46"/>
    </row>
    <row r="1790" spans="1:6" ht="20.25">
      <c r="A1790" s="280"/>
      <c r="B1790" s="281"/>
      <c r="C1790" s="280"/>
      <c r="D1790" s="45"/>
      <c r="E1790" s="46"/>
    </row>
    <row r="1791" spans="1:6" ht="20.25">
      <c r="A1791" s="47"/>
      <c r="B1791" s="48"/>
      <c r="C1791" s="47"/>
      <c r="D1791" s="49"/>
      <c r="E1791" s="50"/>
    </row>
    <row r="1792" spans="1:6" ht="20.25">
      <c r="A1792" s="30"/>
      <c r="B1792" s="51"/>
      <c r="C1792" s="30"/>
      <c r="D1792" s="49"/>
      <c r="E1792" s="50"/>
    </row>
    <row r="1793" spans="1:5" ht="20.25">
      <c r="A1793" s="52"/>
      <c r="B1793" s="53"/>
      <c r="C1793" s="1238" t="s">
        <v>779</v>
      </c>
      <c r="D1793" s="1239"/>
      <c r="E1793" s="62">
        <f>SUM(E1766:E1792)</f>
        <v>870712.4</v>
      </c>
    </row>
    <row r="1794" spans="1:5" ht="20.25">
      <c r="A1794" s="55" t="s">
        <v>23</v>
      </c>
      <c r="B1794" s="28"/>
      <c r="C1794" s="28"/>
      <c r="D1794" s="28"/>
      <c r="E1794" s="64"/>
    </row>
    <row r="1795" spans="1:5" ht="20.25">
      <c r="A1795" s="19" t="s">
        <v>0</v>
      </c>
      <c r="B1795" s="20"/>
      <c r="C1795" s="20"/>
      <c r="D1795" s="21"/>
      <c r="E1795" s="22"/>
    </row>
    <row r="1796" spans="1:5" ht="20.25">
      <c r="A1796" s="19" t="s">
        <v>1</v>
      </c>
      <c r="B1796" s="20"/>
      <c r="C1796" s="19" t="s">
        <v>2</v>
      </c>
      <c r="D1796" s="21"/>
      <c r="E1796" s="21"/>
    </row>
    <row r="1797" spans="1:5" ht="20.25">
      <c r="A1797" s="19"/>
      <c r="B1797" s="23"/>
      <c r="C1797" s="20"/>
      <c r="D1797" s="22"/>
      <c r="E1797" s="22"/>
    </row>
    <row r="1798" spans="1:5" ht="20.25">
      <c r="A1798" s="19"/>
      <c r="B1798" s="23"/>
      <c r="C1798" s="20"/>
      <c r="D1798" s="22"/>
      <c r="E1798" s="22"/>
    </row>
    <row r="1799" spans="1:5" ht="20.25">
      <c r="A1799" s="19" t="s">
        <v>3</v>
      </c>
      <c r="B1799" s="23"/>
      <c r="C1799" s="20"/>
      <c r="D1799" s="22"/>
      <c r="E1799" s="22"/>
    </row>
    <row r="1800" spans="1:5" ht="20.25">
      <c r="A1800" s="21"/>
      <c r="B1800" s="24"/>
      <c r="C1800" s="21"/>
      <c r="D1800" s="22"/>
      <c r="E1800" s="22"/>
    </row>
    <row r="1801" spans="1:5" ht="20.25">
      <c r="A1801" s="21" t="s">
        <v>213</v>
      </c>
      <c r="B1801" s="24"/>
      <c r="C1801" s="21"/>
      <c r="D1801" s="22"/>
      <c r="E1801" s="22"/>
    </row>
    <row r="1802" spans="1:5" ht="20.25">
      <c r="A1802" s="21" t="s">
        <v>5</v>
      </c>
      <c r="B1802" s="21"/>
      <c r="C1802" s="21"/>
      <c r="D1802" s="22"/>
      <c r="E1802" s="22"/>
    </row>
    <row r="1803" spans="1:5" ht="20.25">
      <c r="A1803" s="21" t="s">
        <v>6</v>
      </c>
      <c r="B1803" s="22"/>
      <c r="C1803" s="22"/>
      <c r="D1803" s="22"/>
      <c r="E1803" s="22"/>
    </row>
    <row r="1804" spans="1:5" ht="20.25">
      <c r="A1804" s="714" t="s">
        <v>7</v>
      </c>
      <c r="B1804" s="26" t="s">
        <v>8</v>
      </c>
      <c r="C1804" s="1238" t="s">
        <v>9</v>
      </c>
      <c r="D1804" s="1240"/>
      <c r="E1804" s="714" t="s">
        <v>10</v>
      </c>
    </row>
    <row r="1805" spans="1:5" ht="20.25">
      <c r="A1805" s="27"/>
      <c r="B1805" s="28" t="s">
        <v>11</v>
      </c>
      <c r="C1805" s="714"/>
      <c r="D1805" s="29"/>
      <c r="E1805" s="27" t="s">
        <v>12</v>
      </c>
    </row>
    <row r="1806" spans="1:5" ht="20.25">
      <c r="A1806" s="30"/>
      <c r="B1806" s="31"/>
      <c r="C1806" s="715" t="s">
        <v>13</v>
      </c>
      <c r="D1806" s="718" t="s">
        <v>14</v>
      </c>
      <c r="E1806" s="715"/>
    </row>
    <row r="1807" spans="1:5" ht="20.25">
      <c r="A1807" s="34" t="s">
        <v>214</v>
      </c>
      <c r="B1807" s="34" t="s">
        <v>26</v>
      </c>
      <c r="C1807" s="34" t="s">
        <v>17</v>
      </c>
      <c r="D1807" s="35">
        <v>39097</v>
      </c>
      <c r="E1807" s="94">
        <v>-7906.23</v>
      </c>
    </row>
    <row r="1808" spans="1:5" ht="20.25">
      <c r="A1808" s="280"/>
      <c r="B1808" s="280" t="s">
        <v>16</v>
      </c>
      <c r="C1808" s="280" t="s">
        <v>17</v>
      </c>
      <c r="D1808" s="38">
        <v>39553</v>
      </c>
      <c r="E1808" s="88">
        <v>-1080.0999999999999</v>
      </c>
    </row>
    <row r="1809" spans="1:6" ht="20.25">
      <c r="A1809" s="41"/>
      <c r="B1809" s="280" t="s">
        <v>26</v>
      </c>
      <c r="C1809" s="280" t="s">
        <v>17</v>
      </c>
      <c r="D1809" s="38">
        <v>39797</v>
      </c>
      <c r="E1809" s="88">
        <v>-35472</v>
      </c>
    </row>
    <row r="1810" spans="1:6" ht="20.25">
      <c r="A1810" s="41"/>
      <c r="B1810" s="280" t="s">
        <v>26</v>
      </c>
      <c r="C1810" s="280" t="s">
        <v>17</v>
      </c>
      <c r="D1810" s="38">
        <v>39828</v>
      </c>
      <c r="E1810" s="88">
        <v>-6662</v>
      </c>
    </row>
    <row r="1811" spans="1:6" ht="20.25">
      <c r="A1811" s="41"/>
      <c r="B1811" s="280" t="s">
        <v>26</v>
      </c>
      <c r="C1811" s="280" t="s">
        <v>19</v>
      </c>
      <c r="D1811" s="38">
        <v>39872</v>
      </c>
      <c r="E1811" s="88">
        <v>-9600</v>
      </c>
    </row>
    <row r="1812" spans="1:6" ht="20.25">
      <c r="A1812" s="41"/>
      <c r="B1812" s="280" t="s">
        <v>16</v>
      </c>
      <c r="C1812" s="280" t="s">
        <v>19</v>
      </c>
      <c r="D1812" s="38">
        <v>40086</v>
      </c>
      <c r="E1812" s="89">
        <v>2300</v>
      </c>
    </row>
    <row r="1813" spans="1:6" ht="20.25">
      <c r="A1813" s="41"/>
      <c r="B1813" s="280" t="s">
        <v>26</v>
      </c>
      <c r="C1813" s="282" t="s">
        <v>19</v>
      </c>
      <c r="D1813" s="38">
        <v>40816</v>
      </c>
      <c r="E1813" s="141">
        <v>-1800</v>
      </c>
    </row>
    <row r="1814" spans="1:6" ht="20.25">
      <c r="A1814" s="280"/>
      <c r="B1814" s="280" t="s">
        <v>26</v>
      </c>
      <c r="C1814" s="282" t="s">
        <v>19</v>
      </c>
      <c r="D1814" s="38">
        <v>40954</v>
      </c>
      <c r="E1814" s="142">
        <v>-600</v>
      </c>
    </row>
    <row r="1815" spans="1:6" ht="20.25">
      <c r="A1815" s="280"/>
      <c r="B1815" s="282" t="s">
        <v>215</v>
      </c>
      <c r="C1815" s="280" t="s">
        <v>19</v>
      </c>
      <c r="D1815" s="42">
        <v>41578</v>
      </c>
      <c r="E1815" s="46">
        <v>700</v>
      </c>
      <c r="F1815" s="296"/>
    </row>
    <row r="1816" spans="1:6" ht="20.25">
      <c r="A1816" s="280"/>
      <c r="B1816" s="280" t="s">
        <v>216</v>
      </c>
      <c r="C1816" s="280" t="s">
        <v>19</v>
      </c>
      <c r="D1816" s="38">
        <v>42035</v>
      </c>
      <c r="E1816" s="139">
        <v>-3724.8</v>
      </c>
      <c r="F1816" s="295"/>
    </row>
    <row r="1817" spans="1:6" ht="20.25">
      <c r="A1817" s="280"/>
      <c r="B1817" s="280" t="s">
        <v>16</v>
      </c>
      <c r="C1817" s="280" t="s">
        <v>17</v>
      </c>
      <c r="D1817" s="42">
        <v>42870</v>
      </c>
      <c r="E1817" s="46">
        <v>5338.2900000000373</v>
      </c>
      <c r="F1817" s="296"/>
    </row>
    <row r="1818" spans="1:6" ht="20.25">
      <c r="A1818" s="280"/>
      <c r="B1818" s="281" t="s">
        <v>18</v>
      </c>
      <c r="C1818" s="280" t="s">
        <v>19</v>
      </c>
      <c r="D1818" s="42">
        <v>43190</v>
      </c>
      <c r="E1818" s="46">
        <v>4066555</v>
      </c>
      <c r="F1818" s="296" t="s">
        <v>539</v>
      </c>
    </row>
    <row r="1819" spans="1:6" ht="20.25">
      <c r="A1819" s="280"/>
      <c r="B1819" s="281"/>
      <c r="C1819" s="280"/>
      <c r="D1819" s="38"/>
      <c r="E1819" s="46"/>
      <c r="F1819" s="296"/>
    </row>
    <row r="1820" spans="1:6" ht="20.25">
      <c r="A1820" s="280"/>
      <c r="B1820" s="281"/>
      <c r="C1820" s="280"/>
      <c r="D1820" s="42"/>
      <c r="E1820" s="46"/>
      <c r="F1820" s="296"/>
    </row>
    <row r="1821" spans="1:6" ht="20.25">
      <c r="A1821" s="280"/>
      <c r="B1821" s="281"/>
      <c r="C1821" s="280"/>
      <c r="D1821" s="42"/>
      <c r="E1821" s="46"/>
      <c r="F1821" s="296"/>
    </row>
    <row r="1822" spans="1:6" ht="20.25">
      <c r="A1822" s="280"/>
      <c r="B1822" s="281"/>
      <c r="C1822" s="280"/>
      <c r="D1822" s="42"/>
      <c r="E1822" s="46"/>
      <c r="F1822" s="296"/>
    </row>
    <row r="1823" spans="1:6" ht="20.25">
      <c r="A1823" s="280"/>
      <c r="B1823" s="281"/>
      <c r="C1823" s="280"/>
      <c r="D1823" s="45"/>
      <c r="E1823" s="46"/>
      <c r="F1823" s="296"/>
    </row>
    <row r="1824" spans="1:6" ht="20.25">
      <c r="A1824" s="280"/>
      <c r="B1824" s="281"/>
      <c r="C1824" s="280"/>
      <c r="D1824" s="45"/>
      <c r="E1824" s="46"/>
      <c r="F1824" s="296"/>
    </row>
    <row r="1825" spans="1:6" ht="20.25">
      <c r="A1825" s="280"/>
      <c r="B1825" s="281"/>
      <c r="C1825" s="280"/>
      <c r="D1825" s="45"/>
      <c r="E1825" s="46"/>
      <c r="F1825" s="296"/>
    </row>
    <row r="1826" spans="1:6" ht="20.25">
      <c r="A1826" s="280"/>
      <c r="B1826" s="281"/>
      <c r="C1826" s="280"/>
      <c r="D1826" s="45"/>
      <c r="E1826" s="46"/>
      <c r="F1826" s="296"/>
    </row>
    <row r="1827" spans="1:6" ht="20.25">
      <c r="A1827" s="280"/>
      <c r="B1827" s="281"/>
      <c r="C1827" s="280"/>
      <c r="D1827" s="45"/>
      <c r="E1827" s="46"/>
      <c r="F1827" s="296"/>
    </row>
    <row r="1828" spans="1:6" ht="20.25">
      <c r="A1828" s="280"/>
      <c r="B1828" s="281"/>
      <c r="C1828" s="280"/>
      <c r="D1828" s="45"/>
      <c r="E1828" s="46"/>
      <c r="F1828" s="296"/>
    </row>
    <row r="1829" spans="1:6" ht="20.25">
      <c r="A1829" s="280"/>
      <c r="B1829" s="281"/>
      <c r="C1829" s="280"/>
      <c r="D1829" s="45"/>
      <c r="E1829" s="46"/>
      <c r="F1829" s="296"/>
    </row>
    <row r="1830" spans="1:6" ht="20.25">
      <c r="A1830" s="280"/>
      <c r="B1830" s="281"/>
      <c r="C1830" s="280"/>
      <c r="D1830" s="45"/>
      <c r="E1830" s="46"/>
      <c r="F1830" s="296"/>
    </row>
    <row r="1831" spans="1:6" ht="20.25">
      <c r="A1831" s="280"/>
      <c r="B1831" s="281"/>
      <c r="C1831" s="280"/>
      <c r="D1831" s="45"/>
      <c r="E1831" s="46"/>
      <c r="F1831" s="296"/>
    </row>
    <row r="1832" spans="1:6" ht="20.25">
      <c r="A1832" s="47"/>
      <c r="B1832" s="48"/>
      <c r="C1832" s="47"/>
      <c r="D1832" s="49"/>
      <c r="E1832" s="50"/>
      <c r="F1832" s="296"/>
    </row>
    <row r="1833" spans="1:6" ht="20.25">
      <c r="A1833" s="30"/>
      <c r="B1833" s="51"/>
      <c r="C1833" s="30"/>
      <c r="D1833" s="49"/>
      <c r="E1833" s="50"/>
      <c r="F1833" s="296"/>
    </row>
    <row r="1834" spans="1:6" ht="20.25">
      <c r="A1834" s="52"/>
      <c r="B1834" s="53"/>
      <c r="C1834" s="1238" t="s">
        <v>779</v>
      </c>
      <c r="D1834" s="1239"/>
      <c r="E1834" s="62">
        <f>SUM(E1807:E1833)</f>
        <v>4008048.16</v>
      </c>
    </row>
    <row r="1835" spans="1:6" ht="20.25">
      <c r="A1835" s="55" t="s">
        <v>23</v>
      </c>
      <c r="B1835" s="22"/>
      <c r="C1835" s="22"/>
      <c r="D1835" s="22"/>
      <c r="E1835" s="22"/>
    </row>
    <row r="1836" spans="1:6" ht="20.25">
      <c r="A1836" s="19" t="s">
        <v>0</v>
      </c>
      <c r="B1836" s="20"/>
      <c r="C1836" s="20"/>
      <c r="D1836" s="21"/>
      <c r="E1836" s="22"/>
    </row>
    <row r="1837" spans="1:6" ht="20.25">
      <c r="A1837" s="19" t="s">
        <v>1</v>
      </c>
      <c r="B1837" s="20"/>
      <c r="C1837" s="19" t="s">
        <v>2</v>
      </c>
      <c r="D1837" s="21"/>
      <c r="E1837" s="21"/>
    </row>
    <row r="1838" spans="1:6" ht="20.25">
      <c r="A1838" s="19"/>
      <c r="B1838" s="23"/>
      <c r="C1838" s="20"/>
      <c r="D1838" s="22"/>
      <c r="E1838" s="22"/>
    </row>
    <row r="1839" spans="1:6" ht="20.25">
      <c r="A1839" s="19"/>
      <c r="B1839" s="23"/>
      <c r="C1839" s="20"/>
      <c r="D1839" s="22"/>
      <c r="E1839" s="22"/>
    </row>
    <row r="1840" spans="1:6" ht="20.25">
      <c r="A1840" s="19" t="s">
        <v>3</v>
      </c>
      <c r="B1840" s="23"/>
      <c r="C1840" s="20"/>
      <c r="D1840" s="22"/>
      <c r="E1840" s="22"/>
    </row>
    <row r="1841" spans="1:6" ht="20.25">
      <c r="A1841" s="21"/>
      <c r="B1841" s="24"/>
      <c r="C1841" s="21"/>
      <c r="D1841" s="22"/>
      <c r="E1841" s="22"/>
    </row>
    <row r="1842" spans="1:6" ht="20.25">
      <c r="A1842" s="21" t="s">
        <v>217</v>
      </c>
      <c r="B1842" s="24"/>
      <c r="C1842" s="21"/>
      <c r="D1842" s="22"/>
      <c r="E1842" s="22"/>
    </row>
    <row r="1843" spans="1:6" ht="20.25">
      <c r="A1843" s="21" t="s">
        <v>5</v>
      </c>
      <c r="B1843" s="21"/>
      <c r="C1843" s="21"/>
      <c r="D1843" s="22"/>
      <c r="E1843" s="22"/>
    </row>
    <row r="1844" spans="1:6" ht="20.25">
      <c r="A1844" s="21" t="s">
        <v>6</v>
      </c>
      <c r="B1844" s="22"/>
      <c r="C1844" s="22"/>
      <c r="D1844" s="22"/>
      <c r="E1844" s="22"/>
    </row>
    <row r="1845" spans="1:6" ht="20.25">
      <c r="A1845" s="714" t="s">
        <v>7</v>
      </c>
      <c r="B1845" s="26" t="s">
        <v>8</v>
      </c>
      <c r="C1845" s="1238" t="s">
        <v>9</v>
      </c>
      <c r="D1845" s="1240"/>
      <c r="E1845" s="714" t="s">
        <v>10</v>
      </c>
    </row>
    <row r="1846" spans="1:6" ht="20.25">
      <c r="A1846" s="27"/>
      <c r="B1846" s="28" t="s">
        <v>11</v>
      </c>
      <c r="C1846" s="714"/>
      <c r="D1846" s="29"/>
      <c r="E1846" s="27" t="s">
        <v>12</v>
      </c>
    </row>
    <row r="1847" spans="1:6" ht="20.25">
      <c r="A1847" s="30"/>
      <c r="B1847" s="31"/>
      <c r="C1847" s="715" t="s">
        <v>13</v>
      </c>
      <c r="D1847" s="718" t="s">
        <v>14</v>
      </c>
      <c r="E1847" s="715"/>
    </row>
    <row r="1848" spans="1:6" ht="20.25">
      <c r="A1848" s="34" t="s">
        <v>218</v>
      </c>
      <c r="B1848" s="34" t="s">
        <v>26</v>
      </c>
      <c r="C1848" s="280" t="s">
        <v>19</v>
      </c>
      <c r="D1848" s="35">
        <v>39386</v>
      </c>
      <c r="E1848" s="94">
        <v>-1284</v>
      </c>
    </row>
    <row r="1849" spans="1:6" ht="20.25">
      <c r="A1849" s="280"/>
      <c r="B1849" s="280" t="s">
        <v>27</v>
      </c>
      <c r="C1849" s="280" t="s">
        <v>17</v>
      </c>
      <c r="D1849" s="38">
        <v>40193</v>
      </c>
      <c r="E1849" s="88">
        <v>-41188</v>
      </c>
    </row>
    <row r="1850" spans="1:6" ht="20.25">
      <c r="A1850" s="41"/>
      <c r="B1850" s="280" t="s">
        <v>16</v>
      </c>
      <c r="C1850" s="280" t="s">
        <v>19</v>
      </c>
      <c r="D1850" s="38">
        <v>40602</v>
      </c>
      <c r="E1850" s="89">
        <v>658</v>
      </c>
    </row>
    <row r="1851" spans="1:6" ht="20.25">
      <c r="A1851" s="41"/>
      <c r="B1851" s="281" t="s">
        <v>18</v>
      </c>
      <c r="C1851" s="280" t="s">
        <v>19</v>
      </c>
      <c r="D1851" s="42">
        <v>43190</v>
      </c>
      <c r="E1851" s="89">
        <v>3156623</v>
      </c>
      <c r="F1851" s="302">
        <v>43101</v>
      </c>
    </row>
    <row r="1852" spans="1:6" ht="20.25">
      <c r="A1852" s="41"/>
      <c r="B1852" s="281"/>
      <c r="C1852" s="280"/>
      <c r="D1852" s="42"/>
      <c r="E1852" s="89"/>
    </row>
    <row r="1853" spans="1:6" ht="20.25">
      <c r="A1853" s="41"/>
      <c r="B1853" s="280"/>
      <c r="C1853" s="280"/>
      <c r="D1853" s="38"/>
      <c r="E1853" s="88"/>
    </row>
    <row r="1854" spans="1:6" ht="20.25">
      <c r="A1854" s="41"/>
      <c r="B1854" s="280"/>
      <c r="C1854" s="280"/>
      <c r="D1854" s="38"/>
      <c r="E1854" s="88"/>
    </row>
    <row r="1855" spans="1:6" ht="20.25">
      <c r="A1855" s="41"/>
      <c r="B1855" s="280"/>
      <c r="C1855" s="280"/>
      <c r="D1855" s="38"/>
      <c r="E1855" s="88"/>
    </row>
    <row r="1856" spans="1:6" ht="20.25">
      <c r="A1856" s="41"/>
      <c r="B1856" s="280"/>
      <c r="C1856" s="280"/>
      <c r="D1856" s="38"/>
      <c r="E1856" s="88"/>
    </row>
    <row r="1857" spans="1:5" ht="20.25">
      <c r="A1857" s="41"/>
      <c r="B1857" s="280"/>
      <c r="C1857" s="280"/>
      <c r="D1857" s="38"/>
      <c r="E1857" s="88"/>
    </row>
    <row r="1858" spans="1:5" ht="20.25">
      <c r="A1858" s="41"/>
      <c r="B1858" s="280"/>
      <c r="C1858" s="280"/>
      <c r="D1858" s="38"/>
      <c r="E1858" s="88"/>
    </row>
    <row r="1859" spans="1:5" ht="20.25">
      <c r="A1859" s="41"/>
      <c r="B1859" s="280"/>
      <c r="C1859" s="280"/>
      <c r="D1859" s="38"/>
      <c r="E1859" s="88"/>
    </row>
    <row r="1860" spans="1:5" ht="20.25">
      <c r="A1860" s="41"/>
      <c r="B1860" s="280"/>
      <c r="C1860" s="280"/>
      <c r="D1860" s="38"/>
      <c r="E1860" s="88"/>
    </row>
    <row r="1861" spans="1:5" ht="20.25">
      <c r="A1861" s="41"/>
      <c r="B1861" s="280"/>
      <c r="C1861" s="280"/>
      <c r="D1861" s="38"/>
      <c r="E1861" s="88"/>
    </row>
    <row r="1862" spans="1:5" ht="20.25">
      <c r="A1862" s="41"/>
      <c r="B1862" s="280"/>
      <c r="C1862" s="280"/>
      <c r="D1862" s="38"/>
      <c r="E1862" s="88"/>
    </row>
    <row r="1863" spans="1:5" ht="20.25">
      <c r="A1863" s="41"/>
      <c r="B1863" s="280"/>
      <c r="C1863" s="280"/>
      <c r="D1863" s="38"/>
      <c r="E1863" s="88"/>
    </row>
    <row r="1864" spans="1:5" ht="20.25">
      <c r="A1864" s="41"/>
      <c r="B1864" s="280"/>
      <c r="C1864" s="280"/>
      <c r="D1864" s="38"/>
      <c r="E1864" s="88"/>
    </row>
    <row r="1865" spans="1:5" ht="20.25">
      <c r="A1865" s="41"/>
      <c r="B1865" s="280"/>
      <c r="C1865" s="280"/>
      <c r="D1865" s="38"/>
      <c r="E1865" s="89"/>
    </row>
    <row r="1866" spans="1:5" ht="20.25">
      <c r="A1866" s="280"/>
      <c r="B1866" s="281"/>
      <c r="C1866" s="280"/>
      <c r="D1866" s="45"/>
      <c r="E1866" s="46"/>
    </row>
    <row r="1867" spans="1:5" ht="20.25">
      <c r="A1867" s="280"/>
      <c r="B1867" s="281"/>
      <c r="C1867" s="280"/>
      <c r="D1867" s="45"/>
      <c r="E1867" s="46"/>
    </row>
    <row r="1868" spans="1:5" ht="20.25">
      <c r="A1868" s="280"/>
      <c r="B1868" s="281"/>
      <c r="C1868" s="280"/>
      <c r="D1868" s="45"/>
      <c r="E1868" s="46"/>
    </row>
    <row r="1869" spans="1:5" ht="20.25">
      <c r="A1869" s="280"/>
      <c r="B1869" s="281"/>
      <c r="C1869" s="280"/>
      <c r="D1869" s="45"/>
      <c r="E1869" s="46"/>
    </row>
    <row r="1870" spans="1:5" ht="20.25">
      <c r="A1870" s="280"/>
      <c r="B1870" s="281"/>
      <c r="C1870" s="280"/>
      <c r="D1870" s="45"/>
      <c r="E1870" s="46"/>
    </row>
    <row r="1871" spans="1:5" ht="20.25">
      <c r="A1871" s="280"/>
      <c r="B1871" s="281"/>
      <c r="C1871" s="280"/>
      <c r="D1871" s="45"/>
      <c r="E1871" s="46"/>
    </row>
    <row r="1872" spans="1:5" ht="20.25">
      <c r="A1872" s="280"/>
      <c r="B1872" s="281"/>
      <c r="C1872" s="280"/>
      <c r="D1872" s="45"/>
      <c r="E1872" s="46"/>
    </row>
    <row r="1873" spans="1:6" ht="20.25">
      <c r="A1873" s="47"/>
      <c r="B1873" s="48"/>
      <c r="C1873" s="47"/>
      <c r="D1873" s="49"/>
      <c r="E1873" s="50"/>
    </row>
    <row r="1874" spans="1:6" ht="20.25">
      <c r="A1874" s="30"/>
      <c r="B1874" s="51"/>
      <c r="C1874" s="30"/>
      <c r="D1874" s="49"/>
      <c r="E1874" s="50"/>
    </row>
    <row r="1875" spans="1:6" ht="20.25">
      <c r="A1875" s="52"/>
      <c r="B1875" s="53"/>
      <c r="C1875" s="1238" t="s">
        <v>779</v>
      </c>
      <c r="D1875" s="1239"/>
      <c r="E1875" s="62">
        <f>SUM(E1848:E1874)</f>
        <v>3114809</v>
      </c>
    </row>
    <row r="1876" spans="1:6" ht="20.25">
      <c r="A1876" s="55" t="s">
        <v>23</v>
      </c>
      <c r="B1876" s="63"/>
      <c r="C1876" s="63"/>
      <c r="D1876" s="28"/>
      <c r="E1876" s="64"/>
    </row>
    <row r="1877" spans="1:6" ht="20.25">
      <c r="A1877" s="19" t="s">
        <v>0</v>
      </c>
      <c r="B1877" s="20"/>
      <c r="C1877" s="20"/>
      <c r="D1877" s="21"/>
      <c r="E1877" s="22"/>
    </row>
    <row r="1878" spans="1:6" ht="20.25">
      <c r="A1878" s="19" t="s">
        <v>1</v>
      </c>
      <c r="B1878" s="20"/>
      <c r="C1878" s="19" t="s">
        <v>2</v>
      </c>
      <c r="D1878" s="21"/>
      <c r="E1878" s="21"/>
    </row>
    <row r="1879" spans="1:6" ht="20.25">
      <c r="A1879" s="19"/>
      <c r="B1879" s="23"/>
      <c r="C1879" s="20"/>
      <c r="D1879" s="22"/>
      <c r="E1879" s="22"/>
    </row>
    <row r="1880" spans="1:6" ht="20.25">
      <c r="A1880" s="19"/>
      <c r="B1880" s="23"/>
      <c r="C1880" s="20"/>
      <c r="D1880" s="22"/>
      <c r="E1880" s="22"/>
    </row>
    <row r="1881" spans="1:6" ht="20.25">
      <c r="A1881" s="19" t="s">
        <v>3</v>
      </c>
      <c r="B1881" s="23"/>
      <c r="C1881" s="20"/>
      <c r="D1881" s="22"/>
      <c r="E1881" s="22"/>
    </row>
    <row r="1882" spans="1:6" ht="20.25">
      <c r="A1882" s="21"/>
      <c r="B1882" s="24"/>
      <c r="C1882" s="21"/>
      <c r="D1882" s="22"/>
      <c r="E1882" s="22"/>
    </row>
    <row r="1883" spans="1:6" ht="20.25">
      <c r="A1883" s="21" t="s">
        <v>219</v>
      </c>
      <c r="B1883" s="24"/>
      <c r="C1883" s="21"/>
      <c r="D1883" s="22"/>
      <c r="E1883" s="22"/>
    </row>
    <row r="1884" spans="1:6" ht="20.25">
      <c r="A1884" s="21" t="s">
        <v>5</v>
      </c>
      <c r="B1884" s="21"/>
      <c r="C1884" s="21"/>
      <c r="D1884" s="22"/>
      <c r="E1884" s="22"/>
    </row>
    <row r="1885" spans="1:6" ht="20.25">
      <c r="A1885" s="21" t="s">
        <v>6</v>
      </c>
      <c r="B1885" s="22"/>
      <c r="C1885" s="22"/>
      <c r="D1885" s="22"/>
      <c r="E1885" s="22"/>
      <c r="F1885" s="296"/>
    </row>
    <row r="1886" spans="1:6" ht="20.25">
      <c r="A1886" s="714" t="s">
        <v>7</v>
      </c>
      <c r="B1886" s="26" t="s">
        <v>8</v>
      </c>
      <c r="C1886" s="1238" t="s">
        <v>9</v>
      </c>
      <c r="D1886" s="1240"/>
      <c r="E1886" s="714" t="s">
        <v>10</v>
      </c>
      <c r="F1886" s="296"/>
    </row>
    <row r="1887" spans="1:6" ht="20.25">
      <c r="A1887" s="27"/>
      <c r="B1887" s="28" t="s">
        <v>11</v>
      </c>
      <c r="C1887" s="714"/>
      <c r="D1887" s="29"/>
      <c r="E1887" s="27" t="s">
        <v>12</v>
      </c>
      <c r="F1887" s="296"/>
    </row>
    <row r="1888" spans="1:6" ht="20.25">
      <c r="A1888" s="30"/>
      <c r="B1888" s="31"/>
      <c r="C1888" s="715" t="s">
        <v>13</v>
      </c>
      <c r="D1888" s="718" t="s">
        <v>14</v>
      </c>
      <c r="E1888" s="715"/>
      <c r="F1888" s="296"/>
    </row>
    <row r="1889" spans="1:6" ht="20.25">
      <c r="A1889" s="34" t="s">
        <v>220</v>
      </c>
      <c r="B1889" s="34" t="s">
        <v>221</v>
      </c>
      <c r="C1889" s="34" t="s">
        <v>19</v>
      </c>
      <c r="D1889" s="35">
        <v>40086</v>
      </c>
      <c r="E1889" s="144">
        <v>800.3</v>
      </c>
      <c r="F1889" s="296"/>
    </row>
    <row r="1890" spans="1:6" ht="20.25">
      <c r="A1890" s="280"/>
      <c r="B1890" s="280" t="s">
        <v>221</v>
      </c>
      <c r="C1890" s="280" t="s">
        <v>19</v>
      </c>
      <c r="D1890" s="38">
        <v>40298</v>
      </c>
      <c r="E1890" s="89">
        <v>2806</v>
      </c>
      <c r="F1890" s="296"/>
    </row>
    <row r="1891" spans="1:6" ht="20.25">
      <c r="A1891" s="41"/>
      <c r="B1891" s="282" t="s">
        <v>222</v>
      </c>
      <c r="C1891" s="282" t="s">
        <v>17</v>
      </c>
      <c r="D1891" s="38">
        <v>40862</v>
      </c>
      <c r="E1891" s="88">
        <v>-392</v>
      </c>
      <c r="F1891" s="296"/>
    </row>
    <row r="1892" spans="1:6" ht="20.25">
      <c r="A1892" s="41"/>
      <c r="B1892" s="280" t="s">
        <v>40</v>
      </c>
      <c r="C1892" s="280" t="s">
        <v>19</v>
      </c>
      <c r="D1892" s="38">
        <v>43131</v>
      </c>
      <c r="E1892" s="89">
        <v>1</v>
      </c>
      <c r="F1892" s="295">
        <v>43101</v>
      </c>
    </row>
    <row r="1893" spans="1:6" ht="20.25">
      <c r="A1893" s="41"/>
      <c r="B1893" s="281" t="s">
        <v>18</v>
      </c>
      <c r="C1893" s="280" t="s">
        <v>19</v>
      </c>
      <c r="D1893" s="42">
        <v>43190</v>
      </c>
      <c r="E1893" s="89">
        <v>1134836</v>
      </c>
      <c r="F1893" s="296"/>
    </row>
    <row r="1894" spans="1:6" ht="20.25">
      <c r="A1894" s="41"/>
      <c r="B1894" s="281"/>
      <c r="C1894" s="280"/>
      <c r="D1894" s="42"/>
      <c r="E1894" s="89"/>
      <c r="F1894" s="296"/>
    </row>
    <row r="1895" spans="1:6" ht="20.25">
      <c r="A1895" s="41"/>
      <c r="B1895" s="280"/>
      <c r="C1895" s="280"/>
      <c r="D1895" s="38"/>
      <c r="E1895" s="89"/>
      <c r="F1895" s="296"/>
    </row>
    <row r="1896" spans="1:6" ht="20.25">
      <c r="A1896" s="41"/>
      <c r="B1896" s="280"/>
      <c r="C1896" s="280"/>
      <c r="D1896" s="38"/>
      <c r="E1896" s="89"/>
      <c r="F1896" s="296"/>
    </row>
    <row r="1897" spans="1:6" ht="20.25">
      <c r="A1897" s="41"/>
      <c r="B1897" s="280"/>
      <c r="C1897" s="280"/>
      <c r="D1897" s="38"/>
      <c r="E1897" s="89"/>
      <c r="F1897" s="296"/>
    </row>
    <row r="1898" spans="1:6" ht="20.25">
      <c r="A1898" s="41"/>
      <c r="B1898" s="280"/>
      <c r="C1898" s="280"/>
      <c r="D1898" s="38"/>
      <c r="E1898" s="89"/>
      <c r="F1898" s="296"/>
    </row>
    <row r="1899" spans="1:6" ht="20.25">
      <c r="A1899" s="41"/>
      <c r="B1899" s="280"/>
      <c r="C1899" s="280"/>
      <c r="D1899" s="38"/>
      <c r="E1899" s="89"/>
      <c r="F1899" s="296"/>
    </row>
    <row r="1900" spans="1:6" ht="20.25">
      <c r="A1900" s="41"/>
      <c r="B1900" s="280"/>
      <c r="C1900" s="280"/>
      <c r="D1900" s="38"/>
      <c r="E1900" s="89"/>
      <c r="F1900" s="296"/>
    </row>
    <row r="1901" spans="1:6" ht="20.25">
      <c r="A1901" s="41"/>
      <c r="B1901" s="280"/>
      <c r="C1901" s="280"/>
      <c r="D1901" s="38"/>
      <c r="E1901" s="88"/>
    </row>
    <row r="1902" spans="1:6" ht="20.25">
      <c r="A1902" s="41"/>
      <c r="B1902" s="280"/>
      <c r="C1902" s="280"/>
      <c r="D1902" s="38"/>
      <c r="E1902" s="88"/>
    </row>
    <row r="1903" spans="1:6" ht="20.25">
      <c r="A1903" s="41"/>
      <c r="B1903" s="280"/>
      <c r="C1903" s="280"/>
      <c r="D1903" s="38"/>
      <c r="E1903" s="89"/>
    </row>
    <row r="1904" spans="1:6" ht="20.25">
      <c r="A1904" s="280"/>
      <c r="B1904" s="281"/>
      <c r="C1904" s="280"/>
      <c r="D1904" s="45"/>
      <c r="E1904" s="46"/>
    </row>
    <row r="1905" spans="1:5" ht="20.25">
      <c r="A1905" s="280"/>
      <c r="B1905" s="281"/>
      <c r="C1905" s="280"/>
      <c r="D1905" s="45"/>
      <c r="E1905" s="46"/>
    </row>
    <row r="1906" spans="1:5" ht="20.25">
      <c r="A1906" s="280"/>
      <c r="B1906" s="281"/>
      <c r="C1906" s="280"/>
      <c r="D1906" s="45"/>
      <c r="E1906" s="46"/>
    </row>
    <row r="1907" spans="1:5" ht="20.25">
      <c r="A1907" s="280"/>
      <c r="B1907" s="281"/>
      <c r="C1907" s="280"/>
      <c r="D1907" s="45"/>
      <c r="E1907" s="46"/>
    </row>
    <row r="1908" spans="1:5" ht="20.25">
      <c r="A1908" s="280"/>
      <c r="B1908" s="281"/>
      <c r="C1908" s="280"/>
      <c r="D1908" s="45"/>
      <c r="E1908" s="46"/>
    </row>
    <row r="1909" spans="1:5" ht="20.25">
      <c r="A1909" s="280"/>
      <c r="B1909" s="281"/>
      <c r="C1909" s="280"/>
      <c r="D1909" s="45"/>
      <c r="E1909" s="46"/>
    </row>
    <row r="1910" spans="1:5" ht="20.25">
      <c r="A1910" s="280"/>
      <c r="B1910" s="281"/>
      <c r="C1910" s="280"/>
      <c r="D1910" s="45"/>
      <c r="E1910" s="46"/>
    </row>
    <row r="1911" spans="1:5" ht="20.25">
      <c r="A1911" s="280"/>
      <c r="B1911" s="281"/>
      <c r="C1911" s="280"/>
      <c r="D1911" s="45"/>
      <c r="E1911" s="46"/>
    </row>
    <row r="1912" spans="1:5" ht="20.25">
      <c r="A1912" s="280"/>
      <c r="B1912" s="281"/>
      <c r="C1912" s="280"/>
      <c r="D1912" s="45"/>
      <c r="E1912" s="46"/>
    </row>
    <row r="1913" spans="1:5" ht="20.25">
      <c r="A1913" s="280"/>
      <c r="B1913" s="281"/>
      <c r="C1913" s="280"/>
      <c r="D1913" s="45"/>
      <c r="E1913" s="46"/>
    </row>
    <row r="1914" spans="1:5" ht="20.25">
      <c r="A1914" s="47"/>
      <c r="B1914" s="48"/>
      <c r="C1914" s="47"/>
      <c r="D1914" s="49"/>
      <c r="E1914" s="50"/>
    </row>
    <row r="1915" spans="1:5" ht="20.25">
      <c r="A1915" s="30"/>
      <c r="B1915" s="51"/>
      <c r="C1915" s="30"/>
      <c r="D1915" s="49"/>
      <c r="E1915" s="50"/>
    </row>
    <row r="1916" spans="1:5" ht="20.25">
      <c r="A1916" s="52"/>
      <c r="B1916" s="53"/>
      <c r="C1916" s="1238" t="s">
        <v>779</v>
      </c>
      <c r="D1916" s="1239"/>
      <c r="E1916" s="62">
        <f>SUM(E1889:E1915)</f>
        <v>1138051.3</v>
      </c>
    </row>
    <row r="1917" spans="1:5" ht="20.25">
      <c r="A1917" s="55" t="s">
        <v>23</v>
      </c>
      <c r="B1917" s="63"/>
      <c r="C1917" s="63"/>
      <c r="D1917" s="28"/>
      <c r="E1917" s="64"/>
    </row>
    <row r="1918" spans="1:5" ht="20.25">
      <c r="A1918" s="19" t="s">
        <v>0</v>
      </c>
      <c r="B1918" s="20"/>
      <c r="C1918" s="20"/>
      <c r="D1918" s="21"/>
      <c r="E1918" s="22"/>
    </row>
    <row r="1919" spans="1:5" ht="20.25">
      <c r="A1919" s="19" t="s">
        <v>1</v>
      </c>
      <c r="B1919" s="20"/>
      <c r="C1919" s="19" t="s">
        <v>2</v>
      </c>
      <c r="D1919" s="21"/>
      <c r="E1919" s="21"/>
    </row>
    <row r="1920" spans="1:5" ht="20.25">
      <c r="A1920" s="19"/>
      <c r="B1920" s="23"/>
      <c r="C1920" s="20"/>
      <c r="D1920" s="22"/>
      <c r="E1920" s="22"/>
    </row>
    <row r="1921" spans="1:5" ht="20.25">
      <c r="A1921" s="19"/>
      <c r="B1921" s="23"/>
      <c r="C1921" s="20"/>
      <c r="D1921" s="22"/>
      <c r="E1921" s="22"/>
    </row>
    <row r="1922" spans="1:5" ht="20.25">
      <c r="A1922" s="19" t="s">
        <v>3</v>
      </c>
      <c r="B1922" s="23"/>
      <c r="C1922" s="20"/>
      <c r="D1922" s="22"/>
      <c r="E1922" s="22"/>
    </row>
    <row r="1923" spans="1:5" ht="20.25">
      <c r="A1923" s="21"/>
      <c r="B1923" s="24"/>
      <c r="C1923" s="21"/>
      <c r="D1923" s="22"/>
      <c r="E1923" s="22"/>
    </row>
    <row r="1924" spans="1:5" ht="20.25">
      <c r="A1924" s="21" t="s">
        <v>223</v>
      </c>
      <c r="B1924" s="24"/>
      <c r="C1924" s="21"/>
      <c r="D1924" s="22"/>
      <c r="E1924" s="22"/>
    </row>
    <row r="1925" spans="1:5" ht="20.25">
      <c r="A1925" s="21" t="s">
        <v>5</v>
      </c>
      <c r="B1925" s="21"/>
      <c r="C1925" s="21"/>
      <c r="D1925" s="22"/>
      <c r="E1925" s="22"/>
    </row>
    <row r="1926" spans="1:5" ht="20.25">
      <c r="A1926" s="21" t="s">
        <v>6</v>
      </c>
      <c r="B1926" s="22"/>
      <c r="C1926" s="22"/>
      <c r="D1926" s="22"/>
      <c r="E1926" s="22"/>
    </row>
    <row r="1927" spans="1:5" ht="20.25">
      <c r="A1927" s="714" t="s">
        <v>7</v>
      </c>
      <c r="B1927" s="26" t="s">
        <v>8</v>
      </c>
      <c r="C1927" s="1238" t="s">
        <v>9</v>
      </c>
      <c r="D1927" s="1240"/>
      <c r="E1927" s="714" t="s">
        <v>10</v>
      </c>
    </row>
    <row r="1928" spans="1:5" ht="20.25">
      <c r="A1928" s="27"/>
      <c r="B1928" s="28" t="s">
        <v>11</v>
      </c>
      <c r="C1928" s="714"/>
      <c r="D1928" s="29"/>
      <c r="E1928" s="27" t="s">
        <v>12</v>
      </c>
    </row>
    <row r="1929" spans="1:5" ht="20.25">
      <c r="A1929" s="30"/>
      <c r="B1929" s="31"/>
      <c r="C1929" s="715" t="s">
        <v>13</v>
      </c>
      <c r="D1929" s="718" t="s">
        <v>14</v>
      </c>
      <c r="E1929" s="715"/>
    </row>
    <row r="1930" spans="1:5" ht="20.25">
      <c r="A1930" s="34" t="s">
        <v>224</v>
      </c>
      <c r="B1930" s="34" t="s">
        <v>26</v>
      </c>
      <c r="C1930" s="280" t="s">
        <v>17</v>
      </c>
      <c r="D1930" s="35">
        <v>38426</v>
      </c>
      <c r="E1930" s="94">
        <v>-34566.089999999997</v>
      </c>
    </row>
    <row r="1931" spans="1:5" ht="20.25">
      <c r="A1931" s="280"/>
      <c r="B1931" s="280" t="s">
        <v>26</v>
      </c>
      <c r="C1931" s="280" t="s">
        <v>17</v>
      </c>
      <c r="D1931" s="38">
        <v>39187</v>
      </c>
      <c r="E1931" s="88">
        <v>-380</v>
      </c>
    </row>
    <row r="1932" spans="1:5" ht="20.25">
      <c r="A1932" s="280"/>
      <c r="B1932" s="280" t="s">
        <v>26</v>
      </c>
      <c r="C1932" s="280" t="s">
        <v>19</v>
      </c>
      <c r="D1932" s="38">
        <v>39263</v>
      </c>
      <c r="E1932" s="88">
        <v>-19000</v>
      </c>
    </row>
    <row r="1933" spans="1:5" ht="20.25">
      <c r="A1933" s="280"/>
      <c r="B1933" s="280" t="s">
        <v>16</v>
      </c>
      <c r="C1933" s="280" t="s">
        <v>19</v>
      </c>
      <c r="D1933" s="38">
        <v>39447</v>
      </c>
      <c r="E1933" s="89">
        <v>439.5</v>
      </c>
    </row>
    <row r="1934" spans="1:5" ht="20.25">
      <c r="A1934" s="280"/>
      <c r="B1934" s="280" t="s">
        <v>16</v>
      </c>
      <c r="C1934" s="280" t="s">
        <v>19</v>
      </c>
      <c r="D1934" s="38">
        <v>39599</v>
      </c>
      <c r="E1934" s="89">
        <v>1130</v>
      </c>
    </row>
    <row r="1935" spans="1:5" ht="20.25">
      <c r="A1935" s="280"/>
      <c r="B1935" s="280" t="s">
        <v>16</v>
      </c>
      <c r="C1935" s="280" t="s">
        <v>19</v>
      </c>
      <c r="D1935" s="38">
        <v>39660</v>
      </c>
      <c r="E1935" s="89">
        <v>283</v>
      </c>
    </row>
    <row r="1936" spans="1:5" ht="20.25">
      <c r="A1936" s="280"/>
      <c r="B1936" s="280" t="s">
        <v>26</v>
      </c>
      <c r="C1936" s="280" t="s">
        <v>19</v>
      </c>
      <c r="D1936" s="38">
        <v>39691</v>
      </c>
      <c r="E1936" s="88">
        <v>-3600</v>
      </c>
    </row>
    <row r="1937" spans="1:5" ht="20.25">
      <c r="A1937" s="280"/>
      <c r="B1937" s="280" t="s">
        <v>16</v>
      </c>
      <c r="C1937" s="280" t="s">
        <v>17</v>
      </c>
      <c r="D1937" s="38">
        <v>39706</v>
      </c>
      <c r="E1937" s="89">
        <v>4527</v>
      </c>
    </row>
    <row r="1938" spans="1:5" ht="20.25">
      <c r="A1938" s="280"/>
      <c r="B1938" s="280" t="s">
        <v>34</v>
      </c>
      <c r="C1938" s="280" t="s">
        <v>17</v>
      </c>
      <c r="D1938" s="38">
        <v>39431</v>
      </c>
      <c r="E1938" s="88">
        <v>-16238</v>
      </c>
    </row>
    <row r="1939" spans="1:5" ht="20.25">
      <c r="A1939" s="280"/>
      <c r="B1939" s="280" t="s">
        <v>26</v>
      </c>
      <c r="C1939" s="280" t="s">
        <v>17</v>
      </c>
      <c r="D1939" s="38">
        <v>39859</v>
      </c>
      <c r="E1939" s="88">
        <v>-4200</v>
      </c>
    </row>
    <row r="1940" spans="1:5" ht="20.25">
      <c r="A1940" s="280"/>
      <c r="B1940" s="280" t="s">
        <v>26</v>
      </c>
      <c r="C1940" s="280" t="s">
        <v>19</v>
      </c>
      <c r="D1940" s="38">
        <v>39872</v>
      </c>
      <c r="E1940" s="88">
        <v>-1353</v>
      </c>
    </row>
    <row r="1941" spans="1:5" ht="20.25">
      <c r="A1941" s="280"/>
      <c r="B1941" s="280" t="s">
        <v>26</v>
      </c>
      <c r="C1941" s="280" t="s">
        <v>19</v>
      </c>
      <c r="D1941" s="38">
        <v>39903</v>
      </c>
      <c r="E1941" s="88">
        <v>-977</v>
      </c>
    </row>
    <row r="1942" spans="1:5" ht="20.25">
      <c r="A1942" s="280"/>
      <c r="B1942" s="280" t="s">
        <v>26</v>
      </c>
      <c r="C1942" s="280" t="s">
        <v>17</v>
      </c>
      <c r="D1942" s="38">
        <v>39948</v>
      </c>
      <c r="E1942" s="88">
        <v>-8794</v>
      </c>
    </row>
    <row r="1943" spans="1:5" ht="20.25">
      <c r="A1943" s="41"/>
      <c r="B1943" s="280" t="s">
        <v>34</v>
      </c>
      <c r="C1943" s="280" t="s">
        <v>19</v>
      </c>
      <c r="D1943" s="38">
        <v>39994</v>
      </c>
      <c r="E1943" s="114">
        <v>11388</v>
      </c>
    </row>
    <row r="1944" spans="1:5" ht="20.25">
      <c r="A1944" s="41"/>
      <c r="B1944" s="280" t="s">
        <v>16</v>
      </c>
      <c r="C1944" s="280" t="s">
        <v>19</v>
      </c>
      <c r="D1944" s="86">
        <v>40178</v>
      </c>
      <c r="E1944" s="114">
        <v>67768</v>
      </c>
    </row>
    <row r="1945" spans="1:5" ht="20.25">
      <c r="A1945" s="41"/>
      <c r="B1945" s="280" t="s">
        <v>106</v>
      </c>
      <c r="C1945" s="280" t="s">
        <v>77</v>
      </c>
      <c r="D1945" s="86">
        <v>40188</v>
      </c>
      <c r="E1945" s="88">
        <v>-510102</v>
      </c>
    </row>
    <row r="1946" spans="1:5" ht="20.25">
      <c r="A1946" s="41"/>
      <c r="B1946" s="280" t="s">
        <v>34</v>
      </c>
      <c r="C1946" s="280" t="s">
        <v>17</v>
      </c>
      <c r="D1946" s="86">
        <v>40344</v>
      </c>
      <c r="E1946" s="89">
        <v>104.3</v>
      </c>
    </row>
    <row r="1947" spans="1:5" ht="20.25">
      <c r="A1947" s="41"/>
      <c r="B1947" s="280" t="s">
        <v>225</v>
      </c>
      <c r="C1947" s="280" t="s">
        <v>19</v>
      </c>
      <c r="D1947" s="38">
        <v>40359</v>
      </c>
      <c r="E1947" s="88">
        <v>-6478.2</v>
      </c>
    </row>
    <row r="1948" spans="1:5" ht="20.25">
      <c r="A1948" s="41"/>
      <c r="B1948" s="280" t="s">
        <v>226</v>
      </c>
      <c r="C1948" s="280" t="s">
        <v>19</v>
      </c>
      <c r="D1948" s="38">
        <v>40390</v>
      </c>
      <c r="E1948" s="89">
        <v>106.5</v>
      </c>
    </row>
    <row r="1949" spans="1:5" ht="20.25">
      <c r="A1949" s="280"/>
      <c r="B1949" s="280" t="s">
        <v>28</v>
      </c>
      <c r="C1949" s="280" t="s">
        <v>17</v>
      </c>
      <c r="D1949" s="38">
        <v>40770</v>
      </c>
      <c r="E1949" s="89">
        <v>9000</v>
      </c>
    </row>
    <row r="1950" spans="1:5" ht="20.25">
      <c r="A1950" s="280"/>
      <c r="B1950" s="280" t="s">
        <v>20</v>
      </c>
      <c r="C1950" s="280" t="s">
        <v>19</v>
      </c>
      <c r="D1950" s="38">
        <v>41121</v>
      </c>
      <c r="E1950" s="129">
        <v>-61689</v>
      </c>
    </row>
    <row r="1951" spans="1:5" ht="20.25">
      <c r="A1951" s="280"/>
      <c r="B1951" s="280" t="s">
        <v>20</v>
      </c>
      <c r="C1951" s="280" t="s">
        <v>17</v>
      </c>
      <c r="D1951" s="38">
        <v>43054</v>
      </c>
      <c r="E1951" s="89">
        <v>-18600</v>
      </c>
    </row>
    <row r="1952" spans="1:5" ht="20.25">
      <c r="A1952" s="280"/>
      <c r="B1952" s="281" t="s">
        <v>18</v>
      </c>
      <c r="C1952" s="280" t="s">
        <v>19</v>
      </c>
      <c r="D1952" s="42">
        <v>43190</v>
      </c>
      <c r="E1952" s="89">
        <v>746321</v>
      </c>
    </row>
    <row r="1953" spans="1:6" ht="20.25">
      <c r="A1953" s="280"/>
      <c r="B1953" s="281"/>
      <c r="C1953" s="280"/>
      <c r="D1953" s="38"/>
      <c r="E1953" s="89"/>
    </row>
    <row r="1954" spans="1:6" ht="20.25">
      <c r="A1954" s="280"/>
      <c r="B1954" s="281"/>
      <c r="C1954" s="280"/>
      <c r="D1954" s="42"/>
      <c r="E1954" s="89"/>
    </row>
    <row r="1955" spans="1:6" ht="20.25">
      <c r="A1955" s="280"/>
      <c r="B1955" s="281"/>
      <c r="C1955" s="280"/>
      <c r="D1955" s="42"/>
      <c r="E1955" s="89"/>
    </row>
    <row r="1956" spans="1:6" s="279" customFormat="1" ht="20.25">
      <c r="A1956" s="280"/>
      <c r="B1956" s="280"/>
      <c r="C1956" s="280"/>
      <c r="D1956" s="38"/>
      <c r="E1956" s="89"/>
      <c r="F1956" s="302"/>
    </row>
    <row r="1957" spans="1:6" s="279" customFormat="1" ht="20.25">
      <c r="A1957" s="280"/>
      <c r="B1957" s="280"/>
      <c r="C1957" s="280"/>
      <c r="D1957" s="38"/>
      <c r="E1957" s="89"/>
      <c r="F1957" s="302"/>
    </row>
    <row r="1958" spans="1:6" s="279" customFormat="1" ht="20.25">
      <c r="A1958" s="280"/>
      <c r="B1958" s="280"/>
      <c r="C1958" s="280"/>
      <c r="D1958" s="38"/>
      <c r="E1958" s="89"/>
      <c r="F1958" s="302"/>
    </row>
    <row r="1959" spans="1:6" ht="20.25">
      <c r="A1959" s="67"/>
      <c r="B1959" s="67"/>
      <c r="C1959" s="280"/>
      <c r="D1959" s="38"/>
      <c r="E1959" s="89"/>
    </row>
    <row r="1960" spans="1:6" ht="20.25">
      <c r="A1960" s="53"/>
      <c r="B1960" s="53"/>
      <c r="C1960" s="1238" t="s">
        <v>779</v>
      </c>
      <c r="D1960" s="1239"/>
      <c r="E1960" s="193">
        <f>SUM(E1930:E1959)</f>
        <v>155090.01</v>
      </c>
    </row>
    <row r="1961" spans="1:6" ht="20.25">
      <c r="A1961" s="55" t="s">
        <v>23</v>
      </c>
      <c r="B1961" s="53"/>
      <c r="C1961" s="145"/>
      <c r="D1961" s="53"/>
      <c r="E1961" s="53"/>
    </row>
    <row r="1962" spans="1:6" ht="20.25">
      <c r="A1962" s="19" t="s">
        <v>0</v>
      </c>
      <c r="B1962" s="20"/>
      <c r="C1962" s="20"/>
      <c r="D1962" s="21"/>
      <c r="E1962" s="22"/>
    </row>
    <row r="1963" spans="1:6" ht="20.25">
      <c r="A1963" s="19" t="s">
        <v>1</v>
      </c>
      <c r="B1963" s="20"/>
      <c r="C1963" s="19" t="s">
        <v>2</v>
      </c>
      <c r="D1963" s="21"/>
      <c r="E1963" s="21"/>
    </row>
    <row r="1964" spans="1:6" ht="20.25">
      <c r="A1964" s="19"/>
      <c r="B1964" s="23"/>
      <c r="C1964" s="20"/>
      <c r="D1964" s="22"/>
      <c r="E1964" s="22"/>
    </row>
    <row r="1965" spans="1:6" ht="20.25">
      <c r="A1965" s="19"/>
      <c r="B1965" s="23"/>
      <c r="C1965" s="20"/>
      <c r="D1965" s="22"/>
      <c r="E1965" s="22"/>
    </row>
    <row r="1966" spans="1:6" ht="20.25">
      <c r="A1966" s="19" t="s">
        <v>3</v>
      </c>
      <c r="B1966" s="23"/>
      <c r="C1966" s="20"/>
      <c r="D1966" s="22"/>
      <c r="E1966" s="22"/>
    </row>
    <row r="1967" spans="1:6" ht="20.25">
      <c r="A1967" s="21"/>
      <c r="B1967" s="24"/>
      <c r="C1967" s="21"/>
      <c r="D1967" s="22"/>
      <c r="E1967" s="22"/>
    </row>
    <row r="1968" spans="1:6" ht="20.25">
      <c r="A1968" s="21" t="s">
        <v>227</v>
      </c>
      <c r="B1968" s="24"/>
      <c r="C1968" s="21"/>
      <c r="D1968" s="22"/>
      <c r="E1968" s="22"/>
    </row>
    <row r="1969" spans="1:6" ht="20.25">
      <c r="A1969" s="21" t="s">
        <v>5</v>
      </c>
      <c r="B1969" s="21"/>
      <c r="C1969" s="21"/>
      <c r="D1969" s="22"/>
      <c r="E1969" s="22"/>
    </row>
    <row r="1970" spans="1:6" ht="20.25">
      <c r="A1970" s="21" t="s">
        <v>6</v>
      </c>
      <c r="B1970" s="22"/>
      <c r="C1970" s="22"/>
      <c r="D1970" s="22"/>
      <c r="E1970" s="22"/>
    </row>
    <row r="1971" spans="1:6" ht="20.25">
      <c r="A1971" s="714" t="s">
        <v>7</v>
      </c>
      <c r="B1971" s="26" t="s">
        <v>8</v>
      </c>
      <c r="C1971" s="1238" t="s">
        <v>9</v>
      </c>
      <c r="D1971" s="1240"/>
      <c r="E1971" s="714" t="s">
        <v>10</v>
      </c>
    </row>
    <row r="1972" spans="1:6" ht="20.25">
      <c r="A1972" s="27"/>
      <c r="B1972" s="28" t="s">
        <v>11</v>
      </c>
      <c r="C1972" s="714"/>
      <c r="D1972" s="29"/>
      <c r="E1972" s="27" t="s">
        <v>12</v>
      </c>
    </row>
    <row r="1973" spans="1:6" ht="20.25">
      <c r="A1973" s="30"/>
      <c r="B1973" s="31"/>
      <c r="C1973" s="715" t="s">
        <v>13</v>
      </c>
      <c r="D1973" s="718" t="s">
        <v>14</v>
      </c>
      <c r="E1973" s="715"/>
    </row>
    <row r="1974" spans="1:6" ht="20.25">
      <c r="A1974" s="34" t="s">
        <v>228</v>
      </c>
      <c r="B1974" s="34" t="s">
        <v>229</v>
      </c>
      <c r="C1974" s="34" t="s">
        <v>230</v>
      </c>
      <c r="D1974" s="35">
        <v>40086</v>
      </c>
      <c r="E1974" s="87">
        <v>947.4</v>
      </c>
    </row>
    <row r="1975" spans="1:6" ht="20.25">
      <c r="A1975" s="280"/>
      <c r="B1975" s="280" t="s">
        <v>231</v>
      </c>
      <c r="C1975" s="280" t="s">
        <v>17</v>
      </c>
      <c r="D1975" s="38">
        <v>40678</v>
      </c>
      <c r="E1975" s="89">
        <v>200</v>
      </c>
    </row>
    <row r="1976" spans="1:6" ht="20.25">
      <c r="A1976" s="47"/>
      <c r="B1976" s="280" t="s">
        <v>232</v>
      </c>
      <c r="C1976" s="282" t="s">
        <v>19</v>
      </c>
      <c r="D1976" s="38">
        <v>41820</v>
      </c>
      <c r="E1976" s="88">
        <v>-480</v>
      </c>
    </row>
    <row r="1977" spans="1:6" ht="20.25">
      <c r="A1977" s="47"/>
      <c r="B1977" s="280" t="s">
        <v>755</v>
      </c>
      <c r="C1977" s="282"/>
      <c r="D1977" s="38">
        <v>43131</v>
      </c>
      <c r="E1977" s="89">
        <v>-400364</v>
      </c>
      <c r="F1977" s="295">
        <v>43101</v>
      </c>
    </row>
    <row r="1978" spans="1:6" ht="20.25">
      <c r="A1978" s="47"/>
      <c r="B1978" s="281" t="s">
        <v>18</v>
      </c>
      <c r="C1978" s="280" t="s">
        <v>17</v>
      </c>
      <c r="D1978" s="38">
        <v>43174</v>
      </c>
      <c r="E1978" s="89">
        <v>1944293</v>
      </c>
      <c r="F1978" s="296">
        <v>43101</v>
      </c>
    </row>
    <row r="1979" spans="1:6" ht="20.25">
      <c r="A1979" s="47"/>
      <c r="B1979" s="281" t="s">
        <v>18</v>
      </c>
      <c r="C1979" s="280" t="s">
        <v>19</v>
      </c>
      <c r="D1979" s="42">
        <v>43190</v>
      </c>
      <c r="E1979" s="89">
        <v>1295715</v>
      </c>
      <c r="F1979" s="296"/>
    </row>
    <row r="1980" spans="1:6" ht="20.25">
      <c r="A1980" s="47"/>
      <c r="B1980" s="280"/>
      <c r="C1980" s="282"/>
      <c r="D1980" s="38"/>
      <c r="E1980" s="89"/>
      <c r="F1980" s="296"/>
    </row>
    <row r="1981" spans="1:6" ht="20.25">
      <c r="A1981" s="47"/>
      <c r="B1981" s="280"/>
      <c r="C1981" s="282"/>
      <c r="D1981" s="38"/>
      <c r="E1981" s="89"/>
      <c r="F1981" s="296"/>
    </row>
    <row r="1982" spans="1:6" ht="20.25">
      <c r="A1982" s="47"/>
      <c r="B1982" s="280"/>
      <c r="C1982" s="282"/>
      <c r="D1982" s="38"/>
      <c r="E1982" s="89"/>
      <c r="F1982" s="296"/>
    </row>
    <row r="1983" spans="1:6" ht="20.25">
      <c r="A1983" s="47"/>
      <c r="B1983" s="280"/>
      <c r="C1983" s="282"/>
      <c r="D1983" s="38"/>
      <c r="E1983" s="89"/>
      <c r="F1983" s="296"/>
    </row>
    <row r="1984" spans="1:6" ht="20.25">
      <c r="A1984" s="47"/>
      <c r="B1984" s="280"/>
      <c r="C1984" s="282"/>
      <c r="D1984" s="38"/>
      <c r="E1984" s="89"/>
      <c r="F1984" s="296"/>
    </row>
    <row r="1985" spans="1:6" ht="20.25">
      <c r="A1985" s="47"/>
      <c r="B1985" s="280"/>
      <c r="C1985" s="282"/>
      <c r="D1985" s="38"/>
      <c r="E1985" s="89"/>
      <c r="F1985" s="296"/>
    </row>
    <row r="1986" spans="1:6" ht="20.25">
      <c r="A1986" s="47"/>
      <c r="B1986" s="280"/>
      <c r="C1986" s="282"/>
      <c r="D1986" s="38"/>
      <c r="E1986" s="89"/>
      <c r="F1986" s="296"/>
    </row>
    <row r="1987" spans="1:6" ht="20.25">
      <c r="A1987" s="47"/>
      <c r="B1987" s="280"/>
      <c r="C1987" s="282"/>
      <c r="D1987" s="38"/>
      <c r="E1987" s="89"/>
      <c r="F1987" s="296"/>
    </row>
    <row r="1988" spans="1:6" ht="20.25">
      <c r="A1988" s="280"/>
      <c r="B1988" s="280"/>
      <c r="C1988" s="282"/>
      <c r="D1988" s="38"/>
      <c r="E1988" s="89"/>
      <c r="F1988" s="296"/>
    </row>
    <row r="1989" spans="1:6" ht="20.25">
      <c r="A1989" s="41"/>
      <c r="B1989" s="280"/>
      <c r="C1989" s="282"/>
      <c r="D1989" s="38"/>
      <c r="E1989" s="89"/>
      <c r="F1989" s="296"/>
    </row>
    <row r="1990" spans="1:6" ht="20.25">
      <c r="A1990" s="41"/>
      <c r="B1990" s="280"/>
      <c r="C1990" s="282"/>
      <c r="D1990" s="38"/>
      <c r="E1990" s="89"/>
      <c r="F1990" s="296"/>
    </row>
    <row r="1991" spans="1:6" ht="20.25">
      <c r="A1991" s="280"/>
      <c r="B1991" s="280"/>
      <c r="C1991" s="282"/>
      <c r="D1991" s="38"/>
      <c r="E1991" s="89"/>
      <c r="F1991" s="296"/>
    </row>
    <row r="1992" spans="1:6" ht="20.25">
      <c r="A1992" s="280"/>
      <c r="B1992" s="280"/>
      <c r="C1992" s="282"/>
      <c r="D1992" s="38"/>
      <c r="E1992" s="89"/>
    </row>
    <row r="1993" spans="1:6" ht="20.25">
      <c r="A1993" s="280"/>
      <c r="B1993" s="280"/>
      <c r="C1993" s="282"/>
      <c r="D1993" s="38"/>
      <c r="E1993" s="89"/>
    </row>
    <row r="1994" spans="1:6" ht="20.25">
      <c r="A1994" s="280"/>
      <c r="B1994" s="280"/>
      <c r="C1994" s="282"/>
      <c r="D1994" s="38"/>
      <c r="E1994" s="89"/>
    </row>
    <row r="1995" spans="1:6" ht="20.25">
      <c r="A1995" s="280"/>
      <c r="B1995" s="280"/>
      <c r="C1995" s="282"/>
      <c r="D1995" s="38"/>
      <c r="E1995" s="89"/>
    </row>
    <row r="1996" spans="1:6" ht="20.25">
      <c r="A1996" s="280"/>
      <c r="B1996" s="280"/>
      <c r="C1996" s="282"/>
      <c r="D1996" s="38"/>
      <c r="E1996" s="89"/>
    </row>
    <row r="1997" spans="1:6" ht="20.25">
      <c r="A1997" s="280"/>
      <c r="B1997" s="280"/>
      <c r="C1997" s="282"/>
      <c r="D1997" s="38"/>
      <c r="E1997" s="89"/>
    </row>
    <row r="1998" spans="1:6" ht="20.25">
      <c r="A1998" s="280"/>
      <c r="B1998" s="280"/>
      <c r="C1998" s="282"/>
      <c r="D1998" s="38"/>
      <c r="E1998" s="89"/>
    </row>
    <row r="1999" spans="1:6" ht="20.25">
      <c r="A1999" s="47"/>
      <c r="B1999" s="280"/>
      <c r="C1999" s="282"/>
      <c r="D1999" s="38"/>
      <c r="E1999" s="89"/>
    </row>
    <row r="2000" spans="1:6" ht="20.25">
      <c r="A2000" s="30"/>
      <c r="B2000" s="51"/>
      <c r="C2000" s="30"/>
      <c r="D2000" s="49"/>
      <c r="E2000" s="50"/>
    </row>
    <row r="2001" spans="1:5" ht="20.25">
      <c r="A2001" s="52"/>
      <c r="B2001" s="53"/>
      <c r="C2001" s="1238" t="s">
        <v>779</v>
      </c>
      <c r="D2001" s="1239"/>
      <c r="E2001" s="62">
        <f>SUM(E1974:E2000)</f>
        <v>2840311.4</v>
      </c>
    </row>
    <row r="2002" spans="1:5" ht="20.25">
      <c r="A2002" s="55" t="s">
        <v>23</v>
      </c>
      <c r="B2002" s="15"/>
      <c r="C2002" s="16"/>
      <c r="D2002" s="15"/>
      <c r="E2002" s="17"/>
    </row>
    <row r="2003" spans="1:5" ht="20.25">
      <c r="A2003" s="19" t="s">
        <v>0</v>
      </c>
      <c r="B2003" s="20"/>
      <c r="C2003" s="20"/>
      <c r="D2003" s="21"/>
      <c r="E2003" s="22"/>
    </row>
    <row r="2004" spans="1:5" ht="20.25">
      <c r="A2004" s="19" t="s">
        <v>1</v>
      </c>
      <c r="B2004" s="20"/>
      <c r="C2004" s="19" t="s">
        <v>2</v>
      </c>
      <c r="D2004" s="21"/>
      <c r="E2004" s="21"/>
    </row>
    <row r="2005" spans="1:5" ht="20.25">
      <c r="A2005" s="19"/>
      <c r="B2005" s="23"/>
      <c r="C2005" s="20"/>
      <c r="D2005" s="22"/>
      <c r="E2005" s="22"/>
    </row>
    <row r="2006" spans="1:5" ht="20.25">
      <c r="A2006" s="19"/>
      <c r="B2006" s="23"/>
      <c r="C2006" s="20"/>
      <c r="D2006" s="22"/>
      <c r="E2006" s="22"/>
    </row>
    <row r="2007" spans="1:5" ht="20.25">
      <c r="A2007" s="19" t="s">
        <v>3</v>
      </c>
      <c r="B2007" s="23"/>
      <c r="C2007" s="20"/>
      <c r="D2007" s="22"/>
      <c r="E2007" s="22"/>
    </row>
    <row r="2008" spans="1:5" ht="20.25">
      <c r="A2008" s="21"/>
      <c r="B2008" s="24"/>
      <c r="C2008" s="21"/>
      <c r="D2008" s="22"/>
      <c r="E2008" s="22"/>
    </row>
    <row r="2009" spans="1:5" ht="20.25">
      <c r="A2009" s="21" t="s">
        <v>233</v>
      </c>
      <c r="B2009" s="24"/>
      <c r="C2009" s="21"/>
      <c r="D2009" s="22"/>
      <c r="E2009" s="22"/>
    </row>
    <row r="2010" spans="1:5" ht="20.25">
      <c r="A2010" s="21" t="s">
        <v>5</v>
      </c>
      <c r="B2010" s="21"/>
      <c r="C2010" s="21"/>
      <c r="D2010" s="22"/>
      <c r="E2010" s="22"/>
    </row>
    <row r="2011" spans="1:5" ht="20.25">
      <c r="A2011" s="21" t="s">
        <v>6</v>
      </c>
      <c r="B2011" s="22"/>
      <c r="C2011" s="22"/>
      <c r="D2011" s="22"/>
      <c r="E2011" s="22"/>
    </row>
    <row r="2012" spans="1:5" ht="20.25">
      <c r="A2012" s="714" t="s">
        <v>7</v>
      </c>
      <c r="B2012" s="26" t="s">
        <v>8</v>
      </c>
      <c r="C2012" s="1238" t="s">
        <v>9</v>
      </c>
      <c r="D2012" s="1240"/>
      <c r="E2012" s="714" t="s">
        <v>10</v>
      </c>
    </row>
    <row r="2013" spans="1:5" ht="20.25">
      <c r="A2013" s="27"/>
      <c r="B2013" s="28" t="s">
        <v>11</v>
      </c>
      <c r="C2013" s="714"/>
      <c r="D2013" s="29"/>
      <c r="E2013" s="27" t="s">
        <v>12</v>
      </c>
    </row>
    <row r="2014" spans="1:5" ht="20.25">
      <c r="A2014" s="30"/>
      <c r="B2014" s="31"/>
      <c r="C2014" s="715" t="s">
        <v>13</v>
      </c>
      <c r="D2014" s="718" t="s">
        <v>14</v>
      </c>
      <c r="E2014" s="715"/>
    </row>
    <row r="2015" spans="1:5" ht="20.25">
      <c r="A2015" s="34" t="s">
        <v>234</v>
      </c>
      <c r="B2015" s="34" t="s">
        <v>26</v>
      </c>
      <c r="C2015" s="280" t="s">
        <v>17</v>
      </c>
      <c r="D2015" s="35">
        <v>39187</v>
      </c>
      <c r="E2015" s="94">
        <v>-1168</v>
      </c>
    </row>
    <row r="2016" spans="1:5" ht="20.25">
      <c r="A2016" s="280"/>
      <c r="B2016" s="280" t="s">
        <v>26</v>
      </c>
      <c r="C2016" s="280" t="s">
        <v>19</v>
      </c>
      <c r="D2016" s="38">
        <v>39447</v>
      </c>
      <c r="E2016" s="88">
        <v>-900</v>
      </c>
    </row>
    <row r="2017" spans="1:5" ht="20.25">
      <c r="A2017" s="41"/>
      <c r="B2017" s="280" t="s">
        <v>26</v>
      </c>
      <c r="C2017" s="280" t="s">
        <v>19</v>
      </c>
      <c r="D2017" s="38">
        <v>39478</v>
      </c>
      <c r="E2017" s="88">
        <v>-289</v>
      </c>
    </row>
    <row r="2018" spans="1:5" ht="20.25">
      <c r="A2018" s="41"/>
      <c r="B2018" s="280" t="s">
        <v>26</v>
      </c>
      <c r="C2018" s="280" t="s">
        <v>19</v>
      </c>
      <c r="D2018" s="38">
        <v>39478</v>
      </c>
      <c r="E2018" s="88">
        <v>-200</v>
      </c>
    </row>
    <row r="2019" spans="1:5" ht="20.25">
      <c r="A2019" s="41"/>
      <c r="B2019" s="280" t="s">
        <v>26</v>
      </c>
      <c r="C2019" s="280" t="s">
        <v>17</v>
      </c>
      <c r="D2019" s="38">
        <v>39522</v>
      </c>
      <c r="E2019" s="89">
        <v>163.71</v>
      </c>
    </row>
    <row r="2020" spans="1:5" ht="20.25">
      <c r="A2020" s="41"/>
      <c r="B2020" s="280" t="s">
        <v>26</v>
      </c>
      <c r="C2020" s="280" t="s">
        <v>19</v>
      </c>
      <c r="D2020" s="38">
        <v>39568</v>
      </c>
      <c r="E2020" s="89">
        <v>100.7</v>
      </c>
    </row>
    <row r="2021" spans="1:5" ht="20.25">
      <c r="A2021" s="41"/>
      <c r="B2021" s="280" t="s">
        <v>26</v>
      </c>
      <c r="C2021" s="280" t="s">
        <v>19</v>
      </c>
      <c r="D2021" s="38">
        <v>39599</v>
      </c>
      <c r="E2021" s="88">
        <v>-1332</v>
      </c>
    </row>
    <row r="2022" spans="1:5" ht="20.25">
      <c r="A2022" s="41"/>
      <c r="B2022" s="280" t="s">
        <v>16</v>
      </c>
      <c r="C2022" s="280" t="s">
        <v>19</v>
      </c>
      <c r="D2022" s="38">
        <v>39660</v>
      </c>
      <c r="E2022" s="89">
        <v>3608</v>
      </c>
    </row>
    <row r="2023" spans="1:5" ht="20.25">
      <c r="A2023" s="41"/>
      <c r="B2023" s="280" t="s">
        <v>16</v>
      </c>
      <c r="C2023" s="280" t="s">
        <v>17</v>
      </c>
      <c r="D2023" s="38">
        <v>39706</v>
      </c>
      <c r="E2023" s="89">
        <v>126</v>
      </c>
    </row>
    <row r="2024" spans="1:5" ht="20.25">
      <c r="A2024" s="41"/>
      <c r="B2024" s="280" t="s">
        <v>26</v>
      </c>
      <c r="C2024" s="280" t="s">
        <v>19</v>
      </c>
      <c r="D2024" s="38">
        <v>39782</v>
      </c>
      <c r="E2024" s="88">
        <v>-160</v>
      </c>
    </row>
    <row r="2025" spans="1:5" ht="20.25">
      <c r="A2025" s="41"/>
      <c r="B2025" s="280" t="s">
        <v>34</v>
      </c>
      <c r="C2025" s="280" t="s">
        <v>17</v>
      </c>
      <c r="D2025" s="38">
        <v>39431</v>
      </c>
      <c r="E2025" s="89">
        <v>323.5</v>
      </c>
    </row>
    <row r="2026" spans="1:5" ht="20.25">
      <c r="A2026" s="41"/>
      <c r="B2026" s="280" t="s">
        <v>34</v>
      </c>
      <c r="C2026" s="280" t="s">
        <v>19</v>
      </c>
      <c r="D2026" s="38">
        <v>39447</v>
      </c>
      <c r="E2026" s="88">
        <v>-241.11</v>
      </c>
    </row>
    <row r="2027" spans="1:5" ht="20.25">
      <c r="A2027" s="41"/>
      <c r="B2027" s="280" t="s">
        <v>26</v>
      </c>
      <c r="C2027" s="280" t="s">
        <v>19</v>
      </c>
      <c r="D2027" s="38">
        <v>39872</v>
      </c>
      <c r="E2027" s="88">
        <v>-698</v>
      </c>
    </row>
    <row r="2028" spans="1:5" ht="20.25">
      <c r="A2028" s="41"/>
      <c r="B2028" s="280" t="s">
        <v>26</v>
      </c>
      <c r="C2028" s="280" t="s">
        <v>19</v>
      </c>
      <c r="D2028" s="38">
        <v>39903</v>
      </c>
      <c r="E2028" s="88">
        <v>-9302.75</v>
      </c>
    </row>
    <row r="2029" spans="1:5" ht="20.25">
      <c r="A2029" s="41"/>
      <c r="B2029" s="280" t="s">
        <v>34</v>
      </c>
      <c r="C2029" s="280" t="s">
        <v>17</v>
      </c>
      <c r="D2029" s="38">
        <v>39948</v>
      </c>
      <c r="E2029" s="114">
        <v>543</v>
      </c>
    </row>
    <row r="2030" spans="1:5" ht="20.25">
      <c r="A2030" s="41"/>
      <c r="B2030" s="280" t="s">
        <v>34</v>
      </c>
      <c r="C2030" s="280" t="s">
        <v>17</v>
      </c>
      <c r="D2030" s="38">
        <v>39979</v>
      </c>
      <c r="E2030" s="88">
        <v>-349.8</v>
      </c>
    </row>
    <row r="2031" spans="1:5" ht="20.25">
      <c r="A2031" s="41"/>
      <c r="B2031" s="280" t="s">
        <v>16</v>
      </c>
      <c r="C2031" s="280" t="s">
        <v>17</v>
      </c>
      <c r="D2031" s="38">
        <v>40040</v>
      </c>
      <c r="E2031" s="114">
        <v>100</v>
      </c>
    </row>
    <row r="2032" spans="1:5" ht="20.25">
      <c r="A2032" s="280"/>
      <c r="B2032" s="280" t="s">
        <v>16</v>
      </c>
      <c r="C2032" s="280" t="s">
        <v>19</v>
      </c>
      <c r="D2032" s="38">
        <v>40178</v>
      </c>
      <c r="E2032" s="114">
        <v>1046</v>
      </c>
    </row>
    <row r="2033" spans="1:5" ht="20.25">
      <c r="A2033" s="41"/>
      <c r="B2033" s="280" t="s">
        <v>20</v>
      </c>
      <c r="C2033" s="280" t="s">
        <v>17</v>
      </c>
      <c r="D2033" s="38">
        <v>40224</v>
      </c>
      <c r="E2033" s="88">
        <v>-414.1</v>
      </c>
    </row>
    <row r="2034" spans="1:5" ht="20.25">
      <c r="A2034" s="41"/>
      <c r="B2034" s="280" t="s">
        <v>34</v>
      </c>
      <c r="C2034" s="280" t="s">
        <v>19</v>
      </c>
      <c r="D2034" s="38">
        <v>43100</v>
      </c>
      <c r="E2034" s="89">
        <v>925542</v>
      </c>
    </row>
    <row r="2035" spans="1:5" ht="20.25">
      <c r="A2035" s="41"/>
      <c r="B2035" s="282"/>
      <c r="C2035" s="280"/>
      <c r="D2035" s="42"/>
      <c r="E2035" s="89"/>
    </row>
    <row r="2036" spans="1:5" ht="20.25">
      <c r="A2036" s="41"/>
      <c r="B2036" s="282"/>
      <c r="C2036" s="280"/>
      <c r="D2036" s="42"/>
      <c r="E2036" s="89"/>
    </row>
    <row r="2037" spans="1:5" ht="20.25">
      <c r="A2037" s="41"/>
      <c r="B2037" s="282"/>
      <c r="C2037" s="280"/>
      <c r="D2037" s="42"/>
      <c r="E2037" s="89"/>
    </row>
    <row r="2038" spans="1:5" ht="20.25">
      <c r="A2038" s="41"/>
      <c r="B2038" s="282"/>
      <c r="C2038" s="280"/>
      <c r="D2038" s="42"/>
      <c r="E2038" s="89"/>
    </row>
    <row r="2039" spans="1:5" ht="20.25">
      <c r="A2039" s="41"/>
      <c r="B2039" s="282"/>
      <c r="C2039" s="280"/>
      <c r="D2039" s="42"/>
      <c r="E2039" s="89"/>
    </row>
    <row r="2040" spans="1:5" ht="20.25">
      <c r="A2040" s="41"/>
      <c r="B2040" s="282"/>
      <c r="C2040" s="280"/>
      <c r="D2040" s="42"/>
      <c r="E2040" s="89"/>
    </row>
    <row r="2041" spans="1:5" ht="20.25">
      <c r="A2041" s="30"/>
      <c r="B2041" s="51"/>
      <c r="C2041" s="30"/>
      <c r="D2041" s="49"/>
      <c r="E2041" s="50"/>
    </row>
    <row r="2042" spans="1:5" ht="20.25">
      <c r="A2042" s="52"/>
      <c r="B2042" s="53"/>
      <c r="C2042" s="1238" t="s">
        <v>779</v>
      </c>
      <c r="D2042" s="1239"/>
      <c r="E2042" s="62">
        <f>SUM(E2015:E2041)</f>
        <v>916498.15</v>
      </c>
    </row>
    <row r="2043" spans="1:5" ht="20.25">
      <c r="A2043" s="55" t="s">
        <v>23</v>
      </c>
      <c r="B2043" s="53"/>
      <c r="C2043" s="53"/>
      <c r="D2043" s="53"/>
      <c r="E2043" s="53"/>
    </row>
    <row r="2044" spans="1:5" ht="20.25">
      <c r="A2044" s="19" t="s">
        <v>0</v>
      </c>
      <c r="B2044" s="20"/>
      <c r="C2044" s="20"/>
      <c r="D2044" s="21"/>
      <c r="E2044" s="22"/>
    </row>
    <row r="2045" spans="1:5" ht="20.25">
      <c r="A2045" s="19" t="s">
        <v>1</v>
      </c>
      <c r="B2045" s="20"/>
      <c r="C2045" s="19" t="s">
        <v>2</v>
      </c>
      <c r="D2045" s="21"/>
      <c r="E2045" s="21"/>
    </row>
    <row r="2046" spans="1:5" ht="20.25">
      <c r="A2046" s="19"/>
      <c r="B2046" s="23"/>
      <c r="C2046" s="20"/>
      <c r="D2046" s="22"/>
      <c r="E2046" s="22"/>
    </row>
    <row r="2047" spans="1:5" ht="20.25">
      <c r="A2047" s="19" t="s">
        <v>3</v>
      </c>
      <c r="B2047" s="23"/>
      <c r="C2047" s="20"/>
      <c r="D2047" s="22"/>
      <c r="E2047" s="22"/>
    </row>
    <row r="2048" spans="1:5" ht="20.25">
      <c r="A2048" s="21"/>
      <c r="B2048" s="24"/>
      <c r="C2048" s="21"/>
      <c r="D2048" s="22"/>
      <c r="E2048" s="22"/>
    </row>
    <row r="2049" spans="1:6" ht="20.25">
      <c r="A2049" s="21" t="s">
        <v>235</v>
      </c>
      <c r="B2049" s="24"/>
      <c r="C2049" s="21"/>
      <c r="D2049" s="22"/>
      <c r="E2049" s="22"/>
    </row>
    <row r="2050" spans="1:6" ht="20.25">
      <c r="A2050" s="21" t="s">
        <v>5</v>
      </c>
      <c r="B2050" s="21"/>
      <c r="C2050" s="21"/>
      <c r="D2050" s="22"/>
      <c r="E2050" s="22"/>
    </row>
    <row r="2051" spans="1:6" ht="20.25">
      <c r="A2051" s="21" t="s">
        <v>6</v>
      </c>
      <c r="B2051" s="22"/>
      <c r="C2051" s="22"/>
      <c r="D2051" s="22"/>
      <c r="E2051" s="22"/>
    </row>
    <row r="2052" spans="1:6" ht="20.25">
      <c r="A2052" s="714" t="s">
        <v>7</v>
      </c>
      <c r="B2052" s="26" t="s">
        <v>8</v>
      </c>
      <c r="C2052" s="1238" t="s">
        <v>9</v>
      </c>
      <c r="D2052" s="1240"/>
      <c r="E2052" s="714" t="s">
        <v>10</v>
      </c>
    </row>
    <row r="2053" spans="1:6" ht="20.25">
      <c r="A2053" s="27"/>
      <c r="B2053" s="28" t="s">
        <v>11</v>
      </c>
      <c r="C2053" s="714"/>
      <c r="D2053" s="29"/>
      <c r="E2053" s="27" t="s">
        <v>12</v>
      </c>
    </row>
    <row r="2054" spans="1:6" ht="20.25">
      <c r="A2054" s="30"/>
      <c r="B2054" s="31"/>
      <c r="C2054" s="715" t="s">
        <v>13</v>
      </c>
      <c r="D2054" s="718" t="s">
        <v>14</v>
      </c>
      <c r="E2054" s="715"/>
    </row>
    <row r="2055" spans="1:6" ht="20.25">
      <c r="A2055" s="34" t="s">
        <v>236</v>
      </c>
      <c r="B2055" s="34" t="s">
        <v>26</v>
      </c>
      <c r="C2055" s="280" t="s">
        <v>19</v>
      </c>
      <c r="D2055" s="35">
        <v>38441</v>
      </c>
      <c r="E2055" s="94">
        <v>-15998.18</v>
      </c>
    </row>
    <row r="2056" spans="1:6" ht="20.25">
      <c r="A2056" s="280"/>
      <c r="B2056" s="280" t="s">
        <v>26</v>
      </c>
      <c r="C2056" s="280" t="s">
        <v>17</v>
      </c>
      <c r="D2056" s="38">
        <v>38822</v>
      </c>
      <c r="E2056" s="88">
        <v>-6428.3</v>
      </c>
    </row>
    <row r="2057" spans="1:6" ht="20.25">
      <c r="A2057" s="41"/>
      <c r="B2057" s="280" t="s">
        <v>26</v>
      </c>
      <c r="C2057" s="280" t="s">
        <v>17</v>
      </c>
      <c r="D2057" s="38">
        <v>38913</v>
      </c>
      <c r="E2057" s="88">
        <v>-1282.68</v>
      </c>
    </row>
    <row r="2058" spans="1:6" ht="20.25">
      <c r="A2058" s="41"/>
      <c r="B2058" s="280" t="s">
        <v>34</v>
      </c>
      <c r="C2058" s="280" t="s">
        <v>17</v>
      </c>
      <c r="D2058" s="38">
        <v>39797</v>
      </c>
      <c r="E2058" s="88">
        <v>-100.95</v>
      </c>
    </row>
    <row r="2059" spans="1:6" ht="20.25">
      <c r="A2059" s="47"/>
      <c r="B2059" s="280" t="s">
        <v>20</v>
      </c>
      <c r="C2059" s="280" t="s">
        <v>17</v>
      </c>
      <c r="D2059" s="38">
        <v>41136</v>
      </c>
      <c r="E2059" s="88">
        <v>-10000</v>
      </c>
    </row>
    <row r="2060" spans="1:6" ht="20.25">
      <c r="A2060" s="47"/>
      <c r="B2060" s="281" t="s">
        <v>18</v>
      </c>
      <c r="C2060" s="280" t="s">
        <v>17</v>
      </c>
      <c r="D2060" s="38">
        <v>43174</v>
      </c>
      <c r="E2060" s="89">
        <v>1091085</v>
      </c>
      <c r="F2060" s="302">
        <v>43101</v>
      </c>
    </row>
    <row r="2061" spans="1:6" ht="20.25">
      <c r="A2061" s="47"/>
      <c r="B2061" s="281" t="s">
        <v>18</v>
      </c>
      <c r="C2061" s="280" t="s">
        <v>19</v>
      </c>
      <c r="D2061" s="42">
        <v>43190</v>
      </c>
      <c r="E2061" s="89">
        <v>743108</v>
      </c>
    </row>
    <row r="2062" spans="1:6" ht="20.25">
      <c r="A2062" s="47"/>
      <c r="B2062" s="280"/>
      <c r="C2062" s="280"/>
      <c r="D2062" s="38"/>
      <c r="E2062" s="90"/>
    </row>
    <row r="2063" spans="1:6" ht="20.25">
      <c r="A2063" s="47"/>
      <c r="B2063" s="116"/>
      <c r="C2063" s="280"/>
      <c r="D2063" s="147"/>
      <c r="E2063" s="89"/>
    </row>
    <row r="2064" spans="1:6" ht="20.25">
      <c r="A2064" s="47"/>
      <c r="B2064" s="28"/>
      <c r="C2064" s="27"/>
      <c r="D2064" s="148"/>
      <c r="E2064" s="89"/>
    </row>
    <row r="2065" spans="1:5" ht="20.25">
      <c r="A2065" s="47"/>
      <c r="B2065" s="28"/>
      <c r="C2065" s="27"/>
      <c r="D2065" s="148"/>
      <c r="E2065" s="89"/>
    </row>
    <row r="2066" spans="1:5" ht="20.25">
      <c r="A2066" s="47"/>
      <c r="B2066" s="28"/>
      <c r="C2066" s="27"/>
      <c r="D2066" s="148"/>
      <c r="E2066" s="89"/>
    </row>
    <row r="2067" spans="1:5" ht="20.25">
      <c r="A2067" s="47"/>
      <c r="B2067" s="28"/>
      <c r="C2067" s="27"/>
      <c r="D2067" s="148"/>
      <c r="E2067" s="89"/>
    </row>
    <row r="2068" spans="1:5" ht="20.25">
      <c r="A2068" s="280"/>
      <c r="B2068" s="280"/>
      <c r="C2068" s="280"/>
      <c r="D2068" s="38"/>
      <c r="E2068" s="89"/>
    </row>
    <row r="2069" spans="1:5" ht="20.25">
      <c r="A2069" s="280"/>
      <c r="B2069" s="280"/>
      <c r="C2069" s="280"/>
      <c r="D2069" s="38"/>
      <c r="E2069" s="89"/>
    </row>
    <row r="2070" spans="1:5" ht="20.25">
      <c r="A2070" s="41"/>
      <c r="B2070" s="280"/>
      <c r="C2070" s="280"/>
      <c r="D2070" s="38"/>
      <c r="E2070" s="89"/>
    </row>
    <row r="2071" spans="1:5" ht="20.25">
      <c r="A2071" s="41"/>
      <c r="B2071" s="280"/>
      <c r="C2071" s="280"/>
      <c r="D2071" s="38"/>
      <c r="E2071" s="89"/>
    </row>
    <row r="2072" spans="1:5" ht="20.25">
      <c r="A2072" s="41"/>
      <c r="B2072" s="280"/>
      <c r="C2072" s="280"/>
      <c r="D2072" s="38"/>
      <c r="E2072" s="89"/>
    </row>
    <row r="2073" spans="1:5" ht="20.25">
      <c r="A2073" s="41"/>
      <c r="B2073" s="280"/>
      <c r="C2073" s="280"/>
      <c r="D2073" s="38"/>
      <c r="E2073" s="89"/>
    </row>
    <row r="2074" spans="1:5" ht="20.25">
      <c r="A2074" s="280"/>
      <c r="B2074" s="281"/>
      <c r="C2074" s="280"/>
      <c r="D2074" s="45"/>
      <c r="E2074" s="89"/>
    </row>
    <row r="2075" spans="1:5" ht="20.25">
      <c r="A2075" s="280"/>
      <c r="B2075" s="281"/>
      <c r="C2075" s="280"/>
      <c r="D2075" s="45"/>
      <c r="E2075" s="89"/>
    </row>
    <row r="2076" spans="1:5" ht="20.25">
      <c r="A2076" s="280"/>
      <c r="B2076" s="281"/>
      <c r="C2076" s="280"/>
      <c r="D2076" s="45"/>
      <c r="E2076" s="89"/>
    </row>
    <row r="2077" spans="1:5" ht="20.25">
      <c r="A2077" s="280"/>
      <c r="B2077" s="281"/>
      <c r="C2077" s="280"/>
      <c r="D2077" s="45"/>
      <c r="E2077" s="89"/>
    </row>
    <row r="2078" spans="1:5" ht="20.25">
      <c r="A2078" s="280"/>
      <c r="B2078" s="281"/>
      <c r="C2078" s="280"/>
      <c r="D2078" s="45"/>
      <c r="E2078" s="89"/>
    </row>
    <row r="2079" spans="1:5" ht="20.25">
      <c r="A2079" s="280"/>
      <c r="B2079" s="281"/>
      <c r="C2079" s="280"/>
      <c r="D2079" s="45"/>
      <c r="E2079" s="89"/>
    </row>
    <row r="2080" spans="1:5" ht="20.25">
      <c r="A2080" s="280"/>
      <c r="B2080" s="281"/>
      <c r="C2080" s="280"/>
      <c r="D2080" s="45"/>
      <c r="E2080" s="89"/>
    </row>
    <row r="2081" spans="1:5" ht="20.25">
      <c r="A2081" s="47"/>
      <c r="B2081" s="48"/>
      <c r="C2081" s="47"/>
      <c r="D2081" s="49"/>
      <c r="E2081" s="89"/>
    </row>
    <row r="2082" spans="1:5" ht="20.25">
      <c r="A2082" s="30"/>
      <c r="B2082" s="51"/>
      <c r="C2082" s="30"/>
      <c r="D2082" s="49"/>
      <c r="E2082" s="50"/>
    </row>
    <row r="2083" spans="1:5" ht="20.25">
      <c r="A2083" s="52"/>
      <c r="B2083" s="53"/>
      <c r="C2083" s="1238" t="s">
        <v>779</v>
      </c>
      <c r="D2083" s="1239"/>
      <c r="E2083" s="62">
        <f>SUM(E2055:E2082)</f>
        <v>1800382.89</v>
      </c>
    </row>
    <row r="2084" spans="1:5" ht="20.25">
      <c r="A2084" s="55" t="s">
        <v>23</v>
      </c>
      <c r="B2084" s="22"/>
      <c r="C2084" s="22"/>
      <c r="D2084" s="22"/>
      <c r="E2084" s="22"/>
    </row>
    <row r="2085" spans="1:5" ht="20.25">
      <c r="A2085" s="19" t="s">
        <v>0</v>
      </c>
      <c r="B2085" s="20"/>
      <c r="C2085" s="20"/>
      <c r="D2085" s="21"/>
      <c r="E2085" s="22"/>
    </row>
    <row r="2086" spans="1:5" ht="20.25">
      <c r="A2086" s="19" t="s">
        <v>1</v>
      </c>
      <c r="B2086" s="20"/>
      <c r="C2086" s="19" t="s">
        <v>2</v>
      </c>
      <c r="D2086" s="21"/>
      <c r="E2086" s="21"/>
    </row>
    <row r="2087" spans="1:5" ht="20.25">
      <c r="A2087" s="19"/>
      <c r="B2087" s="23"/>
      <c r="C2087" s="20"/>
      <c r="D2087" s="22"/>
      <c r="E2087" s="22"/>
    </row>
    <row r="2088" spans="1:5" ht="20.25">
      <c r="A2088" s="19"/>
      <c r="B2088" s="23"/>
      <c r="C2088" s="20"/>
      <c r="D2088" s="22"/>
      <c r="E2088" s="22"/>
    </row>
    <row r="2089" spans="1:5" ht="20.25">
      <c r="A2089" s="19" t="s">
        <v>3</v>
      </c>
      <c r="B2089" s="23"/>
      <c r="C2089" s="20"/>
      <c r="D2089" s="22"/>
      <c r="E2089" s="22"/>
    </row>
    <row r="2090" spans="1:5" ht="20.25">
      <c r="A2090" s="21"/>
      <c r="B2090" s="24"/>
      <c r="C2090" s="21"/>
      <c r="D2090" s="22"/>
      <c r="E2090" s="22"/>
    </row>
    <row r="2091" spans="1:5" ht="20.25">
      <c r="A2091" s="21" t="s">
        <v>237</v>
      </c>
      <c r="B2091" s="24"/>
      <c r="C2091" s="21"/>
      <c r="D2091" s="22"/>
      <c r="E2091" s="22"/>
    </row>
    <row r="2092" spans="1:5" ht="20.25">
      <c r="A2092" s="21" t="s">
        <v>5</v>
      </c>
      <c r="B2092" s="21"/>
      <c r="C2092" s="21"/>
      <c r="D2092" s="22"/>
      <c r="E2092" s="22"/>
    </row>
    <row r="2093" spans="1:5" ht="20.25">
      <c r="A2093" s="21" t="s">
        <v>6</v>
      </c>
      <c r="B2093" s="22"/>
      <c r="C2093" s="22"/>
      <c r="D2093" s="22"/>
      <c r="E2093" s="22"/>
    </row>
    <row r="2094" spans="1:5" ht="20.25">
      <c r="A2094" s="714" t="s">
        <v>7</v>
      </c>
      <c r="B2094" s="26" t="s">
        <v>8</v>
      </c>
      <c r="C2094" s="1238" t="s">
        <v>9</v>
      </c>
      <c r="D2094" s="1240"/>
      <c r="E2094" s="714" t="s">
        <v>10</v>
      </c>
    </row>
    <row r="2095" spans="1:5" ht="20.25">
      <c r="A2095" s="27"/>
      <c r="B2095" s="28" t="s">
        <v>11</v>
      </c>
      <c r="C2095" s="714"/>
      <c r="D2095" s="29"/>
      <c r="E2095" s="27" t="s">
        <v>12</v>
      </c>
    </row>
    <row r="2096" spans="1:5" ht="20.25">
      <c r="A2096" s="30"/>
      <c r="B2096" s="31"/>
      <c r="C2096" s="715" t="s">
        <v>13</v>
      </c>
      <c r="D2096" s="718" t="s">
        <v>14</v>
      </c>
      <c r="E2096" s="715"/>
    </row>
    <row r="2097" spans="1:6" ht="20.25">
      <c r="A2097" s="34" t="s">
        <v>238</v>
      </c>
      <c r="B2097" s="34" t="s">
        <v>239</v>
      </c>
      <c r="C2097" s="280" t="s">
        <v>19</v>
      </c>
      <c r="D2097" s="35">
        <v>37651</v>
      </c>
      <c r="E2097" s="94">
        <v>-4234.42</v>
      </c>
    </row>
    <row r="2098" spans="1:6" ht="20.25">
      <c r="A2098" s="280"/>
      <c r="B2098" s="280" t="s">
        <v>239</v>
      </c>
      <c r="C2098" s="280" t="s">
        <v>19</v>
      </c>
      <c r="D2098" s="38">
        <v>38929</v>
      </c>
      <c r="E2098" s="88">
        <v>-6102.4</v>
      </c>
    </row>
    <row r="2099" spans="1:6" ht="20.25">
      <c r="A2099" s="47"/>
      <c r="B2099" s="280" t="s">
        <v>239</v>
      </c>
      <c r="C2099" s="280" t="s">
        <v>19</v>
      </c>
      <c r="D2099" s="38">
        <v>41851</v>
      </c>
      <c r="E2099" s="88">
        <v>-100</v>
      </c>
    </row>
    <row r="2100" spans="1:6" ht="20.25">
      <c r="A2100" s="47"/>
      <c r="B2100" s="281" t="s">
        <v>18</v>
      </c>
      <c r="C2100" s="280" t="s">
        <v>17</v>
      </c>
      <c r="D2100" s="38">
        <v>43174</v>
      </c>
      <c r="E2100" s="89">
        <v>539990</v>
      </c>
      <c r="F2100" s="302">
        <v>43101</v>
      </c>
    </row>
    <row r="2101" spans="1:6" ht="20.25">
      <c r="A2101" s="47"/>
      <c r="B2101" s="281" t="s">
        <v>18</v>
      </c>
      <c r="C2101" s="280" t="s">
        <v>19</v>
      </c>
      <c r="D2101" s="42">
        <v>43190</v>
      </c>
      <c r="E2101" s="89">
        <v>464208</v>
      </c>
      <c r="F2101" s="302">
        <v>43101</v>
      </c>
    </row>
    <row r="2102" spans="1:6" ht="20.25">
      <c r="A2102" s="47"/>
      <c r="B2102" s="280"/>
      <c r="C2102" s="280"/>
      <c r="D2102" s="147"/>
      <c r="E2102" s="89"/>
    </row>
    <row r="2103" spans="1:6" ht="20.25">
      <c r="A2103" s="47"/>
      <c r="B2103" s="280"/>
      <c r="C2103" s="280"/>
      <c r="D2103" s="147"/>
      <c r="E2103" s="89"/>
    </row>
    <row r="2104" spans="1:6" ht="20.25">
      <c r="A2104" s="47"/>
      <c r="B2104" s="280"/>
      <c r="C2104" s="280"/>
      <c r="D2104" s="147"/>
      <c r="E2104" s="89"/>
    </row>
    <row r="2105" spans="1:6" ht="20.25">
      <c r="A2105" s="47"/>
      <c r="B2105" s="280"/>
      <c r="C2105" s="280"/>
      <c r="D2105" s="147"/>
      <c r="E2105" s="89"/>
    </row>
    <row r="2106" spans="1:6" ht="20.25">
      <c r="A2106" s="47"/>
      <c r="B2106" s="280"/>
      <c r="C2106" s="280"/>
      <c r="D2106" s="147"/>
      <c r="E2106" s="89"/>
    </row>
    <row r="2107" spans="1:6" ht="20.25">
      <c r="A2107" s="47"/>
      <c r="B2107" s="280"/>
      <c r="C2107" s="280"/>
      <c r="D2107" s="147"/>
      <c r="E2107" s="89"/>
    </row>
    <row r="2108" spans="1:6" ht="20.25">
      <c r="A2108" s="47"/>
      <c r="B2108" s="280"/>
      <c r="C2108" s="280"/>
      <c r="D2108" s="147"/>
      <c r="E2108" s="89"/>
    </row>
    <row r="2109" spans="1:6" ht="20.25">
      <c r="A2109" s="280"/>
      <c r="B2109" s="280"/>
      <c r="C2109" s="280"/>
      <c r="D2109" s="147"/>
      <c r="E2109" s="89"/>
    </row>
    <row r="2110" spans="1:6" ht="20.25">
      <c r="A2110" s="280"/>
      <c r="B2110" s="280"/>
      <c r="C2110" s="280"/>
      <c r="D2110" s="147"/>
      <c r="E2110" s="89"/>
    </row>
    <row r="2111" spans="1:6" ht="20.25">
      <c r="A2111" s="41"/>
      <c r="B2111" s="280"/>
      <c r="C2111" s="280"/>
      <c r="D2111" s="147"/>
      <c r="E2111" s="89"/>
    </row>
    <row r="2112" spans="1:6" ht="20.25">
      <c r="A2112" s="41"/>
      <c r="B2112" s="280"/>
      <c r="C2112" s="280"/>
      <c r="D2112" s="147"/>
      <c r="E2112" s="89"/>
    </row>
    <row r="2113" spans="1:5" ht="20.25">
      <c r="A2113" s="41"/>
      <c r="B2113" s="280"/>
      <c r="C2113" s="280"/>
      <c r="D2113" s="147"/>
      <c r="E2113" s="89"/>
    </row>
    <row r="2114" spans="1:5" ht="20.25">
      <c r="A2114" s="41"/>
      <c r="B2114" s="280"/>
      <c r="C2114" s="280"/>
      <c r="D2114" s="147"/>
      <c r="E2114" s="89"/>
    </row>
    <row r="2115" spans="1:5" ht="20.25">
      <c r="A2115" s="280"/>
      <c r="B2115" s="280"/>
      <c r="C2115" s="280"/>
      <c r="D2115" s="147"/>
      <c r="E2115" s="89"/>
    </row>
    <row r="2116" spans="1:5" ht="20.25">
      <c r="A2116" s="280"/>
      <c r="B2116" s="280"/>
      <c r="C2116" s="280"/>
      <c r="D2116" s="147"/>
      <c r="E2116" s="89"/>
    </row>
    <row r="2117" spans="1:5" ht="20.25">
      <c r="A2117" s="280"/>
      <c r="B2117" s="280"/>
      <c r="C2117" s="280"/>
      <c r="D2117" s="147"/>
      <c r="E2117" s="89"/>
    </row>
    <row r="2118" spans="1:5" ht="20.25">
      <c r="A2118" s="280"/>
      <c r="B2118" s="280"/>
      <c r="C2118" s="280"/>
      <c r="D2118" s="147"/>
      <c r="E2118" s="89"/>
    </row>
    <row r="2119" spans="1:5" ht="20.25">
      <c r="A2119" s="280"/>
      <c r="B2119" s="280"/>
      <c r="C2119" s="280"/>
      <c r="D2119" s="147"/>
      <c r="E2119" s="89"/>
    </row>
    <row r="2120" spans="1:5" ht="20.25">
      <c r="A2120" s="280"/>
      <c r="B2120" s="280"/>
      <c r="C2120" s="280"/>
      <c r="D2120" s="147"/>
      <c r="E2120" s="89"/>
    </row>
    <row r="2121" spans="1:5" ht="20.25">
      <c r="A2121" s="280"/>
      <c r="B2121" s="280"/>
      <c r="C2121" s="280"/>
      <c r="D2121" s="147"/>
      <c r="E2121" s="89"/>
    </row>
    <row r="2122" spans="1:5" ht="20.25">
      <c r="A2122" s="280"/>
      <c r="B2122" s="280"/>
      <c r="C2122" s="280"/>
      <c r="D2122" s="38"/>
      <c r="E2122" s="89"/>
    </row>
    <row r="2123" spans="1:5" ht="20.25">
      <c r="A2123" s="30"/>
      <c r="B2123" s="67"/>
      <c r="C2123" s="67"/>
      <c r="D2123" s="68"/>
      <c r="E2123" s="89"/>
    </row>
    <row r="2124" spans="1:5" ht="20.25">
      <c r="A2124" s="52"/>
      <c r="B2124" s="53"/>
      <c r="C2124" s="1238" t="s">
        <v>779</v>
      </c>
      <c r="D2124" s="1239"/>
      <c r="E2124" s="62">
        <f>SUM(E2097:E2123)</f>
        <v>993761.18</v>
      </c>
    </row>
    <row r="2125" spans="1:5" ht="20.25">
      <c r="A2125" s="55" t="s">
        <v>23</v>
      </c>
      <c r="B2125" s="28"/>
      <c r="C2125" s="28"/>
      <c r="D2125" s="28"/>
      <c r="E2125" s="64"/>
    </row>
    <row r="2126" spans="1:5" ht="20.25">
      <c r="A2126" s="19" t="s">
        <v>0</v>
      </c>
      <c r="B2126" s="20"/>
      <c r="C2126" s="20"/>
      <c r="D2126" s="21"/>
      <c r="E2126" s="22"/>
    </row>
    <row r="2127" spans="1:5" ht="20.25">
      <c r="A2127" s="19" t="s">
        <v>1</v>
      </c>
      <c r="B2127" s="20"/>
      <c r="C2127" s="19" t="s">
        <v>2</v>
      </c>
      <c r="D2127" s="21"/>
      <c r="E2127" s="21"/>
    </row>
    <row r="2128" spans="1:5" ht="20.25">
      <c r="A2128" s="19"/>
      <c r="B2128" s="23"/>
      <c r="C2128" s="20"/>
      <c r="D2128" s="22"/>
      <c r="E2128" s="22"/>
    </row>
    <row r="2129" spans="1:6" ht="20.25">
      <c r="A2129" s="19"/>
      <c r="B2129" s="23"/>
      <c r="C2129" s="20"/>
      <c r="D2129" s="22"/>
      <c r="E2129" s="22"/>
    </row>
    <row r="2130" spans="1:6" ht="20.25">
      <c r="A2130" s="19" t="s">
        <v>3</v>
      </c>
      <c r="B2130" s="23"/>
      <c r="C2130" s="20"/>
      <c r="D2130" s="22"/>
      <c r="E2130" s="22"/>
    </row>
    <row r="2131" spans="1:6" ht="20.25">
      <c r="A2131" s="21"/>
      <c r="B2131" s="24"/>
      <c r="C2131" s="21"/>
      <c r="D2131" s="22"/>
      <c r="E2131" s="22"/>
    </row>
    <row r="2132" spans="1:6" ht="20.25">
      <c r="A2132" s="21" t="s">
        <v>240</v>
      </c>
      <c r="B2132" s="24"/>
      <c r="C2132" s="21"/>
      <c r="D2132" s="22"/>
      <c r="E2132" s="22"/>
    </row>
    <row r="2133" spans="1:6" ht="20.25">
      <c r="A2133" s="21" t="s">
        <v>5</v>
      </c>
      <c r="B2133" s="21"/>
      <c r="C2133" s="21"/>
      <c r="D2133" s="22"/>
      <c r="E2133" s="22"/>
    </row>
    <row r="2134" spans="1:6" ht="20.25">
      <c r="A2134" s="21" t="s">
        <v>6</v>
      </c>
      <c r="B2134" s="22"/>
      <c r="C2134" s="22"/>
      <c r="D2134" s="22"/>
      <c r="E2134" s="22"/>
      <c r="F2134" s="296"/>
    </row>
    <row r="2135" spans="1:6" ht="20.25">
      <c r="A2135" s="714" t="s">
        <v>7</v>
      </c>
      <c r="B2135" s="26" t="s">
        <v>8</v>
      </c>
      <c r="C2135" s="1238" t="s">
        <v>9</v>
      </c>
      <c r="D2135" s="1239"/>
      <c r="E2135" s="714" t="s">
        <v>10</v>
      </c>
      <c r="F2135" s="296"/>
    </row>
    <row r="2136" spans="1:6" ht="20.25">
      <c r="A2136" s="27"/>
      <c r="B2136" s="28" t="s">
        <v>11</v>
      </c>
      <c r="C2136" s="714"/>
      <c r="D2136" s="29"/>
      <c r="E2136" s="27" t="s">
        <v>12</v>
      </c>
      <c r="F2136" s="296"/>
    </row>
    <row r="2137" spans="1:6" ht="20.25">
      <c r="A2137" s="30"/>
      <c r="B2137" s="31"/>
      <c r="C2137" s="715" t="s">
        <v>13</v>
      </c>
      <c r="D2137" s="718" t="s">
        <v>14</v>
      </c>
      <c r="E2137" s="715"/>
      <c r="F2137" s="296"/>
    </row>
    <row r="2138" spans="1:6" ht="20.25">
      <c r="A2138" s="96" t="s">
        <v>241</v>
      </c>
      <c r="B2138" s="34" t="s">
        <v>26</v>
      </c>
      <c r="C2138" s="280" t="s">
        <v>19</v>
      </c>
      <c r="D2138" s="35">
        <v>38990</v>
      </c>
      <c r="E2138" s="94">
        <v>-2991</v>
      </c>
      <c r="F2138" s="296"/>
    </row>
    <row r="2139" spans="1:6" ht="20.25">
      <c r="A2139" s="280"/>
      <c r="B2139" s="280" t="s">
        <v>26</v>
      </c>
      <c r="C2139" s="280" t="s">
        <v>19</v>
      </c>
      <c r="D2139" s="38">
        <v>39691</v>
      </c>
      <c r="E2139" s="88">
        <v>-2520</v>
      </c>
      <c r="F2139" s="296"/>
    </row>
    <row r="2140" spans="1:6" ht="20.25">
      <c r="A2140" s="41"/>
      <c r="B2140" s="280" t="s">
        <v>16</v>
      </c>
      <c r="C2140" s="280" t="s">
        <v>19</v>
      </c>
      <c r="D2140" s="38">
        <v>39933</v>
      </c>
      <c r="E2140" s="89">
        <v>8910</v>
      </c>
      <c r="F2140" s="296"/>
    </row>
    <row r="2141" spans="1:6" ht="20.25">
      <c r="A2141" s="41"/>
      <c r="B2141" s="280" t="s">
        <v>16</v>
      </c>
      <c r="C2141" s="280" t="s">
        <v>17</v>
      </c>
      <c r="D2141" s="38">
        <v>39948</v>
      </c>
      <c r="E2141" s="89">
        <v>200.3</v>
      </c>
      <c r="F2141" s="296"/>
    </row>
    <row r="2142" spans="1:6" ht="20.25">
      <c r="A2142" s="41"/>
      <c r="B2142" s="280" t="s">
        <v>26</v>
      </c>
      <c r="C2142" s="280" t="s">
        <v>19</v>
      </c>
      <c r="D2142" s="38">
        <v>39963</v>
      </c>
      <c r="E2142" s="88">
        <v>-6131.7</v>
      </c>
      <c r="F2142" s="296"/>
    </row>
    <row r="2143" spans="1:6" ht="20.25">
      <c r="A2143" s="41"/>
      <c r="B2143" s="280" t="s">
        <v>16</v>
      </c>
      <c r="C2143" s="280" t="s">
        <v>19</v>
      </c>
      <c r="D2143" s="38">
        <v>40056</v>
      </c>
      <c r="E2143" s="89">
        <v>6120</v>
      </c>
      <c r="F2143" s="296"/>
    </row>
    <row r="2144" spans="1:6" ht="20.25">
      <c r="A2144" s="41"/>
      <c r="B2144" s="280" t="s">
        <v>28</v>
      </c>
      <c r="C2144" s="280" t="s">
        <v>17</v>
      </c>
      <c r="D2144" s="38">
        <v>40344</v>
      </c>
      <c r="E2144" s="89">
        <v>3513.1</v>
      </c>
      <c r="F2144" s="296"/>
    </row>
    <row r="2145" spans="1:6" ht="20.25">
      <c r="A2145" s="47"/>
      <c r="B2145" s="280" t="s">
        <v>200</v>
      </c>
      <c r="C2145" s="280"/>
      <c r="D2145" s="38">
        <v>42735</v>
      </c>
      <c r="E2145" s="89">
        <v>32778.03</v>
      </c>
      <c r="F2145" s="296"/>
    </row>
    <row r="2146" spans="1:6" ht="20.25">
      <c r="A2146" s="47"/>
      <c r="B2146" s="280" t="s">
        <v>200</v>
      </c>
      <c r="C2146" s="280"/>
      <c r="D2146" s="38">
        <v>42766</v>
      </c>
      <c r="E2146" s="90">
        <v>-6154.2</v>
      </c>
      <c r="F2146" s="296"/>
    </row>
    <row r="2147" spans="1:6" ht="20.25">
      <c r="A2147" s="47"/>
      <c r="B2147" s="281" t="s">
        <v>18</v>
      </c>
      <c r="C2147" s="280" t="s">
        <v>19</v>
      </c>
      <c r="D2147" s="42">
        <v>43190</v>
      </c>
      <c r="E2147" s="89">
        <v>2460879</v>
      </c>
      <c r="F2147" s="302">
        <v>43101</v>
      </c>
    </row>
    <row r="2148" spans="1:6" ht="20.25">
      <c r="A2148" s="47"/>
      <c r="B2148" s="280"/>
      <c r="C2148" s="280"/>
      <c r="D2148" s="38"/>
      <c r="E2148" s="89"/>
      <c r="F2148" s="296"/>
    </row>
    <row r="2149" spans="1:6" ht="20.25">
      <c r="A2149" s="280"/>
      <c r="B2149" s="280"/>
      <c r="C2149" s="280"/>
      <c r="D2149" s="38"/>
      <c r="E2149" s="89"/>
    </row>
    <row r="2150" spans="1:6" ht="20.25">
      <c r="A2150" s="280"/>
      <c r="B2150" s="280"/>
      <c r="C2150" s="280"/>
      <c r="D2150" s="38"/>
      <c r="E2150" s="89"/>
    </row>
    <row r="2151" spans="1:6" ht="20.25">
      <c r="A2151" s="41"/>
      <c r="B2151" s="280"/>
      <c r="C2151" s="280"/>
      <c r="D2151" s="38"/>
      <c r="E2151" s="89"/>
    </row>
    <row r="2152" spans="1:6" ht="20.25">
      <c r="A2152" s="41"/>
      <c r="B2152" s="280"/>
      <c r="C2152" s="280"/>
      <c r="D2152" s="38"/>
      <c r="E2152" s="89"/>
    </row>
    <row r="2153" spans="1:6" ht="20.25">
      <c r="A2153" s="41"/>
      <c r="B2153" s="280"/>
      <c r="C2153" s="280"/>
      <c r="D2153" s="38"/>
      <c r="E2153" s="89"/>
    </row>
    <row r="2154" spans="1:6" ht="20.25">
      <c r="A2154" s="41"/>
      <c r="B2154" s="280"/>
      <c r="C2154" s="280"/>
      <c r="D2154" s="38"/>
      <c r="E2154" s="89"/>
    </row>
    <row r="2155" spans="1:6" ht="20.25">
      <c r="A2155" s="280"/>
      <c r="B2155" s="281"/>
      <c r="C2155" s="280"/>
      <c r="D2155" s="45"/>
      <c r="E2155" s="89"/>
    </row>
    <row r="2156" spans="1:6" ht="20.25">
      <c r="A2156" s="280"/>
      <c r="B2156" s="281"/>
      <c r="C2156" s="280"/>
      <c r="D2156" s="45"/>
      <c r="E2156" s="89"/>
    </row>
    <row r="2157" spans="1:6" ht="20.25">
      <c r="A2157" s="280"/>
      <c r="B2157" s="281"/>
      <c r="C2157" s="280"/>
      <c r="D2157" s="45"/>
      <c r="E2157" s="89"/>
    </row>
    <row r="2158" spans="1:6" ht="20.25">
      <c r="A2158" s="280"/>
      <c r="B2158" s="281"/>
      <c r="C2158" s="280"/>
      <c r="D2158" s="45"/>
      <c r="E2158" s="89"/>
    </row>
    <row r="2159" spans="1:6" ht="20.25">
      <c r="A2159" s="280"/>
      <c r="B2159" s="281"/>
      <c r="C2159" s="280"/>
      <c r="D2159" s="45"/>
      <c r="E2159" s="89"/>
    </row>
    <row r="2160" spans="1:6" ht="20.25">
      <c r="A2160" s="280"/>
      <c r="B2160" s="281"/>
      <c r="C2160" s="280"/>
      <c r="D2160" s="45"/>
      <c r="E2160" s="89"/>
    </row>
    <row r="2161" spans="1:5" ht="20.25">
      <c r="A2161" s="280"/>
      <c r="B2161" s="281"/>
      <c r="C2161" s="280"/>
      <c r="D2161" s="45"/>
      <c r="E2161" s="89"/>
    </row>
    <row r="2162" spans="1:5" ht="20.25">
      <c r="A2162" s="47"/>
      <c r="B2162" s="48"/>
      <c r="C2162" s="47"/>
      <c r="D2162" s="49"/>
      <c r="E2162" s="89"/>
    </row>
    <row r="2163" spans="1:5" ht="20.25">
      <c r="A2163" s="30"/>
      <c r="B2163" s="51"/>
      <c r="C2163" s="30"/>
      <c r="D2163" s="49"/>
      <c r="E2163" s="50"/>
    </row>
    <row r="2164" spans="1:5" ht="20.25">
      <c r="A2164" s="52"/>
      <c r="B2164" s="53"/>
      <c r="C2164" s="1238" t="s">
        <v>779</v>
      </c>
      <c r="D2164" s="1239"/>
      <c r="E2164" s="62">
        <f>SUM(E2138:E2163)</f>
        <v>2494603.5299999998</v>
      </c>
    </row>
    <row r="2165" spans="1:5" ht="20.25">
      <c r="A2165" s="55" t="s">
        <v>23</v>
      </c>
      <c r="B2165" s="22"/>
      <c r="C2165" s="22"/>
      <c r="D2165" s="22"/>
      <c r="E2165" s="22"/>
    </row>
    <row r="2166" spans="1:5" ht="20.25">
      <c r="A2166" s="19" t="s">
        <v>0</v>
      </c>
      <c r="B2166" s="20"/>
      <c r="C2166" s="20"/>
      <c r="D2166" s="21"/>
      <c r="E2166" s="22"/>
    </row>
    <row r="2167" spans="1:5" ht="20.25">
      <c r="A2167" s="19" t="s">
        <v>1</v>
      </c>
      <c r="B2167" s="20"/>
      <c r="C2167" s="19" t="s">
        <v>2</v>
      </c>
      <c r="D2167" s="21"/>
      <c r="E2167" s="21"/>
    </row>
    <row r="2168" spans="1:5" ht="20.25">
      <c r="A2168" s="19"/>
      <c r="B2168" s="23"/>
      <c r="C2168" s="20"/>
      <c r="D2168" s="22"/>
      <c r="E2168" s="22"/>
    </row>
    <row r="2169" spans="1:5" ht="20.25">
      <c r="A2169" s="19"/>
      <c r="B2169" s="23"/>
      <c r="C2169" s="20"/>
      <c r="D2169" s="22"/>
      <c r="E2169" s="22"/>
    </row>
    <row r="2170" spans="1:5" ht="20.25">
      <c r="A2170" s="19" t="s">
        <v>3</v>
      </c>
      <c r="B2170" s="23"/>
      <c r="C2170" s="20"/>
      <c r="D2170" s="22"/>
      <c r="E2170" s="22"/>
    </row>
    <row r="2171" spans="1:5" ht="20.25">
      <c r="A2171" s="21"/>
      <c r="B2171" s="24"/>
      <c r="C2171" s="21"/>
      <c r="D2171" s="22"/>
      <c r="E2171" s="22"/>
    </row>
    <row r="2172" spans="1:5" ht="20.25">
      <c r="A2172" s="21" t="s">
        <v>242</v>
      </c>
      <c r="B2172" s="24"/>
      <c r="C2172" s="21"/>
      <c r="D2172" s="22"/>
      <c r="E2172" s="22"/>
    </row>
    <row r="2173" spans="1:5" ht="20.25">
      <c r="A2173" s="21" t="s">
        <v>5</v>
      </c>
      <c r="B2173" s="21"/>
      <c r="C2173" s="21"/>
      <c r="D2173" s="22"/>
      <c r="E2173" s="22"/>
    </row>
    <row r="2174" spans="1:5" ht="20.25">
      <c r="A2174" s="21" t="s">
        <v>6</v>
      </c>
      <c r="B2174" s="22"/>
      <c r="C2174" s="22"/>
      <c r="D2174" s="22"/>
      <c r="E2174" s="22"/>
    </row>
    <row r="2175" spans="1:5" ht="20.25">
      <c r="A2175" s="714" t="s">
        <v>7</v>
      </c>
      <c r="B2175" s="26" t="s">
        <v>8</v>
      </c>
      <c r="C2175" s="1238" t="s">
        <v>9</v>
      </c>
      <c r="D2175" s="1240"/>
      <c r="E2175" s="714" t="s">
        <v>10</v>
      </c>
    </row>
    <row r="2176" spans="1:5" ht="20.25">
      <c r="A2176" s="27"/>
      <c r="B2176" s="28" t="s">
        <v>11</v>
      </c>
      <c r="C2176" s="714"/>
      <c r="D2176" s="29"/>
      <c r="E2176" s="27" t="s">
        <v>12</v>
      </c>
    </row>
    <row r="2177" spans="1:5" ht="20.25">
      <c r="A2177" s="30"/>
      <c r="B2177" s="31"/>
      <c r="C2177" s="715" t="s">
        <v>13</v>
      </c>
      <c r="D2177" s="718" t="s">
        <v>14</v>
      </c>
      <c r="E2177" s="715"/>
    </row>
    <row r="2178" spans="1:5" ht="20.25">
      <c r="A2178" s="34" t="s">
        <v>243</v>
      </c>
      <c r="B2178" s="34" t="s">
        <v>26</v>
      </c>
      <c r="C2178" s="280" t="s">
        <v>17</v>
      </c>
      <c r="D2178" s="35">
        <v>39036</v>
      </c>
      <c r="E2178" s="94">
        <v>-481.87</v>
      </c>
    </row>
    <row r="2179" spans="1:5" ht="20.25">
      <c r="A2179" s="280"/>
      <c r="B2179" s="280" t="s">
        <v>16</v>
      </c>
      <c r="C2179" s="280" t="s">
        <v>19</v>
      </c>
      <c r="D2179" s="38">
        <v>39233</v>
      </c>
      <c r="E2179" s="89">
        <v>703</v>
      </c>
    </row>
    <row r="2180" spans="1:5" ht="20.25">
      <c r="A2180" s="280"/>
      <c r="B2180" s="280" t="s">
        <v>26</v>
      </c>
      <c r="C2180" s="280" t="s">
        <v>17</v>
      </c>
      <c r="D2180" s="38">
        <v>39278</v>
      </c>
      <c r="E2180" s="88">
        <v>-381</v>
      </c>
    </row>
    <row r="2181" spans="1:5" ht="20.25">
      <c r="A2181" s="280"/>
      <c r="B2181" s="280" t="s">
        <v>26</v>
      </c>
      <c r="C2181" s="280" t="s">
        <v>19</v>
      </c>
      <c r="D2181" s="38">
        <v>39386</v>
      </c>
      <c r="E2181" s="88">
        <v>-26638</v>
      </c>
    </row>
    <row r="2182" spans="1:5" ht="20.25">
      <c r="A2182" s="280"/>
      <c r="B2182" s="280" t="s">
        <v>16</v>
      </c>
      <c r="C2182" s="280" t="s">
        <v>19</v>
      </c>
      <c r="D2182" s="38">
        <v>39386</v>
      </c>
      <c r="E2182" s="89">
        <v>585</v>
      </c>
    </row>
    <row r="2183" spans="1:5" ht="20.25">
      <c r="A2183" s="280"/>
      <c r="B2183" s="280" t="s">
        <v>26</v>
      </c>
      <c r="C2183" s="280" t="s">
        <v>17</v>
      </c>
      <c r="D2183" s="38">
        <v>39401</v>
      </c>
      <c r="E2183" s="88">
        <v>-900</v>
      </c>
    </row>
    <row r="2184" spans="1:5" ht="20.25">
      <c r="A2184" s="280"/>
      <c r="B2184" s="149" t="s">
        <v>106</v>
      </c>
      <c r="C2184" s="280" t="s">
        <v>244</v>
      </c>
      <c r="D2184" s="38">
        <v>39538</v>
      </c>
      <c r="E2184" s="88">
        <v>-16764</v>
      </c>
    </row>
    <row r="2185" spans="1:5" ht="20.25">
      <c r="A2185" s="280"/>
      <c r="B2185" s="280" t="s">
        <v>26</v>
      </c>
      <c r="C2185" s="280" t="s">
        <v>17</v>
      </c>
      <c r="D2185" s="38">
        <v>39553</v>
      </c>
      <c r="E2185" s="88">
        <v>-229.87</v>
      </c>
    </row>
    <row r="2186" spans="1:5" ht="20.25">
      <c r="A2186" s="280"/>
      <c r="B2186" s="280" t="s">
        <v>26</v>
      </c>
      <c r="C2186" s="280" t="s">
        <v>19</v>
      </c>
      <c r="D2186" s="38">
        <v>39568</v>
      </c>
      <c r="E2186" s="88">
        <v>-899.37</v>
      </c>
    </row>
    <row r="2187" spans="1:5" ht="20.25">
      <c r="A2187" s="280"/>
      <c r="B2187" s="280" t="s">
        <v>16</v>
      </c>
      <c r="C2187" s="280" t="s">
        <v>19</v>
      </c>
      <c r="D2187" s="38">
        <v>39844</v>
      </c>
      <c r="E2187" s="89">
        <v>960</v>
      </c>
    </row>
    <row r="2188" spans="1:5" ht="20.25">
      <c r="A2188" s="280"/>
      <c r="B2188" s="280" t="s">
        <v>26</v>
      </c>
      <c r="C2188" s="280" t="s">
        <v>17</v>
      </c>
      <c r="D2188" s="38">
        <v>39859</v>
      </c>
      <c r="E2188" s="88">
        <v>-34385.25</v>
      </c>
    </row>
    <row r="2189" spans="1:5" ht="20.25">
      <c r="A2189" s="280"/>
      <c r="B2189" s="280" t="s">
        <v>26</v>
      </c>
      <c r="C2189" s="280" t="s">
        <v>19</v>
      </c>
      <c r="D2189" s="38">
        <v>39872</v>
      </c>
      <c r="E2189" s="88">
        <v>-3000</v>
      </c>
    </row>
    <row r="2190" spans="1:5" ht="20.25">
      <c r="A2190" s="280"/>
      <c r="B2190" s="280" t="s">
        <v>26</v>
      </c>
      <c r="C2190" s="280" t="s">
        <v>17</v>
      </c>
      <c r="D2190" s="38">
        <v>39887</v>
      </c>
      <c r="E2190" s="88">
        <v>-12613</v>
      </c>
    </row>
    <row r="2191" spans="1:5" ht="20.25">
      <c r="A2191" s="280"/>
      <c r="B2191" s="280" t="s">
        <v>26</v>
      </c>
      <c r="C2191" s="280" t="s">
        <v>17</v>
      </c>
      <c r="D2191" s="38">
        <v>39887</v>
      </c>
      <c r="E2191" s="88">
        <v>-833</v>
      </c>
    </row>
    <row r="2192" spans="1:5" ht="20.25">
      <c r="A2192" s="280"/>
      <c r="B2192" s="280" t="s">
        <v>26</v>
      </c>
      <c r="C2192" s="280" t="s">
        <v>19</v>
      </c>
      <c r="D2192" s="38">
        <v>39903</v>
      </c>
      <c r="E2192" s="88">
        <v>-3000</v>
      </c>
    </row>
    <row r="2193" spans="1:6" ht="20.25">
      <c r="A2193" s="280"/>
      <c r="B2193" s="280" t="s">
        <v>16</v>
      </c>
      <c r="C2193" s="280" t="s">
        <v>19</v>
      </c>
      <c r="D2193" s="38">
        <v>39933</v>
      </c>
      <c r="E2193" s="89">
        <v>61115.5</v>
      </c>
    </row>
    <row r="2194" spans="1:6" ht="20.25">
      <c r="A2194" s="41"/>
      <c r="B2194" s="280" t="s">
        <v>16</v>
      </c>
      <c r="C2194" s="280" t="s">
        <v>17</v>
      </c>
      <c r="D2194" s="38">
        <v>39948</v>
      </c>
      <c r="E2194" s="89">
        <v>50593.5</v>
      </c>
    </row>
    <row r="2195" spans="1:6" ht="20.25">
      <c r="A2195" s="41"/>
      <c r="B2195" s="280" t="s">
        <v>26</v>
      </c>
      <c r="C2195" s="280" t="s">
        <v>19</v>
      </c>
      <c r="D2195" s="38">
        <v>39964</v>
      </c>
      <c r="E2195" s="88">
        <v>-2980</v>
      </c>
    </row>
    <row r="2196" spans="1:6" ht="20.25">
      <c r="A2196" s="41"/>
      <c r="B2196" s="280" t="s">
        <v>26</v>
      </c>
      <c r="C2196" s="280" t="s">
        <v>17</v>
      </c>
      <c r="D2196" s="38">
        <v>39979</v>
      </c>
      <c r="E2196" s="88">
        <v>-7500</v>
      </c>
    </row>
    <row r="2197" spans="1:6" ht="20.25">
      <c r="A2197" s="41"/>
      <c r="B2197" s="280" t="s">
        <v>26</v>
      </c>
      <c r="C2197" s="280" t="s">
        <v>19</v>
      </c>
      <c r="D2197" s="38">
        <v>39994</v>
      </c>
      <c r="E2197" s="88">
        <v>-3000</v>
      </c>
    </row>
    <row r="2198" spans="1:6" ht="20.25">
      <c r="A2198" s="41"/>
      <c r="B2198" s="280" t="s">
        <v>26</v>
      </c>
      <c r="C2198" s="280" t="s">
        <v>19</v>
      </c>
      <c r="D2198" s="38">
        <v>40025</v>
      </c>
      <c r="E2198" s="88">
        <v>-9000</v>
      </c>
    </row>
    <row r="2199" spans="1:6" ht="20.25">
      <c r="A2199" s="41"/>
      <c r="B2199" s="280" t="s">
        <v>16</v>
      </c>
      <c r="C2199" s="282" t="s">
        <v>17</v>
      </c>
      <c r="D2199" s="86">
        <v>40040</v>
      </c>
      <c r="E2199" s="114">
        <v>4841</v>
      </c>
    </row>
    <row r="2200" spans="1:6" ht="20.25">
      <c r="A2200" s="280"/>
      <c r="B2200" s="280" t="s">
        <v>26</v>
      </c>
      <c r="C2200" s="282" t="s">
        <v>17</v>
      </c>
      <c r="D2200" s="38">
        <v>40071</v>
      </c>
      <c r="E2200" s="88">
        <v>-3001</v>
      </c>
      <c r="F2200" s="296"/>
    </row>
    <row r="2201" spans="1:6" ht="20.25">
      <c r="A2201" s="41"/>
      <c r="B2201" s="280" t="s">
        <v>16</v>
      </c>
      <c r="C2201" s="280" t="s">
        <v>17</v>
      </c>
      <c r="D2201" s="38">
        <v>40101</v>
      </c>
      <c r="E2201" s="88">
        <v>-1500</v>
      </c>
      <c r="F2201" s="296"/>
    </row>
    <row r="2202" spans="1:6" ht="20.25">
      <c r="A2202" s="93"/>
      <c r="B2202" s="67" t="s">
        <v>34</v>
      </c>
      <c r="C2202" s="67" t="s">
        <v>19</v>
      </c>
      <c r="D2202" s="10">
        <v>41029</v>
      </c>
      <c r="E2202" s="7">
        <v>334.75</v>
      </c>
      <c r="F2202" s="296"/>
    </row>
    <row r="2203" spans="1:6" ht="20.25">
      <c r="A2203" s="52"/>
      <c r="B2203" s="53"/>
      <c r="C2203" s="1253" t="s">
        <v>165</v>
      </c>
      <c r="D2203" s="1254"/>
      <c r="E2203" s="191">
        <f>SUM(E2178:E2202)</f>
        <v>-7973.6100000000006</v>
      </c>
      <c r="F2203" s="296"/>
    </row>
    <row r="2204" spans="1:6" ht="20.25">
      <c r="A2204" s="55"/>
      <c r="B2204" s="152"/>
      <c r="C2204" s="152"/>
      <c r="D2204" s="28"/>
      <c r="E2204" s="64"/>
      <c r="F2204" s="296"/>
    </row>
    <row r="2205" spans="1:6" ht="20.25">
      <c r="A2205" s="55"/>
      <c r="B2205" s="152"/>
      <c r="C2205" s="152"/>
      <c r="D2205" s="28"/>
      <c r="E2205" s="64"/>
      <c r="F2205" s="296"/>
    </row>
    <row r="2206" spans="1:6" ht="20.25">
      <c r="A2206" s="55"/>
      <c r="B2206" s="152"/>
      <c r="C2206" s="152"/>
      <c r="D2206" s="28"/>
      <c r="E2206" s="64"/>
      <c r="F2206" s="296"/>
    </row>
    <row r="2207" spans="1:6" ht="20.25">
      <c r="A2207" s="19" t="s">
        <v>0</v>
      </c>
      <c r="B2207" s="20"/>
      <c r="C2207" s="20"/>
      <c r="D2207" s="21"/>
      <c r="E2207" s="22"/>
      <c r="F2207" s="296"/>
    </row>
    <row r="2208" spans="1:6" ht="20.25">
      <c r="A2208" s="19" t="s">
        <v>1</v>
      </c>
      <c r="B2208" s="20"/>
      <c r="C2208" s="19" t="s">
        <v>2</v>
      </c>
      <c r="D2208" s="21"/>
      <c r="E2208" s="21"/>
      <c r="F2208" s="296"/>
    </row>
    <row r="2209" spans="1:6" ht="20.25">
      <c r="A2209" s="19"/>
      <c r="B2209" s="23"/>
      <c r="C2209" s="20"/>
      <c r="D2209" s="22"/>
      <c r="E2209" s="22"/>
      <c r="F2209" s="296"/>
    </row>
    <row r="2210" spans="1:6" ht="20.25">
      <c r="A2210" s="19"/>
      <c r="B2210" s="23"/>
      <c r="C2210" s="20"/>
      <c r="D2210" s="22"/>
      <c r="E2210" s="22"/>
      <c r="F2210" s="296"/>
    </row>
    <row r="2211" spans="1:6" ht="20.25">
      <c r="A2211" s="19" t="s">
        <v>3</v>
      </c>
      <c r="B2211" s="23"/>
      <c r="C2211" s="20"/>
      <c r="D2211" s="22"/>
      <c r="E2211" s="22"/>
      <c r="F2211" s="296"/>
    </row>
    <row r="2212" spans="1:6" ht="20.25">
      <c r="A2212" s="21"/>
      <c r="B2212" s="24"/>
      <c r="C2212" s="21"/>
      <c r="D2212" s="22"/>
      <c r="E2212" s="22"/>
      <c r="F2212" s="296"/>
    </row>
    <row r="2213" spans="1:6" ht="20.25">
      <c r="A2213" s="21" t="s">
        <v>242</v>
      </c>
      <c r="B2213" s="24"/>
      <c r="C2213" s="21"/>
      <c r="D2213" s="22"/>
      <c r="E2213" s="22"/>
      <c r="F2213" s="296"/>
    </row>
    <row r="2214" spans="1:6" ht="20.25">
      <c r="A2214" s="21" t="s">
        <v>5</v>
      </c>
      <c r="B2214" s="21"/>
      <c r="C2214" s="21"/>
      <c r="D2214" s="22"/>
      <c r="E2214" s="22"/>
      <c r="F2214" s="296"/>
    </row>
    <row r="2215" spans="1:6" ht="20.25">
      <c r="A2215" s="21" t="s">
        <v>6</v>
      </c>
      <c r="B2215" s="22"/>
      <c r="C2215" s="22"/>
      <c r="D2215" s="22"/>
      <c r="E2215" s="22"/>
      <c r="F2215" s="296"/>
    </row>
    <row r="2216" spans="1:6" ht="20.25">
      <c r="A2216" s="714" t="s">
        <v>7</v>
      </c>
      <c r="B2216" s="26" t="s">
        <v>8</v>
      </c>
      <c r="C2216" s="1238" t="s">
        <v>9</v>
      </c>
      <c r="D2216" s="1240"/>
      <c r="E2216" s="714" t="s">
        <v>10</v>
      </c>
      <c r="F2216" s="296"/>
    </row>
    <row r="2217" spans="1:6" ht="20.25">
      <c r="A2217" s="27"/>
      <c r="B2217" s="28" t="s">
        <v>11</v>
      </c>
      <c r="C2217" s="714"/>
      <c r="D2217" s="29"/>
      <c r="E2217" s="27" t="s">
        <v>12</v>
      </c>
      <c r="F2217" s="296"/>
    </row>
    <row r="2218" spans="1:6" ht="20.25">
      <c r="A2218" s="30"/>
      <c r="B2218" s="31"/>
      <c r="C2218" s="715" t="s">
        <v>13</v>
      </c>
      <c r="D2218" s="718" t="s">
        <v>14</v>
      </c>
      <c r="E2218" s="715"/>
      <c r="F2218" s="296"/>
    </row>
    <row r="2219" spans="1:6" ht="20.25">
      <c r="A2219" s="34" t="s">
        <v>243</v>
      </c>
      <c r="B2219" s="712" t="s">
        <v>166</v>
      </c>
      <c r="C2219" s="719"/>
      <c r="D2219" s="713"/>
      <c r="E2219" s="623">
        <f>+E2203</f>
        <v>-7973.6100000000006</v>
      </c>
      <c r="F2219" s="296"/>
    </row>
    <row r="2220" spans="1:6" ht="20.25">
      <c r="A2220" s="280"/>
      <c r="B2220" s="280" t="s">
        <v>16</v>
      </c>
      <c r="C2220" s="280" t="s">
        <v>17</v>
      </c>
      <c r="D2220" s="38">
        <v>42870</v>
      </c>
      <c r="E2220" s="211">
        <v>24063</v>
      </c>
      <c r="F2220" s="296"/>
    </row>
    <row r="2221" spans="1:6" ht="20.25">
      <c r="A2221" s="280"/>
      <c r="B2221" s="281" t="s">
        <v>18</v>
      </c>
      <c r="C2221" s="280" t="s">
        <v>19</v>
      </c>
      <c r="D2221" s="42">
        <v>43159</v>
      </c>
      <c r="E2221" s="284">
        <v>1457298</v>
      </c>
      <c r="F2221" s="296"/>
    </row>
    <row r="2222" spans="1:6" ht="20.25">
      <c r="A2222" s="280"/>
      <c r="B2222" s="281" t="s">
        <v>18</v>
      </c>
      <c r="C2222" s="280" t="s">
        <v>17</v>
      </c>
      <c r="D2222" s="38">
        <v>43174</v>
      </c>
      <c r="E2222" s="285">
        <v>2490432</v>
      </c>
      <c r="F2222" s="296">
        <v>43101</v>
      </c>
    </row>
    <row r="2223" spans="1:6" ht="20.25">
      <c r="A2223" s="280"/>
      <c r="B2223" s="281" t="s">
        <v>18</v>
      </c>
      <c r="C2223" s="280" t="s">
        <v>19</v>
      </c>
      <c r="D2223" s="42">
        <v>43190</v>
      </c>
      <c r="E2223" s="284">
        <v>1985527</v>
      </c>
      <c r="F2223" s="296"/>
    </row>
    <row r="2224" spans="1:6" ht="20.25">
      <c r="A2224" s="280"/>
      <c r="B2224" s="280" t="s">
        <v>759</v>
      </c>
      <c r="C2224" s="280"/>
      <c r="D2224" s="38">
        <v>43190</v>
      </c>
      <c r="E2224" s="211">
        <v>-12592.48</v>
      </c>
      <c r="F2224" s="296"/>
    </row>
    <row r="2225" spans="1:6" ht="20.25">
      <c r="A2225" s="280"/>
      <c r="B2225" s="280"/>
      <c r="C2225" s="280"/>
      <c r="D2225" s="38"/>
      <c r="E2225" s="203"/>
      <c r="F2225" s="296"/>
    </row>
    <row r="2226" spans="1:6" ht="20.25">
      <c r="A2226" s="280"/>
      <c r="B2226" s="280"/>
      <c r="C2226" s="38"/>
      <c r="D2226" s="38"/>
      <c r="E2226" s="284"/>
      <c r="F2226" s="296"/>
    </row>
    <row r="2227" spans="1:6" ht="20.25">
      <c r="A2227" s="280"/>
      <c r="B2227" s="280"/>
      <c r="C2227" s="38"/>
      <c r="D2227" s="38"/>
      <c r="E2227" s="284"/>
      <c r="F2227" s="296"/>
    </row>
    <row r="2228" spans="1:6" ht="20.25">
      <c r="A2228" s="280"/>
      <c r="B2228" s="280"/>
      <c r="C2228" s="38"/>
      <c r="D2228" s="38"/>
      <c r="E2228" s="284"/>
      <c r="F2228" s="296"/>
    </row>
    <row r="2229" spans="1:6" ht="20.25">
      <c r="A2229" s="280"/>
      <c r="B2229" s="280"/>
      <c r="C2229" s="280"/>
      <c r="D2229" s="38"/>
      <c r="E2229" s="89"/>
      <c r="F2229" s="296"/>
    </row>
    <row r="2230" spans="1:6" ht="20.25">
      <c r="A2230" s="280"/>
      <c r="B2230" s="280"/>
      <c r="C2230" s="280"/>
      <c r="D2230" s="38"/>
      <c r="E2230" s="88"/>
      <c r="F2230" s="296"/>
    </row>
    <row r="2231" spans="1:6" ht="20.25">
      <c r="A2231" s="280"/>
      <c r="B2231" s="280"/>
      <c r="C2231" s="280"/>
      <c r="D2231" s="38"/>
      <c r="E2231" s="88"/>
      <c r="F2231" s="296"/>
    </row>
    <row r="2232" spans="1:6" ht="20.25">
      <c r="A2232" s="280"/>
      <c r="B2232" s="280"/>
      <c r="C2232" s="280"/>
      <c r="D2232" s="38"/>
      <c r="E2232" s="88"/>
      <c r="F2232" s="296"/>
    </row>
    <row r="2233" spans="1:6" ht="20.25">
      <c r="A2233" s="280"/>
      <c r="B2233" s="280"/>
      <c r="C2233" s="280"/>
      <c r="D2233" s="38"/>
      <c r="E2233" s="89"/>
      <c r="F2233" s="296"/>
    </row>
    <row r="2234" spans="1:6" ht="20.25">
      <c r="A2234" s="41"/>
      <c r="B2234" s="280"/>
      <c r="C2234" s="280"/>
      <c r="D2234" s="38"/>
      <c r="E2234" s="89"/>
      <c r="F2234" s="296"/>
    </row>
    <row r="2235" spans="1:6" ht="20.25">
      <c r="A2235" s="41"/>
      <c r="B2235" s="280"/>
      <c r="C2235" s="280"/>
      <c r="D2235" s="38"/>
      <c r="E2235" s="88"/>
      <c r="F2235" s="296"/>
    </row>
    <row r="2236" spans="1:6" ht="20.25">
      <c r="A2236" s="41"/>
      <c r="B2236" s="280"/>
      <c r="C2236" s="280"/>
      <c r="D2236" s="38"/>
      <c r="E2236" s="88"/>
      <c r="F2236" s="296"/>
    </row>
    <row r="2237" spans="1:6" ht="20.25">
      <c r="A2237" s="41"/>
      <c r="B2237" s="280"/>
      <c r="C2237" s="280"/>
      <c r="D2237" s="38"/>
      <c r="E2237" s="88"/>
      <c r="F2237" s="296"/>
    </row>
    <row r="2238" spans="1:6" ht="20.25">
      <c r="A2238" s="41"/>
      <c r="B2238" s="280"/>
      <c r="C2238" s="280"/>
      <c r="D2238" s="38"/>
      <c r="E2238" s="88"/>
      <c r="F2238" s="296"/>
    </row>
    <row r="2239" spans="1:6" ht="20.25">
      <c r="A2239" s="41"/>
      <c r="B2239" s="280"/>
      <c r="C2239" s="282"/>
      <c r="D2239" s="86"/>
      <c r="E2239" s="114"/>
      <c r="F2239" s="296"/>
    </row>
    <row r="2240" spans="1:6" ht="20.25">
      <c r="A2240" s="280"/>
      <c r="B2240" s="280"/>
      <c r="C2240" s="282"/>
      <c r="D2240" s="38"/>
      <c r="E2240" s="88"/>
      <c r="F2240" s="296"/>
    </row>
    <row r="2241" spans="1:6" ht="20.25">
      <c r="A2241" s="41"/>
      <c r="B2241" s="280"/>
      <c r="C2241" s="280"/>
      <c r="D2241" s="38"/>
      <c r="E2241" s="88"/>
      <c r="F2241" s="296"/>
    </row>
    <row r="2242" spans="1:6" ht="20.25">
      <c r="A2242" s="41"/>
      <c r="B2242" s="280"/>
      <c r="C2242" s="280"/>
      <c r="D2242" s="147"/>
      <c r="E2242" s="150"/>
      <c r="F2242" s="296"/>
    </row>
    <row r="2243" spans="1:6" ht="20.25">
      <c r="A2243" s="41"/>
      <c r="B2243" s="280"/>
      <c r="C2243" s="280"/>
      <c r="D2243" s="38"/>
      <c r="E2243" s="114"/>
      <c r="F2243" s="296"/>
    </row>
    <row r="2244" spans="1:6" ht="20.25">
      <c r="A2244" s="93"/>
      <c r="B2244" s="67"/>
      <c r="C2244" s="67"/>
      <c r="D2244" s="68"/>
      <c r="E2244" s="151"/>
      <c r="F2244" s="296"/>
    </row>
    <row r="2245" spans="1:6" ht="20.25">
      <c r="A2245" s="52"/>
      <c r="B2245" s="53"/>
      <c r="C2245" s="1238" t="s">
        <v>779</v>
      </c>
      <c r="D2245" s="1239"/>
      <c r="E2245" s="70">
        <f>SUM(E2219:E2244)</f>
        <v>5936753.9099999992</v>
      </c>
      <c r="F2245" s="296"/>
    </row>
    <row r="2246" spans="1:6" ht="20.25">
      <c r="A2246" s="55" t="s">
        <v>23</v>
      </c>
      <c r="B2246" s="152"/>
      <c r="C2246" s="152"/>
      <c r="D2246" s="28"/>
      <c r="E2246" s="64"/>
      <c r="F2246" s="296"/>
    </row>
    <row r="2247" spans="1:6" ht="20.25">
      <c r="A2247" s="55"/>
      <c r="B2247" s="152"/>
      <c r="C2247" s="152"/>
      <c r="D2247" s="28"/>
      <c r="E2247" s="64"/>
      <c r="F2247" s="296"/>
    </row>
    <row r="2248" spans="1:6" ht="20.25">
      <c r="A2248" s="19" t="s">
        <v>0</v>
      </c>
      <c r="B2248" s="20"/>
      <c r="C2248" s="20"/>
      <c r="D2248" s="21"/>
      <c r="E2248" s="22"/>
      <c r="F2248" s="296"/>
    </row>
    <row r="2249" spans="1:6" ht="20.25">
      <c r="A2249" s="19" t="s">
        <v>1</v>
      </c>
      <c r="B2249" s="20"/>
      <c r="C2249" s="19" t="s">
        <v>2</v>
      </c>
      <c r="D2249" s="21"/>
      <c r="E2249" s="21"/>
      <c r="F2249" s="296"/>
    </row>
    <row r="2250" spans="1:6" ht="20.25">
      <c r="A2250" s="19"/>
      <c r="B2250" s="23"/>
      <c r="C2250" s="20"/>
      <c r="D2250" s="22"/>
      <c r="E2250" s="22"/>
      <c r="F2250" s="296"/>
    </row>
    <row r="2251" spans="1:6" ht="20.25">
      <c r="A2251" s="19"/>
      <c r="B2251" s="23"/>
      <c r="C2251" s="20"/>
      <c r="D2251" s="22"/>
      <c r="E2251" s="22"/>
      <c r="F2251" s="296"/>
    </row>
    <row r="2252" spans="1:6" ht="20.25">
      <c r="A2252" s="19" t="s">
        <v>3</v>
      </c>
      <c r="B2252" s="23"/>
      <c r="C2252" s="20"/>
      <c r="D2252" s="22"/>
      <c r="E2252" s="22"/>
      <c r="F2252" s="296"/>
    </row>
    <row r="2253" spans="1:6" ht="20.25">
      <c r="A2253" s="21"/>
      <c r="B2253" s="24"/>
      <c r="C2253" s="21"/>
      <c r="D2253" s="22"/>
      <c r="E2253" s="22"/>
      <c r="F2253" s="296"/>
    </row>
    <row r="2254" spans="1:6" ht="20.25">
      <c r="A2254" s="21" t="s">
        <v>245</v>
      </c>
      <c r="B2254" s="24"/>
      <c r="C2254" s="21"/>
      <c r="D2254" s="22"/>
      <c r="E2254" s="22"/>
      <c r="F2254" s="296"/>
    </row>
    <row r="2255" spans="1:6" ht="20.25">
      <c r="A2255" s="21" t="s">
        <v>5</v>
      </c>
      <c r="B2255" s="21"/>
      <c r="C2255" s="21"/>
      <c r="D2255" s="22"/>
      <c r="E2255" s="22"/>
      <c r="F2255" s="296"/>
    </row>
    <row r="2256" spans="1:6" ht="20.25">
      <c r="A2256" s="21" t="s">
        <v>6</v>
      </c>
      <c r="B2256" s="22"/>
      <c r="C2256" s="22"/>
      <c r="D2256" s="22"/>
      <c r="E2256" s="22"/>
    </row>
    <row r="2257" spans="1:5" ht="20.25">
      <c r="A2257" s="714" t="s">
        <v>7</v>
      </c>
      <c r="B2257" s="26" t="s">
        <v>8</v>
      </c>
      <c r="C2257" s="1238" t="s">
        <v>9</v>
      </c>
      <c r="D2257" s="1240"/>
      <c r="E2257" s="714" t="s">
        <v>10</v>
      </c>
    </row>
    <row r="2258" spans="1:5" ht="20.25">
      <c r="A2258" s="27"/>
      <c r="B2258" s="28" t="s">
        <v>11</v>
      </c>
      <c r="C2258" s="714"/>
      <c r="D2258" s="29"/>
      <c r="E2258" s="27" t="s">
        <v>12</v>
      </c>
    </row>
    <row r="2259" spans="1:5" ht="20.25">
      <c r="A2259" s="30"/>
      <c r="B2259" s="31"/>
      <c r="C2259" s="715" t="s">
        <v>13</v>
      </c>
      <c r="D2259" s="718" t="s">
        <v>14</v>
      </c>
      <c r="E2259" s="715"/>
    </row>
    <row r="2260" spans="1:5" ht="20.25">
      <c r="A2260" s="34" t="s">
        <v>246</v>
      </c>
      <c r="B2260" s="34" t="s">
        <v>16</v>
      </c>
      <c r="C2260" s="280" t="s">
        <v>17</v>
      </c>
      <c r="D2260" s="35">
        <v>38990</v>
      </c>
      <c r="E2260" s="207">
        <v>131</v>
      </c>
    </row>
    <row r="2261" spans="1:5" ht="20.25">
      <c r="A2261" s="41"/>
      <c r="B2261" s="280" t="s">
        <v>26</v>
      </c>
      <c r="C2261" s="280" t="s">
        <v>17</v>
      </c>
      <c r="D2261" s="38">
        <v>39767</v>
      </c>
      <c r="E2261" s="200">
        <v>-1500</v>
      </c>
    </row>
    <row r="2262" spans="1:5" ht="20.25">
      <c r="A2262" s="41"/>
      <c r="B2262" s="280" t="s">
        <v>16</v>
      </c>
      <c r="C2262" s="280" t="s">
        <v>17</v>
      </c>
      <c r="D2262" s="38">
        <v>39979</v>
      </c>
      <c r="E2262" s="201">
        <v>15734</v>
      </c>
    </row>
    <row r="2263" spans="1:5" ht="20.25">
      <c r="A2263" s="47"/>
      <c r="B2263" s="280" t="s">
        <v>247</v>
      </c>
      <c r="C2263" s="280" t="s">
        <v>17</v>
      </c>
      <c r="D2263" s="147">
        <v>41374</v>
      </c>
      <c r="E2263" s="212">
        <v>-524</v>
      </c>
    </row>
    <row r="2264" spans="1:5" ht="20.25">
      <c r="A2264" s="47"/>
      <c r="B2264" s="281" t="s">
        <v>18</v>
      </c>
      <c r="C2264" s="280" t="s">
        <v>19</v>
      </c>
      <c r="D2264" s="42">
        <v>43190</v>
      </c>
      <c r="E2264" s="284">
        <v>4112819</v>
      </c>
    </row>
    <row r="2265" spans="1:5" ht="20.25">
      <c r="A2265" s="280"/>
      <c r="B2265" s="281"/>
      <c r="C2265" s="280"/>
      <c r="D2265" s="38"/>
      <c r="E2265" s="284"/>
    </row>
    <row r="2266" spans="1:5" ht="20.25">
      <c r="A2266" s="47"/>
      <c r="B2266" s="116"/>
      <c r="C2266" s="280"/>
      <c r="D2266" s="147"/>
      <c r="E2266" s="284"/>
    </row>
    <row r="2267" spans="1:5" ht="20.25">
      <c r="A2267" s="47"/>
      <c r="B2267" s="116"/>
      <c r="C2267" s="280"/>
      <c r="D2267" s="147"/>
      <c r="E2267" s="284"/>
    </row>
    <row r="2268" spans="1:5" ht="20.25">
      <c r="A2268" s="47"/>
      <c r="B2268" s="116"/>
      <c r="C2268" s="280"/>
      <c r="D2268" s="147"/>
      <c r="E2268" s="284"/>
    </row>
    <row r="2269" spans="1:5" ht="20.25">
      <c r="A2269" s="47"/>
      <c r="B2269" s="116"/>
      <c r="C2269" s="280"/>
      <c r="D2269" s="147"/>
      <c r="E2269" s="284"/>
    </row>
    <row r="2270" spans="1:5" ht="20.25">
      <c r="A2270" s="47"/>
      <c r="B2270" s="116"/>
      <c r="C2270" s="280"/>
      <c r="D2270" s="147"/>
      <c r="E2270" s="284"/>
    </row>
    <row r="2271" spans="1:5" ht="20.25">
      <c r="A2271" s="47"/>
      <c r="B2271" s="116"/>
      <c r="C2271" s="280"/>
      <c r="D2271" s="147"/>
      <c r="E2271" s="212"/>
    </row>
    <row r="2272" spans="1:5" ht="20.25">
      <c r="A2272" s="280"/>
      <c r="B2272" s="116"/>
      <c r="C2272" s="280"/>
      <c r="D2272" s="38"/>
      <c r="E2272" s="284"/>
    </row>
    <row r="2273" spans="1:5" ht="20.25">
      <c r="A2273" s="41"/>
      <c r="B2273" s="280"/>
      <c r="C2273" s="280"/>
      <c r="D2273" s="38"/>
      <c r="E2273" s="60"/>
    </row>
    <row r="2274" spans="1:5" ht="20.25">
      <c r="A2274" s="41"/>
      <c r="B2274" s="280"/>
      <c r="C2274" s="280"/>
      <c r="D2274" s="38"/>
      <c r="E2274" s="60"/>
    </row>
    <row r="2275" spans="1:5" ht="20.25">
      <c r="A2275" s="41"/>
      <c r="B2275" s="280"/>
      <c r="C2275" s="280"/>
      <c r="D2275" s="38"/>
      <c r="E2275" s="60"/>
    </row>
    <row r="2276" spans="1:5" ht="20.25">
      <c r="A2276" s="41"/>
      <c r="B2276" s="280"/>
      <c r="C2276" s="280"/>
      <c r="D2276" s="38"/>
      <c r="E2276" s="60"/>
    </row>
    <row r="2277" spans="1:5" ht="20.25">
      <c r="A2277" s="41"/>
      <c r="B2277" s="280"/>
      <c r="C2277" s="280"/>
      <c r="D2277" s="38"/>
      <c r="E2277" s="60"/>
    </row>
    <row r="2278" spans="1:5" ht="20.25">
      <c r="A2278" s="41"/>
      <c r="B2278" s="280"/>
      <c r="C2278" s="280"/>
      <c r="D2278" s="38"/>
      <c r="E2278" s="60"/>
    </row>
    <row r="2279" spans="1:5" ht="20.25">
      <c r="A2279" s="41"/>
      <c r="B2279" s="280"/>
      <c r="C2279" s="280"/>
      <c r="D2279" s="38"/>
      <c r="E2279" s="60"/>
    </row>
    <row r="2280" spans="1:5" ht="20.25">
      <c r="A2280" s="41"/>
      <c r="B2280" s="280"/>
      <c r="C2280" s="280"/>
      <c r="D2280" s="38"/>
      <c r="E2280" s="60"/>
    </row>
    <row r="2281" spans="1:5" ht="20.25">
      <c r="A2281" s="41"/>
      <c r="B2281" s="280"/>
      <c r="C2281" s="280"/>
      <c r="D2281" s="38"/>
      <c r="E2281" s="58"/>
    </row>
    <row r="2282" spans="1:5" ht="20.25">
      <c r="A2282" s="280"/>
      <c r="B2282" s="281"/>
      <c r="C2282" s="280"/>
      <c r="D2282" s="45"/>
      <c r="E2282" s="182"/>
    </row>
    <row r="2283" spans="1:5" ht="20.25">
      <c r="A2283" s="280"/>
      <c r="B2283" s="281"/>
      <c r="C2283" s="280"/>
      <c r="D2283" s="45"/>
      <c r="E2283" s="182"/>
    </row>
    <row r="2284" spans="1:5" ht="20.25">
      <c r="A2284" s="280"/>
      <c r="B2284" s="281"/>
      <c r="C2284" s="280"/>
      <c r="D2284" s="45"/>
      <c r="E2284" s="182"/>
    </row>
    <row r="2285" spans="1:5" ht="20.25">
      <c r="A2285" s="47"/>
      <c r="B2285" s="48"/>
      <c r="C2285" s="47"/>
      <c r="D2285" s="49"/>
      <c r="E2285" s="50"/>
    </row>
    <row r="2286" spans="1:5" ht="20.25">
      <c r="A2286" s="30"/>
      <c r="B2286" s="51"/>
      <c r="C2286" s="30"/>
      <c r="D2286" s="49"/>
      <c r="E2286" s="50"/>
    </row>
    <row r="2287" spans="1:5" ht="20.25">
      <c r="A2287" s="52"/>
      <c r="B2287" s="53"/>
      <c r="C2287" s="1238" t="s">
        <v>779</v>
      </c>
      <c r="D2287" s="1239"/>
      <c r="E2287" s="62">
        <f>SUM(E2260:E2286)</f>
        <v>4126660</v>
      </c>
    </row>
    <row r="2288" spans="1:5" ht="20.25">
      <c r="A2288" s="55" t="s">
        <v>23</v>
      </c>
      <c r="B2288" s="53"/>
      <c r="C2288" s="53"/>
      <c r="D2288" s="53"/>
      <c r="E2288" s="53"/>
    </row>
    <row r="2289" spans="1:5" ht="20.25">
      <c r="A2289" s="19" t="s">
        <v>0</v>
      </c>
      <c r="B2289" s="20"/>
      <c r="C2289" s="20"/>
      <c r="D2289" s="21"/>
      <c r="E2289" s="22"/>
    </row>
    <row r="2290" spans="1:5" ht="20.25">
      <c r="A2290" s="19" t="s">
        <v>1</v>
      </c>
      <c r="B2290" s="20"/>
      <c r="C2290" s="19" t="s">
        <v>2</v>
      </c>
      <c r="D2290" s="21"/>
      <c r="E2290" s="21"/>
    </row>
    <row r="2291" spans="1:5" ht="20.25">
      <c r="A2291" s="19"/>
      <c r="B2291" s="23"/>
      <c r="C2291" s="20"/>
      <c r="D2291" s="22"/>
      <c r="E2291" s="22"/>
    </row>
    <row r="2292" spans="1:5" ht="20.25">
      <c r="A2292" s="19" t="s">
        <v>3</v>
      </c>
      <c r="B2292" s="23"/>
      <c r="C2292" s="20"/>
      <c r="D2292" s="22"/>
      <c r="E2292" s="22"/>
    </row>
    <row r="2293" spans="1:5" ht="20.25">
      <c r="A2293" s="21"/>
      <c r="B2293" s="24"/>
      <c r="C2293" s="21"/>
      <c r="D2293" s="22"/>
      <c r="E2293" s="22"/>
    </row>
    <row r="2294" spans="1:5" ht="20.25">
      <c r="A2294" s="21" t="s">
        <v>248</v>
      </c>
      <c r="B2294" s="24"/>
      <c r="C2294" s="21"/>
      <c r="D2294" s="22"/>
      <c r="E2294" s="22"/>
    </row>
    <row r="2295" spans="1:5" ht="20.25">
      <c r="A2295" s="21" t="s">
        <v>5</v>
      </c>
      <c r="B2295" s="21"/>
      <c r="C2295" s="21"/>
      <c r="D2295" s="22"/>
      <c r="E2295" s="22"/>
    </row>
    <row r="2296" spans="1:5" ht="20.25">
      <c r="A2296" s="21" t="s">
        <v>6</v>
      </c>
      <c r="B2296" s="22"/>
      <c r="C2296" s="22"/>
      <c r="D2296" s="22"/>
      <c r="E2296" s="22"/>
    </row>
    <row r="2297" spans="1:5" ht="20.25">
      <c r="A2297" s="714" t="s">
        <v>7</v>
      </c>
      <c r="B2297" s="26" t="s">
        <v>8</v>
      </c>
      <c r="C2297" s="1238" t="s">
        <v>9</v>
      </c>
      <c r="D2297" s="1240"/>
      <c r="E2297" s="714" t="s">
        <v>10</v>
      </c>
    </row>
    <row r="2298" spans="1:5" ht="20.25">
      <c r="A2298" s="27"/>
      <c r="B2298" s="28" t="s">
        <v>11</v>
      </c>
      <c r="C2298" s="714"/>
      <c r="D2298" s="29"/>
      <c r="E2298" s="27" t="s">
        <v>12</v>
      </c>
    </row>
    <row r="2299" spans="1:5" ht="20.25">
      <c r="A2299" s="30"/>
      <c r="B2299" s="31"/>
      <c r="C2299" s="715" t="s">
        <v>13</v>
      </c>
      <c r="D2299" s="718" t="s">
        <v>14</v>
      </c>
      <c r="E2299" s="715"/>
    </row>
    <row r="2300" spans="1:5" ht="20.25">
      <c r="A2300" s="34" t="s">
        <v>249</v>
      </c>
      <c r="B2300" s="34" t="s">
        <v>26</v>
      </c>
      <c r="C2300" s="280" t="s">
        <v>17</v>
      </c>
      <c r="D2300" s="35">
        <v>39036</v>
      </c>
      <c r="E2300" s="661">
        <v>-11102.48</v>
      </c>
    </row>
    <row r="2301" spans="1:5" ht="20.25">
      <c r="A2301" s="280"/>
      <c r="B2301" s="280" t="s">
        <v>26</v>
      </c>
      <c r="C2301" s="280" t="s">
        <v>17</v>
      </c>
      <c r="D2301" s="38">
        <v>39217</v>
      </c>
      <c r="E2301" s="200">
        <v>-50349.5</v>
      </c>
    </row>
    <row r="2302" spans="1:5" ht="20.25">
      <c r="A2302" s="280"/>
      <c r="B2302" s="280" t="s">
        <v>26</v>
      </c>
      <c r="C2302" s="280" t="s">
        <v>17</v>
      </c>
      <c r="D2302" s="38">
        <v>39309</v>
      </c>
      <c r="E2302" s="200">
        <v>-70544</v>
      </c>
    </row>
    <row r="2303" spans="1:5" ht="20.25">
      <c r="A2303" s="280"/>
      <c r="B2303" s="280" t="s">
        <v>26</v>
      </c>
      <c r="C2303" s="280" t="s">
        <v>17</v>
      </c>
      <c r="D2303" s="38">
        <v>39340</v>
      </c>
      <c r="E2303" s="655">
        <v>-25178</v>
      </c>
    </row>
    <row r="2304" spans="1:5" ht="20.25">
      <c r="A2304" s="280"/>
      <c r="B2304" s="280" t="s">
        <v>16</v>
      </c>
      <c r="C2304" s="280" t="s">
        <v>19</v>
      </c>
      <c r="D2304" s="38">
        <v>39355</v>
      </c>
      <c r="E2304" s="284">
        <v>620</v>
      </c>
    </row>
    <row r="2305" spans="1:5" ht="20.25">
      <c r="A2305" s="280"/>
      <c r="B2305" s="280" t="s">
        <v>26</v>
      </c>
      <c r="C2305" s="280" t="s">
        <v>17</v>
      </c>
      <c r="D2305" s="38">
        <v>39522</v>
      </c>
      <c r="E2305" s="655">
        <v>-270</v>
      </c>
    </row>
    <row r="2306" spans="1:5" ht="20.25">
      <c r="A2306" s="280"/>
      <c r="B2306" s="280" t="s">
        <v>26</v>
      </c>
      <c r="C2306" s="280" t="s">
        <v>17</v>
      </c>
      <c r="D2306" s="38">
        <v>39675</v>
      </c>
      <c r="E2306" s="655">
        <v>-3960</v>
      </c>
    </row>
    <row r="2307" spans="1:5" ht="20.25">
      <c r="A2307" s="280"/>
      <c r="B2307" s="280" t="s">
        <v>26</v>
      </c>
      <c r="C2307" s="280" t="s">
        <v>17</v>
      </c>
      <c r="D2307" s="38">
        <v>39614</v>
      </c>
      <c r="E2307" s="200">
        <v>-13572</v>
      </c>
    </row>
    <row r="2308" spans="1:5" ht="20.25">
      <c r="A2308" s="280"/>
      <c r="B2308" s="280" t="s">
        <v>16</v>
      </c>
      <c r="C2308" s="280" t="s">
        <v>17</v>
      </c>
      <c r="D2308" s="38">
        <v>39736</v>
      </c>
      <c r="E2308" s="654">
        <v>9188</v>
      </c>
    </row>
    <row r="2309" spans="1:5" ht="20.25">
      <c r="A2309" s="280"/>
      <c r="B2309" s="280" t="s">
        <v>16</v>
      </c>
      <c r="C2309" s="280" t="s">
        <v>19</v>
      </c>
      <c r="D2309" s="38">
        <v>39752</v>
      </c>
      <c r="E2309" s="284">
        <v>2090</v>
      </c>
    </row>
    <row r="2310" spans="1:5" ht="20.25">
      <c r="A2310" s="280"/>
      <c r="B2310" s="280" t="s">
        <v>26</v>
      </c>
      <c r="C2310" s="280" t="s">
        <v>17</v>
      </c>
      <c r="D2310" s="38">
        <v>39767</v>
      </c>
      <c r="E2310" s="655">
        <v>-109.2</v>
      </c>
    </row>
    <row r="2311" spans="1:5" ht="20.25">
      <c r="A2311" s="280"/>
      <c r="B2311" s="280" t="s">
        <v>18</v>
      </c>
      <c r="C2311" s="280" t="s">
        <v>17</v>
      </c>
      <c r="D2311" s="38">
        <v>39797</v>
      </c>
      <c r="E2311" s="655">
        <v>-40500</v>
      </c>
    </row>
    <row r="2312" spans="1:5" ht="20.25">
      <c r="A2312" s="41"/>
      <c r="B2312" s="280" t="s">
        <v>16</v>
      </c>
      <c r="C2312" s="280" t="s">
        <v>17</v>
      </c>
      <c r="D2312" s="38">
        <v>39979</v>
      </c>
      <c r="E2312" s="284">
        <v>1036</v>
      </c>
    </row>
    <row r="2313" spans="1:5" ht="20.25">
      <c r="A2313" s="41"/>
      <c r="B2313" s="280" t="s">
        <v>16</v>
      </c>
      <c r="C2313" s="280" t="s">
        <v>19</v>
      </c>
      <c r="D2313" s="38">
        <v>39994</v>
      </c>
      <c r="E2313" s="284">
        <v>950</v>
      </c>
    </row>
    <row r="2314" spans="1:5" ht="20.25">
      <c r="A2314" s="41"/>
      <c r="B2314" s="280" t="s">
        <v>26</v>
      </c>
      <c r="C2314" s="280" t="s">
        <v>17</v>
      </c>
      <c r="D2314" s="38">
        <v>40071</v>
      </c>
      <c r="E2314" s="655">
        <v>-8610</v>
      </c>
    </row>
    <row r="2315" spans="1:5" ht="20.25">
      <c r="A2315" s="41"/>
      <c r="B2315" s="280" t="s">
        <v>250</v>
      </c>
      <c r="C2315" s="280" t="s">
        <v>17</v>
      </c>
      <c r="D2315" s="38">
        <v>40313</v>
      </c>
      <c r="E2315" s="284">
        <v>100.6</v>
      </c>
    </row>
    <row r="2316" spans="1:5" ht="20.25">
      <c r="A2316" s="41"/>
      <c r="B2316" s="282" t="s">
        <v>251</v>
      </c>
      <c r="C2316" s="282" t="s">
        <v>19</v>
      </c>
      <c r="D2316" s="38">
        <v>40786</v>
      </c>
      <c r="E2316" s="284">
        <v>764</v>
      </c>
    </row>
    <row r="2317" spans="1:5" ht="20.25">
      <c r="A2317" s="41"/>
      <c r="B2317" s="280" t="s">
        <v>252</v>
      </c>
      <c r="C2317" s="282" t="s">
        <v>17</v>
      </c>
      <c r="D2317" s="42">
        <v>42658</v>
      </c>
      <c r="E2317" s="701">
        <v>-9000</v>
      </c>
    </row>
    <row r="2318" spans="1:5" ht="20.25">
      <c r="A2318" s="47"/>
      <c r="B2318" s="281"/>
      <c r="C2318" s="47" t="s">
        <v>536</v>
      </c>
      <c r="D2318" s="42">
        <v>43100</v>
      </c>
      <c r="E2318" s="662">
        <v>89544.76</v>
      </c>
    </row>
    <row r="2319" spans="1:5" ht="20.25">
      <c r="A2319" s="41"/>
      <c r="B2319" s="281" t="s">
        <v>18</v>
      </c>
      <c r="C2319" s="280" t="s">
        <v>19</v>
      </c>
      <c r="D2319" s="42">
        <v>43159</v>
      </c>
      <c r="E2319" s="284">
        <v>9100328</v>
      </c>
    </row>
    <row r="2320" spans="1:5" ht="20.25">
      <c r="A2320" s="47"/>
      <c r="B2320" s="281" t="s">
        <v>18</v>
      </c>
      <c r="C2320" s="280" t="s">
        <v>17</v>
      </c>
      <c r="D2320" s="38">
        <v>43174</v>
      </c>
      <c r="E2320" s="284">
        <v>8954072</v>
      </c>
    </row>
    <row r="2321" spans="1:5" ht="20.25">
      <c r="A2321" s="47"/>
      <c r="B2321" s="281" t="s">
        <v>18</v>
      </c>
      <c r="C2321" s="280" t="s">
        <v>19</v>
      </c>
      <c r="D2321" s="42">
        <v>43190</v>
      </c>
      <c r="E2321" s="708">
        <v>7149341</v>
      </c>
    </row>
    <row r="2322" spans="1:5" ht="20.25">
      <c r="A2322" s="280"/>
      <c r="B2322" s="281"/>
      <c r="C2322" s="280"/>
      <c r="D2322" s="38"/>
      <c r="E2322" s="284"/>
    </row>
    <row r="2323" spans="1:5" ht="20.25">
      <c r="A2323" s="47"/>
      <c r="B2323" s="281"/>
      <c r="C2323" s="47"/>
      <c r="D2323" s="42"/>
      <c r="E2323" s="50"/>
    </row>
    <row r="2324" spans="1:5" ht="20.25">
      <c r="A2324" s="47"/>
      <c r="B2324" s="281"/>
      <c r="C2324" s="47"/>
      <c r="D2324" s="42"/>
      <c r="E2324" s="50"/>
    </row>
    <row r="2325" spans="1:5" ht="20.25">
      <c r="A2325" s="47"/>
      <c r="B2325" s="281"/>
      <c r="C2325" s="47"/>
      <c r="D2325" s="42"/>
      <c r="E2325" s="50"/>
    </row>
    <row r="2326" spans="1:5" ht="20.25">
      <c r="A2326" s="47"/>
      <c r="B2326" s="281"/>
      <c r="C2326" s="47"/>
      <c r="D2326" s="42"/>
      <c r="E2326" s="50"/>
    </row>
    <row r="2327" spans="1:5" ht="20.25">
      <c r="A2327" s="30"/>
      <c r="B2327" s="51"/>
      <c r="C2327" s="30"/>
      <c r="D2327" s="42"/>
      <c r="E2327" s="50"/>
    </row>
    <row r="2328" spans="1:5" ht="20.25">
      <c r="A2328" s="52"/>
      <c r="B2328" s="53"/>
      <c r="C2328" s="1238" t="s">
        <v>779</v>
      </c>
      <c r="D2328" s="1239"/>
      <c r="E2328" s="140">
        <f>SUM(E2300:E2327)</f>
        <v>25074839.18</v>
      </c>
    </row>
    <row r="2329" spans="1:5" ht="20.25">
      <c r="A2329" s="55" t="s">
        <v>23</v>
      </c>
      <c r="B2329" s="152"/>
      <c r="C2329" s="152"/>
      <c r="D2329" s="28"/>
      <c r="E2329" s="64"/>
    </row>
    <row r="2330" spans="1:5" ht="20.25">
      <c r="A2330" s="19" t="s">
        <v>0</v>
      </c>
      <c r="B2330" s="20"/>
      <c r="C2330" s="20"/>
      <c r="D2330" s="21"/>
      <c r="E2330" s="22"/>
    </row>
    <row r="2331" spans="1:5" ht="20.25">
      <c r="A2331" s="19" t="s">
        <v>1</v>
      </c>
      <c r="B2331" s="20"/>
      <c r="C2331" s="19" t="s">
        <v>2</v>
      </c>
      <c r="D2331" s="21"/>
      <c r="E2331" s="21"/>
    </row>
    <row r="2332" spans="1:5" ht="20.25">
      <c r="A2332" s="19"/>
      <c r="B2332" s="23"/>
      <c r="C2332" s="20"/>
      <c r="D2332" s="22"/>
      <c r="E2332" s="22"/>
    </row>
    <row r="2333" spans="1:5" ht="20.25">
      <c r="A2333" s="19"/>
      <c r="B2333" s="23"/>
      <c r="C2333" s="20"/>
      <c r="D2333" s="22"/>
      <c r="E2333" s="22"/>
    </row>
    <row r="2334" spans="1:5" ht="20.25">
      <c r="A2334" s="19" t="s">
        <v>3</v>
      </c>
      <c r="B2334" s="23"/>
      <c r="C2334" s="20"/>
      <c r="D2334" s="22"/>
      <c r="E2334" s="22"/>
    </row>
    <row r="2335" spans="1:5" ht="20.25">
      <c r="A2335" s="21"/>
      <c r="B2335" s="24"/>
      <c r="C2335" s="21"/>
      <c r="D2335" s="22"/>
      <c r="E2335" s="22"/>
    </row>
    <row r="2336" spans="1:5" ht="20.25">
      <c r="A2336" s="21" t="s">
        <v>253</v>
      </c>
      <c r="B2336" s="24"/>
      <c r="C2336" s="21"/>
      <c r="D2336" s="22"/>
      <c r="E2336" s="22"/>
    </row>
    <row r="2337" spans="1:6" ht="20.25">
      <c r="A2337" s="21" t="s">
        <v>5</v>
      </c>
      <c r="B2337" s="21"/>
      <c r="C2337" s="21"/>
      <c r="D2337" s="22"/>
      <c r="E2337" s="22"/>
    </row>
    <row r="2338" spans="1:6" ht="20.25">
      <c r="A2338" s="21" t="s">
        <v>6</v>
      </c>
      <c r="B2338" s="22"/>
      <c r="C2338" s="22"/>
      <c r="D2338" s="22"/>
      <c r="E2338" s="22"/>
    </row>
    <row r="2339" spans="1:6" ht="20.25">
      <c r="A2339" s="714" t="s">
        <v>7</v>
      </c>
      <c r="B2339" s="26" t="s">
        <v>8</v>
      </c>
      <c r="C2339" s="1238" t="s">
        <v>9</v>
      </c>
      <c r="D2339" s="1240"/>
      <c r="E2339" s="714" t="s">
        <v>10</v>
      </c>
    </row>
    <row r="2340" spans="1:6" ht="20.25">
      <c r="A2340" s="27"/>
      <c r="B2340" s="28" t="s">
        <v>11</v>
      </c>
      <c r="C2340" s="714"/>
      <c r="D2340" s="29"/>
      <c r="E2340" s="27" t="s">
        <v>12</v>
      </c>
    </row>
    <row r="2341" spans="1:6" ht="20.25">
      <c r="A2341" s="30"/>
      <c r="B2341" s="31"/>
      <c r="C2341" s="715" t="s">
        <v>13</v>
      </c>
      <c r="D2341" s="718" t="s">
        <v>14</v>
      </c>
      <c r="E2341" s="715"/>
      <c r="F2341" s="296"/>
    </row>
    <row r="2342" spans="1:6" ht="20.25">
      <c r="A2342" s="34" t="s">
        <v>254</v>
      </c>
      <c r="B2342" s="34" t="s">
        <v>26</v>
      </c>
      <c r="C2342" s="280" t="s">
        <v>19</v>
      </c>
      <c r="D2342" s="35">
        <v>38929</v>
      </c>
      <c r="E2342" s="94">
        <v>-8545.36</v>
      </c>
      <c r="F2342" s="296"/>
    </row>
    <row r="2343" spans="1:6" ht="20.25">
      <c r="A2343" s="280"/>
      <c r="B2343" s="280" t="s">
        <v>26</v>
      </c>
      <c r="C2343" s="280" t="s">
        <v>19</v>
      </c>
      <c r="D2343" s="38">
        <v>38960</v>
      </c>
      <c r="E2343" s="88">
        <v>-10037.450000000001</v>
      </c>
      <c r="F2343" s="296"/>
    </row>
    <row r="2344" spans="1:6" ht="20.25">
      <c r="A2344" s="41"/>
      <c r="B2344" s="280" t="s">
        <v>26</v>
      </c>
      <c r="C2344" s="280" t="s">
        <v>17</v>
      </c>
      <c r="D2344" s="38">
        <v>39097</v>
      </c>
      <c r="E2344" s="88">
        <v>-6538.05</v>
      </c>
      <c r="F2344" s="296"/>
    </row>
    <row r="2345" spans="1:6" ht="20.25">
      <c r="A2345" s="41"/>
      <c r="B2345" s="280" t="s">
        <v>26</v>
      </c>
      <c r="C2345" s="280" t="s">
        <v>19</v>
      </c>
      <c r="D2345" s="38" t="s">
        <v>255</v>
      </c>
      <c r="E2345" s="88">
        <v>-417</v>
      </c>
      <c r="F2345" s="296"/>
    </row>
    <row r="2346" spans="1:6" ht="20.25">
      <c r="A2346" s="41"/>
      <c r="B2346" s="280" t="s">
        <v>16</v>
      </c>
      <c r="C2346" s="280" t="s">
        <v>19</v>
      </c>
      <c r="D2346" s="38" t="s">
        <v>256</v>
      </c>
      <c r="E2346" s="89">
        <v>500</v>
      </c>
      <c r="F2346" s="296"/>
    </row>
    <row r="2347" spans="1:6" ht="20.25">
      <c r="A2347" s="41"/>
      <c r="B2347" s="280" t="s">
        <v>16</v>
      </c>
      <c r="C2347" s="280" t="s">
        <v>19</v>
      </c>
      <c r="D2347" s="38">
        <v>39660</v>
      </c>
      <c r="E2347" s="89">
        <v>200</v>
      </c>
      <c r="F2347" s="296"/>
    </row>
    <row r="2348" spans="1:6" ht="20.25">
      <c r="A2348" s="41"/>
      <c r="B2348" s="280" t="s">
        <v>16</v>
      </c>
      <c r="C2348" s="280" t="s">
        <v>17</v>
      </c>
      <c r="D2348" s="38">
        <v>39887</v>
      </c>
      <c r="E2348" s="89">
        <v>112.41</v>
      </c>
      <c r="F2348" s="296"/>
    </row>
    <row r="2349" spans="1:6" ht="20.25">
      <c r="A2349" s="47"/>
      <c r="B2349" s="280" t="s">
        <v>58</v>
      </c>
      <c r="C2349" s="282" t="s">
        <v>19</v>
      </c>
      <c r="D2349" s="38">
        <v>40786</v>
      </c>
      <c r="E2349" s="89">
        <v>-13680</v>
      </c>
      <c r="F2349" s="296"/>
    </row>
    <row r="2350" spans="1:6" ht="20.25">
      <c r="A2350" s="47"/>
      <c r="B2350" s="280" t="s">
        <v>18</v>
      </c>
      <c r="C2350" s="280" t="s">
        <v>17</v>
      </c>
      <c r="D2350" s="38">
        <v>40801</v>
      </c>
      <c r="E2350" s="89">
        <v>408122</v>
      </c>
      <c r="F2350" s="296"/>
    </row>
    <row r="2351" spans="1:6" ht="20.25">
      <c r="A2351" s="47"/>
      <c r="B2351" s="280" t="s">
        <v>130</v>
      </c>
      <c r="C2351" s="282" t="s">
        <v>257</v>
      </c>
      <c r="D2351" s="38">
        <v>40816</v>
      </c>
      <c r="E2351" s="90">
        <v>-290770</v>
      </c>
      <c r="F2351" s="296"/>
    </row>
    <row r="2352" spans="1:6" ht="20.25">
      <c r="A2352" s="47"/>
      <c r="B2352" s="280" t="s">
        <v>58</v>
      </c>
      <c r="C2352" s="280" t="s">
        <v>17</v>
      </c>
      <c r="D2352" s="38">
        <v>41379</v>
      </c>
      <c r="E2352" s="88">
        <v>-600</v>
      </c>
      <c r="F2352" s="308"/>
    </row>
    <row r="2353" spans="1:6" ht="20.25">
      <c r="A2353" s="280"/>
      <c r="B2353" s="281" t="s">
        <v>18</v>
      </c>
      <c r="C2353" s="280" t="s">
        <v>19</v>
      </c>
      <c r="D2353" s="42">
        <v>43190</v>
      </c>
      <c r="E2353" s="89">
        <v>3829511</v>
      </c>
      <c r="F2353" s="296"/>
    </row>
    <row r="2354" spans="1:6" ht="20.25">
      <c r="A2354" s="41"/>
      <c r="B2354" s="281"/>
      <c r="C2354" s="280"/>
      <c r="D2354" s="38"/>
      <c r="E2354" s="89"/>
    </row>
    <row r="2355" spans="1:6" ht="20.25">
      <c r="A2355" s="41"/>
      <c r="B2355" s="280"/>
      <c r="C2355" s="282"/>
      <c r="D2355" s="38"/>
      <c r="E2355" s="89"/>
    </row>
    <row r="2356" spans="1:6" ht="20.25">
      <c r="A2356" s="280"/>
      <c r="B2356" s="280"/>
      <c r="C2356" s="280"/>
      <c r="D2356" s="38"/>
      <c r="E2356" s="89"/>
      <c r="F2356" s="296"/>
    </row>
    <row r="2357" spans="1:6" ht="20.25">
      <c r="A2357" s="41"/>
      <c r="B2357" s="280"/>
      <c r="C2357" s="280"/>
      <c r="D2357" s="38"/>
      <c r="E2357" s="89"/>
    </row>
    <row r="2358" spans="1:6" ht="20.25">
      <c r="A2358" s="41"/>
      <c r="B2358" s="281"/>
      <c r="C2358" s="280"/>
      <c r="D2358" s="42"/>
      <c r="E2358" s="89"/>
    </row>
    <row r="2359" spans="1:6" ht="20.25">
      <c r="A2359" s="41"/>
      <c r="B2359" s="281"/>
      <c r="C2359" s="280"/>
      <c r="D2359" s="42"/>
      <c r="E2359" s="89"/>
    </row>
    <row r="2360" spans="1:6" ht="20.25">
      <c r="A2360" s="41"/>
      <c r="B2360" s="281"/>
      <c r="C2360" s="280"/>
      <c r="D2360" s="42"/>
      <c r="E2360" s="89"/>
    </row>
    <row r="2361" spans="1:6" ht="20.25">
      <c r="A2361" s="41"/>
      <c r="B2361" s="281"/>
      <c r="C2361" s="280"/>
      <c r="D2361" s="42"/>
      <c r="E2361" s="89"/>
    </row>
    <row r="2362" spans="1:6" ht="20.25">
      <c r="A2362" s="41"/>
      <c r="B2362" s="281"/>
      <c r="C2362" s="280"/>
      <c r="D2362" s="42"/>
      <c r="E2362" s="89"/>
    </row>
    <row r="2363" spans="1:6" ht="20.25">
      <c r="A2363" s="280"/>
      <c r="B2363" s="281"/>
      <c r="C2363" s="280"/>
      <c r="D2363" s="45"/>
      <c r="E2363" s="153"/>
    </row>
    <row r="2364" spans="1:6" ht="20.25">
      <c r="A2364" s="280"/>
      <c r="B2364" s="281"/>
      <c r="C2364" s="280"/>
      <c r="D2364" s="45"/>
      <c r="E2364" s="153"/>
    </row>
    <row r="2365" spans="1:6" ht="20.25">
      <c r="A2365" s="280"/>
      <c r="B2365" s="281"/>
      <c r="C2365" s="280"/>
      <c r="D2365" s="45"/>
      <c r="E2365" s="153"/>
    </row>
    <row r="2366" spans="1:6" ht="20.25">
      <c r="A2366" s="280"/>
      <c r="B2366" s="281"/>
      <c r="C2366" s="280"/>
      <c r="D2366" s="45"/>
      <c r="E2366" s="153"/>
    </row>
    <row r="2367" spans="1:6" ht="20.25">
      <c r="A2367" s="47"/>
      <c r="B2367" s="48"/>
      <c r="C2367" s="47"/>
      <c r="D2367" s="49"/>
      <c r="E2367" s="154"/>
    </row>
    <row r="2368" spans="1:6" ht="20.25">
      <c r="A2368" s="30"/>
      <c r="B2368" s="51"/>
      <c r="C2368" s="30"/>
      <c r="D2368" s="49"/>
      <c r="E2368" s="154"/>
    </row>
    <row r="2369" spans="1:6" ht="20.25">
      <c r="A2369" s="52"/>
      <c r="B2369" s="53"/>
      <c r="C2369" s="1238" t="s">
        <v>779</v>
      </c>
      <c r="D2369" s="1239"/>
      <c r="E2369" s="62">
        <f>SUM(E2342:E2368)</f>
        <v>3907857.55</v>
      </c>
    </row>
    <row r="2370" spans="1:6" ht="20.25">
      <c r="A2370" s="55" t="s">
        <v>23</v>
      </c>
      <c r="B2370" s="53"/>
      <c r="C2370" s="53"/>
      <c r="D2370" s="53"/>
      <c r="E2370" s="53"/>
    </row>
    <row r="2371" spans="1:6" ht="20.25">
      <c r="A2371" s="19" t="s">
        <v>0</v>
      </c>
      <c r="B2371" s="20"/>
      <c r="C2371" s="20"/>
      <c r="D2371" s="21"/>
      <c r="E2371" s="22"/>
    </row>
    <row r="2372" spans="1:6" ht="20.25">
      <c r="A2372" s="19" t="s">
        <v>1</v>
      </c>
      <c r="B2372" s="20"/>
      <c r="C2372" s="19" t="s">
        <v>2</v>
      </c>
      <c r="D2372" s="21"/>
      <c r="E2372" s="21"/>
    </row>
    <row r="2373" spans="1:6" ht="20.25">
      <c r="A2373" s="19"/>
      <c r="B2373" s="23"/>
      <c r="C2373" s="20"/>
      <c r="D2373" s="22"/>
      <c r="E2373" s="22"/>
    </row>
    <row r="2374" spans="1:6" ht="20.25">
      <c r="A2374" s="19"/>
      <c r="B2374" s="23"/>
      <c r="C2374" s="20"/>
      <c r="D2374" s="22"/>
      <c r="E2374" s="22"/>
    </row>
    <row r="2375" spans="1:6" ht="20.25">
      <c r="A2375" s="19" t="s">
        <v>3</v>
      </c>
      <c r="B2375" s="23"/>
      <c r="C2375" s="20"/>
      <c r="D2375" s="22"/>
      <c r="E2375" s="22"/>
    </row>
    <row r="2376" spans="1:6" ht="20.25">
      <c r="A2376" s="21"/>
      <c r="B2376" s="24"/>
      <c r="C2376" s="21"/>
      <c r="D2376" s="22"/>
      <c r="E2376" s="22"/>
      <c r="F2376" s="296"/>
    </row>
    <row r="2377" spans="1:6" ht="20.25">
      <c r="A2377" s="21" t="s">
        <v>258</v>
      </c>
      <c r="B2377" s="24"/>
      <c r="C2377" s="21"/>
      <c r="D2377" s="22"/>
      <c r="E2377" s="22"/>
      <c r="F2377" s="296"/>
    </row>
    <row r="2378" spans="1:6" ht="20.25">
      <c r="A2378" s="21" t="s">
        <v>5</v>
      </c>
      <c r="B2378" s="21"/>
      <c r="C2378" s="21"/>
      <c r="D2378" s="22"/>
      <c r="E2378" s="22"/>
      <c r="F2378" s="296"/>
    </row>
    <row r="2379" spans="1:6" ht="20.25">
      <c r="A2379" s="21" t="s">
        <v>6</v>
      </c>
      <c r="B2379" s="22"/>
      <c r="C2379" s="22"/>
      <c r="D2379" s="22"/>
      <c r="E2379" s="22"/>
      <c r="F2379" s="296"/>
    </row>
    <row r="2380" spans="1:6" ht="20.25">
      <c r="A2380" s="714" t="s">
        <v>7</v>
      </c>
      <c r="B2380" s="26" t="s">
        <v>8</v>
      </c>
      <c r="C2380" s="1238" t="s">
        <v>9</v>
      </c>
      <c r="D2380" s="1240"/>
      <c r="E2380" s="714" t="s">
        <v>10</v>
      </c>
      <c r="F2380" s="296"/>
    </row>
    <row r="2381" spans="1:6" ht="20.25">
      <c r="A2381" s="27"/>
      <c r="B2381" s="28" t="s">
        <v>11</v>
      </c>
      <c r="C2381" s="714"/>
      <c r="D2381" s="29"/>
      <c r="E2381" s="27" t="s">
        <v>12</v>
      </c>
      <c r="F2381" s="296"/>
    </row>
    <row r="2382" spans="1:6" ht="20.25">
      <c r="A2382" s="30"/>
      <c r="B2382" s="31"/>
      <c r="C2382" s="715" t="s">
        <v>13</v>
      </c>
      <c r="D2382" s="718" t="s">
        <v>14</v>
      </c>
      <c r="E2382" s="715"/>
      <c r="F2382" s="296"/>
    </row>
    <row r="2383" spans="1:6" ht="20.25">
      <c r="A2383" s="34" t="s">
        <v>259</v>
      </c>
      <c r="B2383" s="34" t="s">
        <v>26</v>
      </c>
      <c r="C2383" s="34" t="s">
        <v>17</v>
      </c>
      <c r="D2383" s="35">
        <v>38701</v>
      </c>
      <c r="E2383" s="94">
        <v>-449.9</v>
      </c>
      <c r="F2383" s="296"/>
    </row>
    <row r="2384" spans="1:6" ht="20.25">
      <c r="A2384" s="280"/>
      <c r="B2384" s="280" t="s">
        <v>26</v>
      </c>
      <c r="C2384" s="280" t="s">
        <v>19</v>
      </c>
      <c r="D2384" s="38">
        <v>39263</v>
      </c>
      <c r="E2384" s="88">
        <v>-319</v>
      </c>
      <c r="F2384" s="296"/>
    </row>
    <row r="2385" spans="1:6" ht="20.25">
      <c r="A2385" s="41"/>
      <c r="B2385" s="280" t="s">
        <v>16</v>
      </c>
      <c r="C2385" s="280" t="s">
        <v>17</v>
      </c>
      <c r="D2385" s="38">
        <v>39736</v>
      </c>
      <c r="E2385" s="89">
        <v>3000</v>
      </c>
      <c r="F2385" s="296"/>
    </row>
    <row r="2386" spans="1:6" ht="20.25">
      <c r="A2386" s="41"/>
      <c r="B2386" s="280" t="s">
        <v>26</v>
      </c>
      <c r="C2386" s="280" t="s">
        <v>19</v>
      </c>
      <c r="D2386" s="38">
        <v>39752</v>
      </c>
      <c r="E2386" s="88">
        <v>-2617</v>
      </c>
      <c r="F2386" s="296"/>
    </row>
    <row r="2387" spans="1:6" ht="20.25">
      <c r="A2387" s="41"/>
      <c r="B2387" s="280" t="s">
        <v>26</v>
      </c>
      <c r="C2387" s="280" t="s">
        <v>19</v>
      </c>
      <c r="D2387" s="38">
        <v>40056</v>
      </c>
      <c r="E2387" s="88">
        <v>-384.3</v>
      </c>
      <c r="F2387" s="296"/>
    </row>
    <row r="2388" spans="1:6" ht="20.25">
      <c r="A2388" s="41"/>
      <c r="B2388" s="280" t="s">
        <v>20</v>
      </c>
      <c r="C2388" s="280" t="s">
        <v>19</v>
      </c>
      <c r="D2388" s="38">
        <v>40755</v>
      </c>
      <c r="E2388" s="88">
        <v>-500</v>
      </c>
      <c r="F2388" s="296"/>
    </row>
    <row r="2389" spans="1:6" ht="20.25">
      <c r="A2389" s="47"/>
      <c r="B2389" s="280" t="s">
        <v>16</v>
      </c>
      <c r="C2389" s="280" t="s">
        <v>19</v>
      </c>
      <c r="D2389" s="38">
        <v>42886</v>
      </c>
      <c r="E2389" s="114">
        <v>66362</v>
      </c>
      <c r="F2389" s="298"/>
    </row>
    <row r="2390" spans="1:6" ht="20.25">
      <c r="A2390" s="47"/>
      <c r="B2390" s="281" t="s">
        <v>18</v>
      </c>
      <c r="C2390" s="280" t="s">
        <v>19</v>
      </c>
      <c r="D2390" s="42">
        <v>43190</v>
      </c>
      <c r="E2390" s="89">
        <v>1503431</v>
      </c>
      <c r="F2390" s="303">
        <v>43101</v>
      </c>
    </row>
    <row r="2391" spans="1:6" ht="20.25">
      <c r="A2391" s="47"/>
      <c r="B2391" s="280"/>
      <c r="C2391" s="280"/>
      <c r="D2391" s="38"/>
      <c r="E2391" s="88"/>
      <c r="F2391" s="303"/>
    </row>
    <row r="2392" spans="1:6" ht="20.25">
      <c r="A2392" s="47"/>
      <c r="B2392" s="280"/>
      <c r="C2392" s="280"/>
      <c r="D2392" s="38"/>
      <c r="E2392" s="89"/>
      <c r="F2392" s="303"/>
    </row>
    <row r="2393" spans="1:6" ht="20.25">
      <c r="A2393" s="280"/>
      <c r="B2393" s="280"/>
      <c r="C2393" s="280"/>
      <c r="D2393" s="38"/>
      <c r="E2393" s="88"/>
      <c r="F2393" s="303"/>
    </row>
    <row r="2394" spans="1:6" ht="20.25">
      <c r="A2394" s="280"/>
      <c r="B2394" s="280"/>
      <c r="C2394" s="280"/>
      <c r="D2394" s="38"/>
      <c r="E2394" s="89"/>
      <c r="F2394" s="303"/>
    </row>
    <row r="2395" spans="1:6" ht="20.25">
      <c r="A2395" s="41"/>
      <c r="B2395" s="280"/>
      <c r="C2395" s="282"/>
      <c r="D2395" s="38"/>
      <c r="E2395" s="89"/>
      <c r="F2395" s="296"/>
    </row>
    <row r="2396" spans="1:6" ht="20.25">
      <c r="A2396" s="41"/>
      <c r="B2396" s="280"/>
      <c r="C2396" s="280"/>
      <c r="D2396" s="38"/>
      <c r="E2396" s="88"/>
      <c r="F2396" s="296"/>
    </row>
    <row r="2397" spans="1:6" ht="20.25">
      <c r="A2397" s="41"/>
      <c r="B2397" s="280"/>
      <c r="C2397" s="280"/>
      <c r="D2397" s="38"/>
      <c r="E2397" s="88"/>
      <c r="F2397" s="296"/>
    </row>
    <row r="2398" spans="1:6" ht="20.25">
      <c r="A2398" s="41"/>
      <c r="B2398" s="280"/>
      <c r="C2398" s="280"/>
      <c r="D2398" s="38"/>
      <c r="E2398" s="89"/>
      <c r="F2398" s="296"/>
    </row>
    <row r="2399" spans="1:6" ht="20.25">
      <c r="A2399" s="280"/>
      <c r="B2399" s="281"/>
      <c r="C2399" s="280"/>
      <c r="D2399" s="45"/>
      <c r="E2399" s="46"/>
      <c r="F2399" s="296"/>
    </row>
    <row r="2400" spans="1:6" ht="20.25">
      <c r="A2400" s="280"/>
      <c r="B2400" s="281"/>
      <c r="C2400" s="280"/>
      <c r="D2400" s="45"/>
      <c r="E2400" s="46"/>
      <c r="F2400" s="296"/>
    </row>
    <row r="2401" spans="1:6" ht="20.25">
      <c r="A2401" s="280"/>
      <c r="B2401" s="281"/>
      <c r="C2401" s="280"/>
      <c r="D2401" s="45"/>
      <c r="E2401" s="46"/>
      <c r="F2401" s="296"/>
    </row>
    <row r="2402" spans="1:6" ht="20.25">
      <c r="A2402" s="280"/>
      <c r="B2402" s="281"/>
      <c r="C2402" s="280"/>
      <c r="D2402" s="45"/>
      <c r="E2402" s="46"/>
      <c r="F2402" s="296"/>
    </row>
    <row r="2403" spans="1:6" ht="20.25">
      <c r="A2403" s="280"/>
      <c r="B2403" s="281"/>
      <c r="C2403" s="280"/>
      <c r="D2403" s="45"/>
      <c r="E2403" s="46"/>
      <c r="F2403" s="296"/>
    </row>
    <row r="2404" spans="1:6" ht="20.25">
      <c r="A2404" s="280"/>
      <c r="B2404" s="281"/>
      <c r="C2404" s="280"/>
      <c r="D2404" s="45"/>
      <c r="E2404" s="46"/>
      <c r="F2404" s="296"/>
    </row>
    <row r="2405" spans="1:6" ht="20.25">
      <c r="A2405" s="280"/>
      <c r="B2405" s="281"/>
      <c r="C2405" s="280"/>
      <c r="D2405" s="45"/>
      <c r="E2405" s="46"/>
      <c r="F2405" s="296"/>
    </row>
    <row r="2406" spans="1:6" ht="20.25">
      <c r="A2406" s="280"/>
      <c r="B2406" s="281"/>
      <c r="C2406" s="280"/>
      <c r="D2406" s="45"/>
      <c r="E2406" s="46"/>
      <c r="F2406" s="296"/>
    </row>
    <row r="2407" spans="1:6" ht="20.25">
      <c r="A2407" s="280"/>
      <c r="B2407" s="281"/>
      <c r="C2407" s="280"/>
      <c r="D2407" s="45"/>
      <c r="E2407" s="46"/>
      <c r="F2407" s="296"/>
    </row>
    <row r="2408" spans="1:6" ht="20.25">
      <c r="A2408" s="47"/>
      <c r="B2408" s="48"/>
      <c r="C2408" s="47"/>
      <c r="D2408" s="49"/>
      <c r="E2408" s="50"/>
      <c r="F2408" s="296"/>
    </row>
    <row r="2409" spans="1:6" ht="20.25">
      <c r="A2409" s="30"/>
      <c r="B2409" s="51"/>
      <c r="C2409" s="30"/>
      <c r="D2409" s="49"/>
      <c r="E2409" s="50"/>
      <c r="F2409" s="296"/>
    </row>
    <row r="2410" spans="1:6" ht="20.25">
      <c r="A2410" s="52"/>
      <c r="B2410" s="53"/>
      <c r="C2410" s="1238" t="s">
        <v>779</v>
      </c>
      <c r="D2410" s="1239"/>
      <c r="E2410" s="62">
        <f>SUM(E2383:E2409)</f>
        <v>1568522.8</v>
      </c>
      <c r="F2410" s="296"/>
    </row>
    <row r="2411" spans="1:6" ht="20.25">
      <c r="A2411" s="55" t="s">
        <v>23</v>
      </c>
      <c r="B2411" s="22"/>
      <c r="C2411" s="22"/>
      <c r="D2411" s="22"/>
      <c r="E2411" s="22"/>
    </row>
    <row r="2412" spans="1:6" ht="20.25">
      <c r="A2412" s="19" t="s">
        <v>0</v>
      </c>
      <c r="B2412" s="20"/>
      <c r="C2412" s="20"/>
      <c r="D2412" s="21"/>
      <c r="E2412" s="22"/>
    </row>
    <row r="2413" spans="1:6" ht="20.25">
      <c r="A2413" s="19" t="s">
        <v>1</v>
      </c>
      <c r="B2413" s="20"/>
      <c r="C2413" s="19" t="s">
        <v>2</v>
      </c>
      <c r="D2413" s="21"/>
      <c r="E2413" s="21"/>
    </row>
    <row r="2414" spans="1:6" ht="20.25">
      <c r="A2414" s="19"/>
      <c r="B2414" s="23"/>
      <c r="C2414" s="20"/>
      <c r="D2414" s="22"/>
      <c r="E2414" s="22"/>
    </row>
    <row r="2415" spans="1:6" ht="20.25">
      <c r="A2415" s="19"/>
      <c r="B2415" s="23"/>
      <c r="C2415" s="20"/>
      <c r="D2415" s="22"/>
      <c r="E2415" s="22"/>
    </row>
    <row r="2416" spans="1:6" ht="20.25">
      <c r="A2416" s="19" t="s">
        <v>3</v>
      </c>
      <c r="B2416" s="23"/>
      <c r="C2416" s="20"/>
      <c r="D2416" s="22"/>
      <c r="E2416" s="22"/>
    </row>
    <row r="2417" spans="1:6" ht="20.25">
      <c r="A2417" s="21"/>
      <c r="B2417" s="24"/>
      <c r="C2417" s="21"/>
      <c r="D2417" s="22"/>
      <c r="E2417" s="22"/>
    </row>
    <row r="2418" spans="1:6" ht="20.25">
      <c r="A2418" s="21" t="s">
        <v>260</v>
      </c>
      <c r="B2418" s="24"/>
      <c r="C2418" s="21"/>
      <c r="D2418" s="22"/>
      <c r="E2418" s="22"/>
    </row>
    <row r="2419" spans="1:6" ht="20.25">
      <c r="A2419" s="21" t="s">
        <v>5</v>
      </c>
      <c r="B2419" s="21"/>
      <c r="C2419" s="21"/>
      <c r="D2419" s="22"/>
      <c r="E2419" s="22"/>
    </row>
    <row r="2420" spans="1:6" ht="20.25">
      <c r="A2420" s="21" t="s">
        <v>6</v>
      </c>
      <c r="B2420" s="24"/>
      <c r="C2420" s="21"/>
      <c r="D2420" s="22"/>
      <c r="E2420" s="22"/>
    </row>
    <row r="2421" spans="1:6" ht="20.25">
      <c r="A2421" s="714" t="s">
        <v>7</v>
      </c>
      <c r="B2421" s="26" t="s">
        <v>8</v>
      </c>
      <c r="C2421" s="1238" t="s">
        <v>9</v>
      </c>
      <c r="D2421" s="1240"/>
      <c r="E2421" s="714" t="s">
        <v>10</v>
      </c>
    </row>
    <row r="2422" spans="1:6" ht="20.25">
      <c r="A2422" s="27"/>
      <c r="B2422" s="28" t="s">
        <v>11</v>
      </c>
      <c r="C2422" s="714"/>
      <c r="D2422" s="29"/>
      <c r="E2422" s="27" t="s">
        <v>12</v>
      </c>
    </row>
    <row r="2423" spans="1:6" ht="20.25">
      <c r="A2423" s="30"/>
      <c r="B2423" s="31"/>
      <c r="C2423" s="715" t="s">
        <v>13</v>
      </c>
      <c r="D2423" s="718" t="s">
        <v>14</v>
      </c>
      <c r="E2423" s="715"/>
    </row>
    <row r="2424" spans="1:6" ht="20.25">
      <c r="A2424" s="34" t="s">
        <v>261</v>
      </c>
      <c r="B2424" s="34" t="s">
        <v>26</v>
      </c>
      <c r="C2424" s="280" t="s">
        <v>17</v>
      </c>
      <c r="D2424" s="35">
        <v>38852</v>
      </c>
      <c r="E2424" s="94">
        <v>-486.32</v>
      </c>
    </row>
    <row r="2425" spans="1:6" ht="20.25">
      <c r="A2425" s="280"/>
      <c r="B2425" s="280" t="s">
        <v>26</v>
      </c>
      <c r="C2425" s="280" t="s">
        <v>17</v>
      </c>
      <c r="D2425" s="38">
        <v>39036</v>
      </c>
      <c r="E2425" s="88">
        <v>-2244.1</v>
      </c>
    </row>
    <row r="2426" spans="1:6" ht="20.25">
      <c r="A2426" s="280"/>
      <c r="B2426" s="280" t="s">
        <v>26</v>
      </c>
      <c r="C2426" s="280" t="s">
        <v>17</v>
      </c>
      <c r="D2426" s="38">
        <v>39097</v>
      </c>
      <c r="E2426" s="88">
        <v>-1653.3</v>
      </c>
    </row>
    <row r="2427" spans="1:6" ht="20.25">
      <c r="A2427" s="280"/>
      <c r="B2427" s="280" t="s">
        <v>26</v>
      </c>
      <c r="C2427" s="280" t="s">
        <v>19</v>
      </c>
      <c r="D2427" s="38">
        <v>39141</v>
      </c>
      <c r="E2427" s="88">
        <v>-177</v>
      </c>
      <c r="F2427" s="297"/>
    </row>
    <row r="2428" spans="1:6" ht="20.25">
      <c r="A2428" s="280"/>
      <c r="B2428" s="280" t="s">
        <v>26</v>
      </c>
      <c r="C2428" s="280" t="s">
        <v>19</v>
      </c>
      <c r="D2428" s="38">
        <v>39202</v>
      </c>
      <c r="E2428" s="88">
        <v>-3176</v>
      </c>
      <c r="F2428" s="297"/>
    </row>
    <row r="2429" spans="1:6" ht="20.25">
      <c r="A2429" s="41"/>
      <c r="B2429" s="280" t="s">
        <v>105</v>
      </c>
      <c r="C2429" s="280" t="s">
        <v>17</v>
      </c>
      <c r="D2429" s="38">
        <v>39340</v>
      </c>
      <c r="E2429" s="88">
        <v>-14562.7</v>
      </c>
      <c r="F2429" s="297"/>
    </row>
    <row r="2430" spans="1:6" ht="20.25">
      <c r="A2430" s="41"/>
      <c r="B2430" s="280" t="s">
        <v>105</v>
      </c>
      <c r="C2430" s="280" t="s">
        <v>19</v>
      </c>
      <c r="D2430" s="38">
        <v>39386</v>
      </c>
      <c r="E2430" s="88">
        <v>-64</v>
      </c>
      <c r="F2430" s="297"/>
    </row>
    <row r="2431" spans="1:6" ht="20.25">
      <c r="A2431" s="41"/>
      <c r="B2431" s="280" t="s">
        <v>105</v>
      </c>
      <c r="C2431" s="280" t="s">
        <v>17</v>
      </c>
      <c r="D2431" s="38">
        <v>39401</v>
      </c>
      <c r="E2431" s="88">
        <v>-186.1</v>
      </c>
      <c r="F2431" s="297"/>
    </row>
    <row r="2432" spans="1:6" ht="20.25">
      <c r="A2432" s="41"/>
      <c r="B2432" s="280" t="s">
        <v>105</v>
      </c>
      <c r="C2432" s="280" t="s">
        <v>19</v>
      </c>
      <c r="D2432" s="38" t="s">
        <v>262</v>
      </c>
      <c r="E2432" s="88">
        <v>-3929.3</v>
      </c>
      <c r="F2432" s="297"/>
    </row>
    <row r="2433" spans="1:6" ht="20.25">
      <c r="A2433" s="41"/>
      <c r="B2433" s="280" t="s">
        <v>105</v>
      </c>
      <c r="C2433" s="280" t="s">
        <v>17</v>
      </c>
      <c r="D2433" s="38">
        <v>39431</v>
      </c>
      <c r="E2433" s="88">
        <v>-5351.8</v>
      </c>
      <c r="F2433" s="297"/>
    </row>
    <row r="2434" spans="1:6" ht="20.25">
      <c r="A2434" s="41"/>
      <c r="B2434" s="280" t="s">
        <v>105</v>
      </c>
      <c r="C2434" s="280" t="s">
        <v>19</v>
      </c>
      <c r="D2434" s="38">
        <v>39447</v>
      </c>
      <c r="E2434" s="88">
        <v>-66.8</v>
      </c>
      <c r="F2434" s="297"/>
    </row>
    <row r="2435" spans="1:6" ht="20.25">
      <c r="A2435" s="280"/>
      <c r="B2435" s="280" t="s">
        <v>105</v>
      </c>
      <c r="C2435" s="280" t="s">
        <v>19</v>
      </c>
      <c r="D2435" s="38">
        <v>39506</v>
      </c>
      <c r="E2435" s="88">
        <v>-126</v>
      </c>
      <c r="F2435" s="297"/>
    </row>
    <row r="2436" spans="1:6" ht="20.25">
      <c r="A2436" s="41"/>
      <c r="B2436" s="280" t="s">
        <v>105</v>
      </c>
      <c r="C2436" s="280" t="s">
        <v>19</v>
      </c>
      <c r="D2436" s="38">
        <v>39538</v>
      </c>
      <c r="E2436" s="88">
        <v>-95851.199999999997</v>
      </c>
      <c r="F2436" s="297"/>
    </row>
    <row r="2437" spans="1:6" ht="20.25">
      <c r="A2437" s="41"/>
      <c r="B2437" s="280" t="s">
        <v>104</v>
      </c>
      <c r="C2437" s="280" t="s">
        <v>19</v>
      </c>
      <c r="D2437" s="38">
        <v>39721</v>
      </c>
      <c r="E2437" s="89">
        <v>937</v>
      </c>
      <c r="F2437" s="297"/>
    </row>
    <row r="2438" spans="1:6" ht="20.25">
      <c r="A2438" s="280"/>
      <c r="B2438" s="280" t="s">
        <v>104</v>
      </c>
      <c r="C2438" s="280" t="s">
        <v>17</v>
      </c>
      <c r="D2438" s="38">
        <v>39493</v>
      </c>
      <c r="E2438" s="89">
        <v>31274</v>
      </c>
      <c r="F2438" s="297"/>
    </row>
    <row r="2439" spans="1:6" ht="20.25">
      <c r="A2439" s="280"/>
      <c r="B2439" s="280" t="s">
        <v>104</v>
      </c>
      <c r="C2439" s="280" t="s">
        <v>19</v>
      </c>
      <c r="D2439" s="38">
        <v>39538</v>
      </c>
      <c r="E2439" s="89">
        <v>300</v>
      </c>
      <c r="F2439" s="716"/>
    </row>
    <row r="2440" spans="1:6" ht="20.25">
      <c r="A2440" s="280"/>
      <c r="B2440" s="280" t="s">
        <v>104</v>
      </c>
      <c r="C2440" s="280" t="s">
        <v>17</v>
      </c>
      <c r="D2440" s="38">
        <v>39553</v>
      </c>
      <c r="E2440" s="89">
        <v>26811</v>
      </c>
      <c r="F2440" s="716"/>
    </row>
    <row r="2441" spans="1:6" ht="20.25">
      <c r="A2441" s="280"/>
      <c r="B2441" s="280" t="s">
        <v>104</v>
      </c>
      <c r="C2441" s="280" t="s">
        <v>19</v>
      </c>
      <c r="D2441" s="38" t="s">
        <v>263</v>
      </c>
      <c r="E2441" s="89">
        <v>260</v>
      </c>
      <c r="F2441" s="716"/>
    </row>
    <row r="2442" spans="1:6" ht="20.25">
      <c r="A2442" s="280"/>
      <c r="B2442" s="280" t="s">
        <v>104</v>
      </c>
      <c r="C2442" s="280" t="s">
        <v>19</v>
      </c>
      <c r="D2442" s="38">
        <v>39599</v>
      </c>
      <c r="E2442" s="89">
        <v>2126</v>
      </c>
      <c r="F2442" s="716"/>
    </row>
    <row r="2443" spans="1:6" ht="20.25">
      <c r="A2443" s="280"/>
      <c r="B2443" s="280" t="s">
        <v>105</v>
      </c>
      <c r="C2443" s="280" t="s">
        <v>19</v>
      </c>
      <c r="D2443" s="38">
        <v>39629</v>
      </c>
      <c r="E2443" s="88">
        <v>-982.8</v>
      </c>
      <c r="F2443" s="716"/>
    </row>
    <row r="2444" spans="1:6" ht="20.25">
      <c r="A2444" s="280"/>
      <c r="B2444" s="280" t="s">
        <v>104</v>
      </c>
      <c r="C2444" s="280" t="s">
        <v>19</v>
      </c>
      <c r="D2444" s="38">
        <v>39752</v>
      </c>
      <c r="E2444" s="89">
        <v>1208</v>
      </c>
      <c r="F2444" s="716"/>
    </row>
    <row r="2445" spans="1:6" ht="20.25">
      <c r="A2445" s="280"/>
      <c r="B2445" s="280" t="s">
        <v>18</v>
      </c>
      <c r="C2445" s="280" t="s">
        <v>17</v>
      </c>
      <c r="D2445" s="38">
        <v>39828</v>
      </c>
      <c r="E2445" s="88">
        <v>-974</v>
      </c>
      <c r="F2445" s="297"/>
    </row>
    <row r="2446" spans="1:6" ht="20.25">
      <c r="A2446" s="280"/>
      <c r="B2446" s="280" t="s">
        <v>105</v>
      </c>
      <c r="C2446" s="280" t="s">
        <v>19</v>
      </c>
      <c r="D2446" s="38">
        <v>39903</v>
      </c>
      <c r="E2446" s="88">
        <v>-245.7</v>
      </c>
      <c r="F2446" s="716"/>
    </row>
    <row r="2447" spans="1:6" ht="20.25">
      <c r="A2447" s="67"/>
      <c r="B2447" s="67" t="s">
        <v>104</v>
      </c>
      <c r="C2447" s="67" t="s">
        <v>17</v>
      </c>
      <c r="D2447" s="68">
        <v>39918</v>
      </c>
      <c r="E2447" s="155">
        <v>311.10000000000002</v>
      </c>
      <c r="F2447" s="297"/>
    </row>
    <row r="2448" spans="1:6" ht="20.25">
      <c r="A2448" s="52"/>
      <c r="B2448" s="53"/>
      <c r="C2448" s="1238" t="s">
        <v>165</v>
      </c>
      <c r="D2448" s="1239"/>
      <c r="E2448" s="70">
        <f>SUM(E2424:E2447)</f>
        <v>-66850.01999999999</v>
      </c>
      <c r="F2448" s="297"/>
    </row>
    <row r="2449" spans="1:6" ht="20.25">
      <c r="A2449" s="52"/>
      <c r="B2449" s="53"/>
      <c r="C2449" s="28"/>
      <c r="D2449" s="28"/>
      <c r="E2449" s="64"/>
      <c r="F2449" s="613"/>
    </row>
    <row r="2450" spans="1:6" ht="20.25">
      <c r="A2450" s="52"/>
      <c r="B2450" s="53"/>
      <c r="C2450" s="28"/>
      <c r="D2450" s="28"/>
      <c r="E2450" s="64"/>
      <c r="F2450" s="613"/>
    </row>
    <row r="2451" spans="1:6" ht="20.25">
      <c r="A2451" s="52"/>
      <c r="B2451" s="53"/>
      <c r="C2451" s="28"/>
      <c r="D2451" s="28"/>
      <c r="E2451" s="64"/>
      <c r="F2451" s="613"/>
    </row>
    <row r="2452" spans="1:6" ht="20.25">
      <c r="A2452" s="55"/>
      <c r="B2452" s="40"/>
      <c r="C2452" s="40"/>
      <c r="D2452" s="40"/>
      <c r="E2452" s="40"/>
      <c r="F2452" s="300"/>
    </row>
    <row r="2453" spans="1:6" ht="20.25">
      <c r="A2453" s="19" t="s">
        <v>0</v>
      </c>
      <c r="B2453" s="40"/>
      <c r="C2453" s="40"/>
      <c r="D2453" s="40"/>
      <c r="E2453" s="40"/>
      <c r="F2453" s="295"/>
    </row>
    <row r="2454" spans="1:6" ht="20.25">
      <c r="A2454" s="19" t="s">
        <v>1</v>
      </c>
      <c r="B2454" s="22"/>
      <c r="C2454" s="22"/>
      <c r="D2454" s="22"/>
      <c r="E2454" s="22"/>
      <c r="F2454" s="296"/>
    </row>
    <row r="2455" spans="1:6" ht="20.25">
      <c r="A2455" s="19"/>
      <c r="B2455" s="20"/>
      <c r="C2455" s="20"/>
      <c r="D2455" s="21"/>
      <c r="E2455" s="22"/>
      <c r="F2455" s="296"/>
    </row>
    <row r="2456" spans="1:6" ht="20.25">
      <c r="A2456" s="19"/>
      <c r="B2456" s="20"/>
      <c r="C2456" s="19" t="s">
        <v>2</v>
      </c>
      <c r="D2456" s="21"/>
      <c r="E2456" s="21"/>
      <c r="F2456" s="296"/>
    </row>
    <row r="2457" spans="1:6" ht="20.25">
      <c r="A2457" s="19" t="s">
        <v>3</v>
      </c>
      <c r="B2457" s="23"/>
      <c r="C2457" s="20"/>
      <c r="D2457" s="22"/>
      <c r="E2457" s="22"/>
      <c r="F2457" s="296"/>
    </row>
    <row r="2458" spans="1:6" ht="20.25">
      <c r="A2458" s="21"/>
      <c r="B2458" s="23"/>
      <c r="C2458" s="20"/>
      <c r="D2458" s="22"/>
      <c r="E2458" s="22"/>
      <c r="F2458" s="296"/>
    </row>
    <row r="2459" spans="1:6" ht="20.25">
      <c r="A2459" s="21" t="s">
        <v>260</v>
      </c>
      <c r="B2459" s="23"/>
      <c r="C2459" s="20"/>
      <c r="D2459" s="22"/>
      <c r="E2459" s="22"/>
      <c r="F2459" s="296"/>
    </row>
    <row r="2460" spans="1:6" ht="20.25">
      <c r="A2460" s="21" t="s">
        <v>5</v>
      </c>
      <c r="B2460" s="24"/>
      <c r="C2460" s="21"/>
      <c r="D2460" s="22"/>
      <c r="E2460" s="22"/>
      <c r="F2460" s="296"/>
    </row>
    <row r="2461" spans="1:6" ht="20.25">
      <c r="A2461" s="21" t="s">
        <v>6</v>
      </c>
      <c r="B2461" s="24"/>
      <c r="C2461" s="21"/>
      <c r="D2461" s="22"/>
      <c r="E2461" s="22"/>
      <c r="F2461" s="296"/>
    </row>
    <row r="2462" spans="1:6" ht="20.25">
      <c r="A2462" s="714" t="s">
        <v>7</v>
      </c>
      <c r="B2462" s="26" t="s">
        <v>8</v>
      </c>
      <c r="C2462" s="1238" t="s">
        <v>9</v>
      </c>
      <c r="D2462" s="1240"/>
      <c r="E2462" s="714" t="s">
        <v>10</v>
      </c>
      <c r="F2462" s="296"/>
    </row>
    <row r="2463" spans="1:6" ht="20.25">
      <c r="A2463" s="27"/>
      <c r="B2463" s="28" t="s">
        <v>11</v>
      </c>
      <c r="C2463" s="714"/>
      <c r="D2463" s="29"/>
      <c r="E2463" s="27" t="s">
        <v>12</v>
      </c>
      <c r="F2463" s="296"/>
    </row>
    <row r="2464" spans="1:6" ht="20.25">
      <c r="A2464" s="30"/>
      <c r="B2464" s="31"/>
      <c r="C2464" s="715" t="s">
        <v>13</v>
      </c>
      <c r="D2464" s="718" t="s">
        <v>14</v>
      </c>
      <c r="E2464" s="715"/>
      <c r="F2464" s="296"/>
    </row>
    <row r="2465" spans="1:7" ht="20.25">
      <c r="A2465" s="34" t="s">
        <v>261</v>
      </c>
      <c r="B2465" s="712" t="s">
        <v>264</v>
      </c>
      <c r="C2465" s="719"/>
      <c r="D2465" s="713"/>
      <c r="E2465" s="624">
        <f>E2448</f>
        <v>-66850.01999999999</v>
      </c>
      <c r="F2465" s="296"/>
    </row>
    <row r="2466" spans="1:7" ht="20.25">
      <c r="A2466" s="280"/>
      <c r="B2466" s="280" t="s">
        <v>104</v>
      </c>
      <c r="C2466" s="280" t="s">
        <v>17</v>
      </c>
      <c r="D2466" s="38">
        <v>40162</v>
      </c>
      <c r="E2466" s="89">
        <v>14000</v>
      </c>
      <c r="F2466" s="296"/>
    </row>
    <row r="2467" spans="1:7" ht="20.25">
      <c r="A2467" s="41"/>
      <c r="B2467" s="280" t="s">
        <v>265</v>
      </c>
      <c r="C2467" s="280" t="s">
        <v>19</v>
      </c>
      <c r="D2467" s="38">
        <v>40359</v>
      </c>
      <c r="E2467" s="114">
        <v>1324.5</v>
      </c>
      <c r="F2467" s="303"/>
    </row>
    <row r="2468" spans="1:7" ht="20.25">
      <c r="A2468" s="41"/>
      <c r="B2468" s="280" t="s">
        <v>130</v>
      </c>
      <c r="C2468" s="280" t="s">
        <v>266</v>
      </c>
      <c r="D2468" s="38">
        <v>40755</v>
      </c>
      <c r="E2468" s="90">
        <v>-700748</v>
      </c>
      <c r="F2468" s="716"/>
    </row>
    <row r="2469" spans="1:7" ht="20.25">
      <c r="A2469" s="41"/>
      <c r="B2469" s="280" t="s">
        <v>130</v>
      </c>
      <c r="C2469" s="280" t="s">
        <v>266</v>
      </c>
      <c r="D2469" s="38">
        <v>40755</v>
      </c>
      <c r="E2469" s="90">
        <v>-700748</v>
      </c>
      <c r="F2469" s="301"/>
    </row>
    <row r="2470" spans="1:7" ht="20.25">
      <c r="A2470" s="47"/>
      <c r="B2470" s="280" t="s">
        <v>265</v>
      </c>
      <c r="C2470" s="282" t="s">
        <v>19</v>
      </c>
      <c r="D2470" s="147">
        <v>40908</v>
      </c>
      <c r="E2470" s="89">
        <v>47218</v>
      </c>
      <c r="F2470" s="716"/>
    </row>
    <row r="2471" spans="1:7" ht="20.25">
      <c r="A2471" s="47"/>
      <c r="B2471" s="280" t="s">
        <v>161</v>
      </c>
      <c r="C2471" s="38"/>
      <c r="D2471" s="147">
        <v>41394</v>
      </c>
      <c r="E2471" s="88">
        <v>-200</v>
      </c>
      <c r="F2471" s="716"/>
    </row>
    <row r="2472" spans="1:7" ht="20.25">
      <c r="A2472" s="47"/>
      <c r="B2472" s="280" t="s">
        <v>265</v>
      </c>
      <c r="C2472" s="280" t="s">
        <v>19</v>
      </c>
      <c r="D2472" s="147">
        <v>43100</v>
      </c>
      <c r="E2472" s="89">
        <v>178390</v>
      </c>
      <c r="F2472" s="1255" t="s">
        <v>547</v>
      </c>
      <c r="G2472" s="1256"/>
    </row>
    <row r="2473" spans="1:7" ht="20.25">
      <c r="A2473" s="47"/>
      <c r="B2473" s="281" t="s">
        <v>18</v>
      </c>
      <c r="C2473" s="280" t="s">
        <v>17</v>
      </c>
      <c r="D2473" s="42">
        <v>43174</v>
      </c>
      <c r="E2473" s="89">
        <v>8439801</v>
      </c>
      <c r="F2473" s="296"/>
    </row>
    <row r="2474" spans="1:7" ht="20.25">
      <c r="A2474" s="47"/>
      <c r="B2474" s="281" t="s">
        <v>18</v>
      </c>
      <c r="C2474" s="280" t="s">
        <v>19</v>
      </c>
      <c r="D2474" s="42">
        <v>43190</v>
      </c>
      <c r="E2474" s="89">
        <v>6969289</v>
      </c>
      <c r="F2474" s="296"/>
    </row>
    <row r="2475" spans="1:7" ht="20.25">
      <c r="A2475" s="47"/>
      <c r="B2475" s="281"/>
      <c r="C2475" s="280"/>
      <c r="D2475" s="42"/>
      <c r="E2475" s="89"/>
      <c r="F2475" s="296"/>
    </row>
    <row r="2476" spans="1:7" ht="20.25">
      <c r="A2476" s="47"/>
      <c r="B2476" s="280"/>
      <c r="C2476" s="282"/>
      <c r="D2476" s="38"/>
      <c r="E2476" s="89"/>
      <c r="F2476" s="296"/>
    </row>
    <row r="2477" spans="1:7" ht="20.25">
      <c r="A2477" s="280"/>
      <c r="B2477" s="280"/>
      <c r="C2477" s="280"/>
      <c r="D2477" s="38"/>
      <c r="E2477" s="89"/>
      <c r="F2477" s="296"/>
    </row>
    <row r="2478" spans="1:7" ht="20.25">
      <c r="A2478" s="280"/>
      <c r="B2478" s="280"/>
      <c r="C2478" s="280"/>
      <c r="D2478" s="38"/>
      <c r="E2478" s="89"/>
      <c r="F2478" s="296"/>
    </row>
    <row r="2479" spans="1:7" ht="20.25">
      <c r="A2479" s="41"/>
      <c r="B2479" s="280"/>
      <c r="C2479" s="280"/>
      <c r="D2479" s="38"/>
      <c r="E2479" s="89"/>
      <c r="F2479" s="295"/>
    </row>
    <row r="2480" spans="1:7" ht="20.25">
      <c r="A2480" s="41"/>
      <c r="B2480" s="280"/>
      <c r="C2480" s="280"/>
      <c r="D2480" s="38"/>
      <c r="E2480" s="89"/>
      <c r="F2480" s="296"/>
    </row>
    <row r="2481" spans="1:6" ht="20.25">
      <c r="A2481" s="41"/>
      <c r="B2481" s="280"/>
      <c r="C2481" s="280"/>
      <c r="D2481" s="38"/>
      <c r="E2481" s="89"/>
      <c r="F2481" s="296"/>
    </row>
    <row r="2482" spans="1:6" ht="20.25">
      <c r="A2482" s="41"/>
      <c r="B2482" s="280"/>
      <c r="C2482" s="280"/>
      <c r="D2482" s="38"/>
      <c r="E2482" s="89"/>
      <c r="F2482" s="296"/>
    </row>
    <row r="2483" spans="1:6" ht="20.25">
      <c r="A2483" s="41"/>
      <c r="B2483" s="280"/>
      <c r="C2483" s="280"/>
      <c r="D2483" s="38"/>
      <c r="E2483" s="89"/>
      <c r="F2483" s="296"/>
    </row>
    <row r="2484" spans="1:6" ht="20.25">
      <c r="A2484" s="41"/>
      <c r="B2484" s="280"/>
      <c r="C2484" s="280"/>
      <c r="D2484" s="38"/>
      <c r="E2484" s="89"/>
      <c r="F2484" s="296"/>
    </row>
    <row r="2485" spans="1:6" ht="20.25">
      <c r="A2485" s="41"/>
      <c r="B2485" s="280"/>
      <c r="C2485" s="280"/>
      <c r="D2485" s="38"/>
      <c r="E2485" s="89"/>
      <c r="F2485" s="296"/>
    </row>
    <row r="2486" spans="1:6" ht="20.25">
      <c r="A2486" s="41"/>
      <c r="B2486" s="280"/>
      <c r="C2486" s="280"/>
      <c r="D2486" s="38"/>
      <c r="E2486" s="89"/>
      <c r="F2486" s="296"/>
    </row>
    <row r="2487" spans="1:6" ht="20.25">
      <c r="A2487" s="280"/>
      <c r="B2487" s="281"/>
      <c r="C2487" s="280"/>
      <c r="D2487" s="45"/>
      <c r="E2487" s="89"/>
      <c r="F2487" s="296"/>
    </row>
    <row r="2488" spans="1:6" ht="20.25">
      <c r="A2488" s="280"/>
      <c r="B2488" s="281"/>
      <c r="C2488" s="280"/>
      <c r="D2488" s="45"/>
      <c r="E2488" s="89"/>
      <c r="F2488" s="296"/>
    </row>
    <row r="2489" spans="1:6" ht="20.25">
      <c r="A2489" s="280"/>
      <c r="B2489" s="281"/>
      <c r="C2489" s="280"/>
      <c r="D2489" s="45"/>
      <c r="E2489" s="89"/>
      <c r="F2489" s="296"/>
    </row>
    <row r="2490" spans="1:6" ht="20.25">
      <c r="A2490" s="47"/>
      <c r="B2490" s="48"/>
      <c r="C2490" s="47"/>
      <c r="D2490" s="49"/>
      <c r="E2490" s="89"/>
      <c r="F2490" s="296"/>
    </row>
    <row r="2491" spans="1:6" ht="20.25">
      <c r="A2491" s="30"/>
      <c r="B2491" s="51"/>
      <c r="C2491" s="30"/>
      <c r="D2491" s="49"/>
      <c r="E2491" s="50"/>
      <c r="F2491" s="296"/>
    </row>
    <row r="2492" spans="1:6" ht="20.25">
      <c r="A2492" s="52"/>
      <c r="B2492" s="53"/>
      <c r="C2492" s="1238" t="s">
        <v>779</v>
      </c>
      <c r="D2492" s="1239"/>
      <c r="E2492" s="62">
        <f>SUM(E2465:E2491)</f>
        <v>14181476.48</v>
      </c>
      <c r="F2492" s="296"/>
    </row>
    <row r="2493" spans="1:6" ht="20.25">
      <c r="A2493" s="55" t="s">
        <v>23</v>
      </c>
      <c r="B2493" s="92"/>
      <c r="C2493" s="92"/>
      <c r="D2493" s="92"/>
      <c r="E2493" s="92"/>
      <c r="F2493" s="296"/>
    </row>
    <row r="2494" spans="1:6" ht="20.25">
      <c r="A2494" s="19" t="s">
        <v>0</v>
      </c>
      <c r="B2494" s="92"/>
      <c r="C2494" s="92"/>
      <c r="D2494" s="92"/>
      <c r="E2494" s="291"/>
      <c r="F2494" s="296"/>
    </row>
    <row r="2495" spans="1:6" ht="20.25">
      <c r="A2495" s="19" t="s">
        <v>1</v>
      </c>
      <c r="B2495" s="53"/>
      <c r="C2495" s="53"/>
      <c r="D2495" s="53"/>
      <c r="E2495" s="146"/>
      <c r="F2495" s="296"/>
    </row>
    <row r="2496" spans="1:6" ht="20.25">
      <c r="A2496" s="19"/>
      <c r="B2496" s="20"/>
      <c r="C2496" s="20"/>
      <c r="D2496" s="21"/>
      <c r="E2496" s="22"/>
      <c r="F2496" s="296"/>
    </row>
    <row r="2497" spans="1:5" ht="20.25">
      <c r="A2497" s="19" t="s">
        <v>3</v>
      </c>
      <c r="B2497" s="20"/>
      <c r="C2497" s="19" t="s">
        <v>2</v>
      </c>
      <c r="D2497" s="21"/>
      <c r="E2497" s="21"/>
    </row>
    <row r="2498" spans="1:5" ht="20.25">
      <c r="A2498" s="21"/>
      <c r="B2498" s="23"/>
      <c r="C2498" s="20"/>
      <c r="D2498" s="22"/>
      <c r="E2498" s="22"/>
    </row>
    <row r="2499" spans="1:5" ht="20.25">
      <c r="A2499" s="21" t="s">
        <v>267</v>
      </c>
      <c r="B2499" s="23"/>
      <c r="C2499" s="20"/>
      <c r="D2499" s="22"/>
      <c r="E2499" s="22"/>
    </row>
    <row r="2500" spans="1:5" ht="20.25">
      <c r="A2500" s="21" t="s">
        <v>5</v>
      </c>
      <c r="B2500" s="24"/>
      <c r="C2500" s="21"/>
      <c r="D2500" s="22"/>
      <c r="E2500" s="22"/>
    </row>
    <row r="2501" spans="1:5" ht="20.25">
      <c r="A2501" s="21" t="s">
        <v>6</v>
      </c>
      <c r="B2501" s="24"/>
      <c r="C2501" s="21"/>
      <c r="D2501" s="22"/>
      <c r="E2501" s="22"/>
    </row>
    <row r="2502" spans="1:5" ht="20.25">
      <c r="A2502" s="714" t="s">
        <v>7</v>
      </c>
      <c r="B2502" s="26" t="s">
        <v>8</v>
      </c>
      <c r="C2502" s="1238" t="s">
        <v>9</v>
      </c>
      <c r="D2502" s="1240"/>
      <c r="E2502" s="714" t="s">
        <v>10</v>
      </c>
    </row>
    <row r="2503" spans="1:5" ht="20.25">
      <c r="A2503" s="27"/>
      <c r="B2503" s="28" t="s">
        <v>11</v>
      </c>
      <c r="C2503" s="714"/>
      <c r="D2503" s="29"/>
      <c r="E2503" s="27" t="s">
        <v>12</v>
      </c>
    </row>
    <row r="2504" spans="1:5" ht="20.25">
      <c r="A2504" s="30"/>
      <c r="B2504" s="31"/>
      <c r="C2504" s="715" t="s">
        <v>13</v>
      </c>
      <c r="D2504" s="718" t="s">
        <v>14</v>
      </c>
      <c r="E2504" s="715"/>
    </row>
    <row r="2505" spans="1:5" ht="20.25">
      <c r="A2505" s="34" t="s">
        <v>268</v>
      </c>
      <c r="B2505" s="34" t="s">
        <v>26</v>
      </c>
      <c r="C2505" s="280" t="s">
        <v>19</v>
      </c>
      <c r="D2505" s="35">
        <v>39416</v>
      </c>
      <c r="E2505" s="94">
        <v>-1531</v>
      </c>
    </row>
    <row r="2506" spans="1:5" ht="20.25">
      <c r="A2506" s="280"/>
      <c r="B2506" s="280" t="s">
        <v>26</v>
      </c>
      <c r="C2506" s="282" t="s">
        <v>17</v>
      </c>
      <c r="D2506" s="38">
        <v>39431</v>
      </c>
      <c r="E2506" s="88">
        <v>-3622.1</v>
      </c>
    </row>
    <row r="2507" spans="1:5" ht="20.25">
      <c r="A2507" s="280"/>
      <c r="B2507" s="280" t="s">
        <v>26</v>
      </c>
      <c r="C2507" s="280" t="s">
        <v>19</v>
      </c>
      <c r="D2507" s="38">
        <v>39447</v>
      </c>
      <c r="E2507" s="88">
        <v>-427.5</v>
      </c>
    </row>
    <row r="2508" spans="1:5" ht="20.25">
      <c r="A2508" s="280"/>
      <c r="B2508" s="280" t="s">
        <v>26</v>
      </c>
      <c r="C2508" s="280" t="s">
        <v>19</v>
      </c>
      <c r="D2508" s="38">
        <v>39478</v>
      </c>
      <c r="E2508" s="88">
        <v>-1253</v>
      </c>
    </row>
    <row r="2509" spans="1:5" ht="20.25">
      <c r="A2509" s="280"/>
      <c r="B2509" s="280" t="s">
        <v>26</v>
      </c>
      <c r="C2509" s="282" t="s">
        <v>17</v>
      </c>
      <c r="D2509" s="38">
        <v>39553</v>
      </c>
      <c r="E2509" s="88">
        <v>-9819.6</v>
      </c>
    </row>
    <row r="2510" spans="1:5" ht="20.25">
      <c r="A2510" s="280"/>
      <c r="B2510" s="280" t="s">
        <v>26</v>
      </c>
      <c r="C2510" s="280" t="s">
        <v>19</v>
      </c>
      <c r="D2510" s="38">
        <v>39660</v>
      </c>
      <c r="E2510" s="88">
        <v>-114848</v>
      </c>
    </row>
    <row r="2511" spans="1:5" ht="20.25">
      <c r="A2511" s="280"/>
      <c r="B2511" s="280" t="s">
        <v>16</v>
      </c>
      <c r="C2511" s="280" t="s">
        <v>19</v>
      </c>
      <c r="D2511" s="38">
        <v>39629</v>
      </c>
      <c r="E2511" s="89">
        <v>2011</v>
      </c>
    </row>
    <row r="2512" spans="1:5" ht="20.25">
      <c r="A2512" s="280"/>
      <c r="B2512" s="280" t="s">
        <v>16</v>
      </c>
      <c r="C2512" s="282" t="s">
        <v>17</v>
      </c>
      <c r="D2512" s="38">
        <v>39614</v>
      </c>
      <c r="E2512" s="89">
        <v>451.6</v>
      </c>
    </row>
    <row r="2513" spans="1:5" ht="20.25">
      <c r="A2513" s="280"/>
      <c r="B2513" s="280" t="s">
        <v>16</v>
      </c>
      <c r="C2513" s="280" t="s">
        <v>19</v>
      </c>
      <c r="D2513" s="38">
        <v>39660</v>
      </c>
      <c r="E2513" s="89">
        <v>4286.6000000000004</v>
      </c>
    </row>
    <row r="2514" spans="1:5" ht="20.25">
      <c r="A2514" s="280"/>
      <c r="B2514" s="280" t="s">
        <v>26</v>
      </c>
      <c r="C2514" s="282" t="s">
        <v>17</v>
      </c>
      <c r="D2514" s="38">
        <v>39675</v>
      </c>
      <c r="E2514" s="88">
        <v>-16075</v>
      </c>
    </row>
    <row r="2515" spans="1:5" ht="20.25">
      <c r="A2515" s="280"/>
      <c r="B2515" s="280" t="s">
        <v>16</v>
      </c>
      <c r="C2515" s="282" t="s">
        <v>17</v>
      </c>
      <c r="D2515" s="38">
        <v>39675</v>
      </c>
      <c r="E2515" s="89">
        <v>9709.4</v>
      </c>
    </row>
    <row r="2516" spans="1:5" ht="20.25">
      <c r="A2516" s="280"/>
      <c r="B2516" s="280" t="s">
        <v>26</v>
      </c>
      <c r="C2516" s="280" t="s">
        <v>19</v>
      </c>
      <c r="D2516" s="38">
        <v>39660</v>
      </c>
      <c r="E2516" s="88">
        <v>-300</v>
      </c>
    </row>
    <row r="2517" spans="1:5" ht="20.25">
      <c r="A2517" s="280"/>
      <c r="B2517" s="280" t="s">
        <v>16</v>
      </c>
      <c r="C2517" s="280" t="s">
        <v>19</v>
      </c>
      <c r="D2517" s="38">
        <v>39721</v>
      </c>
      <c r="E2517" s="89">
        <v>363</v>
      </c>
    </row>
    <row r="2518" spans="1:5" ht="20.25">
      <c r="A2518" s="280"/>
      <c r="B2518" s="280" t="s">
        <v>26</v>
      </c>
      <c r="C2518" s="282" t="s">
        <v>17</v>
      </c>
      <c r="D2518" s="38">
        <v>39736</v>
      </c>
      <c r="E2518" s="88">
        <v>-15797</v>
      </c>
    </row>
    <row r="2519" spans="1:5" ht="20.25">
      <c r="A2519" s="280"/>
      <c r="B2519" s="280" t="s">
        <v>18</v>
      </c>
      <c r="C2519" s="282" t="s">
        <v>17</v>
      </c>
      <c r="D2519" s="38">
        <v>39767</v>
      </c>
      <c r="E2519" s="88">
        <v>-2955</v>
      </c>
    </row>
    <row r="2520" spans="1:5" ht="20.25">
      <c r="A2520" s="280"/>
      <c r="B2520" s="280" t="s">
        <v>18</v>
      </c>
      <c r="C2520" s="280" t="s">
        <v>19</v>
      </c>
      <c r="D2520" s="38">
        <v>39782</v>
      </c>
      <c r="E2520" s="88">
        <v>-4895</v>
      </c>
    </row>
    <row r="2521" spans="1:5" ht="20.25">
      <c r="A2521" s="280"/>
      <c r="B2521" s="280" t="s">
        <v>18</v>
      </c>
      <c r="C2521" s="282" t="s">
        <v>17</v>
      </c>
      <c r="D2521" s="38">
        <v>39797</v>
      </c>
      <c r="E2521" s="89">
        <v>3055.5</v>
      </c>
    </row>
    <row r="2522" spans="1:5" ht="20.25">
      <c r="A2522" s="280"/>
      <c r="B2522" s="280" t="s">
        <v>18</v>
      </c>
      <c r="C2522" s="280" t="s">
        <v>19</v>
      </c>
      <c r="D2522" s="38">
        <v>39813</v>
      </c>
      <c r="E2522" s="89">
        <v>40</v>
      </c>
    </row>
    <row r="2523" spans="1:5" ht="20.25">
      <c r="A2523" s="280"/>
      <c r="B2523" s="280" t="s">
        <v>26</v>
      </c>
      <c r="C2523" s="280" t="s">
        <v>19</v>
      </c>
      <c r="D2523" s="38">
        <v>39844</v>
      </c>
      <c r="E2523" s="88">
        <v>-720</v>
      </c>
    </row>
    <row r="2524" spans="1:5" ht="20.25">
      <c r="A2524" s="280"/>
      <c r="B2524" s="280" t="s">
        <v>16</v>
      </c>
      <c r="C2524" s="280" t="s">
        <v>19</v>
      </c>
      <c r="D2524" s="38">
        <v>39844</v>
      </c>
      <c r="E2524" s="89">
        <v>13309.13</v>
      </c>
    </row>
    <row r="2525" spans="1:5" ht="20.25">
      <c r="A2525" s="280"/>
      <c r="B2525" s="280" t="s">
        <v>26</v>
      </c>
      <c r="C2525" s="282" t="s">
        <v>17</v>
      </c>
      <c r="D2525" s="38">
        <v>39887</v>
      </c>
      <c r="E2525" s="88">
        <v>-100</v>
      </c>
    </row>
    <row r="2526" spans="1:5" ht="20.25">
      <c r="A2526" s="280"/>
      <c r="B2526" s="280" t="s">
        <v>16</v>
      </c>
      <c r="C2526" s="280" t="s">
        <v>19</v>
      </c>
      <c r="D2526" s="38">
        <v>39903</v>
      </c>
      <c r="E2526" s="89">
        <v>28986.799999999999</v>
      </c>
    </row>
    <row r="2527" spans="1:5" ht="20.25">
      <c r="A2527" s="280"/>
      <c r="B2527" s="280" t="s">
        <v>26</v>
      </c>
      <c r="C2527" s="282" t="s">
        <v>17</v>
      </c>
      <c r="D2527" s="38">
        <v>39918</v>
      </c>
      <c r="E2527" s="88">
        <v>-516.5</v>
      </c>
    </row>
    <row r="2528" spans="1:5" ht="20.25">
      <c r="A2528" s="67"/>
      <c r="B2528" s="67" t="s">
        <v>16</v>
      </c>
      <c r="C2528" s="67" t="s">
        <v>19</v>
      </c>
      <c r="D2528" s="68">
        <v>39933</v>
      </c>
      <c r="E2528" s="155">
        <v>2119.6</v>
      </c>
    </row>
    <row r="2529" spans="1:5" ht="20.25">
      <c r="A2529" s="52"/>
      <c r="B2529" s="53"/>
      <c r="C2529" s="1238" t="s">
        <v>165</v>
      </c>
      <c r="D2529" s="1239"/>
      <c r="E2529" s="70">
        <f>SUM(E2505:E2528)</f>
        <v>-108527.06999999999</v>
      </c>
    </row>
    <row r="2530" spans="1:5" ht="20.25">
      <c r="A2530" s="52"/>
      <c r="B2530" s="53"/>
      <c r="C2530" s="28"/>
      <c r="D2530" s="28"/>
      <c r="E2530" s="64"/>
    </row>
    <row r="2531" spans="1:5" ht="20.25">
      <c r="A2531" s="52"/>
      <c r="B2531" s="53"/>
      <c r="C2531" s="28"/>
      <c r="D2531" s="28"/>
      <c r="E2531" s="64"/>
    </row>
    <row r="2532" spans="1:5" ht="20.25">
      <c r="A2532" s="52"/>
      <c r="B2532" s="53"/>
      <c r="C2532" s="28"/>
      <c r="D2532" s="28"/>
      <c r="E2532" s="64"/>
    </row>
    <row r="2533" spans="1:5" ht="20.25">
      <c r="A2533" s="52"/>
      <c r="B2533" s="53"/>
      <c r="C2533" s="28"/>
      <c r="D2533" s="28"/>
      <c r="E2533" s="64"/>
    </row>
    <row r="2534" spans="1:5" ht="20.25">
      <c r="A2534" s="55"/>
      <c r="B2534" s="92"/>
      <c r="C2534" s="92"/>
      <c r="D2534" s="92"/>
      <c r="E2534" s="92"/>
    </row>
    <row r="2535" spans="1:5" ht="20.25">
      <c r="A2535" s="19" t="s">
        <v>0</v>
      </c>
      <c r="B2535" s="92"/>
      <c r="C2535" s="92"/>
      <c r="D2535" s="92"/>
      <c r="E2535" s="92"/>
    </row>
    <row r="2536" spans="1:5" ht="20.25">
      <c r="A2536" s="19" t="s">
        <v>1</v>
      </c>
      <c r="B2536" s="53"/>
      <c r="C2536" s="53"/>
      <c r="D2536" s="53"/>
      <c r="E2536" s="53"/>
    </row>
    <row r="2537" spans="1:5" ht="20.25">
      <c r="A2537" s="19"/>
      <c r="B2537" s="20"/>
      <c r="C2537" s="20"/>
      <c r="D2537" s="21"/>
      <c r="E2537" s="22"/>
    </row>
    <row r="2538" spans="1:5" ht="20.25">
      <c r="A2538" s="19" t="s">
        <v>3</v>
      </c>
      <c r="B2538" s="20"/>
      <c r="C2538" s="19" t="s">
        <v>2</v>
      </c>
      <c r="D2538" s="21"/>
      <c r="E2538" s="21"/>
    </row>
    <row r="2539" spans="1:5" ht="20.25">
      <c r="A2539" s="21"/>
      <c r="B2539" s="23"/>
      <c r="C2539" s="20"/>
      <c r="D2539" s="22"/>
      <c r="E2539" s="22"/>
    </row>
    <row r="2540" spans="1:5" ht="20.25">
      <c r="A2540" s="21"/>
      <c r="B2540" s="23"/>
      <c r="C2540" s="20"/>
      <c r="D2540" s="22"/>
      <c r="E2540" s="22"/>
    </row>
    <row r="2541" spans="1:5" ht="20.25">
      <c r="A2541" s="21" t="s">
        <v>267</v>
      </c>
      <c r="B2541" s="24"/>
      <c r="C2541" s="21"/>
      <c r="D2541" s="22"/>
      <c r="E2541" s="22"/>
    </row>
    <row r="2542" spans="1:5" ht="20.25">
      <c r="A2542" s="21" t="s">
        <v>5</v>
      </c>
      <c r="B2542" s="24"/>
      <c r="C2542" s="21"/>
      <c r="D2542" s="22"/>
      <c r="E2542" s="22"/>
    </row>
    <row r="2543" spans="1:5" ht="20.25">
      <c r="A2543" s="21" t="s">
        <v>6</v>
      </c>
      <c r="B2543" s="24"/>
      <c r="C2543" s="21"/>
      <c r="D2543" s="22"/>
      <c r="E2543" s="22"/>
    </row>
    <row r="2544" spans="1:5" ht="20.25">
      <c r="A2544" s="714" t="s">
        <v>7</v>
      </c>
      <c r="B2544" s="26" t="s">
        <v>8</v>
      </c>
      <c r="C2544" s="1238" t="s">
        <v>9</v>
      </c>
      <c r="D2544" s="1240"/>
      <c r="E2544" s="714" t="s">
        <v>10</v>
      </c>
    </row>
    <row r="2545" spans="1:8" ht="20.25">
      <c r="A2545" s="27"/>
      <c r="B2545" s="28" t="s">
        <v>11</v>
      </c>
      <c r="C2545" s="714"/>
      <c r="D2545" s="29"/>
      <c r="E2545" s="27" t="s">
        <v>12</v>
      </c>
    </row>
    <row r="2546" spans="1:8" ht="20.25">
      <c r="A2546" s="30"/>
      <c r="B2546" s="31"/>
      <c r="C2546" s="715" t="s">
        <v>13</v>
      </c>
      <c r="D2546" s="718" t="s">
        <v>14</v>
      </c>
      <c r="E2546" s="715"/>
    </row>
    <row r="2547" spans="1:8" ht="20.25">
      <c r="A2547" s="34" t="s">
        <v>268</v>
      </c>
      <c r="B2547" s="712" t="s">
        <v>264</v>
      </c>
      <c r="C2547" s="719"/>
      <c r="D2547" s="713"/>
      <c r="E2547" s="156">
        <f>E2529</f>
        <v>-108527.06999999999</v>
      </c>
    </row>
    <row r="2548" spans="1:8" ht="20.25">
      <c r="A2548" s="41"/>
      <c r="B2548" s="281" t="s">
        <v>18</v>
      </c>
      <c r="C2548" s="280" t="s">
        <v>17</v>
      </c>
      <c r="D2548" s="38">
        <v>43146</v>
      </c>
      <c r="E2548" s="89">
        <v>2836358</v>
      </c>
      <c r="F2548" s="296">
        <v>43101</v>
      </c>
    </row>
    <row r="2549" spans="1:8" ht="20.25">
      <c r="A2549" s="41"/>
      <c r="B2549" s="281" t="s">
        <v>18</v>
      </c>
      <c r="C2549" s="280" t="s">
        <v>19</v>
      </c>
      <c r="D2549" s="42">
        <v>43159</v>
      </c>
      <c r="E2549" s="89">
        <v>3551248</v>
      </c>
      <c r="F2549" s="296">
        <v>43101</v>
      </c>
    </row>
    <row r="2550" spans="1:8" ht="20.25">
      <c r="A2550" s="41"/>
      <c r="B2550" s="280" t="s">
        <v>34</v>
      </c>
      <c r="C2550" s="280" t="s">
        <v>17</v>
      </c>
      <c r="D2550" s="38">
        <v>43174</v>
      </c>
      <c r="E2550" s="89">
        <v>1917306</v>
      </c>
      <c r="F2550" s="296">
        <v>43101</v>
      </c>
    </row>
    <row r="2551" spans="1:8" ht="20.25">
      <c r="A2551" s="47"/>
      <c r="B2551" s="280" t="s">
        <v>34</v>
      </c>
      <c r="C2551" s="280" t="s">
        <v>19</v>
      </c>
      <c r="D2551" s="38">
        <v>43190</v>
      </c>
      <c r="E2551" s="89">
        <v>1514999</v>
      </c>
      <c r="F2551" s="296">
        <v>43101</v>
      </c>
    </row>
    <row r="2552" spans="1:8" ht="20.25">
      <c r="A2552" s="702"/>
      <c r="B2552" s="705"/>
      <c r="C2552" s="705"/>
      <c r="D2552" s="706"/>
      <c r="E2552" s="126"/>
      <c r="F2552" s="703"/>
      <c r="G2552" s="704"/>
      <c r="H2552" s="704"/>
    </row>
    <row r="2553" spans="1:8" ht="20.25">
      <c r="A2553" s="702"/>
      <c r="B2553" s="705"/>
      <c r="C2553" s="705"/>
      <c r="D2553" s="706"/>
      <c r="E2553" s="126"/>
      <c r="F2553" s="703"/>
      <c r="G2553" s="704"/>
      <c r="H2553" s="704"/>
    </row>
    <row r="2554" spans="1:8" ht="20.25">
      <c r="A2554" s="702"/>
      <c r="B2554" s="705"/>
      <c r="C2554" s="705"/>
      <c r="D2554" s="706"/>
      <c r="E2554" s="126"/>
      <c r="F2554" s="703"/>
      <c r="G2554" s="704"/>
      <c r="H2554" s="704"/>
    </row>
    <row r="2555" spans="1:8" ht="20.25">
      <c r="A2555" s="702"/>
      <c r="B2555" s="705"/>
      <c r="C2555" s="705"/>
      <c r="D2555" s="706"/>
      <c r="E2555" s="126"/>
      <c r="F2555" s="703"/>
      <c r="G2555" s="704"/>
      <c r="H2555" s="704"/>
    </row>
    <row r="2556" spans="1:8" ht="20.25">
      <c r="A2556" s="702"/>
      <c r="B2556" s="705"/>
      <c r="C2556" s="705"/>
      <c r="D2556" s="706"/>
      <c r="E2556" s="126"/>
      <c r="F2556" s="703"/>
      <c r="G2556" s="704"/>
      <c r="H2556" s="704"/>
    </row>
    <row r="2557" spans="1:8" ht="20.25">
      <c r="A2557" s="702"/>
      <c r="B2557" s="705"/>
      <c r="C2557" s="705"/>
      <c r="D2557" s="706"/>
      <c r="E2557" s="126"/>
      <c r="F2557" s="703"/>
      <c r="G2557" s="704"/>
      <c r="H2557" s="704"/>
    </row>
    <row r="2558" spans="1:8" ht="20.25">
      <c r="A2558" s="41"/>
      <c r="B2558" s="280"/>
      <c r="C2558" s="280"/>
      <c r="D2558" s="38"/>
      <c r="E2558" s="89"/>
      <c r="F2558" s="296"/>
    </row>
    <row r="2559" spans="1:8" ht="20.25">
      <c r="A2559" s="41"/>
      <c r="B2559" s="280"/>
      <c r="C2559" s="280"/>
      <c r="D2559" s="38"/>
      <c r="E2559" s="89"/>
      <c r="F2559" s="296"/>
    </row>
    <row r="2560" spans="1:8" ht="20.25">
      <c r="A2560" s="41"/>
      <c r="B2560" s="280"/>
      <c r="C2560" s="280"/>
      <c r="D2560" s="38"/>
      <c r="E2560" s="89"/>
      <c r="F2560" s="296"/>
    </row>
    <row r="2561" spans="1:6" ht="20.25">
      <c r="A2561" s="41"/>
      <c r="B2561" s="280"/>
      <c r="C2561" s="280"/>
      <c r="D2561" s="38"/>
      <c r="E2561" s="88"/>
      <c r="F2561" s="296"/>
    </row>
    <row r="2562" spans="1:6" ht="20.25">
      <c r="A2562" s="41"/>
      <c r="B2562" s="280"/>
      <c r="C2562" s="280"/>
      <c r="D2562" s="38"/>
      <c r="E2562" s="88"/>
      <c r="F2562" s="296"/>
    </row>
    <row r="2563" spans="1:6" ht="20.25">
      <c r="A2563" s="41"/>
      <c r="B2563" s="280"/>
      <c r="C2563" s="280"/>
      <c r="D2563" s="38"/>
      <c r="E2563" s="88"/>
    </row>
    <row r="2564" spans="1:6" ht="20.25">
      <c r="A2564" s="41"/>
      <c r="B2564" s="280"/>
      <c r="C2564" s="280"/>
      <c r="D2564" s="38"/>
      <c r="E2564" s="89"/>
    </row>
    <row r="2565" spans="1:6" ht="20.25">
      <c r="A2565" s="41"/>
      <c r="B2565" s="281"/>
      <c r="C2565" s="280"/>
      <c r="D2565" s="42"/>
      <c r="E2565" s="89"/>
    </row>
    <row r="2566" spans="1:6" ht="20.25">
      <c r="A2566" s="41"/>
      <c r="B2566" s="281"/>
      <c r="C2566" s="280"/>
      <c r="D2566" s="42"/>
      <c r="E2566" s="89"/>
    </row>
    <row r="2567" spans="1:6" ht="20.25">
      <c r="A2567" s="41"/>
      <c r="B2567" s="281"/>
      <c r="C2567" s="280"/>
      <c r="D2567" s="42"/>
      <c r="E2567" s="89"/>
    </row>
    <row r="2568" spans="1:6" ht="20.25">
      <c r="A2568" s="41"/>
      <c r="B2568" s="281"/>
      <c r="C2568" s="280"/>
      <c r="D2568" s="42"/>
      <c r="E2568" s="89"/>
    </row>
    <row r="2569" spans="1:6" ht="20.25">
      <c r="A2569" s="280"/>
      <c r="B2569" s="281"/>
      <c r="C2569" s="280"/>
      <c r="D2569" s="45"/>
      <c r="E2569" s="153"/>
    </row>
    <row r="2570" spans="1:6" ht="20.25">
      <c r="A2570" s="280"/>
      <c r="B2570" s="281"/>
      <c r="C2570" s="280"/>
      <c r="D2570" s="45"/>
      <c r="E2570" s="153"/>
    </row>
    <row r="2571" spans="1:6" ht="20.25">
      <c r="A2571" s="280"/>
      <c r="B2571" s="281"/>
      <c r="C2571" s="280"/>
      <c r="D2571" s="45"/>
      <c r="E2571" s="153"/>
    </row>
    <row r="2572" spans="1:6" ht="20.25">
      <c r="A2572" s="47"/>
      <c r="B2572" s="48"/>
      <c r="C2572" s="47"/>
      <c r="D2572" s="49"/>
      <c r="E2572" s="154"/>
    </row>
    <row r="2573" spans="1:6" ht="20.25">
      <c r="A2573" s="30"/>
      <c r="B2573" s="51"/>
      <c r="C2573" s="30"/>
      <c r="D2573" s="49"/>
      <c r="E2573" s="154"/>
    </row>
    <row r="2574" spans="1:6" ht="20.25">
      <c r="A2574" s="52"/>
      <c r="B2574" s="53"/>
      <c r="C2574" s="1238" t="s">
        <v>779</v>
      </c>
      <c r="D2574" s="1239"/>
      <c r="E2574" s="62">
        <f>SUM(E2547:E2573)</f>
        <v>9711383.9299999997</v>
      </c>
    </row>
    <row r="2575" spans="1:6" ht="20.25">
      <c r="A2575" s="55" t="s">
        <v>23</v>
      </c>
      <c r="B2575" s="92"/>
      <c r="C2575" s="92"/>
      <c r="D2575" s="92"/>
      <c r="E2575" s="92"/>
    </row>
    <row r="2576" spans="1:6" ht="20.25">
      <c r="A2576" s="19" t="s">
        <v>0</v>
      </c>
      <c r="B2576" s="92"/>
      <c r="C2576" s="92"/>
      <c r="D2576" s="92"/>
      <c r="E2576" s="92"/>
    </row>
    <row r="2577" spans="1:5" ht="20.25">
      <c r="A2577" s="19" t="s">
        <v>1</v>
      </c>
      <c r="B2577" s="53"/>
      <c r="C2577" s="53"/>
      <c r="D2577" s="53"/>
      <c r="E2577" s="146"/>
    </row>
    <row r="2578" spans="1:5" ht="20.25">
      <c r="A2578" s="19"/>
      <c r="B2578" s="20"/>
      <c r="C2578" s="20"/>
      <c r="D2578" s="21"/>
      <c r="E2578" s="22"/>
    </row>
    <row r="2579" spans="1:5" ht="20.25">
      <c r="A2579" s="19"/>
      <c r="B2579" s="20"/>
      <c r="C2579" s="19" t="s">
        <v>2</v>
      </c>
      <c r="D2579" s="21"/>
      <c r="E2579" s="21"/>
    </row>
    <row r="2580" spans="1:5" ht="20.25">
      <c r="A2580" s="19" t="s">
        <v>3</v>
      </c>
      <c r="B2580" s="23"/>
      <c r="C2580" s="20"/>
      <c r="D2580" s="22"/>
      <c r="E2580" s="22"/>
    </row>
    <row r="2581" spans="1:5" ht="20.25">
      <c r="A2581" s="21"/>
      <c r="B2581" s="23"/>
      <c r="C2581" s="20"/>
      <c r="D2581" s="22"/>
      <c r="E2581" s="22"/>
    </row>
    <row r="2582" spans="1:5" ht="20.25">
      <c r="A2582" s="21" t="s">
        <v>269</v>
      </c>
      <c r="B2582" s="23"/>
      <c r="C2582" s="20"/>
      <c r="D2582" s="22"/>
      <c r="E2582" s="22"/>
    </row>
    <row r="2583" spans="1:5" ht="20.25">
      <c r="A2583" s="21" t="s">
        <v>5</v>
      </c>
      <c r="B2583" s="24"/>
      <c r="C2583" s="21"/>
      <c r="D2583" s="22"/>
      <c r="E2583" s="22"/>
    </row>
    <row r="2584" spans="1:5" ht="20.25">
      <c r="A2584" s="21" t="s">
        <v>6</v>
      </c>
      <c r="B2584" s="24"/>
      <c r="C2584" s="21"/>
      <c r="D2584" s="22"/>
      <c r="E2584" s="22"/>
    </row>
    <row r="2585" spans="1:5" ht="20.25">
      <c r="A2585" s="714" t="s">
        <v>7</v>
      </c>
      <c r="B2585" s="26" t="s">
        <v>8</v>
      </c>
      <c r="C2585" s="1238" t="s">
        <v>9</v>
      </c>
      <c r="D2585" s="1240"/>
      <c r="E2585" s="714" t="s">
        <v>10</v>
      </c>
    </row>
    <row r="2586" spans="1:5" ht="20.25">
      <c r="A2586" s="27"/>
      <c r="B2586" s="28" t="s">
        <v>11</v>
      </c>
      <c r="C2586" s="714"/>
      <c r="D2586" s="29"/>
      <c r="E2586" s="27" t="s">
        <v>12</v>
      </c>
    </row>
    <row r="2587" spans="1:5" ht="20.25">
      <c r="A2587" s="30"/>
      <c r="B2587" s="31"/>
      <c r="C2587" s="715" t="s">
        <v>13</v>
      </c>
      <c r="D2587" s="718" t="s">
        <v>14</v>
      </c>
      <c r="E2587" s="715"/>
    </row>
    <row r="2588" spans="1:5" ht="20.25">
      <c r="A2588" s="34" t="s">
        <v>270</v>
      </c>
      <c r="B2588" s="34" t="s">
        <v>26</v>
      </c>
      <c r="C2588" s="280" t="s">
        <v>17</v>
      </c>
      <c r="D2588" s="35">
        <v>38398</v>
      </c>
      <c r="E2588" s="158">
        <v>-7044.69</v>
      </c>
    </row>
    <row r="2589" spans="1:5" ht="20.25">
      <c r="A2589" s="280"/>
      <c r="B2589" s="280" t="s">
        <v>26</v>
      </c>
      <c r="C2589" s="280" t="s">
        <v>19</v>
      </c>
      <c r="D2589" s="38">
        <v>38625</v>
      </c>
      <c r="E2589" s="159">
        <v>-6843.1</v>
      </c>
    </row>
    <row r="2590" spans="1:5" ht="20.25">
      <c r="A2590" s="41"/>
      <c r="B2590" s="280" t="s">
        <v>26</v>
      </c>
      <c r="C2590" s="280" t="s">
        <v>19</v>
      </c>
      <c r="D2590" s="38">
        <v>39294</v>
      </c>
      <c r="E2590" s="159">
        <v>-420</v>
      </c>
    </row>
    <row r="2591" spans="1:5" ht="20.25">
      <c r="A2591" s="41"/>
      <c r="B2591" s="280" t="s">
        <v>26</v>
      </c>
      <c r="C2591" s="280" t="s">
        <v>19</v>
      </c>
      <c r="D2591" s="38">
        <v>39355</v>
      </c>
      <c r="E2591" s="159">
        <v>-1000</v>
      </c>
    </row>
    <row r="2592" spans="1:5" ht="20.25">
      <c r="A2592" s="41"/>
      <c r="B2592" s="280" t="s">
        <v>26</v>
      </c>
      <c r="C2592" s="280" t="s">
        <v>19</v>
      </c>
      <c r="D2592" s="38">
        <v>39538</v>
      </c>
      <c r="E2592" s="159">
        <v>-1080</v>
      </c>
    </row>
    <row r="2593" spans="1:5" ht="20.25">
      <c r="A2593" s="41"/>
      <c r="B2593" s="280" t="s">
        <v>26</v>
      </c>
      <c r="C2593" s="280" t="s">
        <v>19</v>
      </c>
      <c r="D2593" s="38">
        <v>39568</v>
      </c>
      <c r="E2593" s="159">
        <v>-494</v>
      </c>
    </row>
    <row r="2594" spans="1:5" ht="20.25">
      <c r="A2594" s="41"/>
      <c r="B2594" s="280" t="s">
        <v>26</v>
      </c>
      <c r="C2594" s="280" t="s">
        <v>17</v>
      </c>
      <c r="D2594" s="38">
        <v>39644</v>
      </c>
      <c r="E2594" s="159">
        <v>-1300</v>
      </c>
    </row>
    <row r="2595" spans="1:5" ht="20.25">
      <c r="A2595" s="41"/>
      <c r="B2595" s="280" t="s">
        <v>16</v>
      </c>
      <c r="C2595" s="280" t="s">
        <v>19</v>
      </c>
      <c r="D2595" s="38">
        <v>39660</v>
      </c>
      <c r="E2595" s="160">
        <v>158.19999999999999</v>
      </c>
    </row>
    <row r="2596" spans="1:5" ht="20.25">
      <c r="A2596" s="41"/>
      <c r="B2596" s="280" t="s">
        <v>26</v>
      </c>
      <c r="C2596" s="280" t="s">
        <v>17</v>
      </c>
      <c r="D2596" s="38">
        <v>39675</v>
      </c>
      <c r="E2596" s="159">
        <v>-1979</v>
      </c>
    </row>
    <row r="2597" spans="1:5" ht="20.25">
      <c r="A2597" s="41"/>
      <c r="B2597" s="280" t="s">
        <v>26</v>
      </c>
      <c r="C2597" s="280" t="s">
        <v>17</v>
      </c>
      <c r="D2597" s="38">
        <v>39736</v>
      </c>
      <c r="E2597" s="159">
        <v>-12436</v>
      </c>
    </row>
    <row r="2598" spans="1:5" ht="20.25">
      <c r="A2598" s="41"/>
      <c r="B2598" s="280" t="s">
        <v>16</v>
      </c>
      <c r="C2598" s="280" t="s">
        <v>17</v>
      </c>
      <c r="D2598" s="38">
        <v>39767</v>
      </c>
      <c r="E2598" s="160">
        <v>100</v>
      </c>
    </row>
    <row r="2599" spans="1:5" ht="20.25">
      <c r="A2599" s="41"/>
      <c r="B2599" s="280" t="s">
        <v>16</v>
      </c>
      <c r="C2599" s="280" t="s">
        <v>19</v>
      </c>
      <c r="D2599" s="38">
        <v>39844</v>
      </c>
      <c r="E2599" s="150">
        <v>180</v>
      </c>
    </row>
    <row r="2600" spans="1:5" ht="20.25">
      <c r="A2600" s="41"/>
      <c r="B2600" s="280" t="s">
        <v>16</v>
      </c>
      <c r="C2600" s="280" t="s">
        <v>17</v>
      </c>
      <c r="D2600" s="38">
        <v>39918</v>
      </c>
      <c r="E2600" s="160">
        <v>80</v>
      </c>
    </row>
    <row r="2601" spans="1:5" ht="20.25">
      <c r="A2601" s="41"/>
      <c r="B2601" s="280" t="s">
        <v>16</v>
      </c>
      <c r="C2601" s="280" t="s">
        <v>19</v>
      </c>
      <c r="D2601" s="38">
        <v>39994</v>
      </c>
      <c r="E2601" s="160">
        <v>5670</v>
      </c>
    </row>
    <row r="2602" spans="1:5" ht="20.25">
      <c r="A2602" s="41"/>
      <c r="B2602" s="280" t="s">
        <v>16</v>
      </c>
      <c r="C2602" s="280" t="s">
        <v>19</v>
      </c>
      <c r="D2602" s="38">
        <v>40086</v>
      </c>
      <c r="E2602" s="160">
        <v>2211</v>
      </c>
    </row>
    <row r="2603" spans="1:5" ht="20.25">
      <c r="A2603" s="41"/>
      <c r="B2603" s="280" t="s">
        <v>200</v>
      </c>
      <c r="C2603" s="280"/>
      <c r="D2603" s="38">
        <v>42735</v>
      </c>
      <c r="E2603" s="161">
        <v>4690.9799999999996</v>
      </c>
    </row>
    <row r="2604" spans="1:5" ht="20.25">
      <c r="A2604" s="280"/>
      <c r="B2604" s="280" t="s">
        <v>271</v>
      </c>
      <c r="C2604" s="280" t="s">
        <v>19</v>
      </c>
      <c r="D2604" s="38">
        <v>42794</v>
      </c>
      <c r="E2604" s="161">
        <v>18000</v>
      </c>
    </row>
    <row r="2605" spans="1:5" ht="20.25">
      <c r="A2605" s="280"/>
      <c r="B2605" s="281"/>
      <c r="C2605" s="280"/>
      <c r="D2605" s="38"/>
      <c r="E2605" s="161"/>
    </row>
    <row r="2606" spans="1:5" ht="20.25">
      <c r="A2606" s="280"/>
      <c r="B2606" s="281"/>
      <c r="C2606" s="280"/>
      <c r="D2606" s="38"/>
      <c r="E2606" s="161"/>
    </row>
    <row r="2607" spans="1:5" ht="20.25">
      <c r="A2607" s="280"/>
      <c r="B2607" s="281"/>
      <c r="C2607" s="280"/>
      <c r="D2607" s="38"/>
      <c r="E2607" s="161"/>
    </row>
    <row r="2608" spans="1:5" ht="20.25">
      <c r="A2608" s="280"/>
      <c r="B2608" s="281"/>
      <c r="C2608" s="280"/>
      <c r="D2608" s="38"/>
      <c r="E2608" s="161"/>
    </row>
    <row r="2609" spans="1:5" ht="20.25">
      <c r="A2609" s="280"/>
      <c r="B2609" s="281"/>
      <c r="C2609" s="280"/>
      <c r="D2609" s="38"/>
      <c r="E2609" s="161"/>
    </row>
    <row r="2610" spans="1:5" ht="20.25">
      <c r="A2610" s="280"/>
      <c r="B2610" s="281"/>
      <c r="C2610" s="47"/>
      <c r="D2610" s="38"/>
      <c r="E2610" s="161"/>
    </row>
    <row r="2611" spans="1:5" ht="20.25">
      <c r="A2611" s="280"/>
      <c r="B2611" s="281"/>
      <c r="C2611" s="280"/>
      <c r="D2611" s="38"/>
      <c r="E2611" s="161"/>
    </row>
    <row r="2612" spans="1:5" ht="20.25">
      <c r="A2612" s="280"/>
      <c r="B2612" s="281"/>
      <c r="C2612" s="280"/>
      <c r="D2612" s="38"/>
      <c r="E2612" s="161"/>
    </row>
    <row r="2613" spans="1:5" ht="20.25">
      <c r="A2613" s="47"/>
      <c r="B2613" s="281"/>
      <c r="C2613" s="47"/>
      <c r="D2613" s="38"/>
      <c r="E2613" s="161"/>
    </row>
    <row r="2614" spans="1:5" ht="20.25">
      <c r="A2614" s="30"/>
      <c r="B2614" s="51"/>
      <c r="C2614" s="30"/>
      <c r="D2614" s="49"/>
      <c r="E2614" s="161"/>
    </row>
    <row r="2615" spans="1:5" ht="20.25">
      <c r="A2615" s="52"/>
      <c r="B2615" s="53"/>
      <c r="C2615" s="1238" t="s">
        <v>779</v>
      </c>
      <c r="D2615" s="1239"/>
      <c r="E2615" s="62">
        <f>SUM(E2588:E2614)</f>
        <v>-1506.6100000000006</v>
      </c>
    </row>
    <row r="2616" spans="1:5" ht="20.25">
      <c r="A2616" s="55" t="s">
        <v>23</v>
      </c>
      <c r="B2616" s="92"/>
      <c r="C2616" s="92"/>
      <c r="D2616" s="92"/>
      <c r="E2616" s="92"/>
    </row>
    <row r="2617" spans="1:5" ht="20.25">
      <c r="A2617" s="19" t="s">
        <v>0</v>
      </c>
      <c r="B2617" s="92"/>
      <c r="C2617" s="92"/>
      <c r="D2617" s="92"/>
      <c r="E2617" s="92"/>
    </row>
    <row r="2618" spans="1:5" ht="20.25">
      <c r="A2618" s="19" t="s">
        <v>1</v>
      </c>
      <c r="B2618" s="53"/>
      <c r="C2618" s="53"/>
      <c r="D2618" s="53"/>
      <c r="E2618" s="53"/>
    </row>
    <row r="2619" spans="1:5" ht="20.25">
      <c r="A2619" s="19"/>
      <c r="B2619" s="20"/>
      <c r="C2619" s="20"/>
      <c r="D2619" s="21"/>
      <c r="E2619" s="22"/>
    </row>
    <row r="2620" spans="1:5" ht="20.25">
      <c r="A2620" s="19"/>
      <c r="B2620" s="20"/>
      <c r="C2620" s="19" t="s">
        <v>2</v>
      </c>
      <c r="D2620" s="21"/>
      <c r="E2620" s="21"/>
    </row>
    <row r="2621" spans="1:5" ht="20.25">
      <c r="A2621" s="19" t="s">
        <v>3</v>
      </c>
      <c r="B2621" s="23"/>
      <c r="C2621" s="20"/>
      <c r="D2621" s="22"/>
      <c r="E2621" s="22"/>
    </row>
    <row r="2622" spans="1:5" ht="20.25">
      <c r="A2622" s="21"/>
      <c r="B2622" s="23"/>
      <c r="C2622" s="20"/>
      <c r="D2622" s="22"/>
      <c r="E2622" s="22"/>
    </row>
    <row r="2623" spans="1:5" ht="20.25">
      <c r="A2623" s="21" t="s">
        <v>272</v>
      </c>
      <c r="B2623" s="23"/>
      <c r="C2623" s="20"/>
      <c r="D2623" s="22"/>
      <c r="E2623" s="22"/>
    </row>
    <row r="2624" spans="1:5" ht="20.25">
      <c r="A2624" s="21" t="s">
        <v>5</v>
      </c>
      <c r="B2624" s="24"/>
      <c r="C2624" s="21"/>
      <c r="D2624" s="22"/>
      <c r="E2624" s="22"/>
    </row>
    <row r="2625" spans="1:6" ht="20.25">
      <c r="A2625" s="21" t="s">
        <v>6</v>
      </c>
      <c r="B2625" s="24"/>
      <c r="C2625" s="21"/>
      <c r="D2625" s="22"/>
      <c r="E2625" s="22"/>
    </row>
    <row r="2626" spans="1:6" ht="20.25">
      <c r="A2626" s="714" t="s">
        <v>7</v>
      </c>
      <c r="B2626" s="26" t="s">
        <v>8</v>
      </c>
      <c r="C2626" s="1238" t="s">
        <v>9</v>
      </c>
      <c r="D2626" s="1240"/>
      <c r="E2626" s="714" t="s">
        <v>10</v>
      </c>
    </row>
    <row r="2627" spans="1:6" ht="20.25">
      <c r="A2627" s="27"/>
      <c r="B2627" s="28" t="s">
        <v>11</v>
      </c>
      <c r="C2627" s="714"/>
      <c r="D2627" s="29"/>
      <c r="E2627" s="27" t="s">
        <v>12</v>
      </c>
    </row>
    <row r="2628" spans="1:6" ht="20.25">
      <c r="A2628" s="30"/>
      <c r="B2628" s="31"/>
      <c r="C2628" s="715" t="s">
        <v>13</v>
      </c>
      <c r="D2628" s="718" t="s">
        <v>14</v>
      </c>
      <c r="E2628" s="715"/>
    </row>
    <row r="2629" spans="1:6" ht="20.25">
      <c r="A2629" s="34" t="s">
        <v>273</v>
      </c>
      <c r="B2629" s="34" t="s">
        <v>26</v>
      </c>
      <c r="C2629" s="280" t="s">
        <v>19</v>
      </c>
      <c r="D2629" s="35">
        <v>38717</v>
      </c>
      <c r="E2629" s="158">
        <v>-1233.4000000000001</v>
      </c>
      <c r="F2629" s="296"/>
    </row>
    <row r="2630" spans="1:6" ht="20.25">
      <c r="A2630" s="280"/>
      <c r="B2630" s="280"/>
      <c r="C2630" s="280" t="s">
        <v>274</v>
      </c>
      <c r="D2630" s="38">
        <v>39078</v>
      </c>
      <c r="E2630" s="159">
        <v>-201658</v>
      </c>
      <c r="F2630" s="296"/>
    </row>
    <row r="2631" spans="1:6" ht="20.25">
      <c r="A2631" s="41"/>
      <c r="B2631" s="280" t="s">
        <v>26</v>
      </c>
      <c r="C2631" s="280" t="s">
        <v>19</v>
      </c>
      <c r="D2631" s="38">
        <v>39478</v>
      </c>
      <c r="E2631" s="159">
        <v>-5322</v>
      </c>
      <c r="F2631" s="296"/>
    </row>
    <row r="2632" spans="1:6" ht="20.25">
      <c r="A2632" s="41"/>
      <c r="B2632" s="280" t="s">
        <v>26</v>
      </c>
      <c r="C2632" s="280" t="s">
        <v>19</v>
      </c>
      <c r="D2632" s="38">
        <v>39629</v>
      </c>
      <c r="E2632" s="159">
        <v>-120</v>
      </c>
      <c r="F2632" s="296"/>
    </row>
    <row r="2633" spans="1:6" ht="20.25">
      <c r="A2633" s="41"/>
      <c r="B2633" s="280" t="s">
        <v>16</v>
      </c>
      <c r="C2633" s="280" t="s">
        <v>19</v>
      </c>
      <c r="D2633" s="38">
        <v>40025</v>
      </c>
      <c r="E2633" s="160">
        <v>3000</v>
      </c>
      <c r="F2633" s="296"/>
    </row>
    <row r="2634" spans="1:6" ht="20.25">
      <c r="A2634" s="41"/>
      <c r="B2634" s="280" t="s">
        <v>26</v>
      </c>
      <c r="C2634" s="280" t="s">
        <v>19</v>
      </c>
      <c r="D2634" s="38">
        <v>40086</v>
      </c>
      <c r="E2634" s="159">
        <v>-1921</v>
      </c>
      <c r="F2634" s="296"/>
    </row>
    <row r="2635" spans="1:6" ht="20.25">
      <c r="A2635" s="41"/>
      <c r="B2635" s="280" t="s">
        <v>26</v>
      </c>
      <c r="C2635" s="280" t="s">
        <v>19</v>
      </c>
      <c r="D2635" s="38">
        <v>40147</v>
      </c>
      <c r="E2635" s="159">
        <v>-572.15</v>
      </c>
      <c r="F2635" s="296"/>
    </row>
    <row r="2636" spans="1:6" ht="20.25">
      <c r="A2636" s="41"/>
      <c r="B2636" s="280" t="s">
        <v>34</v>
      </c>
      <c r="C2636" s="280" t="s">
        <v>19</v>
      </c>
      <c r="D2636" s="38">
        <v>40268</v>
      </c>
      <c r="E2636" s="160">
        <v>15845</v>
      </c>
      <c r="F2636" s="296"/>
    </row>
    <row r="2637" spans="1:6" ht="20.25">
      <c r="A2637" s="280"/>
      <c r="B2637" s="280" t="s">
        <v>177</v>
      </c>
      <c r="C2637" s="280" t="s">
        <v>17</v>
      </c>
      <c r="D2637" s="38">
        <v>40344</v>
      </c>
      <c r="E2637" s="159">
        <v>-359</v>
      </c>
      <c r="F2637" s="296"/>
    </row>
    <row r="2638" spans="1:6" ht="20.25">
      <c r="A2638" s="41"/>
      <c r="B2638" s="280" t="s">
        <v>16</v>
      </c>
      <c r="C2638" s="280" t="s">
        <v>19</v>
      </c>
      <c r="D2638" s="38">
        <v>40421</v>
      </c>
      <c r="E2638" s="160">
        <v>34482</v>
      </c>
      <c r="F2638" s="296"/>
    </row>
    <row r="2639" spans="1:6" ht="20.25">
      <c r="A2639" s="280"/>
      <c r="B2639" s="280" t="s">
        <v>177</v>
      </c>
      <c r="C2639" s="280" t="s">
        <v>107</v>
      </c>
      <c r="D2639" s="38">
        <v>41284</v>
      </c>
      <c r="E2639" s="159">
        <v>-5130</v>
      </c>
      <c r="F2639" s="296"/>
    </row>
    <row r="2640" spans="1:6" ht="20.25">
      <c r="A2640" s="280"/>
      <c r="B2640" s="280" t="s">
        <v>59</v>
      </c>
      <c r="C2640" s="280" t="s">
        <v>17</v>
      </c>
      <c r="D2640" s="38">
        <v>41379</v>
      </c>
      <c r="E2640" s="160">
        <v>1000</v>
      </c>
      <c r="F2640" s="296"/>
    </row>
    <row r="2641" spans="1:6" ht="20.25">
      <c r="A2641" s="41"/>
      <c r="B2641" s="281" t="s">
        <v>18</v>
      </c>
      <c r="C2641" s="280" t="s">
        <v>19</v>
      </c>
      <c r="D2641" s="42">
        <v>43159</v>
      </c>
      <c r="E2641" s="89">
        <v>1</v>
      </c>
      <c r="F2641" s="296">
        <v>43101</v>
      </c>
    </row>
    <row r="2642" spans="1:6" ht="20.25">
      <c r="A2642" s="280"/>
      <c r="B2642" s="280" t="s">
        <v>34</v>
      </c>
      <c r="C2642" s="280" t="s">
        <v>17</v>
      </c>
      <c r="D2642" s="38">
        <v>43174</v>
      </c>
      <c r="E2642" s="89">
        <v>11153931</v>
      </c>
      <c r="F2642" s="296"/>
    </row>
    <row r="2643" spans="1:6" ht="20.25">
      <c r="A2643" s="280"/>
      <c r="B2643" s="280" t="s">
        <v>34</v>
      </c>
      <c r="C2643" s="280" t="s">
        <v>19</v>
      </c>
      <c r="D2643" s="38">
        <v>43190</v>
      </c>
      <c r="E2643" s="89">
        <v>9703950</v>
      </c>
      <c r="F2643" s="295"/>
    </row>
    <row r="2644" spans="1:6" ht="20.25">
      <c r="A2644" s="280"/>
      <c r="B2644" s="281"/>
      <c r="C2644" s="280"/>
      <c r="D2644" s="45"/>
      <c r="E2644" s="46"/>
    </row>
    <row r="2645" spans="1:6" ht="20.25">
      <c r="A2645" s="280"/>
      <c r="B2645" s="281"/>
      <c r="C2645" s="280"/>
      <c r="D2645" s="45"/>
      <c r="E2645" s="46"/>
    </row>
    <row r="2646" spans="1:6" ht="20.25">
      <c r="A2646" s="280"/>
      <c r="B2646" s="281"/>
      <c r="C2646" s="280"/>
      <c r="D2646" s="45"/>
      <c r="E2646" s="46"/>
    </row>
    <row r="2647" spans="1:6" ht="20.25">
      <c r="A2647" s="280"/>
      <c r="B2647" s="281"/>
      <c r="C2647" s="280"/>
      <c r="D2647" s="45"/>
      <c r="E2647" s="46"/>
    </row>
    <row r="2648" spans="1:6" ht="20.25">
      <c r="A2648" s="280"/>
      <c r="B2648" s="281"/>
      <c r="C2648" s="280"/>
      <c r="D2648" s="45"/>
      <c r="E2648" s="46"/>
    </row>
    <row r="2649" spans="1:6" ht="20.25">
      <c r="A2649" s="280"/>
      <c r="B2649" s="281"/>
      <c r="C2649" s="280"/>
      <c r="D2649" s="45"/>
      <c r="E2649" s="46"/>
    </row>
    <row r="2650" spans="1:6" ht="20.25">
      <c r="A2650" s="280"/>
      <c r="B2650" s="281"/>
      <c r="C2650" s="280"/>
      <c r="D2650" s="45"/>
      <c r="E2650" s="46"/>
    </row>
    <row r="2651" spans="1:6" ht="20.25">
      <c r="A2651" s="280"/>
      <c r="B2651" s="281"/>
      <c r="C2651" s="280"/>
      <c r="D2651" s="45"/>
      <c r="E2651" s="46"/>
    </row>
    <row r="2652" spans="1:6" ht="20.25">
      <c r="A2652" s="280"/>
      <c r="B2652" s="281"/>
      <c r="C2652" s="280"/>
      <c r="D2652" s="45"/>
      <c r="E2652" s="46"/>
    </row>
    <row r="2653" spans="1:6" ht="20.25">
      <c r="A2653" s="280"/>
      <c r="B2653" s="281"/>
      <c r="C2653" s="280"/>
      <c r="D2653" s="45"/>
      <c r="E2653" s="46"/>
    </row>
    <row r="2654" spans="1:6" ht="20.25">
      <c r="A2654" s="47"/>
      <c r="B2654" s="48"/>
      <c r="C2654" s="47"/>
      <c r="D2654" s="49"/>
      <c r="E2654" s="50"/>
    </row>
    <row r="2655" spans="1:6" ht="20.25">
      <c r="A2655" s="30"/>
      <c r="B2655" s="51"/>
      <c r="C2655" s="30"/>
      <c r="D2655" s="49"/>
      <c r="E2655" s="50"/>
    </row>
    <row r="2656" spans="1:6" ht="20.25">
      <c r="A2656" s="52"/>
      <c r="B2656" s="53"/>
      <c r="C2656" s="1238" t="s">
        <v>779</v>
      </c>
      <c r="D2656" s="1239"/>
      <c r="E2656" s="140">
        <f>SUM(E2629:E2655)</f>
        <v>20695893.449999999</v>
      </c>
    </row>
    <row r="2657" spans="1:5" ht="20.25">
      <c r="A2657" s="55" t="s">
        <v>23</v>
      </c>
      <c r="B2657" s="92"/>
      <c r="C2657" s="92"/>
      <c r="D2657" s="92"/>
      <c r="E2657" s="92"/>
    </row>
    <row r="2658" spans="1:5" ht="20.25">
      <c r="A2658" s="19" t="s">
        <v>0</v>
      </c>
      <c r="B2658" s="92"/>
      <c r="C2658" s="92"/>
      <c r="D2658" s="92"/>
      <c r="E2658" s="92"/>
    </row>
    <row r="2659" spans="1:5" ht="20.25">
      <c r="A2659" s="19" t="s">
        <v>1</v>
      </c>
      <c r="B2659" s="22"/>
      <c r="C2659" s="22"/>
      <c r="D2659" s="22"/>
      <c r="E2659" s="22"/>
    </row>
    <row r="2660" spans="1:5" ht="20.25">
      <c r="A2660" s="19"/>
      <c r="B2660" s="20"/>
      <c r="C2660" s="20"/>
      <c r="D2660" s="21"/>
      <c r="E2660" s="22"/>
    </row>
    <row r="2661" spans="1:5" ht="20.25">
      <c r="A2661" s="19"/>
      <c r="B2661" s="20"/>
      <c r="C2661" s="19" t="s">
        <v>2</v>
      </c>
      <c r="D2661" s="21"/>
      <c r="E2661" s="21"/>
    </row>
    <row r="2662" spans="1:5" ht="20.25">
      <c r="A2662" s="19" t="s">
        <v>3</v>
      </c>
      <c r="B2662" s="23"/>
      <c r="C2662" s="20"/>
      <c r="D2662" s="22"/>
      <c r="E2662" s="22"/>
    </row>
    <row r="2663" spans="1:5" ht="20.25">
      <c r="A2663" s="21"/>
      <c r="B2663" s="23"/>
      <c r="C2663" s="20"/>
      <c r="D2663" s="22"/>
      <c r="E2663" s="22"/>
    </row>
    <row r="2664" spans="1:5" ht="20.25">
      <c r="A2664" s="21" t="s">
        <v>275</v>
      </c>
      <c r="B2664" s="23"/>
      <c r="C2664" s="20"/>
      <c r="D2664" s="22"/>
      <c r="E2664" s="22"/>
    </row>
    <row r="2665" spans="1:5" ht="20.25">
      <c r="A2665" s="21" t="s">
        <v>5</v>
      </c>
      <c r="B2665" s="24"/>
      <c r="C2665" s="21"/>
      <c r="D2665" s="22"/>
      <c r="E2665" s="22"/>
    </row>
    <row r="2666" spans="1:5" ht="20.25">
      <c r="A2666" s="21" t="s">
        <v>6</v>
      </c>
      <c r="B2666" s="24"/>
      <c r="C2666" s="21"/>
      <c r="D2666" s="22"/>
      <c r="E2666" s="22"/>
    </row>
    <row r="2667" spans="1:5" ht="20.25">
      <c r="A2667" s="714" t="s">
        <v>7</v>
      </c>
      <c r="B2667" s="26" t="s">
        <v>8</v>
      </c>
      <c r="C2667" s="1238" t="s">
        <v>9</v>
      </c>
      <c r="D2667" s="1240"/>
      <c r="E2667" s="714" t="s">
        <v>10</v>
      </c>
    </row>
    <row r="2668" spans="1:5" ht="20.25">
      <c r="A2668" s="27"/>
      <c r="B2668" s="28" t="s">
        <v>11</v>
      </c>
      <c r="C2668" s="714"/>
      <c r="D2668" s="29"/>
      <c r="E2668" s="27" t="s">
        <v>12</v>
      </c>
    </row>
    <row r="2669" spans="1:5" ht="20.25">
      <c r="A2669" s="30"/>
      <c r="B2669" s="31"/>
      <c r="C2669" s="715" t="s">
        <v>13</v>
      </c>
      <c r="D2669" s="718" t="s">
        <v>14</v>
      </c>
      <c r="E2669" s="715"/>
    </row>
    <row r="2670" spans="1:5" ht="20.25">
      <c r="A2670" s="34" t="s">
        <v>276</v>
      </c>
      <c r="B2670" s="34" t="s">
        <v>26</v>
      </c>
      <c r="C2670" s="280" t="s">
        <v>19</v>
      </c>
      <c r="D2670" s="35">
        <v>39263</v>
      </c>
      <c r="E2670" s="94">
        <v>-2120.9499999999998</v>
      </c>
    </row>
    <row r="2671" spans="1:5" ht="20.25">
      <c r="A2671" s="280"/>
      <c r="B2671" s="280" t="s">
        <v>26</v>
      </c>
      <c r="C2671" s="280" t="s">
        <v>17</v>
      </c>
      <c r="D2671" s="38">
        <v>39553</v>
      </c>
      <c r="E2671" s="88">
        <v>-210</v>
      </c>
    </row>
    <row r="2672" spans="1:5" ht="20.25">
      <c r="A2672" s="41"/>
      <c r="B2672" s="280" t="s">
        <v>26</v>
      </c>
      <c r="C2672" s="280" t="s">
        <v>17</v>
      </c>
      <c r="D2672" s="38">
        <v>39614</v>
      </c>
      <c r="E2672" s="88">
        <v>-3156</v>
      </c>
    </row>
    <row r="2673" spans="1:6" ht="20.25">
      <c r="A2673" s="41"/>
      <c r="B2673" s="280" t="s">
        <v>26</v>
      </c>
      <c r="C2673" s="280" t="s">
        <v>19</v>
      </c>
      <c r="D2673" s="38">
        <v>39660</v>
      </c>
      <c r="E2673" s="88">
        <v>-120</v>
      </c>
    </row>
    <row r="2674" spans="1:6" ht="20.25">
      <c r="A2674" s="41"/>
      <c r="B2674" s="280" t="s">
        <v>26</v>
      </c>
      <c r="C2674" s="280" t="s">
        <v>19</v>
      </c>
      <c r="D2674" s="38">
        <v>39691</v>
      </c>
      <c r="E2674" s="88">
        <v>-240</v>
      </c>
    </row>
    <row r="2675" spans="1:6" ht="20.25">
      <c r="A2675" s="41"/>
      <c r="B2675" s="280" t="s">
        <v>26</v>
      </c>
      <c r="C2675" s="280" t="s">
        <v>17</v>
      </c>
      <c r="D2675" s="38">
        <v>39706</v>
      </c>
      <c r="E2675" s="88">
        <v>-360</v>
      </c>
    </row>
    <row r="2676" spans="1:6" ht="20.25">
      <c r="A2676" s="41"/>
      <c r="B2676" s="280" t="s">
        <v>16</v>
      </c>
      <c r="C2676" s="280" t="s">
        <v>17</v>
      </c>
      <c r="D2676" s="38">
        <v>39736</v>
      </c>
      <c r="E2676" s="89">
        <v>100</v>
      </c>
    </row>
    <row r="2677" spans="1:6" ht="20.25">
      <c r="A2677" s="41"/>
      <c r="B2677" s="280" t="s">
        <v>16</v>
      </c>
      <c r="C2677" s="280" t="s">
        <v>17</v>
      </c>
      <c r="D2677" s="38">
        <v>39797</v>
      </c>
      <c r="E2677" s="88">
        <v>-719.65</v>
      </c>
    </row>
    <row r="2678" spans="1:6" ht="20.25">
      <c r="A2678" s="280"/>
      <c r="B2678" s="280" t="s">
        <v>16</v>
      </c>
      <c r="C2678" s="280" t="s">
        <v>17</v>
      </c>
      <c r="D2678" s="38">
        <v>40162</v>
      </c>
      <c r="E2678" s="89">
        <v>3682</v>
      </c>
    </row>
    <row r="2679" spans="1:6" ht="20.25">
      <c r="A2679" s="41"/>
      <c r="B2679" s="280" t="s">
        <v>28</v>
      </c>
      <c r="C2679" s="280" t="s">
        <v>17</v>
      </c>
      <c r="D2679" s="38">
        <v>40313</v>
      </c>
      <c r="E2679" s="89">
        <v>560</v>
      </c>
    </row>
    <row r="2680" spans="1:6" ht="20.25">
      <c r="A2680" s="41"/>
      <c r="B2680" s="280" t="s">
        <v>28</v>
      </c>
      <c r="C2680" s="280" t="s">
        <v>19</v>
      </c>
      <c r="D2680" s="38">
        <v>40359</v>
      </c>
      <c r="E2680" s="89">
        <v>3580</v>
      </c>
      <c r="F2680" s="296"/>
    </row>
    <row r="2681" spans="1:6" ht="20.25">
      <c r="A2681" s="280"/>
      <c r="B2681" s="280" t="s">
        <v>28</v>
      </c>
      <c r="C2681" s="280" t="s">
        <v>19</v>
      </c>
      <c r="D2681" s="38">
        <v>40908</v>
      </c>
      <c r="E2681" s="89">
        <v>4256</v>
      </c>
      <c r="F2681" s="296"/>
    </row>
    <row r="2682" spans="1:6" ht="20.25">
      <c r="A2682" s="47"/>
      <c r="B2682" s="280" t="s">
        <v>28</v>
      </c>
      <c r="C2682" s="280" t="s">
        <v>17</v>
      </c>
      <c r="D2682" s="38">
        <v>41044</v>
      </c>
      <c r="E2682" s="89">
        <v>1700</v>
      </c>
      <c r="F2682" s="296"/>
    </row>
    <row r="2683" spans="1:6" ht="20.25">
      <c r="A2683" s="280"/>
      <c r="B2683" s="280" t="s">
        <v>36</v>
      </c>
      <c r="C2683" s="280" t="s">
        <v>19</v>
      </c>
      <c r="D2683" s="38">
        <v>42490</v>
      </c>
      <c r="E2683" s="95">
        <v>-81000</v>
      </c>
      <c r="F2683" s="295"/>
    </row>
    <row r="2684" spans="1:6" ht="20.25">
      <c r="A2684" s="280"/>
      <c r="B2684" s="281" t="s">
        <v>18</v>
      </c>
      <c r="C2684" s="280" t="s">
        <v>19</v>
      </c>
      <c r="D2684" s="42">
        <v>43190</v>
      </c>
      <c r="E2684" s="91">
        <v>2041430</v>
      </c>
      <c r="F2684" s="295"/>
    </row>
    <row r="2685" spans="1:6" s="290" customFormat="1" ht="20.25">
      <c r="A2685" s="41"/>
      <c r="B2685" s="280"/>
      <c r="C2685" s="280"/>
      <c r="D2685" s="38"/>
      <c r="E2685" s="89"/>
      <c r="F2685" s="296"/>
    </row>
    <row r="2686" spans="1:6" s="290" customFormat="1" ht="20.25">
      <c r="A2686" s="280"/>
      <c r="B2686" s="281"/>
      <c r="C2686" s="280"/>
      <c r="D2686" s="42"/>
      <c r="E2686" s="126"/>
      <c r="F2686" s="296"/>
    </row>
    <row r="2687" spans="1:6" ht="20.25">
      <c r="A2687" s="41"/>
      <c r="B2687" s="280"/>
      <c r="C2687" s="280"/>
      <c r="D2687" s="38"/>
      <c r="E2687" s="89"/>
      <c r="F2687" s="296"/>
    </row>
    <row r="2688" spans="1:6" ht="20.25">
      <c r="A2688" s="41"/>
      <c r="B2688" s="281"/>
      <c r="C2688" s="280"/>
      <c r="D2688" s="42"/>
      <c r="E2688" s="89"/>
      <c r="F2688" s="296"/>
    </row>
    <row r="2689" spans="1:6" ht="20.25">
      <c r="A2689" s="280"/>
      <c r="B2689" s="281"/>
      <c r="C2689" s="280"/>
      <c r="D2689" s="45"/>
      <c r="E2689" s="46"/>
      <c r="F2689" s="296"/>
    </row>
    <row r="2690" spans="1:6" ht="20.25">
      <c r="A2690" s="280"/>
      <c r="B2690" s="281"/>
      <c r="C2690" s="280"/>
      <c r="D2690" s="45"/>
      <c r="E2690" s="46"/>
      <c r="F2690" s="296"/>
    </row>
    <row r="2691" spans="1:6" ht="20.25">
      <c r="A2691" s="280"/>
      <c r="B2691" s="281"/>
      <c r="C2691" s="280"/>
      <c r="D2691" s="45"/>
      <c r="E2691" s="46"/>
      <c r="F2691" s="296"/>
    </row>
    <row r="2692" spans="1:6" ht="20.25">
      <c r="A2692" s="280"/>
      <c r="B2692" s="281"/>
      <c r="C2692" s="280"/>
      <c r="D2692" s="45"/>
      <c r="E2692" s="46"/>
      <c r="F2692" s="296"/>
    </row>
    <row r="2693" spans="1:6" ht="20.25">
      <c r="A2693" s="280"/>
      <c r="B2693" s="281"/>
      <c r="C2693" s="280"/>
      <c r="D2693" s="45"/>
      <c r="E2693" s="46"/>
      <c r="F2693" s="296"/>
    </row>
    <row r="2694" spans="1:6" ht="20.25">
      <c r="A2694" s="280"/>
      <c r="B2694" s="281"/>
      <c r="C2694" s="280"/>
      <c r="D2694" s="45"/>
      <c r="E2694" s="46"/>
      <c r="F2694" s="296"/>
    </row>
    <row r="2695" spans="1:6" ht="20.25">
      <c r="A2695" s="47"/>
      <c r="B2695" s="48"/>
      <c r="C2695" s="47"/>
      <c r="D2695" s="49"/>
      <c r="E2695" s="50"/>
      <c r="F2695" s="296"/>
    </row>
    <row r="2696" spans="1:6" ht="20.25">
      <c r="A2696" s="30"/>
      <c r="B2696" s="51"/>
      <c r="C2696" s="30"/>
      <c r="D2696" s="49"/>
      <c r="E2696" s="50"/>
      <c r="F2696" s="296"/>
    </row>
    <row r="2697" spans="1:6" ht="20.25">
      <c r="A2697" s="52"/>
      <c r="B2697" s="53"/>
      <c r="C2697" s="1238" t="s">
        <v>779</v>
      </c>
      <c r="D2697" s="1239"/>
      <c r="E2697" s="62">
        <f>SUM(E2670:E2696)</f>
        <v>1967381.4</v>
      </c>
      <c r="F2697" s="296"/>
    </row>
    <row r="2698" spans="1:6" ht="20.25">
      <c r="A2698" s="55" t="s">
        <v>23</v>
      </c>
      <c r="B2698" s="92"/>
      <c r="C2698" s="92"/>
      <c r="D2698" s="92"/>
      <c r="E2698" s="291"/>
      <c r="F2698" s="296"/>
    </row>
    <row r="2699" spans="1:6" ht="20.25">
      <c r="A2699" s="19" t="s">
        <v>0</v>
      </c>
      <c r="B2699" s="92"/>
      <c r="C2699" s="92"/>
      <c r="D2699" s="92"/>
      <c r="E2699" s="92"/>
    </row>
    <row r="2700" spans="1:6" ht="20.25">
      <c r="A2700" s="19" t="s">
        <v>1</v>
      </c>
      <c r="B2700" s="53"/>
      <c r="C2700" s="53"/>
      <c r="D2700" s="53"/>
      <c r="E2700" s="146"/>
    </row>
    <row r="2701" spans="1:6" ht="20.25">
      <c r="A2701" s="19"/>
      <c r="B2701" s="20"/>
      <c r="C2701" s="20"/>
      <c r="D2701" s="21"/>
      <c r="E2701" s="22"/>
    </row>
    <row r="2702" spans="1:6" ht="20.25">
      <c r="A2702" s="19"/>
      <c r="B2702" s="20"/>
      <c r="C2702" s="19" t="s">
        <v>2</v>
      </c>
      <c r="D2702" s="21"/>
      <c r="E2702" s="21"/>
    </row>
    <row r="2703" spans="1:6" ht="20.25">
      <c r="A2703" s="19" t="s">
        <v>3</v>
      </c>
      <c r="B2703" s="23"/>
      <c r="C2703" s="20"/>
      <c r="D2703" s="22"/>
      <c r="E2703" s="22"/>
    </row>
    <row r="2704" spans="1:6" ht="20.25">
      <c r="A2704" s="21"/>
      <c r="B2704" s="23"/>
      <c r="C2704" s="20"/>
      <c r="D2704" s="22"/>
      <c r="E2704" s="22"/>
    </row>
    <row r="2705" spans="1:5" ht="20.25">
      <c r="A2705" s="21" t="s">
        <v>277</v>
      </c>
      <c r="B2705" s="23"/>
      <c r="C2705" s="20"/>
      <c r="D2705" s="22"/>
      <c r="E2705" s="22"/>
    </row>
    <row r="2706" spans="1:5" ht="20.25">
      <c r="A2706" s="21" t="s">
        <v>5</v>
      </c>
      <c r="B2706" s="24"/>
      <c r="C2706" s="21"/>
      <c r="D2706" s="22"/>
      <c r="E2706" s="22"/>
    </row>
    <row r="2707" spans="1:5" ht="20.25">
      <c r="A2707" s="21" t="s">
        <v>6</v>
      </c>
      <c r="B2707" s="24"/>
      <c r="C2707" s="21"/>
      <c r="D2707" s="22"/>
      <c r="E2707" s="22"/>
    </row>
    <row r="2708" spans="1:5" ht="20.25">
      <c r="A2708" s="714" t="s">
        <v>7</v>
      </c>
      <c r="B2708" s="720" t="s">
        <v>8</v>
      </c>
      <c r="C2708" s="1238" t="s">
        <v>9</v>
      </c>
      <c r="D2708" s="1240"/>
      <c r="E2708" s="714" t="s">
        <v>10</v>
      </c>
    </row>
    <row r="2709" spans="1:5" ht="20.25">
      <c r="A2709" s="27"/>
      <c r="B2709" s="28" t="s">
        <v>11</v>
      </c>
      <c r="C2709" s="27"/>
      <c r="D2709" s="29"/>
      <c r="E2709" s="27" t="s">
        <v>12</v>
      </c>
    </row>
    <row r="2710" spans="1:5" ht="20.25">
      <c r="A2710" s="30"/>
      <c r="B2710" s="31"/>
      <c r="C2710" s="715" t="s">
        <v>13</v>
      </c>
      <c r="D2710" s="718" t="s">
        <v>14</v>
      </c>
      <c r="E2710" s="715"/>
    </row>
    <row r="2711" spans="1:5" ht="20.25">
      <c r="A2711" s="34" t="s">
        <v>278</v>
      </c>
      <c r="B2711" s="34" t="s">
        <v>26</v>
      </c>
      <c r="C2711" s="34" t="s">
        <v>169</v>
      </c>
      <c r="D2711" s="35">
        <v>38717</v>
      </c>
      <c r="E2711" s="198">
        <v>-3343.7</v>
      </c>
    </row>
    <row r="2712" spans="1:5" ht="20.25">
      <c r="A2712" s="280"/>
      <c r="B2712" s="280" t="s">
        <v>26</v>
      </c>
      <c r="C2712" s="280" t="s">
        <v>169</v>
      </c>
      <c r="D2712" s="38">
        <v>38960</v>
      </c>
      <c r="E2712" s="200">
        <v>-4250.8999999999996</v>
      </c>
    </row>
    <row r="2713" spans="1:5" ht="20.25">
      <c r="A2713" s="280"/>
      <c r="B2713" s="280" t="s">
        <v>26</v>
      </c>
      <c r="C2713" s="280" t="s">
        <v>169</v>
      </c>
      <c r="D2713" s="38">
        <v>39021</v>
      </c>
      <c r="E2713" s="200">
        <v>-2160</v>
      </c>
    </row>
    <row r="2714" spans="1:5" ht="20.25">
      <c r="A2714" s="280"/>
      <c r="B2714" s="280" t="s">
        <v>26</v>
      </c>
      <c r="C2714" s="280" t="s">
        <v>170</v>
      </c>
      <c r="D2714" s="38">
        <v>39066</v>
      </c>
      <c r="E2714" s="200">
        <v>-799.64</v>
      </c>
    </row>
    <row r="2715" spans="1:5" ht="20.25">
      <c r="A2715" s="280"/>
      <c r="B2715" s="280" t="s">
        <v>26</v>
      </c>
      <c r="C2715" s="280" t="s">
        <v>169</v>
      </c>
      <c r="D2715" s="38">
        <v>39082</v>
      </c>
      <c r="E2715" s="200">
        <v>-243.5</v>
      </c>
    </row>
    <row r="2716" spans="1:5" ht="20.25">
      <c r="A2716" s="280"/>
      <c r="B2716" s="280" t="s">
        <v>26</v>
      </c>
      <c r="C2716" s="280" t="s">
        <v>170</v>
      </c>
      <c r="D2716" s="38">
        <v>39309</v>
      </c>
      <c r="E2716" s="200">
        <v>-400</v>
      </c>
    </row>
    <row r="2717" spans="1:5" ht="20.25">
      <c r="A2717" s="280"/>
      <c r="B2717" s="280" t="s">
        <v>26</v>
      </c>
      <c r="C2717" s="280" t="s">
        <v>169</v>
      </c>
      <c r="D2717" s="38">
        <v>39386</v>
      </c>
      <c r="E2717" s="200">
        <v>-1434</v>
      </c>
    </row>
    <row r="2718" spans="1:5" ht="20.25">
      <c r="A2718" s="280"/>
      <c r="B2718" s="280" t="s">
        <v>16</v>
      </c>
      <c r="C2718" s="280" t="s">
        <v>169</v>
      </c>
      <c r="D2718" s="38">
        <v>39416</v>
      </c>
      <c r="E2718" s="284">
        <v>8000</v>
      </c>
    </row>
    <row r="2719" spans="1:5" ht="20.25">
      <c r="A2719" s="280"/>
      <c r="B2719" s="280" t="s">
        <v>16</v>
      </c>
      <c r="C2719" s="280" t="s">
        <v>169</v>
      </c>
      <c r="D2719" s="38">
        <v>39538</v>
      </c>
      <c r="E2719" s="284">
        <v>270</v>
      </c>
    </row>
    <row r="2720" spans="1:5" ht="20.25">
      <c r="A2720" s="280"/>
      <c r="B2720" s="280" t="s">
        <v>16</v>
      </c>
      <c r="C2720" s="280" t="s">
        <v>169</v>
      </c>
      <c r="D2720" s="38">
        <v>39599</v>
      </c>
      <c r="E2720" s="284">
        <v>197.08</v>
      </c>
    </row>
    <row r="2721" spans="1:6" ht="20.25">
      <c r="A2721" s="280"/>
      <c r="B2721" s="280" t="s">
        <v>279</v>
      </c>
      <c r="C2721" s="103"/>
      <c r="D2721" s="38">
        <v>39823</v>
      </c>
      <c r="E2721" s="200">
        <v>-54101</v>
      </c>
    </row>
    <row r="2722" spans="1:6" ht="20.25">
      <c r="A2722" s="280"/>
      <c r="B2722" s="280" t="s">
        <v>16</v>
      </c>
      <c r="C2722" s="280" t="s">
        <v>170</v>
      </c>
      <c r="D2722" s="38">
        <v>39859</v>
      </c>
      <c r="E2722" s="284">
        <v>3566</v>
      </c>
    </row>
    <row r="2723" spans="1:6" ht="20.25">
      <c r="A2723" s="280"/>
      <c r="B2723" s="280" t="s">
        <v>34</v>
      </c>
      <c r="C2723" s="280" t="s">
        <v>170</v>
      </c>
      <c r="D2723" s="38">
        <v>39918</v>
      </c>
      <c r="E2723" s="201">
        <v>528</v>
      </c>
    </row>
    <row r="2724" spans="1:6" ht="20.25">
      <c r="A2724" s="280"/>
      <c r="B2724" s="280" t="s">
        <v>16</v>
      </c>
      <c r="C2724" s="280" t="s">
        <v>170</v>
      </c>
      <c r="D2724" s="38">
        <v>39948</v>
      </c>
      <c r="E2724" s="284">
        <v>13900</v>
      </c>
    </row>
    <row r="2725" spans="1:6" ht="20.25">
      <c r="A2725" s="280"/>
      <c r="B2725" s="280" t="s">
        <v>26</v>
      </c>
      <c r="C2725" s="280" t="s">
        <v>170</v>
      </c>
      <c r="D2725" s="38">
        <v>39948</v>
      </c>
      <c r="E2725" s="200">
        <v>-1446.2</v>
      </c>
    </row>
    <row r="2726" spans="1:6" ht="20.25">
      <c r="A2726" s="41"/>
      <c r="B2726" s="280" t="s">
        <v>280</v>
      </c>
      <c r="C2726" s="280" t="s">
        <v>169</v>
      </c>
      <c r="D2726" s="38">
        <v>39963</v>
      </c>
      <c r="E2726" s="200">
        <v>267.2</v>
      </c>
    </row>
    <row r="2727" spans="1:6" ht="20.25">
      <c r="A2727" s="41"/>
      <c r="B2727" s="280" t="s">
        <v>26</v>
      </c>
      <c r="C2727" s="280" t="s">
        <v>17</v>
      </c>
      <c r="D2727" s="38">
        <v>39979</v>
      </c>
      <c r="E2727" s="200">
        <v>-3640.1</v>
      </c>
    </row>
    <row r="2728" spans="1:6" ht="20.25">
      <c r="A2728" s="41"/>
      <c r="B2728" s="280" t="s">
        <v>281</v>
      </c>
      <c r="C2728" s="282" t="s">
        <v>17</v>
      </c>
      <c r="D2728" s="86">
        <v>40040</v>
      </c>
      <c r="E2728" s="200">
        <v>-946</v>
      </c>
    </row>
    <row r="2729" spans="1:6" ht="20.25">
      <c r="A2729" s="41"/>
      <c r="B2729" s="280" t="s">
        <v>16</v>
      </c>
      <c r="C2729" s="280" t="s">
        <v>19</v>
      </c>
      <c r="D2729" s="38">
        <v>40056</v>
      </c>
      <c r="E2729" s="284">
        <v>2939.7</v>
      </c>
    </row>
    <row r="2730" spans="1:6" ht="20.25">
      <c r="A2730" s="41"/>
      <c r="B2730" s="280" t="s">
        <v>16</v>
      </c>
      <c r="C2730" s="280" t="s">
        <v>17</v>
      </c>
      <c r="D2730" s="38">
        <v>40071</v>
      </c>
      <c r="E2730" s="284">
        <v>100</v>
      </c>
    </row>
    <row r="2731" spans="1:6" ht="20.25">
      <c r="A2731" s="41"/>
      <c r="B2731" s="280" t="s">
        <v>16</v>
      </c>
      <c r="C2731" s="280" t="s">
        <v>19</v>
      </c>
      <c r="D2731" s="38">
        <v>40237</v>
      </c>
      <c r="E2731" s="284">
        <v>236</v>
      </c>
      <c r="F2731" s="296"/>
    </row>
    <row r="2732" spans="1:6" ht="20.25">
      <c r="A2732" s="280"/>
      <c r="B2732" s="280" t="s">
        <v>26</v>
      </c>
      <c r="C2732" s="280" t="s">
        <v>19</v>
      </c>
      <c r="D2732" s="38">
        <v>40663</v>
      </c>
      <c r="E2732" s="707">
        <v>-199</v>
      </c>
      <c r="F2732" s="296"/>
    </row>
    <row r="2733" spans="1:6" ht="20.25">
      <c r="A2733" s="280"/>
      <c r="B2733" s="280" t="s">
        <v>28</v>
      </c>
      <c r="C2733" s="280" t="s">
        <v>282</v>
      </c>
      <c r="D2733" s="38">
        <v>41105</v>
      </c>
      <c r="E2733" s="708">
        <v>200</v>
      </c>
      <c r="F2733" s="296"/>
    </row>
    <row r="2734" spans="1:6" ht="20.25">
      <c r="A2734" s="280"/>
      <c r="B2734" s="280" t="s">
        <v>28</v>
      </c>
      <c r="C2734" s="280" t="s">
        <v>19</v>
      </c>
      <c r="D2734" s="38">
        <v>41455</v>
      </c>
      <c r="E2734" s="708">
        <v>2000</v>
      </c>
      <c r="F2734" s="303"/>
    </row>
    <row r="2735" spans="1:6" ht="20.25">
      <c r="A2735" s="67"/>
      <c r="B2735" s="67" t="s">
        <v>200</v>
      </c>
      <c r="C2735" s="614"/>
      <c r="D2735" s="68">
        <v>42735</v>
      </c>
      <c r="E2735" s="709">
        <v>1973.76</v>
      </c>
      <c r="F2735" s="303"/>
    </row>
    <row r="2736" spans="1:6" ht="20.25">
      <c r="A2736" s="52"/>
      <c r="B2736" s="49"/>
      <c r="C2736" s="1238" t="s">
        <v>165</v>
      </c>
      <c r="D2736" s="1239"/>
      <c r="E2736" s="191">
        <f>SUM(E2711:E2735)</f>
        <v>-38786.299999999996</v>
      </c>
      <c r="F2736" s="296"/>
    </row>
    <row r="2737" spans="1:6" ht="20.25">
      <c r="A2737" s="52"/>
      <c r="B2737" s="53"/>
      <c r="C2737" s="28"/>
      <c r="D2737" s="28"/>
      <c r="E2737" s="618"/>
      <c r="F2737" s="296"/>
    </row>
    <row r="2738" spans="1:6" ht="20.25">
      <c r="A2738" s="52"/>
      <c r="B2738" s="53"/>
      <c r="C2738" s="28"/>
      <c r="D2738" s="28"/>
      <c r="E2738" s="618"/>
      <c r="F2738" s="296"/>
    </row>
    <row r="2739" spans="1:6" ht="20.25">
      <c r="A2739" s="52"/>
      <c r="B2739" s="53"/>
      <c r="C2739" s="28"/>
      <c r="D2739" s="28"/>
      <c r="E2739" s="618"/>
      <c r="F2739" s="296"/>
    </row>
    <row r="2740" spans="1:6" ht="20.25">
      <c r="A2740" s="19" t="s">
        <v>0</v>
      </c>
      <c r="B2740" s="92"/>
      <c r="C2740" s="92"/>
      <c r="D2740" s="92"/>
      <c r="E2740" s="92"/>
    </row>
    <row r="2741" spans="1:6" ht="20.25">
      <c r="A2741" s="19" t="s">
        <v>1</v>
      </c>
      <c r="B2741" s="53"/>
      <c r="C2741" s="53"/>
      <c r="D2741" s="53"/>
      <c r="E2741" s="146"/>
    </row>
    <row r="2742" spans="1:6" ht="20.25">
      <c r="A2742" s="19"/>
      <c r="B2742" s="20"/>
      <c r="C2742" s="20"/>
      <c r="D2742" s="21"/>
      <c r="E2742" s="22"/>
    </row>
    <row r="2743" spans="1:6" ht="20.25">
      <c r="A2743" s="19"/>
      <c r="B2743" s="20"/>
      <c r="C2743" s="19" t="s">
        <v>2</v>
      </c>
      <c r="D2743" s="21"/>
      <c r="E2743" s="21"/>
    </row>
    <row r="2744" spans="1:6" ht="20.25">
      <c r="A2744" s="19" t="s">
        <v>3</v>
      </c>
      <c r="B2744" s="23"/>
      <c r="C2744" s="20"/>
      <c r="D2744" s="22"/>
      <c r="E2744" s="22"/>
    </row>
    <row r="2745" spans="1:6" ht="20.25">
      <c r="A2745" s="21"/>
      <c r="B2745" s="23"/>
      <c r="C2745" s="20"/>
      <c r="D2745" s="22"/>
      <c r="E2745" s="22"/>
    </row>
    <row r="2746" spans="1:6" ht="20.25">
      <c r="A2746" s="21" t="s">
        <v>277</v>
      </c>
      <c r="B2746" s="23"/>
      <c r="C2746" s="20"/>
      <c r="D2746" s="22"/>
      <c r="E2746" s="22"/>
    </row>
    <row r="2747" spans="1:6" ht="20.25">
      <c r="A2747" s="21" t="s">
        <v>5</v>
      </c>
      <c r="B2747" s="24"/>
      <c r="C2747" s="21"/>
      <c r="D2747" s="22"/>
      <c r="E2747" s="22"/>
    </row>
    <row r="2748" spans="1:6" ht="20.25">
      <c r="A2748" s="21" t="s">
        <v>6</v>
      </c>
      <c r="B2748" s="24"/>
      <c r="C2748" s="21"/>
      <c r="D2748" s="22"/>
      <c r="E2748" s="22"/>
    </row>
    <row r="2749" spans="1:6" ht="20.25">
      <c r="A2749" s="714" t="s">
        <v>7</v>
      </c>
      <c r="B2749" s="720" t="s">
        <v>8</v>
      </c>
      <c r="C2749" s="1238" t="s">
        <v>9</v>
      </c>
      <c r="D2749" s="1240"/>
      <c r="E2749" s="714" t="s">
        <v>10</v>
      </c>
    </row>
    <row r="2750" spans="1:6" ht="20.25">
      <c r="A2750" s="27"/>
      <c r="B2750" s="28" t="s">
        <v>11</v>
      </c>
      <c r="C2750" s="27"/>
      <c r="D2750" s="29"/>
      <c r="E2750" s="27" t="s">
        <v>12</v>
      </c>
    </row>
    <row r="2751" spans="1:6" ht="20.25">
      <c r="A2751" s="30"/>
      <c r="B2751" s="31"/>
      <c r="C2751" s="715" t="s">
        <v>13</v>
      </c>
      <c r="D2751" s="718" t="s">
        <v>14</v>
      </c>
      <c r="E2751" s="715"/>
    </row>
    <row r="2752" spans="1:6" ht="20.25">
      <c r="A2752" s="34" t="s">
        <v>278</v>
      </c>
      <c r="B2752" s="1258" t="s">
        <v>734</v>
      </c>
      <c r="C2752" s="1259"/>
      <c r="D2752" s="1260"/>
      <c r="E2752" s="617">
        <f>+E2736</f>
        <v>-38786.299999999996</v>
      </c>
      <c r="F2752" s="295">
        <v>43101</v>
      </c>
    </row>
    <row r="2753" spans="1:6" ht="20.25">
      <c r="A2753" s="280"/>
      <c r="B2753" s="280" t="s">
        <v>34</v>
      </c>
      <c r="C2753" s="282" t="s">
        <v>19</v>
      </c>
      <c r="D2753" s="38">
        <v>43069</v>
      </c>
      <c r="E2753" s="616">
        <v>746778</v>
      </c>
      <c r="F2753" s="295" t="s">
        <v>539</v>
      </c>
    </row>
    <row r="2754" spans="1:6" ht="20.25">
      <c r="A2754" s="280"/>
      <c r="B2754" s="280" t="s">
        <v>34</v>
      </c>
      <c r="C2754" s="282" t="s">
        <v>19</v>
      </c>
      <c r="D2754" s="38">
        <v>43100</v>
      </c>
      <c r="E2754" s="616">
        <v>533961</v>
      </c>
    </row>
    <row r="2755" spans="1:6" ht="20.25">
      <c r="A2755" s="280"/>
      <c r="B2755" s="280" t="s">
        <v>73</v>
      </c>
      <c r="C2755" s="282" t="s">
        <v>757</v>
      </c>
      <c r="D2755" s="38">
        <v>43131</v>
      </c>
      <c r="E2755" s="615">
        <v>-21927</v>
      </c>
      <c r="F2755" s="295" t="s">
        <v>539</v>
      </c>
    </row>
    <row r="2756" spans="1:6" ht="20.25">
      <c r="A2756" s="280"/>
      <c r="B2756" s="280" t="s">
        <v>34</v>
      </c>
      <c r="C2756" s="282" t="s">
        <v>19</v>
      </c>
      <c r="D2756" s="38">
        <v>43131</v>
      </c>
      <c r="E2756" s="615">
        <v>488638</v>
      </c>
      <c r="F2756" s="296"/>
    </row>
    <row r="2757" spans="1:6" ht="20.25">
      <c r="A2757" s="280"/>
      <c r="B2757" s="280"/>
      <c r="C2757" s="280"/>
      <c r="D2757" s="38"/>
      <c r="E2757" s="88"/>
    </row>
    <row r="2758" spans="1:6" ht="20.25">
      <c r="A2758" s="280"/>
      <c r="B2758" s="280"/>
      <c r="C2758" s="280"/>
      <c r="D2758" s="38"/>
      <c r="E2758" s="88"/>
    </row>
    <row r="2759" spans="1:6" ht="20.25">
      <c r="A2759" s="280"/>
      <c r="B2759" s="280"/>
      <c r="C2759" s="280"/>
      <c r="D2759" s="38"/>
      <c r="E2759" s="89"/>
    </row>
    <row r="2760" spans="1:6" ht="20.25">
      <c r="A2760" s="41"/>
      <c r="B2760" s="280"/>
      <c r="C2760" s="282"/>
      <c r="D2760" s="86"/>
      <c r="E2760" s="88"/>
    </row>
    <row r="2761" spans="1:6" ht="20.25">
      <c r="A2761" s="41"/>
      <c r="B2761" s="280"/>
      <c r="C2761" s="280"/>
      <c r="D2761" s="38"/>
      <c r="E2761" s="89"/>
    </row>
    <row r="2762" spans="1:6" ht="20.25">
      <c r="A2762" s="41"/>
      <c r="B2762" s="280"/>
      <c r="C2762" s="280"/>
      <c r="D2762" s="38"/>
      <c r="E2762" s="89"/>
    </row>
    <row r="2763" spans="1:6" ht="20.25">
      <c r="A2763" s="41"/>
      <c r="B2763" s="280"/>
      <c r="C2763" s="280"/>
      <c r="D2763" s="38"/>
      <c r="E2763" s="89"/>
      <c r="F2763" s="296"/>
    </row>
    <row r="2764" spans="1:6" ht="20.25">
      <c r="A2764" s="280"/>
      <c r="B2764" s="280"/>
      <c r="C2764" s="280"/>
      <c r="D2764" s="38"/>
      <c r="E2764" s="110"/>
      <c r="F2764" s="296"/>
    </row>
    <row r="2765" spans="1:6" ht="20.25">
      <c r="A2765" s="280"/>
      <c r="B2765" s="280"/>
      <c r="C2765" s="280"/>
      <c r="D2765" s="38"/>
      <c r="E2765" s="50"/>
      <c r="F2765" s="296"/>
    </row>
    <row r="2766" spans="1:6" ht="20.25">
      <c r="A2766" s="280"/>
      <c r="B2766" s="280"/>
      <c r="C2766" s="280"/>
      <c r="D2766" s="38"/>
      <c r="E2766" s="50"/>
      <c r="F2766" s="303"/>
    </row>
    <row r="2767" spans="1:6" ht="20.25">
      <c r="A2767" s="280"/>
      <c r="B2767" s="280"/>
      <c r="C2767" s="282"/>
      <c r="D2767" s="38"/>
      <c r="E2767" s="126"/>
      <c r="F2767" s="303"/>
    </row>
    <row r="2768" spans="1:6" ht="20.25">
      <c r="A2768" s="280"/>
      <c r="B2768" s="280"/>
      <c r="C2768" s="282"/>
      <c r="D2768" s="38"/>
      <c r="E2768" s="126"/>
      <c r="F2768" s="295"/>
    </row>
    <row r="2769" spans="1:6" ht="20.25">
      <c r="A2769" s="280"/>
      <c r="B2769" s="280"/>
      <c r="C2769" s="282"/>
      <c r="D2769" s="38"/>
      <c r="E2769" s="126"/>
      <c r="F2769" s="295"/>
    </row>
    <row r="2770" spans="1:6" ht="20.25">
      <c r="A2770" s="280"/>
      <c r="B2770" s="280"/>
      <c r="C2770" s="282"/>
      <c r="D2770" s="38"/>
      <c r="E2770" s="126"/>
      <c r="F2770" s="295"/>
    </row>
    <row r="2771" spans="1:6" ht="20.25">
      <c r="A2771" s="280"/>
      <c r="B2771" s="280"/>
      <c r="C2771" s="282"/>
      <c r="D2771" s="38"/>
      <c r="E2771" s="126"/>
      <c r="F2771" s="295"/>
    </row>
    <row r="2772" spans="1:6" ht="20.25">
      <c r="A2772" s="280"/>
      <c r="B2772" s="280"/>
      <c r="C2772" s="282"/>
      <c r="D2772" s="38"/>
      <c r="E2772" s="126"/>
      <c r="F2772" s="295"/>
    </row>
    <row r="2773" spans="1:6" ht="20.25">
      <c r="A2773" s="280"/>
      <c r="B2773" s="280"/>
      <c r="C2773" s="282"/>
      <c r="D2773" s="38"/>
      <c r="E2773" s="126"/>
      <c r="F2773" s="295"/>
    </row>
    <row r="2774" spans="1:6" ht="20.25">
      <c r="A2774" s="280"/>
      <c r="B2774" s="280"/>
      <c r="C2774" s="282"/>
      <c r="D2774" s="38"/>
      <c r="E2774" s="126"/>
      <c r="F2774" s="295"/>
    </row>
    <row r="2775" spans="1:6" ht="20.25">
      <c r="A2775" s="280"/>
      <c r="B2775" s="280"/>
      <c r="C2775" s="282"/>
      <c r="D2775" s="38"/>
      <c r="E2775" s="194"/>
      <c r="F2775" s="295"/>
    </row>
    <row r="2776" spans="1:6" ht="20.25">
      <c r="A2776" s="280"/>
      <c r="B2776" s="280"/>
      <c r="C2776" s="282"/>
      <c r="D2776" s="38"/>
      <c r="E2776" s="126"/>
      <c r="F2776" s="295"/>
    </row>
    <row r="2777" spans="1:6" ht="20.25">
      <c r="A2777" s="67"/>
      <c r="B2777" s="280"/>
      <c r="C2777" s="282"/>
      <c r="D2777" s="38"/>
      <c r="E2777" s="163"/>
      <c r="F2777" s="296"/>
    </row>
    <row r="2778" spans="1:6" ht="20.25">
      <c r="A2778" s="52"/>
      <c r="B2778" s="164"/>
      <c r="C2778" s="1238" t="s">
        <v>779</v>
      </c>
      <c r="D2778" s="1239"/>
      <c r="E2778" s="70">
        <f>SUM(E2752:E2777)</f>
        <v>1708663.7</v>
      </c>
      <c r="F2778" s="296"/>
    </row>
    <row r="2779" spans="1:6" ht="20.25">
      <c r="A2779" s="55" t="s">
        <v>23</v>
      </c>
      <c r="B2779" s="40"/>
      <c r="C2779" s="40"/>
      <c r="D2779" s="40"/>
      <c r="E2779" s="40"/>
      <c r="F2779" s="296"/>
    </row>
    <row r="2780" spans="1:6" ht="20.25">
      <c r="A2780" s="55"/>
      <c r="B2780" s="40"/>
      <c r="C2780" s="40"/>
      <c r="D2780" s="40"/>
      <c r="E2780" s="40"/>
      <c r="F2780" s="296"/>
    </row>
    <row r="2781" spans="1:6" ht="20.25">
      <c r="A2781" s="19" t="s">
        <v>0</v>
      </c>
      <c r="B2781" s="22"/>
      <c r="C2781" s="22"/>
      <c r="D2781" s="22"/>
      <c r="E2781" s="22"/>
      <c r="F2781" s="296"/>
    </row>
    <row r="2782" spans="1:6" ht="20.25">
      <c r="A2782" s="19" t="s">
        <v>1</v>
      </c>
      <c r="B2782" s="22"/>
      <c r="C2782" s="22"/>
      <c r="D2782" s="22"/>
      <c r="E2782" s="22"/>
      <c r="F2782" s="296"/>
    </row>
    <row r="2783" spans="1:6" ht="20.25">
      <c r="A2783" s="19"/>
      <c r="B2783" s="20"/>
      <c r="C2783" s="20"/>
      <c r="D2783" s="21"/>
      <c r="E2783" s="22"/>
      <c r="F2783" s="296"/>
    </row>
    <row r="2784" spans="1:6" ht="20.25">
      <c r="A2784" s="19"/>
      <c r="B2784" s="20"/>
      <c r="C2784" s="19" t="s">
        <v>2</v>
      </c>
      <c r="D2784" s="21"/>
      <c r="E2784" s="21"/>
      <c r="F2784" s="296"/>
    </row>
    <row r="2785" spans="1:6" ht="20.25">
      <c r="A2785" s="19" t="s">
        <v>3</v>
      </c>
      <c r="B2785" s="23"/>
      <c r="C2785" s="20"/>
      <c r="D2785" s="22"/>
      <c r="E2785" s="22"/>
      <c r="F2785" s="296"/>
    </row>
    <row r="2786" spans="1:6" ht="20.25">
      <c r="A2786" s="21"/>
      <c r="B2786" s="23"/>
      <c r="C2786" s="20"/>
      <c r="D2786" s="22"/>
      <c r="E2786" s="22"/>
      <c r="F2786" s="296"/>
    </row>
    <row r="2787" spans="1:6" ht="20.25">
      <c r="A2787" s="21" t="s">
        <v>283</v>
      </c>
      <c r="B2787" s="23"/>
      <c r="C2787" s="20"/>
      <c r="D2787" s="22"/>
      <c r="E2787" s="22"/>
      <c r="F2787" s="296"/>
    </row>
    <row r="2788" spans="1:6" ht="20.25">
      <c r="A2788" s="21" t="s">
        <v>5</v>
      </c>
      <c r="B2788" s="24"/>
      <c r="C2788" s="21"/>
      <c r="D2788" s="22"/>
      <c r="E2788" s="22"/>
      <c r="F2788" s="296"/>
    </row>
    <row r="2789" spans="1:6" ht="20.25">
      <c r="A2789" s="21" t="s">
        <v>6</v>
      </c>
      <c r="B2789" s="24"/>
      <c r="C2789" s="21"/>
      <c r="D2789" s="22"/>
      <c r="E2789" s="22"/>
      <c r="F2789" s="296"/>
    </row>
    <row r="2790" spans="1:6" ht="20.25">
      <c r="A2790" s="714" t="s">
        <v>7</v>
      </c>
      <c r="B2790" s="26" t="s">
        <v>8</v>
      </c>
      <c r="C2790" s="1238" t="s">
        <v>9</v>
      </c>
      <c r="D2790" s="1240"/>
      <c r="E2790" s="714" t="s">
        <v>10</v>
      </c>
      <c r="F2790" s="296"/>
    </row>
    <row r="2791" spans="1:6" ht="20.25">
      <c r="A2791" s="27"/>
      <c r="B2791" s="28" t="s">
        <v>11</v>
      </c>
      <c r="C2791" s="714"/>
      <c r="D2791" s="29"/>
      <c r="E2791" s="27" t="s">
        <v>12</v>
      </c>
      <c r="F2791" s="296"/>
    </row>
    <row r="2792" spans="1:6" ht="20.25">
      <c r="A2792" s="30"/>
      <c r="B2792" s="31"/>
      <c r="C2792" s="715" t="s">
        <v>13</v>
      </c>
      <c r="D2792" s="718" t="s">
        <v>14</v>
      </c>
      <c r="E2792" s="715"/>
      <c r="F2792" s="296"/>
    </row>
    <row r="2793" spans="1:6" ht="20.25">
      <c r="A2793" s="34" t="s">
        <v>284</v>
      </c>
      <c r="B2793" s="34" t="s">
        <v>26</v>
      </c>
      <c r="C2793" s="280" t="s">
        <v>19</v>
      </c>
      <c r="D2793" s="35">
        <v>39263</v>
      </c>
      <c r="E2793" s="94">
        <v>-2768</v>
      </c>
      <c r="F2793" s="296"/>
    </row>
    <row r="2794" spans="1:6" ht="20.25">
      <c r="A2794" s="280"/>
      <c r="B2794" s="280" t="s">
        <v>26</v>
      </c>
      <c r="C2794" s="280" t="s">
        <v>19</v>
      </c>
      <c r="D2794" s="38">
        <v>39325</v>
      </c>
      <c r="E2794" s="88">
        <v>-2833</v>
      </c>
      <c r="F2794" s="296"/>
    </row>
    <row r="2795" spans="1:6" ht="20.25">
      <c r="A2795" s="41"/>
      <c r="B2795" s="280" t="s">
        <v>26</v>
      </c>
      <c r="C2795" s="280" t="s">
        <v>17</v>
      </c>
      <c r="D2795" s="38">
        <v>39797</v>
      </c>
      <c r="E2795" s="88">
        <v>-2833</v>
      </c>
      <c r="F2795" s="296"/>
    </row>
    <row r="2796" spans="1:6" ht="20.25">
      <c r="A2796" s="41"/>
      <c r="B2796" s="280" t="s">
        <v>16</v>
      </c>
      <c r="C2796" s="280" t="s">
        <v>19</v>
      </c>
      <c r="D2796" s="38">
        <v>39813</v>
      </c>
      <c r="E2796" s="89">
        <v>47840</v>
      </c>
      <c r="F2796" s="296"/>
    </row>
    <row r="2797" spans="1:6" ht="20.25">
      <c r="A2797" s="41"/>
      <c r="B2797" s="280" t="s">
        <v>26</v>
      </c>
      <c r="C2797" s="280" t="s">
        <v>19</v>
      </c>
      <c r="D2797" s="38">
        <v>39660</v>
      </c>
      <c r="E2797" s="88">
        <v>-3000</v>
      </c>
      <c r="F2797" s="296"/>
    </row>
    <row r="2798" spans="1:6" ht="20.25">
      <c r="A2798" s="47"/>
      <c r="B2798" s="280" t="s">
        <v>34</v>
      </c>
      <c r="C2798" s="280" t="s">
        <v>17</v>
      </c>
      <c r="D2798" s="38">
        <v>42962</v>
      </c>
      <c r="E2798" s="89">
        <v>37842</v>
      </c>
      <c r="F2798" s="296"/>
    </row>
    <row r="2799" spans="1:6" ht="20.25">
      <c r="A2799" s="47"/>
      <c r="B2799" s="280"/>
      <c r="C2799" s="280" t="s">
        <v>285</v>
      </c>
      <c r="D2799" s="38">
        <v>43039</v>
      </c>
      <c r="E2799" s="90">
        <v>-137380.20000000001</v>
      </c>
      <c r="F2799" s="296"/>
    </row>
    <row r="2800" spans="1:6" ht="20.25">
      <c r="A2800" s="47"/>
      <c r="B2800" s="280" t="s">
        <v>16</v>
      </c>
      <c r="C2800" s="280" t="s">
        <v>19</v>
      </c>
      <c r="D2800" s="38">
        <v>43008</v>
      </c>
      <c r="E2800" s="89">
        <v>25870</v>
      </c>
      <c r="F2800" s="296"/>
    </row>
    <row r="2801" spans="1:6" ht="20.25">
      <c r="A2801" s="41"/>
      <c r="B2801" s="280" t="s">
        <v>27</v>
      </c>
      <c r="C2801" s="280" t="s">
        <v>17</v>
      </c>
      <c r="D2801" s="38">
        <v>43100</v>
      </c>
      <c r="E2801" s="90">
        <v>-41120</v>
      </c>
      <c r="F2801" s="296"/>
    </row>
    <row r="2802" spans="1:6" ht="20.25">
      <c r="A2802" s="47"/>
      <c r="B2802" s="280" t="s">
        <v>34</v>
      </c>
      <c r="C2802" s="280" t="s">
        <v>19</v>
      </c>
      <c r="D2802" s="147">
        <v>43190</v>
      </c>
      <c r="E2802" s="126">
        <v>9483094</v>
      </c>
    </row>
    <row r="2803" spans="1:6" ht="20.25">
      <c r="A2803" s="41"/>
      <c r="B2803" s="280"/>
      <c r="C2803" s="280"/>
      <c r="D2803" s="42"/>
      <c r="E2803" s="89">
        <v>-1</v>
      </c>
      <c r="F2803" s="302">
        <v>43101</v>
      </c>
    </row>
    <row r="2804" spans="1:6" s="279" customFormat="1" ht="20.25">
      <c r="A2804" s="47"/>
      <c r="B2804" s="280"/>
      <c r="C2804" s="280"/>
      <c r="D2804" s="283"/>
      <c r="E2804" s="126"/>
      <c r="F2804" s="302"/>
    </row>
    <row r="2805" spans="1:6" ht="20.25">
      <c r="A2805" s="280"/>
      <c r="B2805" s="280"/>
      <c r="C2805" s="280"/>
      <c r="D2805" s="38"/>
      <c r="E2805" s="89"/>
    </row>
    <row r="2806" spans="1:6" ht="20.25">
      <c r="A2806" s="41"/>
      <c r="B2806" s="281"/>
      <c r="C2806" s="280"/>
      <c r="D2806" s="42"/>
      <c r="E2806" s="89"/>
    </row>
    <row r="2807" spans="1:6" ht="20.25">
      <c r="A2807" s="41"/>
      <c r="B2807" s="281"/>
      <c r="C2807" s="280"/>
      <c r="D2807" s="42"/>
      <c r="E2807" s="89"/>
    </row>
    <row r="2808" spans="1:6" ht="20.25">
      <c r="A2808" s="41"/>
      <c r="B2808" s="281"/>
      <c r="C2808" s="280"/>
      <c r="D2808" s="42"/>
      <c r="E2808" s="89"/>
    </row>
    <row r="2809" spans="1:6" ht="20.25">
      <c r="A2809" s="280"/>
      <c r="B2809" s="281"/>
      <c r="C2809" s="280"/>
      <c r="D2809" s="45"/>
      <c r="E2809" s="46"/>
    </row>
    <row r="2810" spans="1:6" ht="20.25">
      <c r="A2810" s="280"/>
      <c r="B2810" s="281"/>
      <c r="C2810" s="280"/>
      <c r="D2810" s="45"/>
      <c r="E2810" s="46"/>
    </row>
    <row r="2811" spans="1:6" ht="20.25">
      <c r="A2811" s="280"/>
      <c r="B2811" s="281"/>
      <c r="C2811" s="280"/>
      <c r="D2811" s="45"/>
      <c r="E2811" s="46"/>
    </row>
    <row r="2812" spans="1:6" ht="20.25">
      <c r="A2812" s="280"/>
      <c r="B2812" s="281"/>
      <c r="C2812" s="280"/>
      <c r="D2812" s="45"/>
      <c r="E2812" s="46"/>
    </row>
    <row r="2813" spans="1:6" ht="20.25">
      <c r="A2813" s="280"/>
      <c r="B2813" s="281"/>
      <c r="C2813" s="280"/>
      <c r="D2813" s="45"/>
      <c r="E2813" s="46"/>
    </row>
    <row r="2814" spans="1:6" ht="20.25">
      <c r="A2814" s="280"/>
      <c r="B2814" s="281"/>
      <c r="C2814" s="280"/>
      <c r="D2814" s="45"/>
      <c r="E2814" s="46"/>
    </row>
    <row r="2815" spans="1:6" ht="20.25">
      <c r="A2815" s="280"/>
      <c r="B2815" s="281"/>
      <c r="C2815" s="280"/>
      <c r="D2815" s="45"/>
      <c r="E2815" s="46"/>
    </row>
    <row r="2816" spans="1:6" ht="20.25">
      <c r="A2816" s="280"/>
      <c r="B2816" s="281"/>
      <c r="C2816" s="280"/>
      <c r="D2816" s="45"/>
      <c r="E2816" s="46"/>
    </row>
    <row r="2817" spans="1:5" ht="20.25">
      <c r="A2817" s="280"/>
      <c r="B2817" s="281"/>
      <c r="C2817" s="280"/>
      <c r="D2817" s="45"/>
      <c r="E2817" s="46"/>
    </row>
    <row r="2818" spans="1:5" ht="20.25">
      <c r="A2818" s="47"/>
      <c r="B2818" s="48"/>
      <c r="C2818" s="47"/>
      <c r="D2818" s="49"/>
      <c r="E2818" s="50"/>
    </row>
    <row r="2819" spans="1:5" ht="20.25">
      <c r="A2819" s="30"/>
      <c r="B2819" s="51"/>
      <c r="C2819" s="30"/>
      <c r="D2819" s="49"/>
      <c r="E2819" s="50"/>
    </row>
    <row r="2820" spans="1:5" ht="20.25">
      <c r="A2820" s="52"/>
      <c r="B2820" s="53"/>
      <c r="C2820" s="1238" t="s">
        <v>779</v>
      </c>
      <c r="D2820" s="1239"/>
      <c r="E2820" s="140">
        <f>SUM(E2793:E2819)</f>
        <v>9404710.8000000007</v>
      </c>
    </row>
    <row r="2821" spans="1:5" ht="20.25">
      <c r="A2821" s="55" t="s">
        <v>23</v>
      </c>
      <c r="B2821" s="40"/>
      <c r="C2821" s="40"/>
      <c r="D2821" s="40"/>
      <c r="E2821" s="40"/>
    </row>
    <row r="2822" spans="1:5" ht="20.25">
      <c r="A2822" s="19" t="s">
        <v>0</v>
      </c>
      <c r="B2822" s="40"/>
      <c r="C2822" s="40"/>
      <c r="D2822" s="40"/>
      <c r="E2822" s="40"/>
    </row>
    <row r="2823" spans="1:5" ht="20.25">
      <c r="A2823" s="19" t="s">
        <v>1</v>
      </c>
      <c r="B2823" s="22"/>
      <c r="C2823" s="22"/>
      <c r="D2823" s="22"/>
      <c r="E2823" s="22"/>
    </row>
    <row r="2824" spans="1:5" ht="20.25">
      <c r="A2824" s="19"/>
      <c r="B2824" s="20"/>
      <c r="C2824" s="20"/>
      <c r="D2824" s="21"/>
      <c r="E2824" s="22"/>
    </row>
    <row r="2825" spans="1:5" ht="20.25">
      <c r="A2825" s="19"/>
      <c r="B2825" s="20"/>
      <c r="C2825" s="19" t="s">
        <v>2</v>
      </c>
      <c r="D2825" s="21"/>
      <c r="E2825" s="21"/>
    </row>
    <row r="2826" spans="1:5" ht="20.25">
      <c r="A2826" s="19" t="s">
        <v>3</v>
      </c>
      <c r="B2826" s="23"/>
      <c r="C2826" s="20"/>
      <c r="D2826" s="22"/>
      <c r="E2826" s="22"/>
    </row>
    <row r="2827" spans="1:5" ht="20.25">
      <c r="A2827" s="21"/>
      <c r="B2827" s="23"/>
      <c r="C2827" s="20"/>
      <c r="D2827" s="22"/>
      <c r="E2827" s="22"/>
    </row>
    <row r="2828" spans="1:5" ht="20.25">
      <c r="A2828" s="21" t="s">
        <v>286</v>
      </c>
      <c r="B2828" s="23"/>
      <c r="C2828" s="20"/>
      <c r="D2828" s="22"/>
      <c r="E2828" s="22"/>
    </row>
    <row r="2829" spans="1:5" ht="20.25">
      <c r="A2829" s="21" t="s">
        <v>5</v>
      </c>
      <c r="B2829" s="24"/>
      <c r="C2829" s="21"/>
      <c r="D2829" s="22"/>
      <c r="E2829" s="22"/>
    </row>
    <row r="2830" spans="1:5" ht="20.25">
      <c r="A2830" s="21" t="s">
        <v>6</v>
      </c>
      <c r="B2830" s="24"/>
      <c r="C2830" s="21"/>
      <c r="D2830" s="22"/>
      <c r="E2830" s="22"/>
    </row>
    <row r="2831" spans="1:5" ht="20.25">
      <c r="A2831" s="714" t="s">
        <v>7</v>
      </c>
      <c r="B2831" s="26" t="s">
        <v>8</v>
      </c>
      <c r="C2831" s="1238" t="s">
        <v>9</v>
      </c>
      <c r="D2831" s="1240"/>
      <c r="E2831" s="714" t="s">
        <v>10</v>
      </c>
    </row>
    <row r="2832" spans="1:5" ht="20.25">
      <c r="A2832" s="27"/>
      <c r="B2832" s="28" t="s">
        <v>11</v>
      </c>
      <c r="C2832" s="714"/>
      <c r="D2832" s="29"/>
      <c r="E2832" s="27" t="s">
        <v>12</v>
      </c>
    </row>
    <row r="2833" spans="1:6" ht="20.25">
      <c r="A2833" s="30"/>
      <c r="B2833" s="31"/>
      <c r="C2833" s="715" t="s">
        <v>13</v>
      </c>
      <c r="D2833" s="718" t="s">
        <v>14</v>
      </c>
      <c r="E2833" s="715"/>
    </row>
    <row r="2834" spans="1:6" ht="20.25">
      <c r="A2834" s="34" t="s">
        <v>287</v>
      </c>
      <c r="B2834" s="34" t="s">
        <v>16</v>
      </c>
      <c r="C2834" s="280" t="s">
        <v>17</v>
      </c>
      <c r="D2834" s="35">
        <v>39217</v>
      </c>
      <c r="E2834" s="87">
        <v>19084</v>
      </c>
    </row>
    <row r="2835" spans="1:6" ht="20.25">
      <c r="A2835" s="280"/>
      <c r="B2835" s="280" t="s">
        <v>16</v>
      </c>
      <c r="C2835" s="282" t="s">
        <v>19</v>
      </c>
      <c r="D2835" s="38">
        <v>39355</v>
      </c>
      <c r="E2835" s="663">
        <v>100</v>
      </c>
    </row>
    <row r="2836" spans="1:6" ht="20.25">
      <c r="A2836" s="280"/>
      <c r="B2836" s="280" t="s">
        <v>26</v>
      </c>
      <c r="C2836" s="282" t="s">
        <v>19</v>
      </c>
      <c r="D2836" s="38">
        <v>39386</v>
      </c>
      <c r="E2836" s="88">
        <v>-4421.5</v>
      </c>
    </row>
    <row r="2837" spans="1:6" ht="20.25">
      <c r="A2837" s="280"/>
      <c r="B2837" s="280" t="s">
        <v>26</v>
      </c>
      <c r="C2837" s="282" t="s">
        <v>19</v>
      </c>
      <c r="D2837" s="38">
        <v>39447</v>
      </c>
      <c r="E2837" s="88">
        <v>-57092</v>
      </c>
    </row>
    <row r="2838" spans="1:6" ht="20.25">
      <c r="A2838" s="280"/>
      <c r="B2838" s="280" t="s">
        <v>16</v>
      </c>
      <c r="C2838" s="280" t="s">
        <v>17</v>
      </c>
      <c r="D2838" s="38">
        <v>39583</v>
      </c>
      <c r="E2838" s="663">
        <v>500</v>
      </c>
    </row>
    <row r="2839" spans="1:6" ht="20.25">
      <c r="A2839" s="280"/>
      <c r="B2839" s="280" t="s">
        <v>16</v>
      </c>
      <c r="C2839" s="280" t="s">
        <v>17</v>
      </c>
      <c r="D2839" s="38">
        <v>39614</v>
      </c>
      <c r="E2839" s="663">
        <v>500</v>
      </c>
      <c r="F2839" s="296"/>
    </row>
    <row r="2840" spans="1:6" ht="20.25">
      <c r="A2840" s="280"/>
      <c r="B2840" s="280" t="s">
        <v>26</v>
      </c>
      <c r="C2840" s="280" t="s">
        <v>17</v>
      </c>
      <c r="D2840" s="38">
        <v>39706</v>
      </c>
      <c r="E2840" s="88">
        <v>-100</v>
      </c>
      <c r="F2840" s="296"/>
    </row>
    <row r="2841" spans="1:6" ht="20.25">
      <c r="A2841" s="280"/>
      <c r="B2841" s="280" t="s">
        <v>18</v>
      </c>
      <c r="C2841" s="282" t="s">
        <v>19</v>
      </c>
      <c r="D2841" s="86">
        <v>40056</v>
      </c>
      <c r="E2841" s="664">
        <v>-9028.5499999999993</v>
      </c>
      <c r="F2841" s="296"/>
    </row>
    <row r="2842" spans="1:6" ht="20.25">
      <c r="A2842" s="280"/>
      <c r="B2842" s="280" t="s">
        <v>16</v>
      </c>
      <c r="C2842" s="280" t="s">
        <v>19</v>
      </c>
      <c r="D2842" s="38">
        <v>40086</v>
      </c>
      <c r="E2842" s="663">
        <v>46040</v>
      </c>
      <c r="F2842" s="296"/>
    </row>
    <row r="2843" spans="1:6" ht="20.25">
      <c r="A2843" s="280"/>
      <c r="B2843" s="280" t="s">
        <v>16</v>
      </c>
      <c r="C2843" s="280" t="s">
        <v>19</v>
      </c>
      <c r="D2843" s="38">
        <v>40117</v>
      </c>
      <c r="E2843" s="663">
        <v>137.6</v>
      </c>
      <c r="F2843" s="296"/>
    </row>
    <row r="2844" spans="1:6" ht="20.25">
      <c r="A2844" s="280"/>
      <c r="B2844" s="280" t="s">
        <v>16</v>
      </c>
      <c r="C2844" s="280" t="s">
        <v>17</v>
      </c>
      <c r="D2844" s="38">
        <v>40162</v>
      </c>
      <c r="E2844" s="663">
        <v>62755</v>
      </c>
      <c r="F2844" s="296"/>
    </row>
    <row r="2845" spans="1:6" ht="20.25">
      <c r="A2845" s="280"/>
      <c r="B2845" s="280" t="s">
        <v>20</v>
      </c>
      <c r="C2845" s="280" t="s">
        <v>17</v>
      </c>
      <c r="D2845" s="38">
        <v>40344</v>
      </c>
      <c r="E2845" s="88">
        <v>-909.45</v>
      </c>
      <c r="F2845" s="296"/>
    </row>
    <row r="2846" spans="1:6" ht="20.25">
      <c r="A2846" s="280"/>
      <c r="B2846" s="280" t="s">
        <v>28</v>
      </c>
      <c r="C2846" s="280" t="s">
        <v>17</v>
      </c>
      <c r="D2846" s="42">
        <v>40709</v>
      </c>
      <c r="E2846" s="663">
        <v>200</v>
      </c>
      <c r="F2846" s="296"/>
    </row>
    <row r="2847" spans="1:6" ht="20.25">
      <c r="A2847" s="280"/>
      <c r="B2847" s="280" t="s">
        <v>20</v>
      </c>
      <c r="C2847" s="280" t="s">
        <v>19</v>
      </c>
      <c r="D2847" s="38">
        <v>40786</v>
      </c>
      <c r="E2847" s="88">
        <v>-100</v>
      </c>
      <c r="F2847" s="296"/>
    </row>
    <row r="2848" spans="1:6" ht="20.25">
      <c r="A2848" s="280"/>
      <c r="B2848" s="280" t="s">
        <v>20</v>
      </c>
      <c r="C2848" s="280" t="s">
        <v>17</v>
      </c>
      <c r="D2848" s="38">
        <v>40862</v>
      </c>
      <c r="E2848" s="664">
        <v>-101446</v>
      </c>
      <c r="F2848" s="296"/>
    </row>
    <row r="2849" spans="1:6" ht="20.25">
      <c r="A2849" s="41"/>
      <c r="B2849" s="280" t="s">
        <v>20</v>
      </c>
      <c r="C2849" s="282" t="s">
        <v>17</v>
      </c>
      <c r="D2849" s="38">
        <v>40954</v>
      </c>
      <c r="E2849" s="663">
        <v>120</v>
      </c>
      <c r="F2849" s="296"/>
    </row>
    <row r="2850" spans="1:6" ht="20.25">
      <c r="A2850" s="41"/>
      <c r="B2850" s="280" t="s">
        <v>27</v>
      </c>
      <c r="C2850" s="280" t="s">
        <v>19</v>
      </c>
      <c r="D2850" s="38">
        <v>40967</v>
      </c>
      <c r="E2850" s="88">
        <v>-4536</v>
      </c>
      <c r="F2850" s="296"/>
    </row>
    <row r="2851" spans="1:6" ht="20.25">
      <c r="A2851" s="41"/>
      <c r="B2851" s="165" t="s">
        <v>60</v>
      </c>
      <c r="C2851" s="282" t="s">
        <v>107</v>
      </c>
      <c r="D2851" s="38">
        <v>41009</v>
      </c>
      <c r="E2851" s="88">
        <v>-90834</v>
      </c>
      <c r="F2851" s="296"/>
    </row>
    <row r="2852" spans="1:6" ht="20.25">
      <c r="A2852" s="280"/>
      <c r="B2852" s="124" t="s">
        <v>18</v>
      </c>
      <c r="C2852" s="280" t="s">
        <v>17</v>
      </c>
      <c r="D2852" s="125">
        <v>43146</v>
      </c>
      <c r="E2852" s="285">
        <v>1</v>
      </c>
      <c r="F2852" s="296"/>
    </row>
    <row r="2853" spans="1:6" ht="20.25">
      <c r="A2853" s="280"/>
      <c r="B2853" s="124" t="s">
        <v>18</v>
      </c>
      <c r="C2853" s="280" t="s">
        <v>19</v>
      </c>
      <c r="D2853" s="125">
        <v>43190</v>
      </c>
      <c r="E2853" s="243">
        <v>1543724</v>
      </c>
      <c r="F2853" s="308"/>
    </row>
    <row r="2854" spans="1:6" ht="20.25">
      <c r="A2854" s="280"/>
      <c r="B2854" s="124"/>
      <c r="C2854" s="280"/>
      <c r="D2854" s="125"/>
      <c r="E2854" s="243"/>
      <c r="F2854" s="310"/>
    </row>
    <row r="2855" spans="1:6" ht="20.25">
      <c r="A2855" s="280"/>
      <c r="B2855" s="280"/>
      <c r="C2855" s="282"/>
      <c r="D2855" s="38"/>
      <c r="E2855" s="243"/>
      <c r="F2855" s="296"/>
    </row>
    <row r="2856" spans="1:6" ht="20.25">
      <c r="A2856" s="280"/>
      <c r="B2856" s="280"/>
      <c r="C2856" s="280"/>
      <c r="D2856" s="38"/>
      <c r="E2856" s="46"/>
      <c r="F2856" s="308"/>
    </row>
    <row r="2857" spans="1:6" ht="20.25">
      <c r="A2857" s="280"/>
      <c r="B2857" s="280"/>
      <c r="C2857" s="280"/>
      <c r="D2857" s="38"/>
      <c r="E2857" s="46"/>
      <c r="F2857" s="308"/>
    </row>
    <row r="2858" spans="1:6" ht="20.25">
      <c r="A2858" s="280"/>
      <c r="B2858" s="280"/>
      <c r="C2858" s="280"/>
      <c r="D2858" s="38"/>
      <c r="E2858" s="46"/>
      <c r="F2858" s="308"/>
    </row>
    <row r="2859" spans="1:6" ht="20.25">
      <c r="A2859" s="280"/>
      <c r="B2859" s="280"/>
      <c r="C2859" s="280"/>
      <c r="D2859" s="38"/>
      <c r="E2859" s="46"/>
      <c r="F2859" s="308"/>
    </row>
    <row r="2860" spans="1:6" ht="20.25">
      <c r="A2860" s="280"/>
      <c r="B2860" s="280"/>
      <c r="C2860" s="280"/>
      <c r="D2860" s="38"/>
      <c r="E2860" s="46"/>
      <c r="F2860" s="308"/>
    </row>
    <row r="2861" spans="1:6" ht="20.25">
      <c r="A2861" s="47"/>
      <c r="B2861" s="280"/>
      <c r="C2861" s="280"/>
      <c r="D2861" s="38"/>
      <c r="E2861" s="46"/>
      <c r="F2861" s="296"/>
    </row>
    <row r="2862" spans="1:6" ht="20.25">
      <c r="A2862" s="30"/>
      <c r="B2862" s="51"/>
      <c r="C2862" s="30"/>
      <c r="D2862" s="49"/>
      <c r="E2862" s="50"/>
      <c r="F2862" s="296"/>
    </row>
    <row r="2863" spans="1:6" ht="20.25">
      <c r="A2863" s="52"/>
      <c r="B2863" s="53"/>
      <c r="C2863" s="1238" t="s">
        <v>779</v>
      </c>
      <c r="D2863" s="1239"/>
      <c r="E2863" s="62">
        <f>SUM(E2834:E2862)</f>
        <v>1404694.1</v>
      </c>
      <c r="F2863" s="296"/>
    </row>
    <row r="2864" spans="1:6" ht="20.25">
      <c r="A2864" s="55" t="s">
        <v>23</v>
      </c>
      <c r="B2864" s="40"/>
      <c r="C2864" s="40"/>
      <c r="D2864" s="40"/>
      <c r="E2864" s="40"/>
      <c r="F2864" s="296"/>
    </row>
    <row r="2865" spans="1:6" ht="20.25">
      <c r="A2865" s="19" t="s">
        <v>0</v>
      </c>
      <c r="B2865" s="40"/>
      <c r="C2865" s="40"/>
      <c r="D2865" s="40"/>
      <c r="E2865" s="40"/>
      <c r="F2865" s="296"/>
    </row>
    <row r="2866" spans="1:6" ht="20.25">
      <c r="A2866" s="19" t="s">
        <v>1</v>
      </c>
      <c r="B2866" s="53"/>
      <c r="C2866" s="53"/>
      <c r="D2866" s="53"/>
      <c r="E2866" s="146"/>
      <c r="F2866" s="296"/>
    </row>
    <row r="2867" spans="1:6" ht="20.25">
      <c r="A2867" s="19"/>
      <c r="B2867" s="20"/>
      <c r="C2867" s="19" t="s">
        <v>2</v>
      </c>
      <c r="D2867" s="21"/>
      <c r="E2867" s="21"/>
      <c r="F2867" s="296"/>
    </row>
    <row r="2868" spans="1:6" ht="20.25">
      <c r="A2868" s="19" t="s">
        <v>3</v>
      </c>
      <c r="B2868" s="23"/>
      <c r="C2868" s="20"/>
      <c r="D2868" s="22"/>
      <c r="E2868" s="22"/>
      <c r="F2868" s="296"/>
    </row>
    <row r="2869" spans="1:6" ht="20.25">
      <c r="A2869" s="21" t="s">
        <v>288</v>
      </c>
      <c r="B2869" s="23"/>
      <c r="C2869" s="20"/>
      <c r="D2869" s="22"/>
      <c r="E2869" s="22"/>
      <c r="F2869" s="296"/>
    </row>
    <row r="2870" spans="1:6" ht="20.25">
      <c r="A2870" s="21" t="s">
        <v>5</v>
      </c>
      <c r="B2870" s="24"/>
      <c r="C2870" s="21"/>
      <c r="D2870" s="22"/>
      <c r="E2870" s="22"/>
      <c r="F2870" s="296"/>
    </row>
    <row r="2871" spans="1:6" ht="20.25">
      <c r="A2871" s="21" t="s">
        <v>6</v>
      </c>
      <c r="B2871" s="24"/>
      <c r="C2871" s="21"/>
      <c r="D2871" s="22"/>
      <c r="E2871" s="22"/>
      <c r="F2871" s="296"/>
    </row>
    <row r="2872" spans="1:6" ht="20.25">
      <c r="A2872" s="714" t="s">
        <v>7</v>
      </c>
      <c r="B2872" s="26" t="s">
        <v>8</v>
      </c>
      <c r="C2872" s="1238" t="s">
        <v>9</v>
      </c>
      <c r="D2872" s="1240"/>
      <c r="E2872" s="714" t="s">
        <v>10</v>
      </c>
      <c r="F2872" s="296"/>
    </row>
    <row r="2873" spans="1:6" ht="20.25">
      <c r="A2873" s="27"/>
      <c r="B2873" s="28" t="s">
        <v>11</v>
      </c>
      <c r="C2873" s="714"/>
      <c r="D2873" s="29"/>
      <c r="E2873" s="27" t="s">
        <v>12</v>
      </c>
      <c r="F2873" s="296"/>
    </row>
    <row r="2874" spans="1:6" ht="20.25">
      <c r="A2874" s="30"/>
      <c r="B2874" s="31"/>
      <c r="C2874" s="715" t="s">
        <v>13</v>
      </c>
      <c r="D2874" s="718" t="s">
        <v>14</v>
      </c>
      <c r="E2874" s="715"/>
    </row>
    <row r="2875" spans="1:6" ht="20.25">
      <c r="A2875" s="34" t="s">
        <v>289</v>
      </c>
      <c r="B2875" s="34" t="s">
        <v>26</v>
      </c>
      <c r="C2875" s="280" t="s">
        <v>19</v>
      </c>
      <c r="D2875" s="35">
        <v>39294</v>
      </c>
      <c r="E2875" s="94">
        <v>-4073.26</v>
      </c>
    </row>
    <row r="2876" spans="1:6" ht="20.25">
      <c r="A2876" s="280"/>
      <c r="B2876" s="280" t="s">
        <v>26</v>
      </c>
      <c r="C2876" s="280" t="s">
        <v>19</v>
      </c>
      <c r="D2876" s="38">
        <v>39325</v>
      </c>
      <c r="E2876" s="88">
        <v>-3688</v>
      </c>
    </row>
    <row r="2877" spans="1:6" ht="20.25">
      <c r="A2877" s="280"/>
      <c r="B2877" s="280" t="s">
        <v>26</v>
      </c>
      <c r="C2877" s="280" t="s">
        <v>17</v>
      </c>
      <c r="D2877" s="38">
        <v>39340</v>
      </c>
      <c r="E2877" s="89">
        <v>1966.5</v>
      </c>
    </row>
    <row r="2878" spans="1:6" ht="20.25">
      <c r="A2878" s="280"/>
      <c r="B2878" s="280" t="s">
        <v>26</v>
      </c>
      <c r="C2878" s="280" t="s">
        <v>19</v>
      </c>
      <c r="D2878" s="38">
        <v>39416</v>
      </c>
      <c r="E2878" s="88">
        <v>-1083.5</v>
      </c>
    </row>
    <row r="2879" spans="1:6" ht="20.25">
      <c r="A2879" s="280"/>
      <c r="B2879" s="280" t="s">
        <v>26</v>
      </c>
      <c r="C2879" s="280" t="s">
        <v>17</v>
      </c>
      <c r="D2879" s="38">
        <v>39431</v>
      </c>
      <c r="E2879" s="88">
        <v>-8018.2</v>
      </c>
    </row>
    <row r="2880" spans="1:6" ht="20.25">
      <c r="A2880" s="280"/>
      <c r="B2880" s="280" t="s">
        <v>16</v>
      </c>
      <c r="C2880" s="280" t="s">
        <v>17</v>
      </c>
      <c r="D2880" s="38">
        <v>39462</v>
      </c>
      <c r="E2880" s="89">
        <v>3000</v>
      </c>
    </row>
    <row r="2881" spans="1:5" ht="20.25">
      <c r="A2881" s="280"/>
      <c r="B2881" s="280" t="s">
        <v>16</v>
      </c>
      <c r="C2881" s="280" t="s">
        <v>19</v>
      </c>
      <c r="D2881" s="38">
        <v>39538</v>
      </c>
      <c r="E2881" s="89">
        <v>60</v>
      </c>
    </row>
    <row r="2882" spans="1:5" ht="20.25">
      <c r="A2882" s="280"/>
      <c r="B2882" s="280" t="s">
        <v>16</v>
      </c>
      <c r="C2882" s="280" t="s">
        <v>19</v>
      </c>
      <c r="D2882" s="38">
        <v>39568</v>
      </c>
      <c r="E2882" s="89">
        <v>45</v>
      </c>
    </row>
    <row r="2883" spans="1:5" ht="20.25">
      <c r="A2883" s="280"/>
      <c r="B2883" s="280" t="s">
        <v>16</v>
      </c>
      <c r="C2883" s="280" t="s">
        <v>17</v>
      </c>
      <c r="D2883" s="38">
        <v>39583</v>
      </c>
      <c r="E2883" s="89">
        <v>1060</v>
      </c>
    </row>
    <row r="2884" spans="1:5" ht="20.25">
      <c r="A2884" s="280"/>
      <c r="B2884" s="280" t="s">
        <v>26</v>
      </c>
      <c r="C2884" s="280" t="s">
        <v>19</v>
      </c>
      <c r="D2884" s="38">
        <v>39629</v>
      </c>
      <c r="E2884" s="88">
        <v>-312</v>
      </c>
    </row>
    <row r="2885" spans="1:5" ht="20.25">
      <c r="A2885" s="280"/>
      <c r="B2885" s="280" t="s">
        <v>26</v>
      </c>
      <c r="C2885" s="280" t="s">
        <v>19</v>
      </c>
      <c r="D2885" s="38">
        <v>39660</v>
      </c>
      <c r="E2885" s="88">
        <v>-13339</v>
      </c>
    </row>
    <row r="2886" spans="1:5" ht="20.25">
      <c r="A2886" s="280"/>
      <c r="B2886" s="280" t="s">
        <v>26</v>
      </c>
      <c r="C2886" s="280" t="s">
        <v>17</v>
      </c>
      <c r="D2886" s="38">
        <v>39675</v>
      </c>
      <c r="E2886" s="88">
        <v>-400</v>
      </c>
    </row>
    <row r="2887" spans="1:5" ht="20.25">
      <c r="A2887" s="280"/>
      <c r="B2887" s="280" t="s">
        <v>16</v>
      </c>
      <c r="C2887" s="280" t="s">
        <v>19</v>
      </c>
      <c r="D2887" s="38">
        <v>39691</v>
      </c>
      <c r="E2887" s="89">
        <v>7492</v>
      </c>
    </row>
    <row r="2888" spans="1:5" ht="20.25">
      <c r="A2888" s="280"/>
      <c r="B2888" s="280" t="s">
        <v>26</v>
      </c>
      <c r="C2888" s="280" t="s">
        <v>17</v>
      </c>
      <c r="D2888" s="38">
        <v>39706</v>
      </c>
      <c r="E2888" s="88">
        <v>-100</v>
      </c>
    </row>
    <row r="2889" spans="1:5" ht="20.25">
      <c r="A2889" s="280"/>
      <c r="B2889" s="280" t="s">
        <v>16</v>
      </c>
      <c r="C2889" s="280" t="s">
        <v>17</v>
      </c>
      <c r="D2889" s="38">
        <v>39736</v>
      </c>
      <c r="E2889" s="89">
        <v>156.5</v>
      </c>
    </row>
    <row r="2890" spans="1:5" ht="20.25">
      <c r="A2890" s="280"/>
      <c r="B2890" s="280" t="s">
        <v>26</v>
      </c>
      <c r="C2890" s="280" t="s">
        <v>19</v>
      </c>
      <c r="D2890" s="38">
        <v>39752</v>
      </c>
      <c r="E2890" s="88">
        <v>-2565.5</v>
      </c>
    </row>
    <row r="2891" spans="1:5" ht="20.25">
      <c r="A2891" s="280"/>
      <c r="B2891" s="280" t="s">
        <v>16</v>
      </c>
      <c r="C2891" s="280" t="s">
        <v>17</v>
      </c>
      <c r="D2891" s="38">
        <v>39767</v>
      </c>
      <c r="E2891" s="89">
        <v>6773.4</v>
      </c>
    </row>
    <row r="2892" spans="1:5" ht="20.25">
      <c r="A2892" s="280"/>
      <c r="B2892" s="280" t="s">
        <v>34</v>
      </c>
      <c r="C2892" s="280" t="s">
        <v>19</v>
      </c>
      <c r="D2892" s="38">
        <v>39782</v>
      </c>
      <c r="E2892" s="89">
        <v>10402.200000000001</v>
      </c>
    </row>
    <row r="2893" spans="1:5" ht="20.25">
      <c r="A2893" s="280"/>
      <c r="B2893" s="280" t="s">
        <v>18</v>
      </c>
      <c r="C2893" s="280" t="s">
        <v>17</v>
      </c>
      <c r="D2893" s="38">
        <v>39828</v>
      </c>
      <c r="E2893" s="88">
        <v>-300</v>
      </c>
    </row>
    <row r="2894" spans="1:5" ht="20.25">
      <c r="A2894" s="280"/>
      <c r="B2894" s="280" t="s">
        <v>18</v>
      </c>
      <c r="C2894" s="280" t="s">
        <v>19</v>
      </c>
      <c r="D2894" s="38">
        <v>39844</v>
      </c>
      <c r="E2894" s="114">
        <v>3571.7</v>
      </c>
    </row>
    <row r="2895" spans="1:5" ht="20.25">
      <c r="A2895" s="280"/>
      <c r="B2895" s="280" t="s">
        <v>16</v>
      </c>
      <c r="C2895" s="280" t="s">
        <v>17</v>
      </c>
      <c r="D2895" s="38">
        <v>39887</v>
      </c>
      <c r="E2895" s="114">
        <v>5281.4</v>
      </c>
    </row>
    <row r="2896" spans="1:5" ht="20.25">
      <c r="A2896" s="280"/>
      <c r="B2896" s="280" t="s">
        <v>16</v>
      </c>
      <c r="C2896" s="280" t="s">
        <v>17</v>
      </c>
      <c r="D2896" s="38">
        <v>39918</v>
      </c>
      <c r="E2896" s="114">
        <v>18988</v>
      </c>
    </row>
    <row r="2897" spans="1:5" ht="20.25">
      <c r="A2897" s="280"/>
      <c r="B2897" s="280" t="s">
        <v>26</v>
      </c>
      <c r="C2897" s="280" t="s">
        <v>19</v>
      </c>
      <c r="D2897" s="38">
        <v>39933</v>
      </c>
      <c r="E2897" s="88">
        <v>-858</v>
      </c>
    </row>
    <row r="2898" spans="1:5" ht="20.25">
      <c r="A2898" s="67"/>
      <c r="B2898" s="67" t="s">
        <v>34</v>
      </c>
      <c r="C2898" s="67" t="s">
        <v>17</v>
      </c>
      <c r="D2898" s="68">
        <v>39948</v>
      </c>
      <c r="E2898" s="128">
        <v>-226.1</v>
      </c>
    </row>
    <row r="2899" spans="1:5" ht="20.25">
      <c r="A2899" s="52"/>
      <c r="B2899" s="53"/>
      <c r="C2899" s="1238" t="s">
        <v>165</v>
      </c>
      <c r="D2899" s="1239"/>
      <c r="E2899" s="70">
        <f>SUM(E2875:E2898)</f>
        <v>23833.140000000003</v>
      </c>
    </row>
    <row r="2900" spans="1:5" ht="20.25">
      <c r="A2900" s="52"/>
      <c r="B2900" s="53"/>
      <c r="C2900" s="28"/>
      <c r="D2900" s="28"/>
      <c r="E2900" s="64"/>
    </row>
    <row r="2901" spans="1:5" ht="20.25">
      <c r="A2901" s="52"/>
      <c r="B2901" s="53"/>
      <c r="C2901" s="28"/>
      <c r="D2901" s="28"/>
      <c r="E2901" s="64"/>
    </row>
    <row r="2902" spans="1:5" ht="20.25">
      <c r="A2902" s="52"/>
      <c r="B2902" s="53"/>
      <c r="C2902" s="28"/>
      <c r="D2902" s="28"/>
      <c r="E2902" s="64"/>
    </row>
    <row r="2903" spans="1:5" ht="20.25">
      <c r="A2903" s="52"/>
      <c r="B2903" s="53"/>
      <c r="C2903" s="28"/>
      <c r="D2903" s="28"/>
      <c r="E2903" s="64"/>
    </row>
    <row r="2904" spans="1:5" ht="20.25">
      <c r="A2904" s="52"/>
      <c r="B2904" s="53"/>
      <c r="C2904" s="28"/>
      <c r="D2904" s="28"/>
      <c r="E2904" s="64"/>
    </row>
    <row r="2905" spans="1:5" ht="20.25">
      <c r="A2905" s="52"/>
      <c r="B2905" s="53"/>
      <c r="C2905" s="28"/>
      <c r="D2905" s="28"/>
      <c r="E2905" s="64"/>
    </row>
    <row r="2906" spans="1:5" ht="20.25">
      <c r="A2906" s="19" t="s">
        <v>0</v>
      </c>
      <c r="B2906" s="40"/>
      <c r="C2906" s="40"/>
      <c r="D2906" s="40"/>
      <c r="E2906" s="40"/>
    </row>
    <row r="2907" spans="1:5" ht="20.25">
      <c r="A2907" s="19" t="s">
        <v>1</v>
      </c>
      <c r="B2907" s="40"/>
      <c r="C2907" s="40"/>
      <c r="D2907" s="40"/>
      <c r="E2907" s="40"/>
    </row>
    <row r="2908" spans="1:5" ht="20.25">
      <c r="A2908" s="19"/>
      <c r="B2908" s="20"/>
      <c r="C2908" s="20"/>
      <c r="D2908" s="21"/>
      <c r="E2908" s="22"/>
    </row>
    <row r="2909" spans="1:5" ht="20.25">
      <c r="A2909" s="19" t="s">
        <v>3</v>
      </c>
      <c r="B2909" s="20"/>
      <c r="C2909" s="19" t="s">
        <v>2</v>
      </c>
      <c r="D2909" s="21"/>
      <c r="E2909" s="21"/>
    </row>
    <row r="2910" spans="1:5" ht="20.25">
      <c r="A2910" s="21"/>
      <c r="B2910" s="23"/>
      <c r="C2910" s="20"/>
      <c r="D2910" s="22"/>
      <c r="E2910" s="22"/>
    </row>
    <row r="2911" spans="1:5" ht="20.25">
      <c r="A2911" s="21" t="s">
        <v>288</v>
      </c>
      <c r="B2911" s="23"/>
      <c r="C2911" s="20"/>
      <c r="D2911" s="22"/>
      <c r="E2911" s="22"/>
    </row>
    <row r="2912" spans="1:5" ht="20.25">
      <c r="A2912" s="21" t="s">
        <v>5</v>
      </c>
      <c r="B2912" s="24"/>
      <c r="C2912" s="21"/>
      <c r="D2912" s="22"/>
      <c r="E2912" s="22"/>
    </row>
    <row r="2913" spans="1:5" ht="20.25">
      <c r="A2913" s="21" t="s">
        <v>6</v>
      </c>
      <c r="B2913" s="24"/>
      <c r="C2913" s="21"/>
      <c r="D2913" s="22"/>
      <c r="E2913" s="22"/>
    </row>
    <row r="2914" spans="1:5" ht="20.25">
      <c r="A2914" s="714" t="s">
        <v>7</v>
      </c>
      <c r="B2914" s="26" t="s">
        <v>8</v>
      </c>
      <c r="C2914" s="1238" t="s">
        <v>9</v>
      </c>
      <c r="D2914" s="1239"/>
      <c r="E2914" s="714" t="s">
        <v>10</v>
      </c>
    </row>
    <row r="2915" spans="1:5" ht="20.25">
      <c r="A2915" s="27"/>
      <c r="B2915" s="28" t="s">
        <v>11</v>
      </c>
      <c r="C2915" s="714"/>
      <c r="D2915" s="29"/>
      <c r="E2915" s="27" t="s">
        <v>12</v>
      </c>
    </row>
    <row r="2916" spans="1:5" ht="20.25">
      <c r="A2916" s="30"/>
      <c r="B2916" s="31"/>
      <c r="C2916" s="715" t="s">
        <v>13</v>
      </c>
      <c r="D2916" s="718" t="s">
        <v>14</v>
      </c>
      <c r="E2916" s="715"/>
    </row>
    <row r="2917" spans="1:5" ht="20.25">
      <c r="A2917" s="34" t="s">
        <v>289</v>
      </c>
      <c r="B2917" s="1238" t="s">
        <v>264</v>
      </c>
      <c r="C2917" s="1257"/>
      <c r="D2917" s="1240"/>
      <c r="E2917" s="156">
        <f>E2899</f>
        <v>23833.140000000003</v>
      </c>
    </row>
    <row r="2918" spans="1:5" ht="20.25">
      <c r="A2918" s="47"/>
      <c r="B2918" s="34" t="s">
        <v>34</v>
      </c>
      <c r="C2918" s="34" t="s">
        <v>19</v>
      </c>
      <c r="D2918" s="35">
        <v>39964</v>
      </c>
      <c r="E2918" s="167">
        <v>8031.1</v>
      </c>
    </row>
    <row r="2919" spans="1:5" ht="20.25">
      <c r="A2919" s="47"/>
      <c r="B2919" s="280" t="s">
        <v>16</v>
      </c>
      <c r="C2919" s="280" t="s">
        <v>19</v>
      </c>
      <c r="D2919" s="38">
        <v>39994</v>
      </c>
      <c r="E2919" s="114">
        <v>42115.3</v>
      </c>
    </row>
    <row r="2920" spans="1:5" ht="20.25">
      <c r="A2920" s="47"/>
      <c r="B2920" s="280" t="s">
        <v>27</v>
      </c>
      <c r="C2920" s="280" t="s">
        <v>17</v>
      </c>
      <c r="D2920" s="86">
        <v>40132</v>
      </c>
      <c r="E2920" s="88">
        <v>-96521</v>
      </c>
    </row>
    <row r="2921" spans="1:5" ht="20.25">
      <c r="A2921" s="47"/>
      <c r="B2921" s="280" t="s">
        <v>20</v>
      </c>
      <c r="C2921" s="280" t="s">
        <v>19</v>
      </c>
      <c r="D2921" s="38">
        <v>40147</v>
      </c>
      <c r="E2921" s="88">
        <v>-43060</v>
      </c>
    </row>
    <row r="2922" spans="1:5" ht="20.25">
      <c r="A2922" s="47"/>
      <c r="B2922" s="280" t="s">
        <v>28</v>
      </c>
      <c r="C2922" s="280" t="s">
        <v>17</v>
      </c>
      <c r="D2922" s="86">
        <v>40224</v>
      </c>
      <c r="E2922" s="89">
        <v>1800</v>
      </c>
    </row>
    <row r="2923" spans="1:5" ht="20.25">
      <c r="A2923" s="47"/>
      <c r="B2923" s="116"/>
      <c r="C2923" s="280"/>
      <c r="D2923" s="710"/>
      <c r="E2923" s="89"/>
    </row>
    <row r="2924" spans="1:5" ht="20.25">
      <c r="A2924" s="47"/>
      <c r="B2924" s="28"/>
      <c r="C2924" s="27"/>
      <c r="D2924" s="148"/>
      <c r="E2924" s="27"/>
    </row>
    <row r="2925" spans="1:5" ht="20.25">
      <c r="A2925" s="47"/>
      <c r="B2925" s="28"/>
      <c r="C2925" s="27"/>
      <c r="D2925" s="148"/>
      <c r="E2925" s="27"/>
    </row>
    <row r="2926" spans="1:5" ht="20.25">
      <c r="A2926" s="47"/>
      <c r="B2926" s="28"/>
      <c r="C2926" s="27"/>
      <c r="D2926" s="148"/>
      <c r="E2926" s="27"/>
    </row>
    <row r="2927" spans="1:5" ht="20.25">
      <c r="A2927" s="47"/>
      <c r="B2927" s="28"/>
      <c r="C2927" s="27"/>
      <c r="D2927" s="148"/>
      <c r="E2927" s="27"/>
    </row>
    <row r="2928" spans="1:5" ht="20.25">
      <c r="A2928" s="280"/>
      <c r="B2928" s="280"/>
      <c r="C2928" s="280"/>
      <c r="D2928" s="38"/>
      <c r="E2928" s="88"/>
    </row>
    <row r="2929" spans="1:5" ht="20.25">
      <c r="A2929" s="41"/>
      <c r="B2929" s="280"/>
      <c r="C2929" s="280"/>
      <c r="D2929" s="38"/>
      <c r="E2929" s="88"/>
    </row>
    <row r="2930" spans="1:5" ht="20.25">
      <c r="A2930" s="41"/>
      <c r="B2930" s="280"/>
      <c r="C2930" s="280"/>
      <c r="D2930" s="38"/>
      <c r="E2930" s="89"/>
    </row>
    <row r="2931" spans="1:5" ht="20.25">
      <c r="A2931" s="41"/>
      <c r="B2931" s="281"/>
      <c r="C2931" s="280"/>
      <c r="D2931" s="42"/>
      <c r="E2931" s="89"/>
    </row>
    <row r="2932" spans="1:5" ht="20.25">
      <c r="A2932" s="41"/>
      <c r="B2932" s="281"/>
      <c r="C2932" s="280"/>
      <c r="D2932" s="42"/>
      <c r="E2932" s="89"/>
    </row>
    <row r="2933" spans="1:5" ht="20.25">
      <c r="A2933" s="41"/>
      <c r="B2933" s="281"/>
      <c r="C2933" s="280"/>
      <c r="D2933" s="42"/>
      <c r="E2933" s="89"/>
    </row>
    <row r="2934" spans="1:5" ht="20.25">
      <c r="A2934" s="41"/>
      <c r="B2934" s="281"/>
      <c r="C2934" s="280"/>
      <c r="D2934" s="42"/>
      <c r="E2934" s="89"/>
    </row>
    <row r="2935" spans="1:5" ht="20.25">
      <c r="A2935" s="41"/>
      <c r="B2935" s="281"/>
      <c r="C2935" s="280"/>
      <c r="D2935" s="42"/>
      <c r="E2935" s="89"/>
    </row>
    <row r="2936" spans="1:5" ht="20.25">
      <c r="A2936" s="41"/>
      <c r="B2936" s="281"/>
      <c r="C2936" s="280"/>
      <c r="D2936" s="42"/>
      <c r="E2936" s="89"/>
    </row>
    <row r="2937" spans="1:5" ht="20.25">
      <c r="A2937" s="41"/>
      <c r="B2937" s="281"/>
      <c r="C2937" s="280"/>
      <c r="D2937" s="42"/>
      <c r="E2937" s="89"/>
    </row>
    <row r="2938" spans="1:5" ht="20.25">
      <c r="A2938" s="41"/>
      <c r="B2938" s="281"/>
      <c r="C2938" s="280"/>
      <c r="D2938" s="42"/>
      <c r="E2938" s="89"/>
    </row>
    <row r="2939" spans="1:5" ht="20.25">
      <c r="A2939" s="280"/>
      <c r="B2939" s="281"/>
      <c r="C2939" s="280"/>
      <c r="D2939" s="45"/>
      <c r="E2939" s="46"/>
    </row>
    <row r="2940" spans="1:5" ht="20.25">
      <c r="A2940" s="280"/>
      <c r="B2940" s="281"/>
      <c r="C2940" s="280"/>
      <c r="D2940" s="45"/>
      <c r="E2940" s="46"/>
    </row>
    <row r="2941" spans="1:5" ht="20.25">
      <c r="A2941" s="280"/>
      <c r="B2941" s="281"/>
      <c r="C2941" s="280"/>
      <c r="D2941" s="45"/>
      <c r="E2941" s="46"/>
    </row>
    <row r="2942" spans="1:5" ht="20.25">
      <c r="A2942" s="280"/>
      <c r="B2942" s="281"/>
      <c r="C2942" s="280"/>
      <c r="D2942" s="45"/>
      <c r="E2942" s="46"/>
    </row>
    <row r="2943" spans="1:5" ht="20.25">
      <c r="A2943" s="47"/>
      <c r="B2943" s="48"/>
      <c r="C2943" s="47"/>
      <c r="D2943" s="49"/>
      <c r="E2943" s="50"/>
    </row>
    <row r="2944" spans="1:5" ht="20.25">
      <c r="A2944" s="30"/>
      <c r="B2944" s="51"/>
      <c r="C2944" s="30"/>
      <c r="D2944" s="49"/>
      <c r="E2944" s="50"/>
    </row>
    <row r="2945" spans="1:5" ht="20.25">
      <c r="A2945" s="52"/>
      <c r="B2945" s="53"/>
      <c r="C2945" s="1238" t="s">
        <v>774</v>
      </c>
      <c r="D2945" s="1239"/>
      <c r="E2945" s="74">
        <f>SUM(E2917:E2944)</f>
        <v>-63801.459999999992</v>
      </c>
    </row>
    <row r="2946" spans="1:5" ht="20.25">
      <c r="A2946" s="55" t="s">
        <v>23</v>
      </c>
      <c r="B2946" s="40"/>
      <c r="C2946" s="40"/>
      <c r="D2946" s="40"/>
      <c r="E2946" s="40"/>
    </row>
    <row r="2947" spans="1:5" ht="20.25">
      <c r="A2947" s="19" t="s">
        <v>0</v>
      </c>
      <c r="B2947" s="40"/>
      <c r="C2947" s="40"/>
      <c r="D2947" s="40"/>
      <c r="E2947" s="40"/>
    </row>
    <row r="2948" spans="1:5" ht="20.25">
      <c r="A2948" s="19" t="s">
        <v>1</v>
      </c>
      <c r="B2948" s="22"/>
      <c r="C2948" s="22"/>
      <c r="D2948" s="22"/>
      <c r="E2948" s="22"/>
    </row>
    <row r="2949" spans="1:5" ht="20.25">
      <c r="A2949" s="19"/>
      <c r="B2949" s="20"/>
      <c r="C2949" s="20"/>
      <c r="D2949" s="21"/>
      <c r="E2949" s="22"/>
    </row>
    <row r="2950" spans="1:5" ht="20.25">
      <c r="A2950" s="19"/>
      <c r="B2950" s="20"/>
      <c r="C2950" s="19" t="s">
        <v>2</v>
      </c>
      <c r="D2950" s="21"/>
      <c r="E2950" s="21"/>
    </row>
    <row r="2951" spans="1:5" ht="20.25">
      <c r="A2951" s="19" t="s">
        <v>3</v>
      </c>
      <c r="B2951" s="23"/>
      <c r="C2951" s="20"/>
      <c r="D2951" s="22"/>
      <c r="E2951" s="22"/>
    </row>
    <row r="2952" spans="1:5" ht="20.25">
      <c r="A2952" s="21"/>
      <c r="B2952" s="23"/>
      <c r="C2952" s="20"/>
      <c r="D2952" s="22"/>
      <c r="E2952" s="22"/>
    </row>
    <row r="2953" spans="1:5" ht="20.25">
      <c r="A2953" s="21" t="s">
        <v>290</v>
      </c>
      <c r="B2953" s="23"/>
      <c r="C2953" s="20"/>
      <c r="D2953" s="22"/>
      <c r="E2953" s="22"/>
    </row>
    <row r="2954" spans="1:5" ht="20.25">
      <c r="A2954" s="21" t="s">
        <v>5</v>
      </c>
      <c r="B2954" s="24"/>
      <c r="C2954" s="21"/>
      <c r="D2954" s="22"/>
      <c r="E2954" s="22"/>
    </row>
    <row r="2955" spans="1:5" ht="20.25">
      <c r="A2955" s="21" t="s">
        <v>6</v>
      </c>
      <c r="B2955" s="24"/>
      <c r="C2955" s="21"/>
      <c r="D2955" s="22"/>
      <c r="E2955" s="22"/>
    </row>
    <row r="2956" spans="1:5" ht="20.25">
      <c r="A2956" s="714" t="s">
        <v>7</v>
      </c>
      <c r="B2956" s="26" t="s">
        <v>8</v>
      </c>
      <c r="C2956" s="1238" t="s">
        <v>9</v>
      </c>
      <c r="D2956" s="1239"/>
      <c r="E2956" s="714" t="s">
        <v>10</v>
      </c>
    </row>
    <row r="2957" spans="1:5" ht="20.25">
      <c r="A2957" s="27"/>
      <c r="B2957" s="28" t="s">
        <v>11</v>
      </c>
      <c r="C2957" s="714"/>
      <c r="D2957" s="29"/>
      <c r="E2957" s="27" t="s">
        <v>12</v>
      </c>
    </row>
    <row r="2958" spans="1:5" ht="20.25">
      <c r="A2958" s="30"/>
      <c r="B2958" s="31"/>
      <c r="C2958" s="715" t="s">
        <v>13</v>
      </c>
      <c r="D2958" s="718" t="s">
        <v>14</v>
      </c>
      <c r="E2958" s="715"/>
    </row>
    <row r="2959" spans="1:5" ht="20.25">
      <c r="A2959" s="34" t="s">
        <v>291</v>
      </c>
      <c r="B2959" s="34" t="s">
        <v>26</v>
      </c>
      <c r="C2959" s="280" t="s">
        <v>19</v>
      </c>
      <c r="D2959" s="35">
        <v>38929</v>
      </c>
      <c r="E2959" s="198">
        <v>-950.9</v>
      </c>
    </row>
    <row r="2960" spans="1:5" ht="20.25">
      <c r="A2960" s="280"/>
      <c r="B2960" s="280" t="s">
        <v>26</v>
      </c>
      <c r="C2960" s="280" t="s">
        <v>19</v>
      </c>
      <c r="D2960" s="38">
        <v>39538</v>
      </c>
      <c r="E2960" s="200">
        <v>-218.9</v>
      </c>
    </row>
    <row r="2961" spans="1:6" ht="20.25">
      <c r="A2961" s="280"/>
      <c r="B2961" s="280" t="s">
        <v>26</v>
      </c>
      <c r="C2961" s="280" t="s">
        <v>17</v>
      </c>
      <c r="D2961" s="38">
        <v>39553</v>
      </c>
      <c r="E2961" s="200">
        <v>-132</v>
      </c>
    </row>
    <row r="2962" spans="1:6" ht="20.25">
      <c r="A2962" s="280"/>
      <c r="B2962" s="280" t="s">
        <v>26</v>
      </c>
      <c r="C2962" s="280" t="s">
        <v>17</v>
      </c>
      <c r="D2962" s="38">
        <v>39614</v>
      </c>
      <c r="E2962" s="200">
        <v>-930</v>
      </c>
    </row>
    <row r="2963" spans="1:6" ht="20.25">
      <c r="A2963" s="280"/>
      <c r="B2963" s="280" t="s">
        <v>26</v>
      </c>
      <c r="C2963" s="280" t="s">
        <v>19</v>
      </c>
      <c r="D2963" s="38">
        <v>39629</v>
      </c>
      <c r="E2963" s="200">
        <v>-18756</v>
      </c>
    </row>
    <row r="2964" spans="1:6" ht="20.25">
      <c r="A2964" s="280"/>
      <c r="B2964" s="280" t="s">
        <v>34</v>
      </c>
      <c r="C2964" s="280" t="s">
        <v>19</v>
      </c>
      <c r="D2964" s="38">
        <v>39813</v>
      </c>
      <c r="E2964" s="200">
        <v>-1302</v>
      </c>
    </row>
    <row r="2965" spans="1:6" ht="20.25">
      <c r="A2965" s="280"/>
      <c r="B2965" s="280" t="s">
        <v>16</v>
      </c>
      <c r="C2965" s="280" t="s">
        <v>19</v>
      </c>
      <c r="D2965" s="38">
        <v>39903</v>
      </c>
      <c r="E2965" s="284">
        <v>31220</v>
      </c>
    </row>
    <row r="2966" spans="1:6" ht="20.25">
      <c r="A2966" s="280"/>
      <c r="B2966" s="280" t="s">
        <v>106</v>
      </c>
      <c r="C2966" s="280" t="s">
        <v>292</v>
      </c>
      <c r="D2966" s="38">
        <v>40004</v>
      </c>
      <c r="E2966" s="200">
        <v>-39240</v>
      </c>
    </row>
    <row r="2967" spans="1:6" ht="20.25">
      <c r="A2967" s="280"/>
      <c r="B2967" s="280" t="s">
        <v>34</v>
      </c>
      <c r="C2967" s="280" t="s">
        <v>19</v>
      </c>
      <c r="D2967" s="38">
        <v>40025</v>
      </c>
      <c r="E2967" s="284">
        <v>2429</v>
      </c>
    </row>
    <row r="2968" spans="1:6" ht="20.25">
      <c r="A2968" s="280"/>
      <c r="B2968" s="280" t="s">
        <v>16</v>
      </c>
      <c r="C2968" s="280" t="s">
        <v>19</v>
      </c>
      <c r="D2968" s="38">
        <v>40086</v>
      </c>
      <c r="E2968" s="284">
        <v>1263</v>
      </c>
    </row>
    <row r="2969" spans="1:6" ht="20.25">
      <c r="A2969" s="280"/>
      <c r="B2969" s="280" t="s">
        <v>293</v>
      </c>
      <c r="C2969" s="280" t="s">
        <v>17</v>
      </c>
      <c r="D2969" s="38">
        <v>40132</v>
      </c>
      <c r="E2969" s="284">
        <v>240</v>
      </c>
    </row>
    <row r="2970" spans="1:6" ht="20.25">
      <c r="A2970" s="280"/>
      <c r="B2970" s="280" t="s">
        <v>20</v>
      </c>
      <c r="C2970" s="280" t="s">
        <v>19</v>
      </c>
      <c r="D2970" s="38">
        <v>40178</v>
      </c>
      <c r="E2970" s="200">
        <v>-17900</v>
      </c>
    </row>
    <row r="2971" spans="1:6" ht="20.25">
      <c r="A2971" s="280"/>
      <c r="B2971" s="280" t="s">
        <v>20</v>
      </c>
      <c r="C2971" s="280" t="s">
        <v>17</v>
      </c>
      <c r="D2971" s="38">
        <v>40436</v>
      </c>
      <c r="E2971" s="200">
        <v>-100.2</v>
      </c>
    </row>
    <row r="2972" spans="1:6" ht="20.25">
      <c r="A2972" s="41"/>
      <c r="B2972" s="280" t="s">
        <v>20</v>
      </c>
      <c r="C2972" s="280" t="s">
        <v>17</v>
      </c>
      <c r="D2972" s="42">
        <v>41274</v>
      </c>
      <c r="E2972" s="200">
        <v>-147</v>
      </c>
    </row>
    <row r="2973" spans="1:6" ht="20.25">
      <c r="A2973" s="41"/>
      <c r="B2973" s="280" t="s">
        <v>16</v>
      </c>
      <c r="C2973" s="280" t="s">
        <v>17</v>
      </c>
      <c r="D2973" s="38">
        <v>42901</v>
      </c>
      <c r="E2973" s="203">
        <v>7200</v>
      </c>
      <c r="F2973" s="306"/>
    </row>
    <row r="2974" spans="1:6" ht="20.25">
      <c r="A2974" s="41"/>
      <c r="B2974" s="280" t="s">
        <v>34</v>
      </c>
      <c r="C2974" s="280" t="s">
        <v>19</v>
      </c>
      <c r="D2974" s="42">
        <v>43190</v>
      </c>
      <c r="E2974" s="284">
        <v>6156206</v>
      </c>
    </row>
    <row r="2975" spans="1:6" ht="20.25">
      <c r="A2975" s="280"/>
      <c r="B2975" s="280"/>
      <c r="C2975" s="280"/>
      <c r="D2975" s="42"/>
      <c r="E2975" s="202">
        <v>1</v>
      </c>
    </row>
    <row r="2976" spans="1:6" ht="20.25">
      <c r="A2976" s="41"/>
      <c r="B2976" s="280"/>
      <c r="C2976" s="280"/>
      <c r="D2976" s="42"/>
      <c r="E2976" s="202"/>
    </row>
    <row r="2977" spans="1:5" ht="20.25">
      <c r="A2977" s="41"/>
      <c r="B2977" s="280"/>
      <c r="C2977" s="280"/>
      <c r="D2977" s="42"/>
      <c r="E2977" s="202"/>
    </row>
    <row r="2978" spans="1:5" ht="20.25">
      <c r="A2978" s="280"/>
      <c r="B2978" s="281"/>
      <c r="C2978" s="280"/>
      <c r="D2978" s="42"/>
      <c r="E2978" s="202"/>
    </row>
    <row r="2979" spans="1:5" ht="20.25">
      <c r="A2979" s="280"/>
      <c r="B2979" s="281"/>
      <c r="C2979" s="280"/>
      <c r="D2979" s="45"/>
      <c r="E2979" s="46"/>
    </row>
    <row r="2980" spans="1:5" ht="20.25">
      <c r="A2980" s="280"/>
      <c r="B2980" s="281"/>
      <c r="C2980" s="280"/>
      <c r="D2980" s="45"/>
      <c r="E2980" s="46"/>
    </row>
    <row r="2981" spans="1:5" ht="20.25">
      <c r="A2981" s="280"/>
      <c r="B2981" s="281"/>
      <c r="C2981" s="280"/>
      <c r="D2981" s="45"/>
      <c r="E2981" s="46"/>
    </row>
    <row r="2982" spans="1:5" ht="20.25">
      <c r="A2982" s="280"/>
      <c r="B2982" s="281"/>
      <c r="C2982" s="280"/>
      <c r="D2982" s="45"/>
      <c r="E2982" s="46"/>
    </row>
    <row r="2983" spans="1:5" ht="20.25">
      <c r="A2983" s="280"/>
      <c r="B2983" s="281"/>
      <c r="C2983" s="280"/>
      <c r="D2983" s="45"/>
      <c r="E2983" s="46"/>
    </row>
    <row r="2984" spans="1:5" ht="20.25">
      <c r="A2984" s="280"/>
      <c r="B2984" s="281"/>
      <c r="C2984" s="280"/>
      <c r="D2984" s="45"/>
      <c r="E2984" s="46"/>
    </row>
    <row r="2985" spans="1:5" ht="20.25">
      <c r="A2985" s="47"/>
      <c r="B2985" s="48"/>
      <c r="C2985" s="47"/>
      <c r="D2985" s="49"/>
      <c r="E2985" s="50"/>
    </row>
    <row r="2986" spans="1:5" ht="20.25">
      <c r="A2986" s="30"/>
      <c r="B2986" s="51"/>
      <c r="C2986" s="30"/>
      <c r="D2986" s="49"/>
      <c r="E2986" s="50"/>
    </row>
    <row r="2987" spans="1:5" ht="20.25">
      <c r="A2987" s="52"/>
      <c r="B2987" s="53"/>
      <c r="C2987" s="1238" t="s">
        <v>779</v>
      </c>
      <c r="D2987" s="1239"/>
      <c r="E2987" s="62">
        <f>SUM(E2959:E2986)</f>
        <v>6118882</v>
      </c>
    </row>
    <row r="2988" spans="1:5" ht="20.25">
      <c r="A2988" s="55" t="s">
        <v>23</v>
      </c>
      <c r="B2988" s="40"/>
      <c r="C2988" s="40"/>
      <c r="D2988" s="40"/>
      <c r="E2988" s="40"/>
    </row>
    <row r="2989" spans="1:5" ht="20.25">
      <c r="A2989" s="19" t="s">
        <v>0</v>
      </c>
      <c r="B2989" s="40"/>
      <c r="C2989" s="40"/>
      <c r="D2989" s="40"/>
      <c r="E2989" s="40"/>
    </row>
    <row r="2990" spans="1:5" ht="20.25">
      <c r="A2990" s="19" t="s">
        <v>1</v>
      </c>
      <c r="B2990" s="53"/>
      <c r="C2990" s="53"/>
      <c r="D2990" s="53"/>
      <c r="E2990" s="53"/>
    </row>
    <row r="2991" spans="1:5" ht="20.25">
      <c r="A2991" s="19"/>
      <c r="B2991" s="20"/>
      <c r="C2991" s="20"/>
      <c r="D2991" s="21"/>
      <c r="E2991" s="22"/>
    </row>
    <row r="2992" spans="1:5" ht="20.25">
      <c r="A2992" s="19"/>
      <c r="B2992" s="20"/>
      <c r="C2992" s="19" t="s">
        <v>2</v>
      </c>
      <c r="D2992" s="21"/>
      <c r="E2992" s="21"/>
    </row>
    <row r="2993" spans="1:5" ht="20.25">
      <c r="A2993" s="19" t="s">
        <v>3</v>
      </c>
      <c r="B2993" s="23"/>
      <c r="C2993" s="20"/>
      <c r="D2993" s="22"/>
      <c r="E2993" s="22"/>
    </row>
    <row r="2994" spans="1:5" ht="20.25">
      <c r="A2994" s="21"/>
      <c r="B2994" s="23"/>
      <c r="C2994" s="20"/>
      <c r="D2994" s="22"/>
      <c r="E2994" s="22"/>
    </row>
    <row r="2995" spans="1:5" ht="20.25">
      <c r="A2995" s="21" t="s">
        <v>294</v>
      </c>
      <c r="B2995" s="23"/>
      <c r="C2995" s="20"/>
      <c r="D2995" s="22"/>
      <c r="E2995" s="22"/>
    </row>
    <row r="2996" spans="1:5" ht="20.25">
      <c r="A2996" s="21" t="s">
        <v>5</v>
      </c>
      <c r="B2996" s="24"/>
      <c r="C2996" s="21"/>
      <c r="D2996" s="22"/>
      <c r="E2996" s="22"/>
    </row>
    <row r="2997" spans="1:5" ht="20.25">
      <c r="A2997" s="21" t="s">
        <v>6</v>
      </c>
      <c r="B2997" s="24"/>
      <c r="C2997" s="21"/>
      <c r="D2997" s="22"/>
      <c r="E2997" s="22"/>
    </row>
    <row r="2998" spans="1:5" ht="20.25">
      <c r="A2998" s="714" t="s">
        <v>7</v>
      </c>
      <c r="B2998" s="26" t="s">
        <v>8</v>
      </c>
      <c r="C2998" s="1238" t="s">
        <v>9</v>
      </c>
      <c r="D2998" s="1239"/>
      <c r="E2998" s="714" t="s">
        <v>10</v>
      </c>
    </row>
    <row r="2999" spans="1:5" ht="20.25">
      <c r="A2999" s="27"/>
      <c r="B2999" s="28" t="s">
        <v>11</v>
      </c>
      <c r="C2999" s="714"/>
      <c r="D2999" s="29"/>
      <c r="E2999" s="27" t="s">
        <v>12</v>
      </c>
    </row>
    <row r="3000" spans="1:5" ht="20.25">
      <c r="A3000" s="30"/>
      <c r="B3000" s="31"/>
      <c r="C3000" s="715" t="s">
        <v>13</v>
      </c>
      <c r="D3000" s="718" t="s">
        <v>14</v>
      </c>
      <c r="E3000" s="715"/>
    </row>
    <row r="3001" spans="1:5" ht="20.25">
      <c r="A3001" s="34" t="s">
        <v>295</v>
      </c>
      <c r="B3001" s="34" t="s">
        <v>26</v>
      </c>
      <c r="C3001" s="280" t="s">
        <v>19</v>
      </c>
      <c r="D3001" s="35">
        <v>38807</v>
      </c>
      <c r="E3001" s="94">
        <v>-1410.8</v>
      </c>
    </row>
    <row r="3002" spans="1:5" ht="20.25">
      <c r="A3002" s="280"/>
      <c r="B3002" s="280" t="s">
        <v>26</v>
      </c>
      <c r="C3002" s="280" t="s">
        <v>17</v>
      </c>
      <c r="D3002" s="38">
        <v>38822</v>
      </c>
      <c r="E3002" s="88">
        <v>-1422</v>
      </c>
    </row>
    <row r="3003" spans="1:5" ht="20.25">
      <c r="A3003" s="41"/>
      <c r="B3003" s="280" t="s">
        <v>26</v>
      </c>
      <c r="C3003" s="280" t="s">
        <v>19</v>
      </c>
      <c r="D3003" s="38">
        <v>38898</v>
      </c>
      <c r="E3003" s="88">
        <v>-1948</v>
      </c>
    </row>
    <row r="3004" spans="1:5" ht="20.25">
      <c r="A3004" s="41"/>
      <c r="B3004" s="280" t="s">
        <v>26</v>
      </c>
      <c r="C3004" s="280" t="s">
        <v>19</v>
      </c>
      <c r="D3004" s="38">
        <v>38913</v>
      </c>
      <c r="E3004" s="88">
        <v>-2216.6</v>
      </c>
    </row>
    <row r="3005" spans="1:5" ht="20.25">
      <c r="A3005" s="41"/>
      <c r="B3005" s="280" t="s">
        <v>26</v>
      </c>
      <c r="C3005" s="280" t="s">
        <v>17</v>
      </c>
      <c r="D3005" s="38">
        <v>38975</v>
      </c>
      <c r="E3005" s="88">
        <v>-199.95</v>
      </c>
    </row>
    <row r="3006" spans="1:5" ht="20.25">
      <c r="A3006" s="41"/>
      <c r="B3006" s="280" t="s">
        <v>26</v>
      </c>
      <c r="C3006" s="280" t="s">
        <v>17</v>
      </c>
      <c r="D3006" s="38">
        <v>39036</v>
      </c>
      <c r="E3006" s="88">
        <v>-100</v>
      </c>
    </row>
    <row r="3007" spans="1:5" ht="20.25">
      <c r="A3007" s="41"/>
      <c r="B3007" s="280" t="s">
        <v>26</v>
      </c>
      <c r="C3007" s="280" t="s">
        <v>19</v>
      </c>
      <c r="D3007" s="38">
        <v>39141</v>
      </c>
      <c r="E3007" s="88">
        <v>-28822</v>
      </c>
    </row>
    <row r="3008" spans="1:5" ht="20.25">
      <c r="A3008" s="41"/>
      <c r="B3008" s="280" t="s">
        <v>26</v>
      </c>
      <c r="C3008" s="280" t="s">
        <v>19</v>
      </c>
      <c r="D3008" s="38">
        <v>39141</v>
      </c>
      <c r="E3008" s="88">
        <v>-14444.4</v>
      </c>
    </row>
    <row r="3009" spans="1:6" ht="20.25">
      <c r="A3009" s="280"/>
      <c r="B3009" s="280" t="s">
        <v>26</v>
      </c>
      <c r="C3009" s="280" t="s">
        <v>19</v>
      </c>
      <c r="D3009" s="38">
        <v>39141</v>
      </c>
      <c r="E3009" s="88">
        <v>-100</v>
      </c>
    </row>
    <row r="3010" spans="1:6" ht="20.25">
      <c r="A3010" s="41"/>
      <c r="B3010" s="280" t="s">
        <v>26</v>
      </c>
      <c r="C3010" s="280" t="s">
        <v>19</v>
      </c>
      <c r="D3010" s="38">
        <v>39660</v>
      </c>
      <c r="E3010" s="88">
        <v>-200</v>
      </c>
    </row>
    <row r="3011" spans="1:6" ht="20.25">
      <c r="A3011" s="47"/>
      <c r="B3011" s="280" t="s">
        <v>40</v>
      </c>
      <c r="C3011" s="280" t="s">
        <v>19</v>
      </c>
      <c r="D3011" s="38">
        <v>43190</v>
      </c>
      <c r="E3011" s="89">
        <v>1428858</v>
      </c>
      <c r="F3011" s="302">
        <v>43101</v>
      </c>
    </row>
    <row r="3012" spans="1:6" ht="20.25">
      <c r="A3012" s="41"/>
      <c r="B3012" s="280"/>
      <c r="C3012" s="280"/>
      <c r="D3012" s="38"/>
      <c r="E3012" s="89"/>
    </row>
    <row r="3013" spans="1:6" ht="20.25">
      <c r="A3013" s="41"/>
      <c r="B3013" s="124"/>
      <c r="C3013" s="280"/>
      <c r="D3013" s="125"/>
      <c r="E3013" s="89"/>
    </row>
    <row r="3014" spans="1:6" ht="20.25">
      <c r="A3014" s="41"/>
      <c r="B3014" s="124"/>
      <c r="C3014" s="280"/>
      <c r="D3014" s="125"/>
      <c r="E3014" s="126"/>
    </row>
    <row r="3015" spans="1:6" ht="20.25">
      <c r="A3015" s="41"/>
      <c r="B3015" s="280"/>
      <c r="C3015" s="280"/>
      <c r="D3015" s="38"/>
      <c r="E3015" s="126"/>
    </row>
    <row r="3016" spans="1:6" ht="20.25">
      <c r="A3016" s="41"/>
      <c r="B3016" s="280"/>
      <c r="C3016" s="280"/>
      <c r="D3016" s="38"/>
      <c r="E3016" s="89"/>
    </row>
    <row r="3017" spans="1:6" ht="20.25">
      <c r="A3017" s="280"/>
      <c r="B3017" s="281"/>
      <c r="C3017" s="280"/>
      <c r="D3017" s="45"/>
      <c r="E3017" s="46"/>
    </row>
    <row r="3018" spans="1:6" ht="20.25">
      <c r="A3018" s="280"/>
      <c r="B3018" s="281"/>
      <c r="C3018" s="280"/>
      <c r="D3018" s="45"/>
      <c r="E3018" s="46"/>
    </row>
    <row r="3019" spans="1:6" ht="20.25">
      <c r="A3019" s="280"/>
      <c r="B3019" s="281"/>
      <c r="C3019" s="280"/>
      <c r="D3019" s="45"/>
      <c r="E3019" s="46"/>
    </row>
    <row r="3020" spans="1:6" ht="20.25">
      <c r="A3020" s="280"/>
      <c r="B3020" s="281"/>
      <c r="C3020" s="280"/>
      <c r="D3020" s="45"/>
      <c r="E3020" s="46"/>
    </row>
    <row r="3021" spans="1:6" ht="20.25">
      <c r="A3021" s="280"/>
      <c r="B3021" s="281"/>
      <c r="C3021" s="280"/>
      <c r="D3021" s="45"/>
      <c r="E3021" s="46"/>
    </row>
    <row r="3022" spans="1:6" ht="20.25">
      <c r="A3022" s="280"/>
      <c r="B3022" s="281"/>
      <c r="C3022" s="280"/>
      <c r="D3022" s="45"/>
      <c r="E3022" s="46"/>
    </row>
    <row r="3023" spans="1:6" ht="20.25">
      <c r="A3023" s="280"/>
      <c r="B3023" s="281"/>
      <c r="C3023" s="280"/>
      <c r="D3023" s="45"/>
      <c r="E3023" s="46"/>
    </row>
    <row r="3024" spans="1:6" ht="20.25">
      <c r="A3024" s="280"/>
      <c r="B3024" s="281"/>
      <c r="C3024" s="280"/>
      <c r="D3024" s="45"/>
      <c r="E3024" s="46"/>
    </row>
    <row r="3025" spans="1:5" ht="20.25">
      <c r="A3025" s="280"/>
      <c r="B3025" s="281"/>
      <c r="C3025" s="280"/>
      <c r="D3025" s="45"/>
      <c r="E3025" s="46"/>
    </row>
    <row r="3026" spans="1:5" ht="20.25">
      <c r="A3026" s="47"/>
      <c r="B3026" s="48"/>
      <c r="C3026" s="47"/>
      <c r="D3026" s="49"/>
      <c r="E3026" s="50"/>
    </row>
    <row r="3027" spans="1:5" ht="20.25">
      <c r="A3027" s="30"/>
      <c r="B3027" s="51"/>
      <c r="C3027" s="30"/>
      <c r="D3027" s="49"/>
      <c r="E3027" s="50"/>
    </row>
    <row r="3028" spans="1:5" ht="20.25">
      <c r="A3028" s="52"/>
      <c r="B3028" s="53"/>
      <c r="C3028" s="1238" t="s">
        <v>779</v>
      </c>
      <c r="D3028" s="1239"/>
      <c r="E3028" s="62">
        <f>SUM(E3001:E3027)</f>
        <v>1377994.25</v>
      </c>
    </row>
    <row r="3029" spans="1:5" ht="20.25">
      <c r="A3029" s="55" t="s">
        <v>23</v>
      </c>
      <c r="B3029" s="40"/>
      <c r="C3029" s="40"/>
      <c r="D3029" s="40"/>
      <c r="E3029" s="40"/>
    </row>
    <row r="3030" spans="1:5" ht="20.25">
      <c r="A3030" s="19" t="s">
        <v>0</v>
      </c>
      <c r="B3030" s="40"/>
      <c r="C3030" s="40"/>
      <c r="D3030" s="40"/>
      <c r="E3030" s="40"/>
    </row>
    <row r="3031" spans="1:5" ht="20.25">
      <c r="A3031" s="19" t="s">
        <v>1</v>
      </c>
      <c r="B3031" s="53"/>
      <c r="C3031" s="53"/>
      <c r="D3031" s="53"/>
      <c r="E3031" s="53"/>
    </row>
    <row r="3032" spans="1:5" ht="20.25">
      <c r="A3032" s="19"/>
      <c r="B3032" s="20"/>
      <c r="C3032" s="20"/>
      <c r="D3032" s="21"/>
      <c r="E3032" s="22"/>
    </row>
    <row r="3033" spans="1:5" ht="20.25">
      <c r="A3033" s="19"/>
      <c r="B3033" s="20"/>
      <c r="C3033" s="19" t="s">
        <v>2</v>
      </c>
      <c r="D3033" s="21"/>
      <c r="E3033" s="21"/>
    </row>
    <row r="3034" spans="1:5" ht="20.25">
      <c r="A3034" s="19" t="s">
        <v>3</v>
      </c>
      <c r="B3034" s="23"/>
      <c r="C3034" s="20"/>
      <c r="D3034" s="22"/>
      <c r="E3034" s="22"/>
    </row>
    <row r="3035" spans="1:5" ht="20.25">
      <c r="A3035" s="21"/>
      <c r="B3035" s="23"/>
      <c r="C3035" s="20"/>
      <c r="D3035" s="22"/>
      <c r="E3035" s="22"/>
    </row>
    <row r="3036" spans="1:5" ht="20.25">
      <c r="A3036" s="21" t="s">
        <v>296</v>
      </c>
      <c r="B3036" s="23"/>
      <c r="C3036" s="20"/>
      <c r="D3036" s="22"/>
      <c r="E3036" s="22"/>
    </row>
    <row r="3037" spans="1:5" ht="20.25">
      <c r="A3037" s="21" t="s">
        <v>5</v>
      </c>
      <c r="B3037" s="24"/>
      <c r="C3037" s="21"/>
      <c r="D3037" s="22" t="s">
        <v>204</v>
      </c>
      <c r="E3037" s="22"/>
    </row>
    <row r="3038" spans="1:5" ht="20.25">
      <c r="A3038" s="21" t="s">
        <v>6</v>
      </c>
      <c r="B3038" s="24"/>
      <c r="C3038" s="21"/>
      <c r="D3038" s="22"/>
      <c r="E3038" s="22"/>
    </row>
    <row r="3039" spans="1:5" ht="20.25">
      <c r="A3039" s="714" t="s">
        <v>7</v>
      </c>
      <c r="B3039" s="26" t="s">
        <v>8</v>
      </c>
      <c r="C3039" s="1238" t="s">
        <v>9</v>
      </c>
      <c r="D3039" s="1240"/>
      <c r="E3039" s="714" t="s">
        <v>10</v>
      </c>
    </row>
    <row r="3040" spans="1:5" ht="20.25">
      <c r="A3040" s="27"/>
      <c r="B3040" s="28" t="s">
        <v>11</v>
      </c>
      <c r="C3040" s="714"/>
      <c r="D3040" s="29"/>
      <c r="E3040" s="27" t="s">
        <v>12</v>
      </c>
    </row>
    <row r="3041" spans="1:6" ht="20.25">
      <c r="A3041" s="30"/>
      <c r="B3041" s="31"/>
      <c r="C3041" s="715" t="s">
        <v>13</v>
      </c>
      <c r="D3041" s="718" t="s">
        <v>14</v>
      </c>
      <c r="E3041" s="715"/>
    </row>
    <row r="3042" spans="1:6" ht="20.25">
      <c r="A3042" s="34" t="s">
        <v>297</v>
      </c>
      <c r="B3042" s="280" t="s">
        <v>18</v>
      </c>
      <c r="C3042" s="280" t="s">
        <v>298</v>
      </c>
      <c r="D3042" s="38">
        <v>39813</v>
      </c>
      <c r="E3042" s="170">
        <v>-3083</v>
      </c>
    </row>
    <row r="3043" spans="1:6" ht="20.25">
      <c r="A3043" s="280"/>
      <c r="B3043" s="280" t="s">
        <v>26</v>
      </c>
      <c r="C3043" s="282" t="s">
        <v>17</v>
      </c>
      <c r="D3043" s="86">
        <v>40009</v>
      </c>
      <c r="E3043" s="170">
        <v>-478.4</v>
      </c>
    </row>
    <row r="3044" spans="1:6" ht="20.25">
      <c r="A3044" s="41"/>
      <c r="B3044" s="280" t="s">
        <v>18</v>
      </c>
      <c r="C3044" s="280" t="s">
        <v>17</v>
      </c>
      <c r="D3044" s="38">
        <v>40101</v>
      </c>
      <c r="E3044" s="91">
        <v>845.2</v>
      </c>
    </row>
    <row r="3045" spans="1:6" ht="20.25">
      <c r="A3045" s="41"/>
      <c r="B3045" s="280" t="s">
        <v>20</v>
      </c>
      <c r="C3045" s="280" t="s">
        <v>17</v>
      </c>
      <c r="D3045" s="38">
        <v>40224</v>
      </c>
      <c r="E3045" s="170">
        <v>-853</v>
      </c>
    </row>
    <row r="3046" spans="1:6" ht="20.25">
      <c r="A3046" s="41"/>
      <c r="B3046" s="280" t="s">
        <v>299</v>
      </c>
      <c r="C3046" s="280" t="s">
        <v>19</v>
      </c>
      <c r="D3046" s="42">
        <v>42338</v>
      </c>
      <c r="E3046" s="95">
        <v>-900</v>
      </c>
    </row>
    <row r="3047" spans="1:6" ht="20.25">
      <c r="A3047" s="41"/>
      <c r="B3047" s="280" t="s">
        <v>18</v>
      </c>
      <c r="C3047" s="280" t="s">
        <v>19</v>
      </c>
      <c r="D3047" s="38">
        <v>43190</v>
      </c>
      <c r="E3047" s="91">
        <v>311893</v>
      </c>
      <c r="F3047" s="296"/>
    </row>
    <row r="3048" spans="1:6" ht="20.25">
      <c r="A3048" s="41"/>
      <c r="B3048" s="280"/>
      <c r="C3048" s="280"/>
      <c r="D3048" s="38"/>
      <c r="E3048" s="91"/>
    </row>
    <row r="3049" spans="1:6" ht="20.25">
      <c r="A3049" s="41"/>
      <c r="B3049" s="280"/>
      <c r="C3049" s="280"/>
      <c r="D3049" s="38"/>
      <c r="E3049" s="91"/>
    </row>
    <row r="3050" spans="1:6" ht="20.25">
      <c r="A3050" s="41"/>
      <c r="B3050" s="280"/>
      <c r="C3050" s="280"/>
      <c r="D3050" s="38"/>
      <c r="E3050" s="91"/>
    </row>
    <row r="3051" spans="1:6" ht="20.25">
      <c r="A3051" s="280"/>
      <c r="B3051" s="280"/>
      <c r="C3051" s="280"/>
      <c r="D3051" s="38"/>
      <c r="E3051" s="91"/>
    </row>
    <row r="3052" spans="1:6" ht="20.25">
      <c r="A3052" s="41"/>
      <c r="B3052" s="280"/>
      <c r="C3052" s="280"/>
      <c r="D3052" s="42"/>
      <c r="E3052" s="95"/>
      <c r="F3052" s="295"/>
    </row>
    <row r="3053" spans="1:6" ht="20.25">
      <c r="A3053" s="47"/>
      <c r="B3053" s="280"/>
      <c r="C3053" s="280"/>
      <c r="D3053" s="38"/>
      <c r="E3053" s="91"/>
      <c r="F3053" s="296">
        <v>43101</v>
      </c>
    </row>
    <row r="3054" spans="1:6" ht="20.25">
      <c r="A3054" s="280"/>
      <c r="B3054" s="280"/>
      <c r="C3054" s="280"/>
      <c r="D3054" s="38"/>
      <c r="E3054" s="89"/>
      <c r="F3054" s="296">
        <v>43101</v>
      </c>
    </row>
    <row r="3055" spans="1:6" ht="20.25">
      <c r="A3055" s="280"/>
      <c r="B3055" s="280"/>
      <c r="C3055" s="280"/>
      <c r="D3055" s="38"/>
      <c r="E3055" s="89"/>
      <c r="F3055" s="296"/>
    </row>
    <row r="3056" spans="1:6" ht="20.25">
      <c r="A3056" s="280"/>
      <c r="B3056" s="280"/>
      <c r="C3056" s="280"/>
      <c r="D3056" s="38"/>
      <c r="E3056" s="89"/>
      <c r="F3056" s="296"/>
    </row>
    <row r="3057" spans="1:6" ht="20.25">
      <c r="A3057" s="41"/>
      <c r="B3057" s="280"/>
      <c r="C3057" s="280"/>
      <c r="D3057" s="38"/>
      <c r="E3057" s="88"/>
      <c r="F3057" s="296"/>
    </row>
    <row r="3058" spans="1:6" ht="20.25">
      <c r="A3058" s="41"/>
      <c r="B3058" s="280"/>
      <c r="C3058" s="280"/>
      <c r="D3058" s="38"/>
      <c r="E3058" s="88"/>
      <c r="F3058" s="296"/>
    </row>
    <row r="3059" spans="1:6" ht="20.25">
      <c r="A3059" s="41"/>
      <c r="B3059" s="280"/>
      <c r="C3059" s="280"/>
      <c r="D3059" s="38"/>
      <c r="E3059" s="89"/>
      <c r="F3059" s="296"/>
    </row>
    <row r="3060" spans="1:6" ht="20.25">
      <c r="A3060" s="280"/>
      <c r="B3060" s="281"/>
      <c r="C3060" s="280"/>
      <c r="D3060" s="45"/>
      <c r="E3060" s="46"/>
      <c r="F3060" s="296"/>
    </row>
    <row r="3061" spans="1:6" ht="20.25">
      <c r="A3061" s="280"/>
      <c r="B3061" s="281"/>
      <c r="C3061" s="280"/>
      <c r="D3061" s="45"/>
      <c r="E3061" s="46"/>
      <c r="F3061" s="296"/>
    </row>
    <row r="3062" spans="1:6" ht="20.25">
      <c r="A3062" s="280"/>
      <c r="B3062" s="281"/>
      <c r="C3062" s="280"/>
      <c r="D3062" s="45"/>
      <c r="E3062" s="46"/>
      <c r="F3062" s="296"/>
    </row>
    <row r="3063" spans="1:6" ht="20.25">
      <c r="A3063" s="280"/>
      <c r="B3063" s="281"/>
      <c r="C3063" s="280"/>
      <c r="D3063" s="45"/>
      <c r="E3063" s="46"/>
      <c r="F3063" s="296"/>
    </row>
    <row r="3064" spans="1:6" ht="20.25">
      <c r="A3064" s="280"/>
      <c r="B3064" s="281"/>
      <c r="C3064" s="280"/>
      <c r="D3064" s="45"/>
      <c r="E3064" s="46"/>
      <c r="F3064" s="296"/>
    </row>
    <row r="3065" spans="1:6" ht="20.25">
      <c r="A3065" s="280"/>
      <c r="B3065" s="281"/>
      <c r="C3065" s="280"/>
      <c r="D3065" s="45"/>
      <c r="E3065" s="46"/>
      <c r="F3065" s="296"/>
    </row>
    <row r="3066" spans="1:6" ht="20.25">
      <c r="A3066" s="280"/>
      <c r="B3066" s="281"/>
      <c r="C3066" s="280"/>
      <c r="D3066" s="45"/>
      <c r="E3066" s="46"/>
      <c r="F3066" s="296"/>
    </row>
    <row r="3067" spans="1:6" ht="20.25">
      <c r="A3067" s="47"/>
      <c r="B3067" s="48"/>
      <c r="C3067" s="47"/>
      <c r="D3067" s="49"/>
      <c r="E3067" s="50"/>
      <c r="F3067" s="296"/>
    </row>
    <row r="3068" spans="1:6" ht="20.25">
      <c r="A3068" s="30"/>
      <c r="B3068" s="51"/>
      <c r="C3068" s="30"/>
      <c r="D3068" s="49"/>
      <c r="E3068" s="50"/>
      <c r="F3068" s="296"/>
    </row>
    <row r="3069" spans="1:6" ht="20.25">
      <c r="A3069" s="52"/>
      <c r="B3069" s="53"/>
      <c r="C3069" s="1238" t="s">
        <v>779</v>
      </c>
      <c r="D3069" s="1239"/>
      <c r="E3069" s="140">
        <f>SUM(E3042:E3068)</f>
        <v>307423.8</v>
      </c>
      <c r="F3069" s="296"/>
    </row>
    <row r="3070" spans="1:6" ht="20.25">
      <c r="A3070" s="55" t="s">
        <v>23</v>
      </c>
      <c r="B3070" s="40"/>
      <c r="C3070" s="40"/>
      <c r="D3070" s="40"/>
      <c r="E3070" s="40"/>
    </row>
    <row r="3071" spans="1:6" ht="20.25">
      <c r="A3071" s="19" t="s">
        <v>0</v>
      </c>
      <c r="B3071" s="40"/>
      <c r="C3071" s="40"/>
      <c r="D3071" s="40"/>
      <c r="E3071" s="40"/>
    </row>
    <row r="3072" spans="1:6" ht="20.25">
      <c r="A3072" s="19" t="s">
        <v>1</v>
      </c>
      <c r="B3072" s="22"/>
      <c r="C3072" s="22"/>
      <c r="D3072" s="22"/>
      <c r="E3072" s="22"/>
    </row>
    <row r="3073" spans="1:5" ht="20.25">
      <c r="A3073" s="19"/>
      <c r="B3073" s="20"/>
      <c r="C3073" s="20"/>
      <c r="D3073" s="21"/>
      <c r="E3073" s="22"/>
    </row>
    <row r="3074" spans="1:5" ht="20.25">
      <c r="A3074" s="19"/>
      <c r="B3074" s="20"/>
      <c r="C3074" s="19" t="s">
        <v>2</v>
      </c>
      <c r="D3074" s="21"/>
      <c r="E3074" s="21"/>
    </row>
    <row r="3075" spans="1:5" ht="20.25">
      <c r="A3075" s="19" t="s">
        <v>3</v>
      </c>
      <c r="B3075" s="23"/>
      <c r="C3075" s="20"/>
      <c r="D3075" s="22"/>
      <c r="E3075" s="22"/>
    </row>
    <row r="3076" spans="1:5" ht="20.25">
      <c r="A3076" s="21"/>
      <c r="B3076" s="23"/>
      <c r="C3076" s="20"/>
      <c r="D3076" s="22"/>
      <c r="E3076" s="22"/>
    </row>
    <row r="3077" spans="1:5" ht="20.25">
      <c r="A3077" s="21" t="s">
        <v>300</v>
      </c>
      <c r="B3077" s="23"/>
      <c r="C3077" s="20"/>
      <c r="D3077" s="22"/>
      <c r="E3077" s="22"/>
    </row>
    <row r="3078" spans="1:5" ht="20.25">
      <c r="A3078" s="21" t="s">
        <v>5</v>
      </c>
      <c r="B3078" s="24"/>
      <c r="C3078" s="21"/>
      <c r="D3078" s="22"/>
      <c r="E3078" s="22"/>
    </row>
    <row r="3079" spans="1:5" ht="20.25">
      <c r="A3079" s="21" t="s">
        <v>6</v>
      </c>
      <c r="B3079" s="24"/>
      <c r="C3079" s="21"/>
      <c r="D3079" s="22"/>
      <c r="E3079" s="22"/>
    </row>
    <row r="3080" spans="1:5" ht="20.25">
      <c r="A3080" s="714" t="s">
        <v>7</v>
      </c>
      <c r="B3080" s="26" t="s">
        <v>8</v>
      </c>
      <c r="C3080" s="1238" t="s">
        <v>9</v>
      </c>
      <c r="D3080" s="1240"/>
      <c r="E3080" s="714" t="s">
        <v>10</v>
      </c>
    </row>
    <row r="3081" spans="1:5" ht="20.25">
      <c r="A3081" s="27"/>
      <c r="B3081" s="28" t="s">
        <v>11</v>
      </c>
      <c r="C3081" s="714"/>
      <c r="D3081" s="29"/>
      <c r="E3081" s="27" t="s">
        <v>12</v>
      </c>
    </row>
    <row r="3082" spans="1:5" ht="20.25">
      <c r="A3082" s="30"/>
      <c r="B3082" s="31"/>
      <c r="C3082" s="715" t="s">
        <v>13</v>
      </c>
      <c r="D3082" s="718" t="s">
        <v>14</v>
      </c>
      <c r="E3082" s="715"/>
    </row>
    <row r="3083" spans="1:5" ht="20.25">
      <c r="A3083" s="34" t="s">
        <v>301</v>
      </c>
      <c r="B3083" s="34" t="s">
        <v>16</v>
      </c>
      <c r="C3083" s="282" t="s">
        <v>17</v>
      </c>
      <c r="D3083" s="35">
        <v>39797</v>
      </c>
      <c r="E3083" s="87">
        <v>364.52</v>
      </c>
    </row>
    <row r="3084" spans="1:5" ht="20.25">
      <c r="A3084" s="280"/>
      <c r="B3084" s="280" t="s">
        <v>26</v>
      </c>
      <c r="C3084" s="282" t="s">
        <v>19</v>
      </c>
      <c r="D3084" s="38">
        <v>39813</v>
      </c>
      <c r="E3084" s="88">
        <v>-20250</v>
      </c>
    </row>
    <row r="3085" spans="1:5" ht="20.25">
      <c r="A3085" s="41"/>
      <c r="B3085" s="280" t="s">
        <v>16</v>
      </c>
      <c r="C3085" s="282" t="s">
        <v>19</v>
      </c>
      <c r="D3085" s="38">
        <v>39903</v>
      </c>
      <c r="E3085" s="89">
        <v>140</v>
      </c>
    </row>
    <row r="3086" spans="1:5" ht="20.25">
      <c r="A3086" s="41"/>
      <c r="B3086" s="280" t="s">
        <v>302</v>
      </c>
      <c r="C3086" s="282" t="s">
        <v>19</v>
      </c>
      <c r="D3086" s="86">
        <v>40056</v>
      </c>
      <c r="E3086" s="89">
        <v>614</v>
      </c>
    </row>
    <row r="3087" spans="1:5" ht="20.25">
      <c r="A3087" s="41"/>
      <c r="B3087" s="280" t="s">
        <v>302</v>
      </c>
      <c r="C3087" s="282">
        <v>204</v>
      </c>
      <c r="D3087" s="86">
        <v>40147</v>
      </c>
      <c r="E3087" s="88">
        <v>-1716</v>
      </c>
    </row>
    <row r="3088" spans="1:5" ht="20.25">
      <c r="A3088" s="41"/>
      <c r="B3088" s="280" t="s">
        <v>302</v>
      </c>
      <c r="C3088" s="282" t="s">
        <v>17</v>
      </c>
      <c r="D3088" s="38">
        <v>40313</v>
      </c>
      <c r="E3088" s="89">
        <v>229</v>
      </c>
    </row>
    <row r="3089" spans="1:5" ht="20.25">
      <c r="A3089" s="280"/>
      <c r="B3089" s="280"/>
      <c r="C3089" s="280"/>
      <c r="D3089" s="42"/>
      <c r="E3089" s="89"/>
    </row>
    <row r="3090" spans="1:5" ht="20.25">
      <c r="A3090" s="41"/>
      <c r="B3090" s="280"/>
      <c r="C3090" s="282"/>
      <c r="D3090" s="42"/>
      <c r="E3090" s="89"/>
    </row>
    <row r="3091" spans="1:5" ht="20.25">
      <c r="A3091" s="41"/>
      <c r="B3091" s="280"/>
      <c r="C3091" s="280"/>
      <c r="D3091" s="168"/>
      <c r="E3091" s="89"/>
    </row>
    <row r="3092" spans="1:5" ht="20.25">
      <c r="A3092" s="47"/>
      <c r="B3092" s="28"/>
      <c r="C3092" s="27"/>
      <c r="D3092" s="148"/>
      <c r="E3092" s="27"/>
    </row>
    <row r="3093" spans="1:5" ht="20.25">
      <c r="A3093" s="47"/>
      <c r="B3093" s="28"/>
      <c r="C3093" s="27"/>
      <c r="D3093" s="148"/>
      <c r="E3093" s="27"/>
    </row>
    <row r="3094" spans="1:5" ht="20.25">
      <c r="A3094" s="47"/>
      <c r="B3094" s="28"/>
      <c r="C3094" s="27"/>
      <c r="D3094" s="148"/>
      <c r="E3094" s="27"/>
    </row>
    <row r="3095" spans="1:5" ht="20.25">
      <c r="A3095" s="47"/>
      <c r="B3095" s="27"/>
      <c r="C3095" s="27"/>
      <c r="D3095" s="27"/>
      <c r="E3095" s="27"/>
    </row>
    <row r="3096" spans="1:5" ht="20.25">
      <c r="A3096" s="280"/>
      <c r="B3096" s="280"/>
      <c r="C3096" s="280"/>
      <c r="D3096" s="38"/>
      <c r="E3096" s="88"/>
    </row>
    <row r="3097" spans="1:5" ht="20.25">
      <c r="A3097" s="280"/>
      <c r="B3097" s="280"/>
      <c r="C3097" s="280"/>
      <c r="D3097" s="38"/>
      <c r="E3097" s="88"/>
    </row>
    <row r="3098" spans="1:5" ht="20.25">
      <c r="A3098" s="41"/>
      <c r="B3098" s="280"/>
      <c r="C3098" s="280"/>
      <c r="D3098" s="38"/>
      <c r="E3098" s="88"/>
    </row>
    <row r="3099" spans="1:5" ht="20.25">
      <c r="A3099" s="41"/>
      <c r="B3099" s="280"/>
      <c r="C3099" s="280"/>
      <c r="D3099" s="38"/>
      <c r="E3099" s="88"/>
    </row>
    <row r="3100" spans="1:5" ht="20.25">
      <c r="A3100" s="41"/>
      <c r="B3100" s="280"/>
      <c r="C3100" s="280"/>
      <c r="D3100" s="38"/>
      <c r="E3100" s="89"/>
    </row>
    <row r="3101" spans="1:5" ht="20.25">
      <c r="A3101" s="280"/>
      <c r="B3101" s="281"/>
      <c r="C3101" s="280"/>
      <c r="D3101" s="45"/>
      <c r="E3101" s="46"/>
    </row>
    <row r="3102" spans="1:5" ht="20.25">
      <c r="A3102" s="280"/>
      <c r="B3102" s="281"/>
      <c r="C3102" s="280"/>
      <c r="D3102" s="45"/>
      <c r="E3102" s="46"/>
    </row>
    <row r="3103" spans="1:5" ht="20.25">
      <c r="A3103" s="280"/>
      <c r="B3103" s="281"/>
      <c r="C3103" s="280"/>
      <c r="D3103" s="45"/>
      <c r="E3103" s="46"/>
    </row>
    <row r="3104" spans="1:5" ht="20.25">
      <c r="A3104" s="280"/>
      <c r="B3104" s="281"/>
      <c r="C3104" s="280"/>
      <c r="D3104" s="45"/>
      <c r="E3104" s="46"/>
    </row>
    <row r="3105" spans="1:6" ht="20.25">
      <c r="A3105" s="280"/>
      <c r="B3105" s="281"/>
      <c r="C3105" s="280"/>
      <c r="D3105" s="45"/>
      <c r="E3105" s="46"/>
    </row>
    <row r="3106" spans="1:6" ht="20.25">
      <c r="A3106" s="280"/>
      <c r="B3106" s="281"/>
      <c r="C3106" s="280"/>
      <c r="D3106" s="45"/>
      <c r="E3106" s="46"/>
    </row>
    <row r="3107" spans="1:6" ht="20.25">
      <c r="A3107" s="280"/>
      <c r="B3107" s="281"/>
      <c r="C3107" s="280"/>
      <c r="D3107" s="45"/>
      <c r="E3107" s="46"/>
    </row>
    <row r="3108" spans="1:6" ht="20.25">
      <c r="A3108" s="47"/>
      <c r="B3108" s="48"/>
      <c r="C3108" s="47"/>
      <c r="D3108" s="49"/>
      <c r="E3108" s="50"/>
    </row>
    <row r="3109" spans="1:6" ht="20.25">
      <c r="A3109" s="30"/>
      <c r="B3109" s="51"/>
      <c r="C3109" s="30"/>
      <c r="D3109" s="49"/>
      <c r="E3109" s="50"/>
    </row>
    <row r="3110" spans="1:6" ht="20.25">
      <c r="A3110" s="52"/>
      <c r="B3110" s="53"/>
      <c r="C3110" s="1238" t="s">
        <v>774</v>
      </c>
      <c r="D3110" s="1239"/>
      <c r="E3110" s="169">
        <v>-20618.48</v>
      </c>
    </row>
    <row r="3111" spans="1:6" ht="20.25">
      <c r="A3111" s="55" t="s">
        <v>23</v>
      </c>
      <c r="B3111" s="40"/>
      <c r="C3111" s="40"/>
      <c r="D3111" s="40"/>
      <c r="E3111" s="40"/>
    </row>
    <row r="3112" spans="1:6" ht="20.25">
      <c r="A3112" s="19" t="s">
        <v>0</v>
      </c>
      <c r="B3112" s="40"/>
      <c r="C3112" s="40"/>
      <c r="D3112" s="40"/>
      <c r="E3112" s="40"/>
      <c r="F3112" s="309"/>
    </row>
    <row r="3113" spans="1:6" ht="20.25">
      <c r="A3113" s="19" t="s">
        <v>1</v>
      </c>
      <c r="B3113" s="22"/>
      <c r="C3113" s="22"/>
      <c r="D3113" s="22"/>
      <c r="E3113" s="22"/>
      <c r="F3113" s="309"/>
    </row>
    <row r="3114" spans="1:6" ht="20.25">
      <c r="A3114" s="19"/>
      <c r="B3114" s="20"/>
      <c r="C3114" s="20"/>
      <c r="D3114" s="21"/>
      <c r="E3114" s="22"/>
      <c r="F3114" s="309"/>
    </row>
    <row r="3115" spans="1:6" ht="20.25">
      <c r="A3115" s="19"/>
      <c r="B3115" s="20"/>
      <c r="C3115" s="19" t="s">
        <v>2</v>
      </c>
      <c r="D3115" s="21"/>
      <c r="E3115" s="21"/>
      <c r="F3115" s="309"/>
    </row>
    <row r="3116" spans="1:6" ht="20.25">
      <c r="A3116" s="19" t="s">
        <v>3</v>
      </c>
      <c r="B3116" s="23"/>
      <c r="C3116" s="20"/>
      <c r="D3116" s="22"/>
      <c r="E3116" s="22"/>
      <c r="F3116" s="309"/>
    </row>
    <row r="3117" spans="1:6" ht="20.25">
      <c r="A3117" s="21"/>
      <c r="B3117" s="23"/>
      <c r="C3117" s="20"/>
      <c r="D3117" s="22"/>
      <c r="E3117" s="22"/>
      <c r="F3117" s="309"/>
    </row>
    <row r="3118" spans="1:6" ht="20.25">
      <c r="A3118" s="21" t="s">
        <v>304</v>
      </c>
      <c r="B3118" s="23"/>
      <c r="C3118" s="20"/>
      <c r="D3118" s="22"/>
      <c r="E3118" s="22"/>
      <c r="F3118" s="309"/>
    </row>
    <row r="3119" spans="1:6" ht="20.25">
      <c r="A3119" s="21" t="s">
        <v>5</v>
      </c>
      <c r="B3119" s="24"/>
      <c r="C3119" s="21"/>
      <c r="D3119" s="22"/>
      <c r="E3119" s="22"/>
      <c r="F3119" s="309"/>
    </row>
    <row r="3120" spans="1:6" ht="20.25">
      <c r="A3120" s="21" t="s">
        <v>6</v>
      </c>
      <c r="B3120" s="24"/>
      <c r="C3120" s="21"/>
      <c r="D3120" s="22"/>
      <c r="E3120" s="22"/>
      <c r="F3120" s="309"/>
    </row>
    <row r="3121" spans="1:6" ht="20.25">
      <c r="A3121" s="714" t="s">
        <v>7</v>
      </c>
      <c r="B3121" s="26" t="s">
        <v>8</v>
      </c>
      <c r="C3121" s="1238" t="s">
        <v>9</v>
      </c>
      <c r="D3121" s="1240"/>
      <c r="E3121" s="714" t="s">
        <v>10</v>
      </c>
      <c r="F3121" s="309"/>
    </row>
    <row r="3122" spans="1:6" ht="20.25">
      <c r="A3122" s="27"/>
      <c r="B3122" s="28" t="s">
        <v>11</v>
      </c>
      <c r="C3122" s="714"/>
      <c r="D3122" s="29"/>
      <c r="E3122" s="27" t="s">
        <v>12</v>
      </c>
      <c r="F3122" s="309"/>
    </row>
    <row r="3123" spans="1:6" ht="20.25">
      <c r="A3123" s="30"/>
      <c r="B3123" s="31"/>
      <c r="C3123" s="715" t="s">
        <v>13</v>
      </c>
      <c r="D3123" s="718" t="s">
        <v>14</v>
      </c>
      <c r="E3123" s="715"/>
      <c r="F3123" s="309"/>
    </row>
    <row r="3124" spans="1:6" ht="20.25">
      <c r="A3124" s="34" t="s">
        <v>305</v>
      </c>
      <c r="B3124" s="34" t="s">
        <v>26</v>
      </c>
      <c r="C3124" s="282" t="s">
        <v>19</v>
      </c>
      <c r="D3124" s="35">
        <v>39478</v>
      </c>
      <c r="E3124" s="94">
        <v>-651</v>
      </c>
      <c r="F3124" s="309"/>
    </row>
    <row r="3125" spans="1:6" ht="20.25">
      <c r="A3125" s="280"/>
      <c r="B3125" s="280" t="s">
        <v>26</v>
      </c>
      <c r="C3125" s="282" t="s">
        <v>17</v>
      </c>
      <c r="D3125" s="38">
        <v>39522</v>
      </c>
      <c r="E3125" s="88">
        <v>-8920</v>
      </c>
      <c r="F3125" s="309"/>
    </row>
    <row r="3126" spans="1:6" ht="20.25">
      <c r="A3126" s="41"/>
      <c r="B3126" s="280" t="s">
        <v>16</v>
      </c>
      <c r="C3126" s="282" t="s">
        <v>19</v>
      </c>
      <c r="D3126" s="38">
        <v>39844</v>
      </c>
      <c r="E3126" s="89">
        <v>100</v>
      </c>
      <c r="F3126" s="309"/>
    </row>
    <row r="3127" spans="1:6" ht="20.25">
      <c r="A3127" s="41"/>
      <c r="B3127" s="280" t="s">
        <v>16</v>
      </c>
      <c r="C3127" s="282" t="s">
        <v>17</v>
      </c>
      <c r="D3127" s="38">
        <v>39887</v>
      </c>
      <c r="E3127" s="89">
        <v>504.4</v>
      </c>
      <c r="F3127" s="309"/>
    </row>
    <row r="3128" spans="1:6" ht="20.25">
      <c r="A3128" s="41"/>
      <c r="B3128" s="280" t="s">
        <v>26</v>
      </c>
      <c r="C3128" s="282" t="s">
        <v>17</v>
      </c>
      <c r="D3128" s="38">
        <v>39918</v>
      </c>
      <c r="E3128" s="88">
        <v>-4024</v>
      </c>
      <c r="F3128" s="309"/>
    </row>
    <row r="3129" spans="1:6" ht="20.25">
      <c r="A3129" s="41"/>
      <c r="B3129" s="280" t="s">
        <v>16</v>
      </c>
      <c r="C3129" s="282" t="s">
        <v>17</v>
      </c>
      <c r="D3129" s="38">
        <v>40040</v>
      </c>
      <c r="E3129" s="114">
        <v>3718</v>
      </c>
      <c r="F3129" s="309"/>
    </row>
    <row r="3130" spans="1:6" ht="20.25">
      <c r="A3130" s="41"/>
      <c r="B3130" s="280" t="s">
        <v>231</v>
      </c>
      <c r="C3130" s="282" t="s">
        <v>19</v>
      </c>
      <c r="D3130" s="38">
        <v>40390</v>
      </c>
      <c r="E3130" s="114">
        <v>4301</v>
      </c>
      <c r="F3130" s="309"/>
    </row>
    <row r="3131" spans="1:6" ht="20.25">
      <c r="A3131" s="41"/>
      <c r="B3131" s="280" t="s">
        <v>161</v>
      </c>
      <c r="C3131" s="280" t="s">
        <v>61</v>
      </c>
      <c r="D3131" s="38">
        <v>41685</v>
      </c>
      <c r="E3131" s="170">
        <v>-39181</v>
      </c>
      <c r="F3131" s="309"/>
    </row>
    <row r="3132" spans="1:6" ht="20.25">
      <c r="A3132" s="41"/>
      <c r="B3132" s="172" t="s">
        <v>306</v>
      </c>
      <c r="C3132" s="280" t="s">
        <v>19</v>
      </c>
      <c r="D3132" s="38">
        <v>41790</v>
      </c>
      <c r="E3132" s="88">
        <v>-620</v>
      </c>
      <c r="F3132" s="309"/>
    </row>
    <row r="3133" spans="1:6" ht="20.25">
      <c r="A3133" s="41"/>
      <c r="B3133" s="116" t="s">
        <v>36</v>
      </c>
      <c r="C3133" s="280" t="s">
        <v>17</v>
      </c>
      <c r="D3133" s="38">
        <v>42536</v>
      </c>
      <c r="E3133" s="89">
        <v>-300</v>
      </c>
      <c r="F3133" s="309"/>
    </row>
    <row r="3134" spans="1:6" ht="20.25">
      <c r="A3134" s="41"/>
      <c r="B3134" s="124" t="s">
        <v>307</v>
      </c>
      <c r="C3134" s="124"/>
      <c r="D3134" s="38">
        <v>42735</v>
      </c>
      <c r="E3134" s="132">
        <v>1233.5999999999999</v>
      </c>
      <c r="F3134" s="309"/>
    </row>
    <row r="3135" spans="1:6" ht="20.25">
      <c r="A3135" s="47"/>
      <c r="B3135" s="124" t="s">
        <v>308</v>
      </c>
      <c r="C3135" s="280"/>
      <c r="D3135" s="38">
        <v>42735</v>
      </c>
      <c r="E3135" s="126">
        <v>1234.57</v>
      </c>
      <c r="F3135" s="309"/>
    </row>
    <row r="3136" spans="1:6" ht="20.25">
      <c r="A3136" s="280"/>
      <c r="B3136" s="281" t="s">
        <v>309</v>
      </c>
      <c r="C3136" s="280"/>
      <c r="D3136" s="38">
        <v>42735</v>
      </c>
      <c r="E3136" s="126">
        <v>3686.45</v>
      </c>
      <c r="F3136" s="309"/>
    </row>
    <row r="3137" spans="1:6" ht="20.25">
      <c r="A3137" s="41"/>
      <c r="B3137" s="280" t="s">
        <v>34</v>
      </c>
      <c r="C3137" s="280" t="s">
        <v>17</v>
      </c>
      <c r="D3137" s="38">
        <v>43054</v>
      </c>
      <c r="E3137" s="89">
        <v>533641</v>
      </c>
      <c r="F3137" s="309" t="s">
        <v>542</v>
      </c>
    </row>
    <row r="3138" spans="1:6" ht="20.25">
      <c r="A3138" s="41"/>
      <c r="B3138" s="280" t="s">
        <v>73</v>
      </c>
      <c r="C3138" s="280"/>
      <c r="D3138" s="38">
        <v>43131</v>
      </c>
      <c r="E3138" s="88">
        <v>-70343</v>
      </c>
      <c r="F3138" s="309"/>
    </row>
    <row r="3139" spans="1:6" ht="20.25">
      <c r="A3139" s="41"/>
      <c r="B3139" s="280" t="s">
        <v>34</v>
      </c>
      <c r="C3139" s="280" t="s">
        <v>17</v>
      </c>
      <c r="D3139" s="38">
        <v>43190</v>
      </c>
      <c r="E3139" s="89">
        <v>519427</v>
      </c>
      <c r="F3139" s="309">
        <v>43101</v>
      </c>
    </row>
    <row r="3140" spans="1:6" ht="20.25">
      <c r="A3140" s="41"/>
      <c r="B3140" s="280"/>
      <c r="C3140" s="280"/>
      <c r="D3140" s="38"/>
      <c r="E3140" s="88"/>
      <c r="F3140" s="309"/>
    </row>
    <row r="3141" spans="1:6" ht="20.25">
      <c r="A3141" s="41"/>
      <c r="B3141" s="280"/>
      <c r="C3141" s="280"/>
      <c r="D3141" s="38"/>
      <c r="E3141" s="89"/>
      <c r="F3141" s="309"/>
    </row>
    <row r="3142" spans="1:6" ht="20.25">
      <c r="A3142" s="280"/>
      <c r="B3142" s="281"/>
      <c r="C3142" s="280"/>
      <c r="D3142" s="38"/>
      <c r="E3142" s="46"/>
      <c r="F3142" s="309"/>
    </row>
    <row r="3143" spans="1:6" ht="20.25">
      <c r="A3143" s="280"/>
      <c r="B3143" s="281"/>
      <c r="C3143" s="280"/>
      <c r="D3143" s="38"/>
      <c r="E3143" s="46"/>
      <c r="F3143" s="309"/>
    </row>
    <row r="3144" spans="1:6" ht="20.25">
      <c r="A3144" s="280"/>
      <c r="B3144" s="281"/>
      <c r="C3144" s="280"/>
      <c r="D3144" s="38"/>
      <c r="E3144" s="46"/>
      <c r="F3144" s="309"/>
    </row>
    <row r="3145" spans="1:6" ht="20.25">
      <c r="A3145" s="280"/>
      <c r="B3145" s="281"/>
      <c r="C3145" s="280"/>
      <c r="D3145" s="38"/>
      <c r="E3145" s="46"/>
      <c r="F3145" s="309"/>
    </row>
    <row r="3146" spans="1:6" ht="20.25">
      <c r="A3146" s="280"/>
      <c r="B3146" s="281"/>
      <c r="C3146" s="280"/>
      <c r="D3146" s="38"/>
      <c r="E3146" s="46"/>
      <c r="F3146" s="309"/>
    </row>
    <row r="3147" spans="1:6" ht="20.25">
      <c r="A3147" s="280"/>
      <c r="B3147" s="281"/>
      <c r="C3147" s="280"/>
      <c r="D3147" s="38"/>
      <c r="E3147" s="46"/>
      <c r="F3147" s="309"/>
    </row>
    <row r="3148" spans="1:6" ht="20.25">
      <c r="A3148" s="280"/>
      <c r="B3148" s="281"/>
      <c r="C3148" s="280"/>
      <c r="D3148" s="38"/>
      <c r="E3148" s="46"/>
      <c r="F3148" s="309"/>
    </row>
    <row r="3149" spans="1:6" ht="20.25">
      <c r="A3149" s="47"/>
      <c r="B3149" s="48"/>
      <c r="C3149" s="47"/>
      <c r="D3149" s="38"/>
      <c r="E3149" s="50"/>
      <c r="F3149" s="309"/>
    </row>
    <row r="3150" spans="1:6" ht="20.25">
      <c r="A3150" s="30"/>
      <c r="B3150" s="51"/>
      <c r="C3150" s="30"/>
      <c r="D3150" s="38"/>
      <c r="E3150" s="50"/>
      <c r="F3150" s="309"/>
    </row>
    <row r="3151" spans="1:6" ht="20.25">
      <c r="A3151" s="52"/>
      <c r="B3151" s="53"/>
      <c r="C3151" s="1238" t="s">
        <v>779</v>
      </c>
      <c r="D3151" s="1239"/>
      <c r="E3151" s="140">
        <f>SUM(E3124:E3150)</f>
        <v>943807.02</v>
      </c>
      <c r="F3151" s="309"/>
    </row>
    <row r="3152" spans="1:6" ht="20.25">
      <c r="A3152" s="55" t="s">
        <v>23</v>
      </c>
      <c r="B3152" s="40"/>
      <c r="C3152" s="40"/>
      <c r="D3152" s="40"/>
      <c r="E3152" s="40"/>
      <c r="F3152" s="309"/>
    </row>
    <row r="3153" spans="1:6" ht="20.25">
      <c r="A3153" s="19" t="s">
        <v>0</v>
      </c>
      <c r="B3153" s="40"/>
      <c r="C3153" s="40"/>
      <c r="D3153" s="40"/>
      <c r="E3153" s="40"/>
      <c r="F3153" s="296"/>
    </row>
    <row r="3154" spans="1:6" ht="20.25">
      <c r="A3154" s="19" t="s">
        <v>1</v>
      </c>
      <c r="B3154" s="22"/>
      <c r="C3154" s="22"/>
      <c r="D3154" s="22"/>
      <c r="E3154" s="22"/>
      <c r="F3154" s="296"/>
    </row>
    <row r="3155" spans="1:6" ht="20.25">
      <c r="A3155" s="19"/>
      <c r="B3155" s="20"/>
      <c r="C3155" s="20"/>
      <c r="D3155" s="21"/>
      <c r="E3155" s="22"/>
      <c r="F3155" s="296"/>
    </row>
    <row r="3156" spans="1:6" ht="20.25">
      <c r="A3156" s="19"/>
      <c r="B3156" s="20"/>
      <c r="C3156" s="19" t="s">
        <v>2</v>
      </c>
      <c r="D3156" s="21"/>
      <c r="E3156" s="21"/>
      <c r="F3156" s="296"/>
    </row>
    <row r="3157" spans="1:6" ht="20.25">
      <c r="A3157" s="19" t="s">
        <v>3</v>
      </c>
      <c r="B3157" s="23"/>
      <c r="C3157" s="20"/>
      <c r="D3157" s="22"/>
      <c r="E3157" s="22"/>
      <c r="F3157" s="296"/>
    </row>
    <row r="3158" spans="1:6" ht="20.25">
      <c r="A3158" s="21"/>
      <c r="B3158" s="23"/>
      <c r="C3158" s="20"/>
      <c r="D3158" s="22"/>
      <c r="E3158" s="22"/>
      <c r="F3158" s="296"/>
    </row>
    <row r="3159" spans="1:6" ht="20.25">
      <c r="A3159" s="21" t="s">
        <v>310</v>
      </c>
      <c r="B3159" s="23"/>
      <c r="C3159" s="20"/>
      <c r="D3159" s="22"/>
      <c r="E3159" s="22"/>
      <c r="F3159" s="296"/>
    </row>
    <row r="3160" spans="1:6" ht="20.25">
      <c r="A3160" s="21" t="s">
        <v>5</v>
      </c>
      <c r="B3160" s="24"/>
      <c r="C3160" s="21"/>
      <c r="D3160" s="22"/>
      <c r="E3160" s="22"/>
      <c r="F3160" s="296"/>
    </row>
    <row r="3161" spans="1:6" ht="20.25">
      <c r="A3161" s="21" t="s">
        <v>6</v>
      </c>
      <c r="B3161" s="24"/>
      <c r="C3161" s="21"/>
      <c r="D3161" s="22"/>
      <c r="E3161" s="22"/>
      <c r="F3161" s="296"/>
    </row>
    <row r="3162" spans="1:6" ht="20.25">
      <c r="A3162" s="714" t="s">
        <v>7</v>
      </c>
      <c r="B3162" s="26" t="s">
        <v>8</v>
      </c>
      <c r="C3162" s="1238" t="s">
        <v>9</v>
      </c>
      <c r="D3162" s="1240"/>
      <c r="E3162" s="714" t="s">
        <v>10</v>
      </c>
      <c r="F3162" s="296"/>
    </row>
    <row r="3163" spans="1:6" ht="20.25">
      <c r="A3163" s="27"/>
      <c r="B3163" s="28" t="s">
        <v>11</v>
      </c>
      <c r="C3163" s="714"/>
      <c r="D3163" s="29"/>
      <c r="E3163" s="27" t="s">
        <v>12</v>
      </c>
      <c r="F3163" s="296"/>
    </row>
    <row r="3164" spans="1:6" ht="20.25">
      <c r="A3164" s="30"/>
      <c r="B3164" s="31"/>
      <c r="C3164" s="715" t="s">
        <v>13</v>
      </c>
      <c r="D3164" s="718" t="s">
        <v>14</v>
      </c>
      <c r="E3164" s="715"/>
      <c r="F3164" s="296"/>
    </row>
    <row r="3165" spans="1:6" ht="20.25">
      <c r="A3165" s="34" t="s">
        <v>311</v>
      </c>
      <c r="B3165" s="34" t="s">
        <v>26</v>
      </c>
      <c r="C3165" s="34" t="s">
        <v>17</v>
      </c>
      <c r="D3165" s="35">
        <v>39217</v>
      </c>
      <c r="E3165" s="94">
        <v>-3110</v>
      </c>
      <c r="F3165" s="296"/>
    </row>
    <row r="3166" spans="1:6" ht="20.25">
      <c r="A3166" s="280"/>
      <c r="B3166" s="280" t="s">
        <v>16</v>
      </c>
      <c r="C3166" s="280" t="s">
        <v>19</v>
      </c>
      <c r="D3166" s="38">
        <v>39386</v>
      </c>
      <c r="E3166" s="89">
        <v>124</v>
      </c>
      <c r="F3166" s="296"/>
    </row>
    <row r="3167" spans="1:6" ht="20.25">
      <c r="A3167" s="41"/>
      <c r="B3167" s="280" t="s">
        <v>16</v>
      </c>
      <c r="C3167" s="280" t="s">
        <v>19</v>
      </c>
      <c r="D3167" s="38">
        <v>40298</v>
      </c>
      <c r="E3167" s="89">
        <v>6071</v>
      </c>
      <c r="F3167" s="296"/>
    </row>
    <row r="3168" spans="1:6" ht="20.25">
      <c r="A3168" s="280"/>
      <c r="B3168" s="280" t="s">
        <v>27</v>
      </c>
      <c r="C3168" s="280" t="s">
        <v>17</v>
      </c>
      <c r="D3168" s="38">
        <v>40558</v>
      </c>
      <c r="E3168" s="88">
        <v>-23996</v>
      </c>
      <c r="F3168" s="296"/>
    </row>
    <row r="3169" spans="1:6" ht="20.25">
      <c r="A3169" s="280"/>
      <c r="B3169" s="280" t="s">
        <v>34</v>
      </c>
      <c r="C3169" s="280" t="s">
        <v>19</v>
      </c>
      <c r="D3169" s="38">
        <v>40574</v>
      </c>
      <c r="E3169" s="89">
        <v>18839</v>
      </c>
      <c r="F3169" s="296"/>
    </row>
    <row r="3170" spans="1:6" ht="20.25">
      <c r="A3170" s="41"/>
      <c r="B3170" s="280" t="s">
        <v>106</v>
      </c>
      <c r="C3170" s="280" t="s">
        <v>312</v>
      </c>
      <c r="D3170" s="38">
        <v>40574</v>
      </c>
      <c r="E3170" s="88">
        <v>-74040</v>
      </c>
      <c r="F3170" s="296"/>
    </row>
    <row r="3171" spans="1:6" ht="20.25">
      <c r="A3171" s="41"/>
      <c r="B3171" s="280" t="s">
        <v>34</v>
      </c>
      <c r="C3171" s="280" t="s">
        <v>19</v>
      </c>
      <c r="D3171" s="168">
        <v>41882</v>
      </c>
      <c r="E3171" s="143">
        <v>4490</v>
      </c>
      <c r="F3171" s="296"/>
    </row>
    <row r="3172" spans="1:6" ht="20.25">
      <c r="A3172" s="280"/>
      <c r="B3172" s="280" t="s">
        <v>34</v>
      </c>
      <c r="C3172" s="280" t="s">
        <v>19</v>
      </c>
      <c r="D3172" s="168">
        <v>43190</v>
      </c>
      <c r="E3172" s="89">
        <v>135614</v>
      </c>
      <c r="F3172" s="296"/>
    </row>
    <row r="3173" spans="1:6" ht="20.25">
      <c r="A3173" s="280"/>
      <c r="B3173" s="280"/>
      <c r="C3173" s="280"/>
      <c r="D3173" s="38"/>
      <c r="E3173" s="89"/>
      <c r="F3173" s="296"/>
    </row>
    <row r="3174" spans="1:6" ht="20.25">
      <c r="A3174" s="280"/>
      <c r="B3174" s="280"/>
      <c r="C3174" s="280"/>
      <c r="D3174" s="38"/>
      <c r="E3174" s="89"/>
      <c r="F3174" s="296"/>
    </row>
    <row r="3175" spans="1:6" ht="20.25">
      <c r="A3175" s="280"/>
      <c r="B3175" s="280"/>
      <c r="C3175" s="280"/>
      <c r="D3175" s="38"/>
      <c r="E3175" s="89"/>
      <c r="F3175" s="296"/>
    </row>
    <row r="3176" spans="1:6" ht="20.25">
      <c r="A3176" s="280"/>
      <c r="B3176" s="280"/>
      <c r="C3176" s="280"/>
      <c r="D3176" s="38"/>
      <c r="E3176" s="89"/>
      <c r="F3176" s="296"/>
    </row>
    <row r="3177" spans="1:6" ht="20.25">
      <c r="A3177" s="280"/>
      <c r="B3177" s="280"/>
      <c r="C3177" s="280"/>
      <c r="D3177" s="38"/>
      <c r="E3177" s="89"/>
      <c r="F3177" s="296"/>
    </row>
    <row r="3178" spans="1:6" ht="20.25">
      <c r="A3178" s="41"/>
      <c r="B3178" s="280"/>
      <c r="C3178" s="280"/>
      <c r="D3178" s="38"/>
      <c r="E3178" s="89"/>
      <c r="F3178" s="295" t="s">
        <v>541</v>
      </c>
    </row>
    <row r="3179" spans="1:6" ht="20.25">
      <c r="A3179" s="41"/>
      <c r="B3179" s="280"/>
      <c r="C3179" s="280"/>
      <c r="D3179" s="38"/>
      <c r="E3179" s="89"/>
      <c r="F3179" s="296"/>
    </row>
    <row r="3180" spans="1:6" ht="20.25">
      <c r="A3180" s="41"/>
      <c r="B3180" s="280"/>
      <c r="C3180" s="280"/>
      <c r="D3180" s="38"/>
      <c r="E3180" s="88"/>
      <c r="F3180" s="296"/>
    </row>
    <row r="3181" spans="1:6" ht="20.25">
      <c r="A3181" s="41"/>
      <c r="B3181" s="280"/>
      <c r="C3181" s="280"/>
      <c r="D3181" s="38"/>
      <c r="E3181" s="89"/>
    </row>
    <row r="3182" spans="1:6" ht="20.25">
      <c r="A3182" s="280"/>
      <c r="B3182" s="281"/>
      <c r="C3182" s="280"/>
      <c r="D3182" s="45"/>
      <c r="E3182" s="46"/>
    </row>
    <row r="3183" spans="1:6" ht="20.25">
      <c r="A3183" s="280"/>
      <c r="B3183" s="281"/>
      <c r="C3183" s="280"/>
      <c r="D3183" s="45"/>
      <c r="E3183" s="46"/>
    </row>
    <row r="3184" spans="1:6" ht="20.25">
      <c r="A3184" s="280"/>
      <c r="B3184" s="281"/>
      <c r="C3184" s="280"/>
      <c r="D3184" s="45"/>
      <c r="E3184" s="46"/>
    </row>
    <row r="3185" spans="1:5" ht="20.25">
      <c r="A3185" s="280"/>
      <c r="B3185" s="281"/>
      <c r="C3185" s="280"/>
      <c r="D3185" s="45"/>
      <c r="E3185" s="46"/>
    </row>
    <row r="3186" spans="1:5" ht="20.25">
      <c r="A3186" s="280"/>
      <c r="B3186" s="281"/>
      <c r="C3186" s="280"/>
      <c r="D3186" s="45"/>
      <c r="E3186" s="46"/>
    </row>
    <row r="3187" spans="1:5" ht="20.25">
      <c r="A3187" s="280"/>
      <c r="B3187" s="281"/>
      <c r="C3187" s="280"/>
      <c r="D3187" s="45"/>
      <c r="E3187" s="46"/>
    </row>
    <row r="3188" spans="1:5" ht="20.25">
      <c r="A3188" s="280"/>
      <c r="B3188" s="281"/>
      <c r="C3188" s="280"/>
      <c r="D3188" s="45"/>
      <c r="E3188" s="46"/>
    </row>
    <row r="3189" spans="1:5" ht="20.25">
      <c r="A3189" s="280"/>
      <c r="B3189" s="281"/>
      <c r="C3189" s="280"/>
      <c r="D3189" s="45"/>
      <c r="E3189" s="46"/>
    </row>
    <row r="3190" spans="1:5" ht="20.25">
      <c r="A3190" s="47"/>
      <c r="B3190" s="48"/>
      <c r="C3190" s="47"/>
      <c r="D3190" s="49"/>
      <c r="E3190" s="50"/>
    </row>
    <row r="3191" spans="1:5" ht="20.25">
      <c r="A3191" s="30"/>
      <c r="B3191" s="51"/>
      <c r="C3191" s="30"/>
      <c r="D3191" s="49"/>
      <c r="E3191" s="50"/>
    </row>
    <row r="3192" spans="1:5" ht="20.25">
      <c r="A3192" s="52"/>
      <c r="B3192" s="53"/>
      <c r="C3192" s="1238" t="s">
        <v>779</v>
      </c>
      <c r="D3192" s="1239"/>
      <c r="E3192" s="62">
        <f>SUM(E3165:E3191)</f>
        <v>63992</v>
      </c>
    </row>
    <row r="3193" spans="1:5" ht="20.25">
      <c r="A3193" s="55" t="s">
        <v>23</v>
      </c>
      <c r="B3193" s="40"/>
      <c r="C3193" s="40"/>
      <c r="D3193" s="40"/>
      <c r="E3193" s="40"/>
    </row>
    <row r="3194" spans="1:5" ht="20.25">
      <c r="A3194" s="19" t="s">
        <v>0</v>
      </c>
      <c r="B3194" s="40"/>
      <c r="C3194" s="40"/>
      <c r="D3194" s="40"/>
      <c r="E3194" s="40"/>
    </row>
    <row r="3195" spans="1:5" ht="20.25">
      <c r="A3195" s="19" t="s">
        <v>1</v>
      </c>
      <c r="B3195" s="53"/>
      <c r="C3195" s="53"/>
      <c r="D3195" s="53"/>
      <c r="E3195" s="53"/>
    </row>
    <row r="3196" spans="1:5" ht="20.25">
      <c r="A3196" s="19"/>
      <c r="B3196" s="20"/>
      <c r="C3196" s="20"/>
      <c r="D3196" s="21"/>
      <c r="E3196" s="22"/>
    </row>
    <row r="3197" spans="1:5" ht="20.25">
      <c r="A3197" s="19"/>
      <c r="B3197" s="20"/>
      <c r="C3197" s="19" t="s">
        <v>2</v>
      </c>
      <c r="D3197" s="21"/>
      <c r="E3197" s="21"/>
    </row>
    <row r="3198" spans="1:5" ht="20.25">
      <c r="A3198" s="19" t="s">
        <v>3</v>
      </c>
      <c r="B3198" s="23"/>
      <c r="C3198" s="20"/>
      <c r="D3198" s="22"/>
      <c r="E3198" s="22"/>
    </row>
    <row r="3199" spans="1:5" ht="20.25">
      <c r="A3199" s="21"/>
      <c r="B3199" s="23"/>
      <c r="C3199" s="20"/>
      <c r="D3199" s="22"/>
      <c r="E3199" s="22"/>
    </row>
    <row r="3200" spans="1:5" ht="20.25">
      <c r="A3200" s="21" t="s">
        <v>313</v>
      </c>
      <c r="B3200" s="23"/>
      <c r="C3200" s="20"/>
      <c r="D3200" s="22"/>
      <c r="E3200" s="22"/>
    </row>
    <row r="3201" spans="1:6" ht="20.25">
      <c r="A3201" s="21" t="s">
        <v>5</v>
      </c>
      <c r="B3201" s="24"/>
      <c r="C3201" s="21"/>
      <c r="D3201" s="22"/>
      <c r="E3201" s="22"/>
      <c r="F3201" s="296"/>
    </row>
    <row r="3202" spans="1:6" ht="20.25">
      <c r="A3202" s="21" t="s">
        <v>6</v>
      </c>
      <c r="B3202" s="24"/>
      <c r="C3202" s="21"/>
      <c r="D3202" s="22"/>
      <c r="E3202" s="22"/>
      <c r="F3202" s="296"/>
    </row>
    <row r="3203" spans="1:6" ht="20.25">
      <c r="A3203" s="714" t="s">
        <v>7</v>
      </c>
      <c r="B3203" s="26" t="s">
        <v>8</v>
      </c>
      <c r="C3203" s="1238" t="s">
        <v>9</v>
      </c>
      <c r="D3203" s="1240"/>
      <c r="E3203" s="714" t="s">
        <v>10</v>
      </c>
      <c r="F3203" s="296"/>
    </row>
    <row r="3204" spans="1:6" ht="20.25">
      <c r="A3204" s="27"/>
      <c r="B3204" s="28" t="s">
        <v>11</v>
      </c>
      <c r="C3204" s="714"/>
      <c r="D3204" s="29"/>
      <c r="E3204" s="27" t="s">
        <v>12</v>
      </c>
      <c r="F3204" s="296"/>
    </row>
    <row r="3205" spans="1:6" ht="20.25">
      <c r="A3205" s="30"/>
      <c r="B3205" s="31"/>
      <c r="C3205" s="715" t="s">
        <v>13</v>
      </c>
      <c r="D3205" s="718" t="s">
        <v>14</v>
      </c>
      <c r="E3205" s="715"/>
      <c r="F3205" s="296"/>
    </row>
    <row r="3206" spans="1:6" ht="20.25">
      <c r="A3206" s="34" t="s">
        <v>314</v>
      </c>
      <c r="B3206" s="34" t="s">
        <v>26</v>
      </c>
      <c r="C3206" s="157" t="s">
        <v>19</v>
      </c>
      <c r="D3206" s="173">
        <v>40025</v>
      </c>
      <c r="E3206" s="198">
        <v>-18799</v>
      </c>
      <c r="F3206" s="296"/>
    </row>
    <row r="3207" spans="1:6" ht="20.25">
      <c r="A3207" s="280"/>
      <c r="B3207" s="280" t="s">
        <v>16</v>
      </c>
      <c r="C3207" s="282" t="s">
        <v>17</v>
      </c>
      <c r="D3207" s="38">
        <v>40040</v>
      </c>
      <c r="E3207" s="284">
        <v>400.2</v>
      </c>
      <c r="F3207" s="296"/>
    </row>
    <row r="3208" spans="1:6" ht="20.25">
      <c r="A3208" s="41"/>
      <c r="B3208" s="280" t="s">
        <v>26</v>
      </c>
      <c r="C3208" s="282" t="s">
        <v>19</v>
      </c>
      <c r="D3208" s="38">
        <v>40056</v>
      </c>
      <c r="E3208" s="200">
        <v>-13501.2</v>
      </c>
      <c r="F3208" s="296"/>
    </row>
    <row r="3209" spans="1:6" ht="20.25">
      <c r="A3209" s="41"/>
      <c r="B3209" s="280" t="s">
        <v>26</v>
      </c>
      <c r="C3209" s="280" t="s">
        <v>19</v>
      </c>
      <c r="D3209" s="38">
        <v>40117</v>
      </c>
      <c r="E3209" s="200">
        <v>-18100</v>
      </c>
      <c r="F3209" s="296"/>
    </row>
    <row r="3210" spans="1:6" ht="20.25">
      <c r="A3210" s="41"/>
      <c r="B3210" s="280" t="s">
        <v>26</v>
      </c>
      <c r="C3210" s="280" t="s">
        <v>19</v>
      </c>
      <c r="D3210" s="38">
        <v>40147</v>
      </c>
      <c r="E3210" s="200">
        <v>-4401.5</v>
      </c>
      <c r="F3210" s="296"/>
    </row>
    <row r="3211" spans="1:6" ht="20.25">
      <c r="A3211" s="41"/>
      <c r="B3211" s="280" t="s">
        <v>16</v>
      </c>
      <c r="C3211" s="280" t="s">
        <v>19</v>
      </c>
      <c r="D3211" s="38">
        <v>40178</v>
      </c>
      <c r="E3211" s="284">
        <v>3563</v>
      </c>
      <c r="F3211" s="296"/>
    </row>
    <row r="3212" spans="1:6" ht="20.25">
      <c r="A3212" s="41"/>
      <c r="B3212" s="280" t="s">
        <v>26</v>
      </c>
      <c r="C3212" s="280" t="s">
        <v>19</v>
      </c>
      <c r="D3212" s="86">
        <v>40421</v>
      </c>
      <c r="E3212" s="200">
        <v>-540</v>
      </c>
      <c r="F3212" s="296"/>
    </row>
    <row r="3213" spans="1:6" ht="20.25">
      <c r="A3213" s="41"/>
      <c r="B3213" s="280" t="s">
        <v>16</v>
      </c>
      <c r="C3213" s="280" t="s">
        <v>17</v>
      </c>
      <c r="D3213" s="38">
        <v>40405</v>
      </c>
      <c r="E3213" s="284">
        <v>300</v>
      </c>
      <c r="F3213" s="296"/>
    </row>
    <row r="3214" spans="1:6" ht="20.25">
      <c r="A3214" s="47"/>
      <c r="B3214" s="280" t="s">
        <v>34</v>
      </c>
      <c r="C3214" s="280" t="s">
        <v>19</v>
      </c>
      <c r="D3214" s="168">
        <v>43190</v>
      </c>
      <c r="E3214" s="89">
        <v>5880702</v>
      </c>
    </row>
    <row r="3215" spans="1:6" s="290" customFormat="1" ht="20.25">
      <c r="A3215" s="41"/>
      <c r="B3215" s="280"/>
      <c r="C3215" s="280"/>
      <c r="D3215" s="38"/>
      <c r="E3215" s="284"/>
      <c r="F3215" s="296"/>
    </row>
    <row r="3216" spans="1:6" s="290" customFormat="1" ht="20.25">
      <c r="A3216" s="41"/>
      <c r="B3216" s="280"/>
      <c r="C3216" s="280"/>
      <c r="D3216" s="38"/>
      <c r="E3216" s="284"/>
      <c r="F3216" s="296"/>
    </row>
    <row r="3217" spans="1:6" s="290" customFormat="1" ht="20.25">
      <c r="A3217" s="41"/>
      <c r="B3217" s="280"/>
      <c r="C3217" s="280"/>
      <c r="D3217" s="38"/>
      <c r="E3217" s="284"/>
      <c r="F3217" s="296"/>
    </row>
    <row r="3218" spans="1:6" ht="20.25">
      <c r="A3218" s="280"/>
      <c r="B3218" s="280"/>
      <c r="C3218" s="280"/>
      <c r="D3218" s="38"/>
      <c r="E3218" s="88"/>
    </row>
    <row r="3219" spans="1:6" ht="20.25">
      <c r="A3219" s="280"/>
      <c r="B3219" s="280"/>
      <c r="C3219" s="280"/>
      <c r="D3219" s="38"/>
      <c r="E3219" s="88"/>
    </row>
    <row r="3220" spans="1:6" ht="20.25">
      <c r="A3220" s="41"/>
      <c r="B3220" s="280"/>
      <c r="C3220" s="280"/>
      <c r="D3220" s="38"/>
      <c r="E3220" s="88"/>
    </row>
    <row r="3221" spans="1:6" ht="20.25">
      <c r="A3221" s="41"/>
      <c r="B3221" s="280"/>
      <c r="C3221" s="280"/>
      <c r="D3221" s="38"/>
      <c r="E3221" s="88"/>
    </row>
    <row r="3222" spans="1:6" ht="20.25">
      <c r="A3222" s="41"/>
      <c r="B3222" s="280"/>
      <c r="C3222" s="280"/>
      <c r="D3222" s="38"/>
      <c r="E3222" s="88"/>
    </row>
    <row r="3223" spans="1:6" ht="20.25">
      <c r="A3223" s="41"/>
      <c r="B3223" s="281"/>
      <c r="C3223" s="280"/>
      <c r="D3223" s="42"/>
      <c r="E3223" s="88"/>
    </row>
    <row r="3224" spans="1:6" ht="20.25">
      <c r="A3224" s="41"/>
      <c r="B3224" s="281"/>
      <c r="C3224" s="280"/>
      <c r="D3224" s="42"/>
      <c r="E3224" s="88"/>
    </row>
    <row r="3225" spans="1:6" ht="20.25">
      <c r="A3225" s="41"/>
      <c r="B3225" s="281"/>
      <c r="C3225" s="280"/>
      <c r="D3225" s="42"/>
      <c r="E3225" s="88"/>
    </row>
    <row r="3226" spans="1:6" ht="20.25">
      <c r="A3226" s="41"/>
      <c r="B3226" s="281"/>
      <c r="C3226" s="280"/>
      <c r="D3226" s="42"/>
      <c r="E3226" s="88"/>
    </row>
    <row r="3227" spans="1:6" ht="20.25">
      <c r="A3227" s="280"/>
      <c r="B3227" s="281"/>
      <c r="C3227" s="280"/>
      <c r="D3227" s="45"/>
      <c r="E3227" s="46"/>
    </row>
    <row r="3228" spans="1:6" ht="20.25">
      <c r="A3228" s="280"/>
      <c r="B3228" s="281"/>
      <c r="C3228" s="280"/>
      <c r="D3228" s="45"/>
      <c r="E3228" s="46"/>
    </row>
    <row r="3229" spans="1:6" ht="20.25">
      <c r="A3229" s="280"/>
      <c r="B3229" s="281"/>
      <c r="C3229" s="280"/>
      <c r="D3229" s="45"/>
      <c r="E3229" s="46"/>
    </row>
    <row r="3230" spans="1:6" ht="20.25">
      <c r="A3230" s="280"/>
      <c r="B3230" s="281"/>
      <c r="C3230" s="280"/>
      <c r="D3230" s="45"/>
      <c r="E3230" s="46"/>
    </row>
    <row r="3231" spans="1:6" ht="20.25">
      <c r="A3231" s="47"/>
      <c r="B3231" s="48"/>
      <c r="C3231" s="47"/>
      <c r="D3231" s="49"/>
      <c r="E3231" s="50"/>
    </row>
    <row r="3232" spans="1:6" ht="20.25">
      <c r="A3232" s="30"/>
      <c r="B3232" s="51"/>
      <c r="C3232" s="30"/>
      <c r="D3232" s="49"/>
      <c r="E3232" s="50"/>
    </row>
    <row r="3233" spans="1:5" ht="20.25">
      <c r="A3233" s="52"/>
      <c r="B3233" s="53"/>
      <c r="C3233" s="1238" t="s">
        <v>779</v>
      </c>
      <c r="D3233" s="1239"/>
      <c r="E3233" s="140">
        <f>SUM(E3206:E3232)</f>
        <v>5829623.5</v>
      </c>
    </row>
    <row r="3234" spans="1:5" ht="20.25">
      <c r="A3234" s="55" t="s">
        <v>23</v>
      </c>
      <c r="B3234" s="40"/>
      <c r="C3234" s="40"/>
      <c r="D3234" s="40"/>
      <c r="E3234" s="40"/>
    </row>
    <row r="3235" spans="1:5" ht="20.25">
      <c r="A3235" s="19" t="s">
        <v>0</v>
      </c>
      <c r="B3235" s="40"/>
      <c r="C3235" s="40"/>
      <c r="D3235" s="40"/>
      <c r="E3235" s="40"/>
    </row>
    <row r="3236" spans="1:5" ht="20.25">
      <c r="A3236" s="19" t="s">
        <v>1</v>
      </c>
      <c r="B3236" s="22"/>
      <c r="C3236" s="22"/>
      <c r="D3236" s="22"/>
      <c r="E3236" s="22"/>
    </row>
    <row r="3237" spans="1:5" ht="20.25">
      <c r="A3237" s="19"/>
      <c r="B3237" s="20"/>
      <c r="C3237" s="20"/>
      <c r="D3237" s="21"/>
      <c r="E3237" s="22"/>
    </row>
    <row r="3238" spans="1:5" ht="20.25">
      <c r="A3238" s="19"/>
      <c r="B3238" s="20"/>
      <c r="C3238" s="19" t="s">
        <v>2</v>
      </c>
      <c r="D3238" s="21"/>
      <c r="E3238" s="21"/>
    </row>
    <row r="3239" spans="1:5" ht="20.25">
      <c r="A3239" s="19" t="s">
        <v>3</v>
      </c>
      <c r="B3239" s="23"/>
      <c r="C3239" s="20"/>
      <c r="D3239" s="22"/>
      <c r="E3239" s="22"/>
    </row>
    <row r="3240" spans="1:5" ht="20.25">
      <c r="A3240" s="21"/>
      <c r="B3240" s="23"/>
      <c r="C3240" s="20"/>
      <c r="D3240" s="22"/>
      <c r="E3240" s="22"/>
    </row>
    <row r="3241" spans="1:5" ht="20.25">
      <c r="A3241" s="21" t="s">
        <v>315</v>
      </c>
      <c r="B3241" s="23"/>
      <c r="C3241" s="20"/>
      <c r="D3241" s="22"/>
      <c r="E3241" s="22"/>
    </row>
    <row r="3242" spans="1:5" ht="20.25">
      <c r="A3242" s="21" t="s">
        <v>5</v>
      </c>
      <c r="B3242" s="24"/>
      <c r="C3242" s="21"/>
      <c r="D3242" s="22"/>
      <c r="E3242" s="22"/>
    </row>
    <row r="3243" spans="1:5" ht="20.25">
      <c r="A3243" s="21" t="s">
        <v>6</v>
      </c>
      <c r="B3243" s="24"/>
      <c r="C3243" s="21"/>
      <c r="D3243" s="22"/>
      <c r="E3243" s="22"/>
    </row>
    <row r="3244" spans="1:5" ht="20.25">
      <c r="A3244" s="714" t="s">
        <v>7</v>
      </c>
      <c r="B3244" s="26" t="s">
        <v>8</v>
      </c>
      <c r="C3244" s="712" t="s">
        <v>9</v>
      </c>
      <c r="D3244" s="713"/>
      <c r="E3244" s="714" t="s">
        <v>10</v>
      </c>
    </row>
    <row r="3245" spans="1:5" ht="20.25">
      <c r="A3245" s="27"/>
      <c r="B3245" s="28" t="s">
        <v>11</v>
      </c>
      <c r="C3245" s="714"/>
      <c r="D3245" s="29"/>
      <c r="E3245" s="27" t="s">
        <v>12</v>
      </c>
    </row>
    <row r="3246" spans="1:5" ht="20.25">
      <c r="A3246" s="30"/>
      <c r="B3246" s="31"/>
      <c r="C3246" s="715" t="s">
        <v>13</v>
      </c>
      <c r="D3246" s="718" t="s">
        <v>14</v>
      </c>
      <c r="E3246" s="715"/>
    </row>
    <row r="3247" spans="1:5" ht="20.25">
      <c r="A3247" s="34" t="s">
        <v>316</v>
      </c>
      <c r="B3247" s="34" t="s">
        <v>26</v>
      </c>
      <c r="C3247" s="280" t="s">
        <v>19</v>
      </c>
      <c r="D3247" s="35">
        <v>39113</v>
      </c>
      <c r="E3247" s="94">
        <v>-7119.6</v>
      </c>
    </row>
    <row r="3248" spans="1:5" ht="20.25">
      <c r="A3248" s="280"/>
      <c r="B3248" s="280" t="s">
        <v>26</v>
      </c>
      <c r="C3248" s="280" t="s">
        <v>19</v>
      </c>
      <c r="D3248" s="38">
        <v>39416</v>
      </c>
      <c r="E3248" s="88">
        <v>-199.9</v>
      </c>
    </row>
    <row r="3249" spans="1:5" ht="20.25">
      <c r="A3249" s="280"/>
      <c r="B3249" s="280" t="s">
        <v>26</v>
      </c>
      <c r="C3249" s="280" t="s">
        <v>17</v>
      </c>
      <c r="D3249" s="38">
        <v>39553</v>
      </c>
      <c r="E3249" s="88">
        <v>-800</v>
      </c>
    </row>
    <row r="3250" spans="1:5" ht="20.25">
      <c r="A3250" s="280"/>
      <c r="B3250" s="280" t="s">
        <v>16</v>
      </c>
      <c r="C3250" s="280" t="s">
        <v>19</v>
      </c>
      <c r="D3250" s="38">
        <v>39599</v>
      </c>
      <c r="E3250" s="89">
        <v>850</v>
      </c>
    </row>
    <row r="3251" spans="1:5" ht="20.25">
      <c r="A3251" s="280"/>
      <c r="B3251" s="280" t="s">
        <v>16</v>
      </c>
      <c r="C3251" s="280" t="s">
        <v>19</v>
      </c>
      <c r="D3251" s="38">
        <v>39629</v>
      </c>
      <c r="E3251" s="89">
        <v>12531.27</v>
      </c>
    </row>
    <row r="3252" spans="1:5" ht="20.25">
      <c r="A3252" s="280"/>
      <c r="B3252" s="280" t="s">
        <v>16</v>
      </c>
      <c r="C3252" s="280" t="s">
        <v>17</v>
      </c>
      <c r="D3252" s="38">
        <v>39675</v>
      </c>
      <c r="E3252" s="89">
        <v>9294</v>
      </c>
    </row>
    <row r="3253" spans="1:5" ht="20.25">
      <c r="A3253" s="280"/>
      <c r="B3253" s="280" t="s">
        <v>16</v>
      </c>
      <c r="C3253" s="280" t="s">
        <v>19</v>
      </c>
      <c r="D3253" s="38">
        <v>39721</v>
      </c>
      <c r="E3253" s="89">
        <v>69.430000000000007</v>
      </c>
    </row>
    <row r="3254" spans="1:5" ht="20.25">
      <c r="A3254" s="280"/>
      <c r="B3254" s="280" t="s">
        <v>16</v>
      </c>
      <c r="C3254" s="280" t="s">
        <v>19</v>
      </c>
      <c r="D3254" s="38">
        <v>39752</v>
      </c>
      <c r="E3254" s="89">
        <v>140</v>
      </c>
    </row>
    <row r="3255" spans="1:5" ht="20.25">
      <c r="A3255" s="280"/>
      <c r="B3255" s="280" t="s">
        <v>16</v>
      </c>
      <c r="C3255" s="280" t="s">
        <v>17</v>
      </c>
      <c r="D3255" s="38">
        <v>39797</v>
      </c>
      <c r="E3255" s="89">
        <v>1123.92</v>
      </c>
    </row>
    <row r="3256" spans="1:5" ht="20.25">
      <c r="A3256" s="280"/>
      <c r="B3256" s="280" t="s">
        <v>26</v>
      </c>
      <c r="C3256" s="280" t="s">
        <v>19</v>
      </c>
      <c r="D3256" s="38">
        <v>39813</v>
      </c>
      <c r="E3256" s="88">
        <v>-2027.7</v>
      </c>
    </row>
    <row r="3257" spans="1:5" ht="20.25">
      <c r="A3257" s="280"/>
      <c r="B3257" s="280" t="s">
        <v>16</v>
      </c>
      <c r="C3257" s="280" t="s">
        <v>19</v>
      </c>
      <c r="D3257" s="38">
        <v>39903</v>
      </c>
      <c r="E3257" s="89">
        <v>36.5</v>
      </c>
    </row>
    <row r="3258" spans="1:5" ht="20.25">
      <c r="A3258" s="280"/>
      <c r="B3258" s="280" t="s">
        <v>34</v>
      </c>
      <c r="C3258" s="280" t="s">
        <v>19</v>
      </c>
      <c r="D3258" s="38">
        <v>39964</v>
      </c>
      <c r="E3258" s="88">
        <v>-999.4</v>
      </c>
    </row>
    <row r="3259" spans="1:5" ht="20.25">
      <c r="A3259" s="280"/>
      <c r="B3259" s="280" t="s">
        <v>34</v>
      </c>
      <c r="C3259" s="280" t="s">
        <v>17</v>
      </c>
      <c r="D3259" s="38">
        <v>39979</v>
      </c>
      <c r="E3259" s="89">
        <v>3008</v>
      </c>
    </row>
    <row r="3260" spans="1:5" ht="20.25">
      <c r="A3260" s="280"/>
      <c r="B3260" s="280" t="s">
        <v>16</v>
      </c>
      <c r="C3260" s="280" t="s">
        <v>19</v>
      </c>
      <c r="D3260" s="38">
        <v>40025</v>
      </c>
      <c r="E3260" s="89">
        <v>4030</v>
      </c>
    </row>
    <row r="3261" spans="1:5" ht="20.25">
      <c r="A3261" s="41"/>
      <c r="B3261" s="280" t="s">
        <v>106</v>
      </c>
      <c r="C3261" s="280" t="s">
        <v>317</v>
      </c>
      <c r="D3261" s="38">
        <v>40004</v>
      </c>
      <c r="E3261" s="88">
        <v>-83440</v>
      </c>
    </row>
    <row r="3262" spans="1:5" ht="20.25">
      <c r="A3262" s="41"/>
      <c r="B3262" s="280" t="s">
        <v>118</v>
      </c>
      <c r="C3262" s="280" t="s">
        <v>318</v>
      </c>
      <c r="D3262" s="38">
        <v>40004</v>
      </c>
      <c r="E3262" s="88">
        <v>-29260</v>
      </c>
    </row>
    <row r="3263" spans="1:5" ht="20.25">
      <c r="A3263" s="41"/>
      <c r="B3263" s="280" t="s">
        <v>26</v>
      </c>
      <c r="C3263" s="280" t="s">
        <v>17</v>
      </c>
      <c r="D3263" s="38">
        <v>40071</v>
      </c>
      <c r="E3263" s="88">
        <v>-812</v>
      </c>
    </row>
    <row r="3264" spans="1:5" ht="20.25">
      <c r="A3264" s="41"/>
      <c r="B3264" s="280" t="s">
        <v>26</v>
      </c>
      <c r="C3264" s="280" t="s">
        <v>19</v>
      </c>
      <c r="D3264" s="38">
        <v>40117</v>
      </c>
      <c r="E3264" s="88">
        <v>-9000</v>
      </c>
    </row>
    <row r="3265" spans="1:8" ht="20.25">
      <c r="A3265" s="41"/>
      <c r="B3265" s="280" t="s">
        <v>16</v>
      </c>
      <c r="C3265" s="280" t="s">
        <v>19</v>
      </c>
      <c r="D3265" s="38">
        <v>40268</v>
      </c>
      <c r="E3265" s="88">
        <v>-763.7</v>
      </c>
    </row>
    <row r="3266" spans="1:8" ht="20.25">
      <c r="A3266" s="280"/>
      <c r="B3266" s="280" t="s">
        <v>28</v>
      </c>
      <c r="C3266" s="280" t="s">
        <v>19</v>
      </c>
      <c r="D3266" s="38">
        <v>40908</v>
      </c>
      <c r="E3266" s="137">
        <v>2280</v>
      </c>
    </row>
    <row r="3267" spans="1:8" ht="20.25">
      <c r="A3267" s="280"/>
      <c r="B3267" s="280" t="s">
        <v>28</v>
      </c>
      <c r="C3267" s="280" t="s">
        <v>17</v>
      </c>
      <c r="D3267" s="38">
        <v>43131</v>
      </c>
      <c r="E3267" s="50">
        <v>240161</v>
      </c>
      <c r="F3267" s="302">
        <v>43101</v>
      </c>
    </row>
    <row r="3268" spans="1:8" ht="20.25">
      <c r="A3268" s="280"/>
      <c r="B3268" s="280" t="s">
        <v>18</v>
      </c>
      <c r="C3268" s="280" t="s">
        <v>17</v>
      </c>
      <c r="D3268" s="168">
        <v>43174</v>
      </c>
      <c r="E3268" s="50">
        <v>2800378</v>
      </c>
      <c r="F3268" s="302">
        <v>43101</v>
      </c>
      <c r="H3268" s="692"/>
    </row>
    <row r="3269" spans="1:8" ht="20.25">
      <c r="A3269" s="280"/>
      <c r="B3269" s="280" t="s">
        <v>18</v>
      </c>
      <c r="C3269" s="280" t="s">
        <v>19</v>
      </c>
      <c r="D3269" s="168">
        <v>43190</v>
      </c>
      <c r="E3269" s="50">
        <v>2723300</v>
      </c>
      <c r="F3269" s="302" t="s">
        <v>541</v>
      </c>
      <c r="H3269" s="692"/>
    </row>
    <row r="3270" spans="1:8" ht="20.25">
      <c r="A3270" s="280"/>
      <c r="B3270" s="280"/>
      <c r="C3270" s="280"/>
      <c r="D3270" s="38"/>
      <c r="E3270" s="50"/>
    </row>
    <row r="3271" spans="1:8" ht="20.25">
      <c r="A3271" s="47"/>
      <c r="B3271" s="280"/>
      <c r="C3271" s="280"/>
      <c r="D3271" s="38"/>
      <c r="E3271" s="50"/>
    </row>
    <row r="3272" spans="1:8" ht="20.25">
      <c r="A3272" s="280"/>
      <c r="B3272" s="280"/>
      <c r="C3272" s="280"/>
      <c r="D3272" s="38"/>
      <c r="E3272" s="50"/>
    </row>
    <row r="3273" spans="1:8" ht="20.25">
      <c r="A3273" s="30"/>
      <c r="B3273" s="67"/>
      <c r="C3273" s="280"/>
      <c r="D3273" s="38"/>
      <c r="E3273" s="50"/>
    </row>
    <row r="3274" spans="1:8" ht="20.25">
      <c r="A3274" s="52"/>
      <c r="B3274" s="53"/>
      <c r="C3274" s="1238" t="s">
        <v>779</v>
      </c>
      <c r="D3274" s="1239"/>
      <c r="E3274" s="140">
        <f>SUM(E3247:E3273)</f>
        <v>5662779.8200000003</v>
      </c>
    </row>
    <row r="3275" spans="1:8" ht="20.25">
      <c r="A3275" s="55" t="s">
        <v>23</v>
      </c>
      <c r="B3275" s="40"/>
      <c r="C3275" s="40"/>
      <c r="D3275" s="40"/>
      <c r="E3275" s="40"/>
    </row>
    <row r="3276" spans="1:8" ht="20.25">
      <c r="A3276" s="19" t="s">
        <v>0</v>
      </c>
      <c r="B3276" s="40"/>
      <c r="C3276" s="40"/>
      <c r="D3276" s="40"/>
      <c r="E3276" s="40"/>
    </row>
    <row r="3277" spans="1:8" ht="20.25">
      <c r="A3277" s="19" t="s">
        <v>1</v>
      </c>
      <c r="B3277" s="22"/>
      <c r="C3277" s="22"/>
      <c r="D3277" s="22"/>
      <c r="E3277" s="22"/>
    </row>
    <row r="3278" spans="1:8" ht="20.25">
      <c r="A3278" s="19"/>
      <c r="B3278" s="20"/>
      <c r="C3278" s="20"/>
      <c r="D3278" s="21"/>
      <c r="E3278" s="22"/>
    </row>
    <row r="3279" spans="1:8" ht="20.25">
      <c r="A3279" s="19"/>
      <c r="B3279" s="20"/>
      <c r="C3279" s="19" t="s">
        <v>2</v>
      </c>
      <c r="D3279" s="21"/>
      <c r="E3279" s="21"/>
    </row>
    <row r="3280" spans="1:8" ht="20.25">
      <c r="A3280" s="19" t="s">
        <v>3</v>
      </c>
      <c r="B3280" s="23"/>
      <c r="C3280" s="20"/>
      <c r="D3280" s="22"/>
      <c r="E3280" s="22"/>
    </row>
    <row r="3281" spans="1:5" ht="20.25">
      <c r="A3281" s="21"/>
      <c r="B3281" s="23"/>
      <c r="C3281" s="20"/>
      <c r="D3281" s="22"/>
      <c r="E3281" s="22"/>
    </row>
    <row r="3282" spans="1:5" ht="20.25">
      <c r="A3282" s="21" t="s">
        <v>319</v>
      </c>
      <c r="B3282" s="23"/>
      <c r="C3282" s="20"/>
      <c r="D3282" s="22"/>
      <c r="E3282" s="22"/>
    </row>
    <row r="3283" spans="1:5" ht="20.25">
      <c r="A3283" s="21" t="s">
        <v>5</v>
      </c>
      <c r="B3283" s="24"/>
      <c r="C3283" s="21"/>
      <c r="D3283" s="22"/>
      <c r="E3283" s="22"/>
    </row>
    <row r="3284" spans="1:5" ht="20.25">
      <c r="A3284" s="21" t="s">
        <v>6</v>
      </c>
      <c r="B3284" s="24"/>
      <c r="C3284" s="21"/>
      <c r="D3284" s="22"/>
      <c r="E3284" s="22"/>
    </row>
    <row r="3285" spans="1:5" ht="20.25">
      <c r="A3285" s="714" t="s">
        <v>7</v>
      </c>
      <c r="B3285" s="26" t="s">
        <v>8</v>
      </c>
      <c r="C3285" s="712" t="s">
        <v>9</v>
      </c>
      <c r="D3285" s="713"/>
      <c r="E3285" s="714" t="s">
        <v>10</v>
      </c>
    </row>
    <row r="3286" spans="1:5" ht="20.25">
      <c r="A3286" s="27"/>
      <c r="B3286" s="28" t="s">
        <v>11</v>
      </c>
      <c r="C3286" s="714"/>
      <c r="D3286" s="29"/>
      <c r="E3286" s="27" t="s">
        <v>12</v>
      </c>
    </row>
    <row r="3287" spans="1:5" ht="20.25">
      <c r="A3287" s="30"/>
      <c r="B3287" s="31"/>
      <c r="C3287" s="715" t="s">
        <v>13</v>
      </c>
      <c r="D3287" s="718" t="s">
        <v>14</v>
      </c>
      <c r="E3287" s="715"/>
    </row>
    <row r="3288" spans="1:5" ht="20.25">
      <c r="A3288" s="34" t="s">
        <v>320</v>
      </c>
      <c r="B3288" s="34" t="s">
        <v>26</v>
      </c>
      <c r="C3288" s="282" t="s">
        <v>17</v>
      </c>
      <c r="D3288" s="35">
        <v>39128</v>
      </c>
      <c r="E3288" s="198">
        <v>-386.1</v>
      </c>
    </row>
    <row r="3289" spans="1:5" ht="20.25">
      <c r="A3289" s="280"/>
      <c r="B3289" s="280" t="s">
        <v>26</v>
      </c>
      <c r="C3289" s="282" t="s">
        <v>17</v>
      </c>
      <c r="D3289" s="38">
        <v>39325</v>
      </c>
      <c r="E3289" s="200">
        <v>-2154.64</v>
      </c>
    </row>
    <row r="3290" spans="1:5" ht="20.25">
      <c r="A3290" s="280"/>
      <c r="B3290" s="280" t="s">
        <v>16</v>
      </c>
      <c r="C3290" s="280" t="s">
        <v>19</v>
      </c>
      <c r="D3290" s="38">
        <v>39506</v>
      </c>
      <c r="E3290" s="284">
        <v>60</v>
      </c>
    </row>
    <row r="3291" spans="1:5" ht="20.25">
      <c r="A3291" s="280"/>
      <c r="B3291" s="280" t="s">
        <v>26</v>
      </c>
      <c r="C3291" s="282" t="s">
        <v>17</v>
      </c>
      <c r="D3291" s="38">
        <v>39675</v>
      </c>
      <c r="E3291" s="200">
        <v>-27507</v>
      </c>
    </row>
    <row r="3292" spans="1:5" ht="20.25">
      <c r="A3292" s="280"/>
      <c r="B3292" s="280" t="s">
        <v>26</v>
      </c>
      <c r="C3292" s="280" t="s">
        <v>19</v>
      </c>
      <c r="D3292" s="38">
        <v>39691</v>
      </c>
      <c r="E3292" s="200">
        <v>-2398</v>
      </c>
    </row>
    <row r="3293" spans="1:5" ht="20.25">
      <c r="A3293" s="280"/>
      <c r="B3293" s="280" t="s">
        <v>16</v>
      </c>
      <c r="C3293" s="280" t="s">
        <v>19</v>
      </c>
      <c r="D3293" s="38">
        <v>39752</v>
      </c>
      <c r="E3293" s="201">
        <v>341</v>
      </c>
    </row>
    <row r="3294" spans="1:5" ht="20.25">
      <c r="A3294" s="280"/>
      <c r="B3294" s="280" t="s">
        <v>26</v>
      </c>
      <c r="C3294" s="280" t="s">
        <v>19</v>
      </c>
      <c r="D3294" s="38">
        <v>39752</v>
      </c>
      <c r="E3294" s="200">
        <v>-634.85</v>
      </c>
    </row>
    <row r="3295" spans="1:5" ht="20.25">
      <c r="A3295" s="280"/>
      <c r="B3295" s="280" t="s">
        <v>26</v>
      </c>
      <c r="C3295" s="282" t="s">
        <v>17</v>
      </c>
      <c r="D3295" s="38">
        <v>39767</v>
      </c>
      <c r="E3295" s="200">
        <v>-7236.2</v>
      </c>
    </row>
    <row r="3296" spans="1:5" ht="20.25">
      <c r="A3296" s="280"/>
      <c r="B3296" s="280" t="s">
        <v>26</v>
      </c>
      <c r="C3296" s="280" t="s">
        <v>19</v>
      </c>
      <c r="D3296" s="38">
        <v>39782</v>
      </c>
      <c r="E3296" s="200">
        <v>-300</v>
      </c>
    </row>
    <row r="3297" spans="1:5" ht="20.25">
      <c r="A3297" s="280"/>
      <c r="B3297" s="280" t="s">
        <v>16</v>
      </c>
      <c r="C3297" s="282" t="s">
        <v>17</v>
      </c>
      <c r="D3297" s="38">
        <v>39797</v>
      </c>
      <c r="E3297" s="284">
        <v>5096</v>
      </c>
    </row>
    <row r="3298" spans="1:5" ht="20.25">
      <c r="A3298" s="280"/>
      <c r="B3298" s="280" t="s">
        <v>16</v>
      </c>
      <c r="C3298" s="282" t="s">
        <v>17</v>
      </c>
      <c r="D3298" s="38">
        <v>39887</v>
      </c>
      <c r="E3298" s="284">
        <v>20600</v>
      </c>
    </row>
    <row r="3299" spans="1:5" ht="20.25">
      <c r="A3299" s="41"/>
      <c r="B3299" s="280" t="s">
        <v>16</v>
      </c>
      <c r="C3299" s="280" t="s">
        <v>19</v>
      </c>
      <c r="D3299" s="38">
        <v>39903</v>
      </c>
      <c r="E3299" s="284">
        <v>540.54999999999995</v>
      </c>
    </row>
    <row r="3300" spans="1:5" ht="20.25">
      <c r="A3300" s="41"/>
      <c r="B3300" s="280" t="s">
        <v>16</v>
      </c>
      <c r="C3300" s="282" t="s">
        <v>17</v>
      </c>
      <c r="D3300" s="38">
        <v>39948</v>
      </c>
      <c r="E3300" s="284">
        <v>6498</v>
      </c>
    </row>
    <row r="3301" spans="1:5" ht="20.25">
      <c r="A3301" s="41"/>
      <c r="B3301" s="280" t="s">
        <v>16</v>
      </c>
      <c r="C3301" s="280" t="s">
        <v>19</v>
      </c>
      <c r="D3301" s="38">
        <v>39964</v>
      </c>
      <c r="E3301" s="284">
        <v>859.12</v>
      </c>
    </row>
    <row r="3302" spans="1:5" ht="20.25">
      <c r="A3302" s="41"/>
      <c r="B3302" s="280" t="s">
        <v>16</v>
      </c>
      <c r="C3302" s="280" t="s">
        <v>19</v>
      </c>
      <c r="D3302" s="38">
        <v>39994</v>
      </c>
      <c r="E3302" s="201">
        <v>4964</v>
      </c>
    </row>
    <row r="3303" spans="1:5" ht="20.25">
      <c r="A3303" s="41"/>
      <c r="B3303" s="280" t="s">
        <v>16</v>
      </c>
      <c r="C3303" s="282" t="s">
        <v>17</v>
      </c>
      <c r="D3303" s="86">
        <v>40009</v>
      </c>
      <c r="E3303" s="284">
        <v>601</v>
      </c>
    </row>
    <row r="3304" spans="1:5" ht="20.25">
      <c r="A3304" s="41"/>
      <c r="B3304" s="280" t="s">
        <v>16</v>
      </c>
      <c r="C3304" s="280" t="s">
        <v>19</v>
      </c>
      <c r="D3304" s="38">
        <v>40025</v>
      </c>
      <c r="E3304" s="284">
        <v>128.5</v>
      </c>
    </row>
    <row r="3305" spans="1:5" ht="20.25">
      <c r="A3305" s="280"/>
      <c r="B3305" s="280" t="s">
        <v>16</v>
      </c>
      <c r="C3305" s="282" t="s">
        <v>17</v>
      </c>
      <c r="D3305" s="38">
        <v>40040</v>
      </c>
      <c r="E3305" s="284">
        <v>9403</v>
      </c>
    </row>
    <row r="3306" spans="1:5" ht="20.25">
      <c r="A3306" s="41"/>
      <c r="B3306" s="280" t="s">
        <v>16</v>
      </c>
      <c r="C3306" s="280" t="s">
        <v>17</v>
      </c>
      <c r="D3306" s="38">
        <v>40071</v>
      </c>
      <c r="E3306" s="284">
        <v>1100</v>
      </c>
    </row>
    <row r="3307" spans="1:5" ht="20.25">
      <c r="A3307" s="41"/>
      <c r="B3307" s="280" t="s">
        <v>16</v>
      </c>
      <c r="C3307" s="280" t="s">
        <v>19</v>
      </c>
      <c r="D3307" s="38">
        <v>40178</v>
      </c>
      <c r="E3307" s="284">
        <v>410</v>
      </c>
    </row>
    <row r="3308" spans="1:5" ht="20.25">
      <c r="A3308" s="47"/>
      <c r="B3308" s="280" t="s">
        <v>18</v>
      </c>
      <c r="C3308" s="280" t="s">
        <v>19</v>
      </c>
      <c r="D3308" s="168">
        <v>43190</v>
      </c>
      <c r="E3308" s="213">
        <v>2429172</v>
      </c>
    </row>
    <row r="3309" spans="1:5" ht="20.25">
      <c r="A3309" s="47"/>
      <c r="B3309" s="280"/>
      <c r="C3309" s="280"/>
      <c r="D3309" s="168"/>
      <c r="E3309" s="213"/>
    </row>
    <row r="3310" spans="1:5" ht="20.25">
      <c r="A3310" s="47"/>
      <c r="B3310" s="280"/>
      <c r="C3310" s="280"/>
      <c r="D3310" s="42"/>
      <c r="E3310" s="213"/>
    </row>
    <row r="3311" spans="1:5" ht="20.25">
      <c r="A3311" s="47"/>
      <c r="B3311" s="280"/>
      <c r="C3311" s="280"/>
      <c r="D3311" s="42"/>
      <c r="E3311" s="213"/>
    </row>
    <row r="3312" spans="1:5" ht="20.25">
      <c r="A3312" s="47"/>
      <c r="B3312" s="280"/>
      <c r="C3312" s="280"/>
      <c r="D3312" s="42"/>
      <c r="E3312" s="213"/>
    </row>
    <row r="3313" spans="1:6" ht="20.25">
      <c r="A3313" s="47"/>
      <c r="B3313" s="280"/>
      <c r="C3313" s="280"/>
      <c r="D3313" s="38"/>
      <c r="E3313" s="133"/>
      <c r="F3313" s="1261"/>
    </row>
    <row r="3314" spans="1:6" ht="20.25">
      <c r="A3314" s="30"/>
      <c r="B3314" s="67"/>
      <c r="C3314" s="280"/>
      <c r="D3314" s="38"/>
      <c r="E3314" s="133"/>
      <c r="F3314" s="1261"/>
    </row>
    <row r="3315" spans="1:6" ht="20.25">
      <c r="A3315" s="52"/>
      <c r="B3315" s="53"/>
      <c r="C3315" s="1238" t="s">
        <v>779</v>
      </c>
      <c r="D3315" s="1239"/>
      <c r="E3315" s="174">
        <f>SUM(E3288:E3314)</f>
        <v>2439156.38</v>
      </c>
    </row>
    <row r="3316" spans="1:6" ht="20.25">
      <c r="A3316" s="55" t="s">
        <v>23</v>
      </c>
      <c r="B3316" s="40"/>
      <c r="C3316" s="40"/>
      <c r="D3316" s="40"/>
      <c r="E3316" s="40"/>
    </row>
    <row r="3317" spans="1:6" ht="20.25">
      <c r="A3317" s="19" t="s">
        <v>0</v>
      </c>
      <c r="B3317" s="40"/>
      <c r="C3317" s="40"/>
      <c r="D3317" s="40"/>
      <c r="E3317" s="40"/>
    </row>
    <row r="3318" spans="1:6" ht="20.25">
      <c r="A3318" s="19" t="s">
        <v>1</v>
      </c>
      <c r="B3318" s="53"/>
      <c r="C3318" s="53"/>
      <c r="D3318" s="53"/>
      <c r="E3318" s="53"/>
    </row>
    <row r="3319" spans="1:6" ht="20.25">
      <c r="A3319" s="19"/>
      <c r="B3319" s="20"/>
      <c r="C3319" s="20"/>
      <c r="D3319" s="21"/>
      <c r="E3319" s="22"/>
    </row>
    <row r="3320" spans="1:6" ht="20.25">
      <c r="A3320" s="19"/>
      <c r="B3320" s="20"/>
      <c r="C3320" s="19" t="s">
        <v>2</v>
      </c>
      <c r="D3320" s="21"/>
      <c r="E3320" s="21"/>
    </row>
    <row r="3321" spans="1:6" ht="20.25">
      <c r="A3321" s="19" t="s">
        <v>3</v>
      </c>
      <c r="B3321" s="23"/>
      <c r="C3321" s="20"/>
      <c r="D3321" s="22"/>
      <c r="E3321" s="22"/>
    </row>
    <row r="3322" spans="1:6" ht="20.25">
      <c r="A3322" s="21"/>
      <c r="B3322" s="23"/>
      <c r="C3322" s="20"/>
      <c r="D3322" s="22"/>
      <c r="E3322" s="22"/>
    </row>
    <row r="3323" spans="1:6" ht="20.25">
      <c r="A3323" s="21" t="s">
        <v>321</v>
      </c>
      <c r="B3323" s="23"/>
      <c r="C3323" s="20"/>
      <c r="D3323" s="22"/>
      <c r="E3323" s="22"/>
    </row>
    <row r="3324" spans="1:6" ht="20.25">
      <c r="A3324" s="21" t="s">
        <v>5</v>
      </c>
      <c r="B3324" s="24"/>
      <c r="C3324" s="21"/>
      <c r="D3324" s="22"/>
      <c r="E3324" s="22"/>
    </row>
    <row r="3325" spans="1:6" ht="20.25">
      <c r="A3325" s="21" t="s">
        <v>6</v>
      </c>
      <c r="B3325" s="24"/>
      <c r="C3325" s="21"/>
      <c r="D3325" s="22"/>
      <c r="E3325" s="22"/>
    </row>
    <row r="3326" spans="1:6" ht="20.25">
      <c r="A3326" s="714" t="s">
        <v>7</v>
      </c>
      <c r="B3326" s="26" t="s">
        <v>8</v>
      </c>
      <c r="C3326" s="712" t="s">
        <v>9</v>
      </c>
      <c r="D3326" s="713"/>
      <c r="E3326" s="714" t="s">
        <v>10</v>
      </c>
    </row>
    <row r="3327" spans="1:6" ht="20.25">
      <c r="A3327" s="27"/>
      <c r="B3327" s="28" t="s">
        <v>11</v>
      </c>
      <c r="C3327" s="714"/>
      <c r="D3327" s="29"/>
      <c r="E3327" s="27" t="s">
        <v>12</v>
      </c>
    </row>
    <row r="3328" spans="1:6" ht="20.25">
      <c r="A3328" s="30"/>
      <c r="B3328" s="31"/>
      <c r="C3328" s="715" t="s">
        <v>13</v>
      </c>
      <c r="D3328" s="718" t="s">
        <v>14</v>
      </c>
      <c r="E3328" s="715"/>
    </row>
    <row r="3329" spans="1:6" ht="20.25">
      <c r="A3329" s="34" t="s">
        <v>322</v>
      </c>
      <c r="B3329" s="34" t="s">
        <v>16</v>
      </c>
      <c r="C3329" s="34" t="s">
        <v>169</v>
      </c>
      <c r="D3329" s="35">
        <v>39113</v>
      </c>
      <c r="E3329" s="87">
        <v>394.58</v>
      </c>
    </row>
    <row r="3330" spans="1:6" ht="20.25">
      <c r="A3330" s="280"/>
      <c r="B3330" s="280" t="s">
        <v>26</v>
      </c>
      <c r="C3330" s="280" t="s">
        <v>170</v>
      </c>
      <c r="D3330" s="38">
        <v>40101</v>
      </c>
      <c r="E3330" s="88">
        <v>-43663</v>
      </c>
    </row>
    <row r="3331" spans="1:6" ht="20.25">
      <c r="A3331" s="41"/>
      <c r="B3331" s="280" t="s">
        <v>16</v>
      </c>
      <c r="C3331" s="280" t="s">
        <v>19</v>
      </c>
      <c r="D3331" s="38">
        <v>40147</v>
      </c>
      <c r="E3331" s="89">
        <v>279.5</v>
      </c>
    </row>
    <row r="3332" spans="1:6" ht="20.25">
      <c r="A3332" s="41"/>
      <c r="B3332" s="280" t="s">
        <v>16</v>
      </c>
      <c r="C3332" s="280" t="s">
        <v>19</v>
      </c>
      <c r="D3332" s="38">
        <v>40209</v>
      </c>
      <c r="E3332" s="89">
        <v>1200</v>
      </c>
      <c r="F3332" s="296"/>
    </row>
    <row r="3333" spans="1:6" ht="20.25">
      <c r="A3333" s="41"/>
      <c r="B3333" s="280" t="s">
        <v>303</v>
      </c>
      <c r="C3333" s="40"/>
      <c r="D3333" s="38">
        <v>40268</v>
      </c>
      <c r="E3333" s="88">
        <v>-30.9</v>
      </c>
      <c r="F3333" s="296"/>
    </row>
    <row r="3334" spans="1:6" ht="20.25">
      <c r="A3334" s="41"/>
      <c r="B3334" s="280" t="s">
        <v>18</v>
      </c>
      <c r="C3334" s="280" t="s">
        <v>17</v>
      </c>
      <c r="D3334" s="38">
        <v>40313</v>
      </c>
      <c r="E3334" s="88">
        <v>-582.70000000000005</v>
      </c>
      <c r="F3334" s="296"/>
    </row>
    <row r="3335" spans="1:6" ht="20.25">
      <c r="A3335" s="41"/>
      <c r="B3335" s="280" t="s">
        <v>303</v>
      </c>
      <c r="C3335" s="280" t="s">
        <v>17</v>
      </c>
      <c r="D3335" s="38">
        <v>40344</v>
      </c>
      <c r="E3335" s="88">
        <v>-266.89999999999998</v>
      </c>
      <c r="F3335" s="296"/>
    </row>
    <row r="3336" spans="1:6" ht="20.25">
      <c r="A3336" s="41"/>
      <c r="B3336" s="280" t="s">
        <v>106</v>
      </c>
      <c r="C3336" s="280" t="s">
        <v>323</v>
      </c>
      <c r="D3336" s="38">
        <v>40405</v>
      </c>
      <c r="E3336" s="88">
        <v>-8022</v>
      </c>
      <c r="F3336" s="296"/>
    </row>
    <row r="3337" spans="1:6" ht="20.25">
      <c r="A3337" s="280"/>
      <c r="B3337" s="280" t="s">
        <v>106</v>
      </c>
      <c r="C3337" s="280" t="s">
        <v>324</v>
      </c>
      <c r="D3337" s="38">
        <v>40633</v>
      </c>
      <c r="E3337" s="88">
        <v>-38734</v>
      </c>
      <c r="F3337" s="296"/>
    </row>
    <row r="3338" spans="1:6" ht="20.25">
      <c r="A3338" s="47"/>
      <c r="B3338" s="280" t="s">
        <v>18</v>
      </c>
      <c r="C3338" s="280" t="s">
        <v>19</v>
      </c>
      <c r="D3338" s="42">
        <v>43190</v>
      </c>
      <c r="E3338" s="89">
        <v>38770</v>
      </c>
      <c r="F3338" s="296"/>
    </row>
    <row r="3339" spans="1:6" s="279" customFormat="1" ht="20.25">
      <c r="A3339" s="47"/>
      <c r="B3339" s="280"/>
      <c r="C3339" s="280"/>
      <c r="D3339" s="42"/>
      <c r="E3339" s="89">
        <v>-1</v>
      </c>
      <c r="F3339" s="296"/>
    </row>
    <row r="3340" spans="1:6" ht="20.25">
      <c r="A3340" s="41"/>
      <c r="B3340" s="280"/>
      <c r="C3340" s="280"/>
      <c r="D3340" s="42"/>
      <c r="E3340" s="46"/>
      <c r="F3340" s="296"/>
    </row>
    <row r="3341" spans="1:6" s="290" customFormat="1" ht="20.25">
      <c r="A3341" s="41"/>
      <c r="B3341" s="281"/>
      <c r="C3341" s="280"/>
      <c r="D3341" s="42"/>
      <c r="E3341" s="46"/>
      <c r="F3341" s="296"/>
    </row>
    <row r="3342" spans="1:6" ht="20.25">
      <c r="A3342" s="41"/>
      <c r="B3342" s="281"/>
      <c r="C3342" s="280"/>
      <c r="D3342" s="42"/>
      <c r="E3342" s="46"/>
      <c r="F3342" s="296"/>
    </row>
    <row r="3343" spans="1:6" ht="20.25">
      <c r="A3343" s="47"/>
      <c r="B3343" s="281"/>
      <c r="C3343" s="280"/>
      <c r="D3343" s="42"/>
      <c r="E3343" s="89"/>
      <c r="F3343" s="296"/>
    </row>
    <row r="3344" spans="1:6" ht="20.25">
      <c r="A3344" s="41"/>
      <c r="B3344" s="281"/>
      <c r="C3344" s="280"/>
      <c r="D3344" s="42"/>
      <c r="E3344" s="46"/>
      <c r="F3344" s="296"/>
    </row>
    <row r="3345" spans="1:6" ht="20.25">
      <c r="A3345" s="280"/>
      <c r="B3345" s="281"/>
      <c r="C3345" s="280"/>
      <c r="D3345" s="45"/>
      <c r="E3345" s="46"/>
      <c r="F3345" s="296"/>
    </row>
    <row r="3346" spans="1:6" ht="20.25">
      <c r="A3346" s="280"/>
      <c r="B3346" s="281"/>
      <c r="C3346" s="280"/>
      <c r="D3346" s="45"/>
      <c r="E3346" s="46"/>
      <c r="F3346" s="296"/>
    </row>
    <row r="3347" spans="1:6" ht="20.25">
      <c r="A3347" s="280"/>
      <c r="B3347" s="281"/>
      <c r="C3347" s="280"/>
      <c r="D3347" s="45"/>
      <c r="E3347" s="46"/>
      <c r="F3347" s="296"/>
    </row>
    <row r="3348" spans="1:6" ht="20.25">
      <c r="A3348" s="280"/>
      <c r="B3348" s="281"/>
      <c r="C3348" s="280"/>
      <c r="D3348" s="45"/>
      <c r="E3348" s="46"/>
      <c r="F3348" s="296"/>
    </row>
    <row r="3349" spans="1:6" ht="20.25">
      <c r="A3349" s="280"/>
      <c r="B3349" s="281"/>
      <c r="C3349" s="280"/>
      <c r="D3349" s="45"/>
      <c r="E3349" s="46"/>
      <c r="F3349" s="296"/>
    </row>
    <row r="3350" spans="1:6" ht="20.25">
      <c r="A3350" s="280"/>
      <c r="B3350" s="281"/>
      <c r="C3350" s="280"/>
      <c r="D3350" s="45"/>
      <c r="E3350" s="46"/>
      <c r="F3350" s="296"/>
    </row>
    <row r="3351" spans="1:6" ht="20.25">
      <c r="A3351" s="280"/>
      <c r="B3351" s="281"/>
      <c r="C3351" s="280"/>
      <c r="D3351" s="45"/>
      <c r="E3351" s="46"/>
      <c r="F3351" s="296"/>
    </row>
    <row r="3352" spans="1:6" ht="20.25">
      <c r="A3352" s="280"/>
      <c r="B3352" s="281"/>
      <c r="C3352" s="280"/>
      <c r="D3352" s="45"/>
      <c r="E3352" s="46"/>
    </row>
    <row r="3353" spans="1:6" ht="20.25">
      <c r="A3353" s="280"/>
      <c r="B3353" s="281"/>
      <c r="C3353" s="280"/>
      <c r="D3353" s="45"/>
      <c r="E3353" s="46"/>
    </row>
    <row r="3354" spans="1:6" ht="20.25">
      <c r="A3354" s="47"/>
      <c r="B3354" s="48"/>
      <c r="C3354" s="47"/>
      <c r="D3354" s="49"/>
      <c r="E3354" s="50"/>
    </row>
    <row r="3355" spans="1:6" ht="20.25">
      <c r="A3355" s="30"/>
      <c r="B3355" s="51"/>
      <c r="C3355" s="30"/>
      <c r="D3355" s="49"/>
      <c r="E3355" s="50"/>
    </row>
    <row r="3356" spans="1:6" ht="20.25">
      <c r="A3356" s="52"/>
      <c r="B3356" s="53"/>
      <c r="C3356" s="1238" t="s">
        <v>779</v>
      </c>
      <c r="D3356" s="1239"/>
      <c r="E3356" s="62">
        <f>SUM(E3329:E3355)</f>
        <v>-50656.42</v>
      </c>
    </row>
    <row r="3357" spans="1:6" ht="20.25">
      <c r="A3357" s="55" t="s">
        <v>23</v>
      </c>
      <c r="B3357" s="40"/>
      <c r="C3357" s="40"/>
      <c r="D3357" s="40"/>
      <c r="E3357" s="40"/>
    </row>
    <row r="3358" spans="1:6" ht="20.25">
      <c r="A3358" s="19" t="s">
        <v>0</v>
      </c>
      <c r="B3358" s="40"/>
      <c r="C3358" s="40"/>
      <c r="D3358" s="40"/>
      <c r="E3358" s="40"/>
    </row>
    <row r="3359" spans="1:6" ht="20.25">
      <c r="A3359" s="19" t="s">
        <v>1</v>
      </c>
      <c r="B3359" s="22"/>
      <c r="C3359" s="22"/>
      <c r="D3359" s="22"/>
      <c r="E3359" s="22"/>
    </row>
    <row r="3360" spans="1:6" ht="20.25">
      <c r="A3360" s="19"/>
      <c r="B3360" s="20"/>
      <c r="C3360" s="20"/>
      <c r="D3360" s="21"/>
      <c r="E3360" s="22"/>
    </row>
    <row r="3361" spans="1:5" ht="20.25">
      <c r="A3361" s="19"/>
      <c r="B3361" s="20"/>
      <c r="C3361" s="19" t="s">
        <v>2</v>
      </c>
      <c r="D3361" s="21"/>
      <c r="E3361" s="21"/>
    </row>
    <row r="3362" spans="1:5" ht="20.25">
      <c r="A3362" s="19" t="s">
        <v>3</v>
      </c>
      <c r="B3362" s="23"/>
      <c r="C3362" s="20"/>
      <c r="D3362" s="22"/>
      <c r="E3362" s="22"/>
    </row>
    <row r="3363" spans="1:5" ht="20.25">
      <c r="A3363" s="21" t="s">
        <v>325</v>
      </c>
      <c r="B3363" s="23"/>
      <c r="C3363" s="20"/>
      <c r="D3363" s="22"/>
      <c r="E3363" s="22"/>
    </row>
    <row r="3364" spans="1:5" ht="20.25">
      <c r="A3364" s="21" t="s">
        <v>6</v>
      </c>
      <c r="B3364" s="23"/>
      <c r="C3364" s="20"/>
      <c r="D3364" s="22"/>
      <c r="E3364" s="22"/>
    </row>
    <row r="3365" spans="1:5" ht="20.25">
      <c r="A3365" s="714" t="s">
        <v>7</v>
      </c>
      <c r="B3365" s="26" t="s">
        <v>8</v>
      </c>
      <c r="C3365" s="712" t="s">
        <v>9</v>
      </c>
      <c r="D3365" s="713"/>
      <c r="E3365" s="714" t="s">
        <v>10</v>
      </c>
    </row>
    <row r="3366" spans="1:5" ht="20.25">
      <c r="A3366" s="27"/>
      <c r="B3366" s="28" t="s">
        <v>11</v>
      </c>
      <c r="C3366" s="714"/>
      <c r="D3366" s="29"/>
      <c r="E3366" s="27" t="s">
        <v>12</v>
      </c>
    </row>
    <row r="3367" spans="1:5" ht="20.25">
      <c r="A3367" s="30"/>
      <c r="B3367" s="31"/>
      <c r="C3367" s="715" t="s">
        <v>13</v>
      </c>
      <c r="D3367" s="718" t="s">
        <v>14</v>
      </c>
      <c r="E3367" s="715"/>
    </row>
    <row r="3368" spans="1:5" ht="20.25">
      <c r="A3368" s="34" t="s">
        <v>326</v>
      </c>
      <c r="B3368" s="34" t="s">
        <v>26</v>
      </c>
      <c r="C3368" s="34" t="s">
        <v>19</v>
      </c>
      <c r="D3368" s="35">
        <v>39294</v>
      </c>
      <c r="E3368" s="94">
        <v>-1150</v>
      </c>
    </row>
    <row r="3369" spans="1:5" ht="20.25">
      <c r="A3369" s="280"/>
      <c r="B3369" s="280" t="s">
        <v>16</v>
      </c>
      <c r="C3369" s="280" t="s">
        <v>19</v>
      </c>
      <c r="D3369" s="38">
        <v>39386</v>
      </c>
      <c r="E3369" s="89">
        <v>2000</v>
      </c>
    </row>
    <row r="3370" spans="1:5" ht="20.25">
      <c r="A3370" s="41"/>
      <c r="B3370" s="280" t="s">
        <v>26</v>
      </c>
      <c r="C3370" s="280" t="s">
        <v>19</v>
      </c>
      <c r="D3370" s="38">
        <v>39416</v>
      </c>
      <c r="E3370" s="88">
        <v>-11151.1</v>
      </c>
    </row>
    <row r="3371" spans="1:5" ht="20.25">
      <c r="A3371" s="41"/>
      <c r="B3371" s="280" t="s">
        <v>26</v>
      </c>
      <c r="C3371" s="280" t="s">
        <v>19</v>
      </c>
      <c r="D3371" s="38">
        <v>39478</v>
      </c>
      <c r="E3371" s="88">
        <v>-1850</v>
      </c>
    </row>
    <row r="3372" spans="1:5" ht="20.25">
      <c r="A3372" s="41"/>
      <c r="B3372" s="280" t="s">
        <v>26</v>
      </c>
      <c r="C3372" s="280" t="s">
        <v>19</v>
      </c>
      <c r="D3372" s="38">
        <v>39506</v>
      </c>
      <c r="E3372" s="88">
        <v>-3700</v>
      </c>
    </row>
    <row r="3373" spans="1:5" ht="20.25">
      <c r="A3373" s="41"/>
      <c r="B3373" s="280" t="s">
        <v>26</v>
      </c>
      <c r="C3373" s="280" t="s">
        <v>19</v>
      </c>
      <c r="D3373" s="38">
        <v>39538</v>
      </c>
      <c r="E3373" s="88">
        <v>-16827.099999999999</v>
      </c>
    </row>
    <row r="3374" spans="1:5" ht="20.25">
      <c r="A3374" s="41"/>
      <c r="B3374" s="280" t="s">
        <v>26</v>
      </c>
      <c r="C3374" s="280" t="s">
        <v>17</v>
      </c>
      <c r="D3374" s="38">
        <v>39583</v>
      </c>
      <c r="E3374" s="88">
        <v>-122</v>
      </c>
    </row>
    <row r="3375" spans="1:5" ht="20.25">
      <c r="A3375" s="41"/>
      <c r="B3375" s="280" t="s">
        <v>26</v>
      </c>
      <c r="C3375" s="280" t="s">
        <v>19</v>
      </c>
      <c r="D3375" s="38">
        <v>39629</v>
      </c>
      <c r="E3375" s="88">
        <v>-234</v>
      </c>
    </row>
    <row r="3376" spans="1:5" ht="20.25">
      <c r="A3376" s="41"/>
      <c r="B3376" s="280" t="s">
        <v>26</v>
      </c>
      <c r="C3376" s="280" t="s">
        <v>17</v>
      </c>
      <c r="D3376" s="38">
        <v>39644</v>
      </c>
      <c r="E3376" s="88">
        <v>-90</v>
      </c>
    </row>
    <row r="3377" spans="1:6" ht="20.25">
      <c r="A3377" s="41"/>
      <c r="B3377" s="280" t="s">
        <v>26</v>
      </c>
      <c r="C3377" s="280" t="s">
        <v>19</v>
      </c>
      <c r="D3377" s="38">
        <v>39660</v>
      </c>
      <c r="E3377" s="88">
        <v>-88</v>
      </c>
    </row>
    <row r="3378" spans="1:6" ht="20.25">
      <c r="A3378" s="41"/>
      <c r="B3378" s="280" t="s">
        <v>16</v>
      </c>
      <c r="C3378" s="280" t="s">
        <v>17</v>
      </c>
      <c r="D3378" s="38">
        <v>39675</v>
      </c>
      <c r="E3378" s="89">
        <v>13199</v>
      </c>
    </row>
    <row r="3379" spans="1:6" ht="20.25">
      <c r="A3379" s="41"/>
      <c r="B3379" s="280" t="s">
        <v>26</v>
      </c>
      <c r="C3379" s="280" t="s">
        <v>19</v>
      </c>
      <c r="D3379" s="38">
        <v>39691</v>
      </c>
      <c r="E3379" s="88">
        <v>-47748</v>
      </c>
    </row>
    <row r="3380" spans="1:6" ht="20.25">
      <c r="A3380" s="41"/>
      <c r="B3380" s="280" t="s">
        <v>16</v>
      </c>
      <c r="C3380" s="280" t="s">
        <v>19</v>
      </c>
      <c r="D3380" s="38">
        <v>39721</v>
      </c>
      <c r="E3380" s="89">
        <v>6621.1</v>
      </c>
    </row>
    <row r="3381" spans="1:6" ht="20.25">
      <c r="A3381" s="41"/>
      <c r="B3381" s="280" t="s">
        <v>26</v>
      </c>
      <c r="C3381" s="280" t="s">
        <v>19</v>
      </c>
      <c r="D3381" s="38">
        <v>39751</v>
      </c>
      <c r="E3381" s="88">
        <v>-3720</v>
      </c>
    </row>
    <row r="3382" spans="1:6" ht="20.25">
      <c r="A3382" s="41"/>
      <c r="B3382" s="280" t="s">
        <v>26</v>
      </c>
      <c r="C3382" s="280" t="s">
        <v>17</v>
      </c>
      <c r="D3382" s="38">
        <v>39767</v>
      </c>
      <c r="E3382" s="88">
        <v>-1850</v>
      </c>
    </row>
    <row r="3383" spans="1:6" ht="20.25">
      <c r="A3383" s="41"/>
      <c r="B3383" s="280" t="s">
        <v>34</v>
      </c>
      <c r="C3383" s="280" t="s">
        <v>17</v>
      </c>
      <c r="D3383" s="38">
        <v>39828</v>
      </c>
      <c r="E3383" s="88">
        <v>-200</v>
      </c>
    </row>
    <row r="3384" spans="1:6" ht="20.25">
      <c r="A3384" s="41"/>
      <c r="B3384" s="280" t="s">
        <v>16</v>
      </c>
      <c r="C3384" s="280" t="s">
        <v>17</v>
      </c>
      <c r="D3384" s="38">
        <v>39887</v>
      </c>
      <c r="E3384" s="89">
        <v>27423</v>
      </c>
      <c r="F3384" s="296"/>
    </row>
    <row r="3385" spans="1:6" ht="20.25">
      <c r="A3385" s="41"/>
      <c r="B3385" s="280" t="s">
        <v>26</v>
      </c>
      <c r="C3385" s="280" t="s">
        <v>17</v>
      </c>
      <c r="D3385" s="38">
        <v>39918</v>
      </c>
      <c r="E3385" s="88">
        <v>-899</v>
      </c>
      <c r="F3385" s="296"/>
    </row>
    <row r="3386" spans="1:6" ht="20.25">
      <c r="A3386" s="41"/>
      <c r="B3386" s="280" t="s">
        <v>26</v>
      </c>
      <c r="C3386" s="280" t="s">
        <v>17</v>
      </c>
      <c r="D3386" s="38">
        <v>39948</v>
      </c>
      <c r="E3386" s="88">
        <v>-9717</v>
      </c>
      <c r="F3386" s="296"/>
    </row>
    <row r="3387" spans="1:6" ht="20.25">
      <c r="A3387" s="41"/>
      <c r="B3387" s="280" t="s">
        <v>26</v>
      </c>
      <c r="C3387" s="280" t="s">
        <v>17</v>
      </c>
      <c r="D3387" s="38">
        <v>40101</v>
      </c>
      <c r="E3387" s="88">
        <v>-72439.8</v>
      </c>
      <c r="F3387" s="296"/>
    </row>
    <row r="3388" spans="1:6" ht="20.25">
      <c r="A3388" s="41"/>
      <c r="B3388" s="280" t="s">
        <v>26</v>
      </c>
      <c r="C3388" s="280" t="s">
        <v>19</v>
      </c>
      <c r="D3388" s="38">
        <v>40117</v>
      </c>
      <c r="E3388" s="88">
        <v>-85160</v>
      </c>
      <c r="F3388" s="296"/>
    </row>
    <row r="3389" spans="1:6" ht="20.25">
      <c r="A3389" s="41"/>
      <c r="B3389" s="280" t="s">
        <v>26</v>
      </c>
      <c r="C3389" s="280" t="s">
        <v>17</v>
      </c>
      <c r="D3389" s="38">
        <v>40132</v>
      </c>
      <c r="E3389" s="88">
        <v>-65976</v>
      </c>
      <c r="F3389" s="296"/>
    </row>
    <row r="3390" spans="1:6" ht="20.25">
      <c r="A3390" s="41"/>
      <c r="B3390" s="280" t="s">
        <v>28</v>
      </c>
      <c r="C3390" s="280" t="s">
        <v>19</v>
      </c>
      <c r="D3390" s="38">
        <v>40147</v>
      </c>
      <c r="E3390" s="89">
        <v>100</v>
      </c>
      <c r="F3390" s="296"/>
    </row>
    <row r="3391" spans="1:6" ht="20.25">
      <c r="A3391" s="41"/>
      <c r="B3391" s="280" t="s">
        <v>16</v>
      </c>
      <c r="C3391" s="280" t="s">
        <v>19</v>
      </c>
      <c r="D3391" s="38">
        <v>40178</v>
      </c>
      <c r="E3391" s="89">
        <v>1546.6</v>
      </c>
      <c r="F3391" s="296"/>
    </row>
    <row r="3392" spans="1:6" ht="20.25">
      <c r="A3392" s="41"/>
      <c r="B3392" s="280" t="s">
        <v>18</v>
      </c>
      <c r="C3392" s="280" t="s">
        <v>17</v>
      </c>
      <c r="D3392" s="168">
        <v>40862</v>
      </c>
      <c r="E3392" s="88">
        <v>-210</v>
      </c>
      <c r="F3392" s="296"/>
    </row>
    <row r="3393" spans="1:6" ht="20.25">
      <c r="A3393" s="41"/>
      <c r="B3393" s="280" t="s">
        <v>26</v>
      </c>
      <c r="C3393" s="280" t="s">
        <v>17</v>
      </c>
      <c r="D3393" s="38">
        <v>40892</v>
      </c>
      <c r="E3393" s="88">
        <v>-3239</v>
      </c>
      <c r="F3393" s="296"/>
    </row>
    <row r="3394" spans="1:6" ht="20.25">
      <c r="A3394" s="93"/>
      <c r="B3394" s="67" t="s">
        <v>58</v>
      </c>
      <c r="C3394" s="67" t="s">
        <v>17</v>
      </c>
      <c r="D3394" s="68">
        <v>41379</v>
      </c>
      <c r="E3394" s="128">
        <v>-3739</v>
      </c>
      <c r="F3394" s="296"/>
    </row>
    <row r="3395" spans="1:6" ht="20.25">
      <c r="A3395" s="52"/>
      <c r="B3395" s="53"/>
      <c r="C3395" s="1253" t="s">
        <v>735</v>
      </c>
      <c r="D3395" s="1254"/>
      <c r="E3395" s="620">
        <f>SUM(E3368:E3394)</f>
        <v>-279220.30000000005</v>
      </c>
      <c r="F3395" s="310"/>
    </row>
    <row r="3396" spans="1:6" ht="20.25">
      <c r="A3396" s="52"/>
      <c r="B3396" s="53"/>
      <c r="C3396" s="28"/>
      <c r="D3396" s="28"/>
      <c r="E3396" s="619"/>
      <c r="F3396" s="310"/>
    </row>
    <row r="3397" spans="1:6" ht="20.25">
      <c r="A3397" s="52"/>
      <c r="B3397" s="53"/>
      <c r="C3397" s="28"/>
      <c r="D3397" s="28"/>
      <c r="E3397" s="619"/>
      <c r="F3397" s="310"/>
    </row>
    <row r="3398" spans="1:6" ht="20.25">
      <c r="A3398" s="52"/>
      <c r="B3398" s="53"/>
      <c r="C3398" s="28"/>
      <c r="D3398" s="28"/>
      <c r="E3398" s="619"/>
      <c r="F3398" s="310"/>
    </row>
    <row r="3399" spans="1:6" ht="20.25">
      <c r="A3399" s="19" t="s">
        <v>0</v>
      </c>
      <c r="B3399" s="40"/>
      <c r="C3399" s="40"/>
      <c r="D3399" s="40"/>
      <c r="E3399" s="40"/>
    </row>
    <row r="3400" spans="1:6" ht="20.25">
      <c r="A3400" s="19" t="s">
        <v>1</v>
      </c>
      <c r="B3400" s="22"/>
      <c r="C3400" s="22"/>
      <c r="D3400" s="22"/>
      <c r="E3400" s="22"/>
    </row>
    <row r="3401" spans="1:6" ht="20.25">
      <c r="A3401" s="19"/>
      <c r="B3401" s="20"/>
      <c r="C3401" s="20"/>
      <c r="D3401" s="21"/>
      <c r="E3401" s="22"/>
    </row>
    <row r="3402" spans="1:6" ht="20.25">
      <c r="A3402" s="19"/>
      <c r="B3402" s="20"/>
      <c r="C3402" s="19" t="s">
        <v>2</v>
      </c>
      <c r="D3402" s="21"/>
      <c r="E3402" s="21"/>
    </row>
    <row r="3403" spans="1:6" ht="20.25">
      <c r="A3403" s="19" t="s">
        <v>3</v>
      </c>
      <c r="B3403" s="23"/>
      <c r="C3403" s="20"/>
      <c r="D3403" s="22"/>
      <c r="E3403" s="22"/>
    </row>
    <row r="3404" spans="1:6" ht="20.25">
      <c r="A3404" s="21" t="s">
        <v>325</v>
      </c>
      <c r="B3404" s="23"/>
      <c r="C3404" s="20"/>
      <c r="D3404" s="22"/>
      <c r="E3404" s="22"/>
    </row>
    <row r="3405" spans="1:6" ht="20.25">
      <c r="A3405" s="21" t="s">
        <v>6</v>
      </c>
      <c r="B3405" s="23"/>
      <c r="C3405" s="20"/>
      <c r="D3405" s="22"/>
      <c r="E3405" s="22"/>
    </row>
    <row r="3406" spans="1:6" ht="20.25">
      <c r="A3406" s="714" t="s">
        <v>7</v>
      </c>
      <c r="B3406" s="26" t="s">
        <v>8</v>
      </c>
      <c r="C3406" s="712" t="s">
        <v>9</v>
      </c>
      <c r="D3406" s="713"/>
      <c r="E3406" s="714" t="s">
        <v>10</v>
      </c>
    </row>
    <row r="3407" spans="1:6" ht="20.25">
      <c r="A3407" s="27"/>
      <c r="B3407" s="28" t="s">
        <v>11</v>
      </c>
      <c r="C3407" s="714"/>
      <c r="D3407" s="29"/>
      <c r="E3407" s="27" t="s">
        <v>12</v>
      </c>
    </row>
    <row r="3408" spans="1:6" ht="20.25">
      <c r="A3408" s="30"/>
      <c r="B3408" s="31"/>
      <c r="C3408" s="715" t="s">
        <v>13</v>
      </c>
      <c r="D3408" s="718" t="s">
        <v>14</v>
      </c>
      <c r="E3408" s="715"/>
    </row>
    <row r="3409" spans="1:6" ht="20.25">
      <c r="A3409" s="34" t="s">
        <v>326</v>
      </c>
      <c r="B3409" s="1238" t="s">
        <v>734</v>
      </c>
      <c r="C3409" s="1262"/>
      <c r="D3409" s="1263"/>
      <c r="E3409" s="621">
        <f>+E3395</f>
        <v>-279220.30000000005</v>
      </c>
    </row>
    <row r="3410" spans="1:6" ht="20.25">
      <c r="A3410" s="41"/>
      <c r="B3410" s="280" t="s">
        <v>16</v>
      </c>
      <c r="C3410" s="280" t="s">
        <v>17</v>
      </c>
      <c r="D3410" s="38">
        <v>42962</v>
      </c>
      <c r="E3410" s="89">
        <v>6120</v>
      </c>
      <c r="F3410" s="295"/>
    </row>
    <row r="3411" spans="1:6" ht="20.25">
      <c r="A3411" s="41"/>
      <c r="B3411" s="280" t="s">
        <v>34</v>
      </c>
      <c r="C3411" s="280" t="s">
        <v>17</v>
      </c>
      <c r="D3411" s="38">
        <v>43174</v>
      </c>
      <c r="E3411" s="89">
        <v>4250690</v>
      </c>
    </row>
    <row r="3412" spans="1:6" ht="20.25">
      <c r="A3412" s="41"/>
      <c r="B3412" s="280" t="s">
        <v>34</v>
      </c>
      <c r="C3412" s="280" t="s">
        <v>19</v>
      </c>
      <c r="D3412" s="86">
        <v>43190</v>
      </c>
      <c r="E3412" s="89">
        <v>3608744</v>
      </c>
    </row>
    <row r="3413" spans="1:6" ht="20.25">
      <c r="A3413" s="41"/>
      <c r="B3413" s="280"/>
      <c r="C3413" s="280"/>
      <c r="D3413" s="38"/>
      <c r="E3413" s="90"/>
    </row>
    <row r="3414" spans="1:6" ht="20.25">
      <c r="A3414" s="41"/>
      <c r="B3414" s="280"/>
      <c r="C3414" s="280"/>
      <c r="D3414" s="38"/>
      <c r="E3414" s="88"/>
    </row>
    <row r="3415" spans="1:6" ht="20.25">
      <c r="A3415" s="41"/>
      <c r="B3415" s="280"/>
      <c r="C3415" s="280"/>
      <c r="D3415" s="38"/>
      <c r="E3415" s="88"/>
    </row>
    <row r="3416" spans="1:6" ht="20.25">
      <c r="A3416" s="41"/>
      <c r="B3416" s="280"/>
      <c r="C3416" s="280"/>
      <c r="D3416" s="38"/>
      <c r="E3416" s="88"/>
    </row>
    <row r="3417" spans="1:6" ht="20.25">
      <c r="A3417" s="41"/>
      <c r="B3417" s="280"/>
      <c r="C3417" s="280"/>
      <c r="D3417" s="38"/>
      <c r="E3417" s="88"/>
    </row>
    <row r="3418" spans="1:6" ht="20.25">
      <c r="A3418" s="41"/>
      <c r="B3418" s="280"/>
      <c r="C3418" s="280"/>
      <c r="D3418" s="38"/>
      <c r="E3418" s="88"/>
    </row>
    <row r="3419" spans="1:6" ht="20.25">
      <c r="A3419" s="41"/>
      <c r="B3419" s="280"/>
      <c r="C3419" s="280"/>
      <c r="D3419" s="38"/>
      <c r="E3419" s="88"/>
    </row>
    <row r="3420" spans="1:6" ht="20.25">
      <c r="A3420" s="41"/>
      <c r="B3420" s="280"/>
      <c r="C3420" s="280"/>
      <c r="D3420" s="38"/>
      <c r="E3420" s="89"/>
    </row>
    <row r="3421" spans="1:6" ht="20.25">
      <c r="A3421" s="41"/>
      <c r="B3421" s="280"/>
      <c r="C3421" s="280"/>
      <c r="D3421" s="38"/>
      <c r="E3421" s="88"/>
    </row>
    <row r="3422" spans="1:6" ht="20.25">
      <c r="A3422" s="41"/>
      <c r="B3422" s="280"/>
      <c r="C3422" s="280"/>
      <c r="D3422" s="38"/>
      <c r="E3422" s="89"/>
    </row>
    <row r="3423" spans="1:6" ht="20.25">
      <c r="A3423" s="41"/>
      <c r="B3423" s="280"/>
      <c r="C3423" s="280"/>
      <c r="D3423" s="38"/>
      <c r="E3423" s="88"/>
    </row>
    <row r="3424" spans="1:6" ht="20.25">
      <c r="A3424" s="41"/>
      <c r="B3424" s="280"/>
      <c r="C3424" s="280"/>
      <c r="D3424" s="38"/>
      <c r="E3424" s="88"/>
    </row>
    <row r="3425" spans="1:6" ht="20.25">
      <c r="A3425" s="41"/>
      <c r="B3425" s="280"/>
      <c r="C3425" s="280"/>
      <c r="D3425" s="38"/>
      <c r="E3425" s="88"/>
    </row>
    <row r="3426" spans="1:6" ht="20.25">
      <c r="A3426" s="41"/>
      <c r="B3426" s="280"/>
      <c r="C3426" s="280"/>
      <c r="D3426" s="38"/>
      <c r="E3426" s="89"/>
      <c r="F3426" s="296"/>
    </row>
    <row r="3427" spans="1:6" ht="20.25">
      <c r="A3427" s="41"/>
      <c r="B3427" s="280"/>
      <c r="C3427" s="280"/>
      <c r="D3427" s="38"/>
      <c r="E3427" s="88"/>
      <c r="F3427" s="296"/>
    </row>
    <row r="3428" spans="1:6" ht="20.25">
      <c r="A3428" s="41"/>
      <c r="B3428" s="280"/>
      <c r="C3428" s="280"/>
      <c r="D3428" s="38"/>
      <c r="E3428" s="88"/>
      <c r="F3428" s="296"/>
    </row>
    <row r="3429" spans="1:6" ht="20.25">
      <c r="A3429" s="41"/>
      <c r="B3429" s="280"/>
      <c r="C3429" s="280"/>
      <c r="D3429" s="38"/>
      <c r="E3429" s="88"/>
      <c r="F3429" s="296"/>
    </row>
    <row r="3430" spans="1:6" ht="20.25">
      <c r="A3430" s="41"/>
      <c r="B3430" s="280"/>
      <c r="C3430" s="280"/>
      <c r="D3430" s="38"/>
      <c r="E3430" s="88"/>
      <c r="F3430" s="296"/>
    </row>
    <row r="3431" spans="1:6" ht="20.25">
      <c r="A3431" s="41"/>
      <c r="B3431" s="280"/>
      <c r="C3431" s="280"/>
      <c r="D3431" s="168"/>
      <c r="E3431" s="88"/>
      <c r="F3431" s="296"/>
    </row>
    <row r="3432" spans="1:6" ht="20.25">
      <c r="A3432" s="41"/>
      <c r="B3432" s="280"/>
      <c r="C3432" s="280"/>
      <c r="D3432" s="168"/>
      <c r="E3432" s="88"/>
      <c r="F3432" s="296"/>
    </row>
    <row r="3433" spans="1:6" ht="20.25">
      <c r="A3433" s="41"/>
      <c r="B3433" s="280"/>
      <c r="C3433" s="280"/>
      <c r="D3433" s="168"/>
      <c r="E3433" s="88"/>
      <c r="F3433" s="296"/>
    </row>
    <row r="3434" spans="1:6" ht="20.25">
      <c r="A3434" s="41"/>
      <c r="B3434" s="280"/>
      <c r="C3434" s="280"/>
      <c r="D3434" s="38"/>
      <c r="E3434" s="88"/>
      <c r="F3434" s="296"/>
    </row>
    <row r="3435" spans="1:6" ht="20.25">
      <c r="A3435" s="41"/>
      <c r="B3435" s="280"/>
      <c r="C3435" s="280"/>
      <c r="D3435" s="38"/>
      <c r="E3435" s="88"/>
      <c r="F3435" s="296"/>
    </row>
    <row r="3436" spans="1:6" ht="20.25">
      <c r="A3436" s="93"/>
      <c r="B3436" s="67"/>
      <c r="C3436" s="67"/>
      <c r="D3436" s="68"/>
      <c r="E3436" s="98"/>
      <c r="F3436" s="295"/>
    </row>
    <row r="3437" spans="1:6" ht="20.25">
      <c r="A3437" s="52"/>
      <c r="B3437" s="53"/>
      <c r="C3437" s="1238" t="s">
        <v>779</v>
      </c>
      <c r="D3437" s="1239"/>
      <c r="E3437" s="204">
        <f>SUM(E3409:E3436)</f>
        <v>7586333.7000000002</v>
      </c>
      <c r="F3437" s="310"/>
    </row>
    <row r="3438" spans="1:6" ht="20.25">
      <c r="A3438" s="52"/>
      <c r="B3438" s="53"/>
      <c r="C3438" s="53"/>
      <c r="D3438" s="28"/>
      <c r="E3438" s="175"/>
      <c r="F3438" s="310"/>
    </row>
    <row r="3439" spans="1:6" ht="20.25">
      <c r="A3439" s="55" t="s">
        <v>23</v>
      </c>
      <c r="B3439" s="40"/>
      <c r="C3439" s="40"/>
      <c r="D3439" s="40"/>
      <c r="E3439" s="40"/>
    </row>
    <row r="3440" spans="1:6" ht="20.25">
      <c r="A3440" s="19" t="s">
        <v>0</v>
      </c>
      <c r="B3440" s="40"/>
      <c r="C3440" s="40"/>
      <c r="D3440" s="40"/>
      <c r="E3440" s="40"/>
    </row>
    <row r="3441" spans="1:6" ht="20.25">
      <c r="A3441" s="19" t="s">
        <v>1</v>
      </c>
      <c r="B3441" s="53"/>
      <c r="C3441" s="53"/>
      <c r="D3441" s="53"/>
      <c r="E3441" s="53"/>
    </row>
    <row r="3442" spans="1:6" ht="20.25">
      <c r="A3442" s="19"/>
      <c r="B3442" s="20"/>
      <c r="C3442" s="20"/>
      <c r="D3442" s="21"/>
      <c r="E3442" s="22"/>
    </row>
    <row r="3443" spans="1:6" ht="20.25">
      <c r="A3443" s="19"/>
      <c r="B3443" s="20"/>
      <c r="C3443" s="19" t="s">
        <v>2</v>
      </c>
      <c r="D3443" s="21"/>
      <c r="E3443" s="21"/>
    </row>
    <row r="3444" spans="1:6" ht="20.25">
      <c r="A3444" s="19" t="s">
        <v>3</v>
      </c>
      <c r="B3444" s="23"/>
      <c r="C3444" s="20"/>
      <c r="D3444" s="22"/>
      <c r="E3444" s="22"/>
    </row>
    <row r="3445" spans="1:6" ht="20.25">
      <c r="A3445" s="21"/>
      <c r="B3445" s="23"/>
      <c r="C3445" s="20"/>
      <c r="D3445" s="22"/>
      <c r="E3445" s="22"/>
    </row>
    <row r="3446" spans="1:6" ht="20.25">
      <c r="A3446" s="21" t="s">
        <v>327</v>
      </c>
      <c r="B3446" s="23"/>
      <c r="C3446" s="20"/>
      <c r="D3446" s="22"/>
      <c r="E3446" s="22"/>
    </row>
    <row r="3447" spans="1:6" ht="20.25">
      <c r="A3447" s="21" t="s">
        <v>5</v>
      </c>
      <c r="B3447" s="24"/>
      <c r="C3447" s="21"/>
      <c r="D3447" s="22"/>
      <c r="E3447" s="22"/>
    </row>
    <row r="3448" spans="1:6" ht="20.25">
      <c r="A3448" s="21" t="s">
        <v>6</v>
      </c>
      <c r="B3448" s="24"/>
      <c r="C3448" s="21"/>
      <c r="D3448" s="22"/>
      <c r="E3448" s="22"/>
    </row>
    <row r="3449" spans="1:6" ht="20.25">
      <c r="A3449" s="714" t="s">
        <v>7</v>
      </c>
      <c r="B3449" s="26" t="s">
        <v>8</v>
      </c>
      <c r="C3449" s="712" t="s">
        <v>9</v>
      </c>
      <c r="D3449" s="713"/>
      <c r="E3449" s="714" t="s">
        <v>10</v>
      </c>
    </row>
    <row r="3450" spans="1:6" ht="20.25">
      <c r="A3450" s="27"/>
      <c r="B3450" s="28" t="s">
        <v>11</v>
      </c>
      <c r="C3450" s="714"/>
      <c r="D3450" s="29"/>
      <c r="E3450" s="27" t="s">
        <v>12</v>
      </c>
    </row>
    <row r="3451" spans="1:6" ht="20.25">
      <c r="A3451" s="30"/>
      <c r="B3451" s="31"/>
      <c r="C3451" s="715" t="s">
        <v>13</v>
      </c>
      <c r="D3451" s="718" t="s">
        <v>14</v>
      </c>
      <c r="E3451" s="715"/>
      <c r="F3451" s="296"/>
    </row>
    <row r="3452" spans="1:6" ht="20.25">
      <c r="A3452" s="34" t="s">
        <v>328</v>
      </c>
      <c r="B3452" s="280" t="s">
        <v>34</v>
      </c>
      <c r="C3452" s="280" t="s">
        <v>19</v>
      </c>
      <c r="D3452" s="86">
        <v>43159</v>
      </c>
      <c r="E3452" s="114">
        <v>956522</v>
      </c>
      <c r="F3452" s="296">
        <v>43101</v>
      </c>
    </row>
    <row r="3453" spans="1:6" s="279" customFormat="1" ht="20.25">
      <c r="A3453" s="280"/>
      <c r="B3453" s="280"/>
      <c r="C3453" s="280"/>
      <c r="D3453" s="86"/>
      <c r="E3453" s="114"/>
      <c r="F3453" s="296"/>
    </row>
    <row r="3454" spans="1:6" ht="20.25">
      <c r="A3454" s="41"/>
      <c r="B3454" s="280"/>
      <c r="C3454" s="280"/>
      <c r="D3454" s="38"/>
      <c r="E3454" s="89"/>
      <c r="F3454" s="295"/>
    </row>
    <row r="3455" spans="1:6" ht="20.25">
      <c r="A3455" s="41"/>
      <c r="B3455" s="280"/>
      <c r="C3455" s="280"/>
      <c r="D3455" s="38"/>
      <c r="E3455" s="114"/>
      <c r="F3455" s="296"/>
    </row>
    <row r="3456" spans="1:6" ht="20.25">
      <c r="A3456" s="41"/>
      <c r="B3456" s="280"/>
      <c r="C3456" s="280"/>
      <c r="D3456" s="38"/>
      <c r="E3456" s="89"/>
      <c r="F3456" s="296"/>
    </row>
    <row r="3457" spans="1:6" ht="20.25">
      <c r="A3457" s="41"/>
      <c r="B3457" s="280"/>
      <c r="C3457" s="280"/>
      <c r="D3457" s="38"/>
      <c r="E3457" s="89"/>
      <c r="F3457" s="296"/>
    </row>
    <row r="3458" spans="1:6" ht="20.25">
      <c r="A3458" s="41"/>
      <c r="B3458" s="280"/>
      <c r="C3458" s="280"/>
      <c r="D3458" s="38"/>
      <c r="E3458" s="89"/>
      <c r="F3458" s="296"/>
    </row>
    <row r="3459" spans="1:6" ht="20.25">
      <c r="A3459" s="41"/>
      <c r="B3459" s="280"/>
      <c r="C3459" s="280"/>
      <c r="D3459" s="38"/>
      <c r="E3459" s="89"/>
      <c r="F3459" s="296"/>
    </row>
    <row r="3460" spans="1:6" ht="20.25">
      <c r="A3460" s="280"/>
      <c r="B3460" s="280"/>
      <c r="C3460" s="280"/>
      <c r="D3460" s="38"/>
      <c r="E3460" s="88"/>
      <c r="F3460" s="296"/>
    </row>
    <row r="3461" spans="1:6" ht="20.25">
      <c r="A3461" s="41"/>
      <c r="B3461" s="280"/>
      <c r="C3461" s="280"/>
      <c r="D3461" s="38"/>
      <c r="E3461" s="88"/>
      <c r="F3461" s="296"/>
    </row>
    <row r="3462" spans="1:6" ht="20.25">
      <c r="A3462" s="47"/>
      <c r="B3462" s="28"/>
      <c r="C3462" s="27"/>
      <c r="D3462" s="148"/>
      <c r="E3462" s="27"/>
      <c r="F3462" s="296"/>
    </row>
    <row r="3463" spans="1:6" ht="20.25">
      <c r="A3463" s="47"/>
      <c r="B3463" s="27"/>
      <c r="C3463" s="27"/>
      <c r="D3463" s="27"/>
      <c r="E3463" s="27"/>
      <c r="F3463" s="296"/>
    </row>
    <row r="3464" spans="1:6" ht="20.25">
      <c r="A3464" s="280"/>
      <c r="B3464" s="280"/>
      <c r="C3464" s="280"/>
      <c r="D3464" s="38"/>
      <c r="E3464" s="88"/>
      <c r="F3464" s="296"/>
    </row>
    <row r="3465" spans="1:6" ht="20.25">
      <c r="A3465" s="280"/>
      <c r="B3465" s="280"/>
      <c r="C3465" s="280"/>
      <c r="D3465" s="38"/>
      <c r="E3465" s="88"/>
      <c r="F3465" s="296"/>
    </row>
    <row r="3466" spans="1:6" ht="20.25">
      <c r="A3466" s="41"/>
      <c r="B3466" s="280"/>
      <c r="C3466" s="280"/>
      <c r="D3466" s="38"/>
      <c r="E3466" s="88"/>
      <c r="F3466" s="296"/>
    </row>
    <row r="3467" spans="1:6" ht="20.25">
      <c r="A3467" s="41"/>
      <c r="B3467" s="280"/>
      <c r="C3467" s="280"/>
      <c r="D3467" s="38"/>
      <c r="E3467" s="88"/>
      <c r="F3467" s="296"/>
    </row>
    <row r="3468" spans="1:6" ht="20.25">
      <c r="A3468" s="41"/>
      <c r="B3468" s="280"/>
      <c r="C3468" s="280"/>
      <c r="D3468" s="38"/>
      <c r="E3468" s="88"/>
      <c r="F3468" s="296"/>
    </row>
    <row r="3469" spans="1:6" ht="20.25">
      <c r="A3469" s="41"/>
      <c r="B3469" s="280"/>
      <c r="C3469" s="280"/>
      <c r="D3469" s="38"/>
      <c r="E3469" s="89"/>
      <c r="F3469" s="296"/>
    </row>
    <row r="3470" spans="1:6" ht="20.25">
      <c r="A3470" s="280"/>
      <c r="B3470" s="281"/>
      <c r="C3470" s="280"/>
      <c r="D3470" s="45"/>
      <c r="E3470" s="46"/>
      <c r="F3470" s="296"/>
    </row>
    <row r="3471" spans="1:6" ht="20.25">
      <c r="A3471" s="280"/>
      <c r="B3471" s="281"/>
      <c r="C3471" s="280"/>
      <c r="D3471" s="45"/>
      <c r="E3471" s="46"/>
      <c r="F3471" s="296"/>
    </row>
    <row r="3472" spans="1:6" ht="20.25">
      <c r="A3472" s="280"/>
      <c r="B3472" s="281"/>
      <c r="C3472" s="280"/>
      <c r="D3472" s="45"/>
      <c r="E3472" s="46"/>
      <c r="F3472" s="295"/>
    </row>
    <row r="3473" spans="1:6" ht="20.25">
      <c r="A3473" s="280"/>
      <c r="B3473" s="281"/>
      <c r="C3473" s="280"/>
      <c r="D3473" s="45"/>
      <c r="E3473" s="46"/>
      <c r="F3473" s="295"/>
    </row>
    <row r="3474" spans="1:6" ht="20.25">
      <c r="A3474" s="280"/>
      <c r="B3474" s="281"/>
      <c r="C3474" s="280"/>
      <c r="D3474" s="45"/>
      <c r="E3474" s="46"/>
      <c r="F3474" s="295"/>
    </row>
    <row r="3475" spans="1:6" ht="20.25">
      <c r="A3475" s="280"/>
      <c r="B3475" s="281"/>
      <c r="C3475" s="280"/>
      <c r="D3475" s="45"/>
      <c r="E3475" s="46"/>
      <c r="F3475" s="295"/>
    </row>
    <row r="3476" spans="1:6" ht="20.25">
      <c r="A3476" s="280"/>
      <c r="B3476" s="281"/>
      <c r="C3476" s="280"/>
      <c r="D3476" s="45"/>
      <c r="E3476" s="46"/>
      <c r="F3476" s="296"/>
    </row>
    <row r="3477" spans="1:6" ht="20.25">
      <c r="A3477" s="47"/>
      <c r="B3477" s="48"/>
      <c r="C3477" s="47"/>
      <c r="D3477" s="49"/>
      <c r="E3477" s="50"/>
      <c r="F3477" s="296"/>
    </row>
    <row r="3478" spans="1:6" ht="20.25">
      <c r="A3478" s="30"/>
      <c r="B3478" s="176"/>
      <c r="C3478" s="177"/>
      <c r="D3478" s="40"/>
      <c r="E3478" s="50"/>
      <c r="F3478" s="296"/>
    </row>
    <row r="3479" spans="1:6" ht="20.25">
      <c r="A3479" s="52"/>
      <c r="B3479" s="53"/>
      <c r="C3479" s="1238" t="s">
        <v>779</v>
      </c>
      <c r="D3479" s="1239"/>
      <c r="E3479" s="62">
        <f>SUM(E3452:E3478)</f>
        <v>956522</v>
      </c>
      <c r="F3479" s="296"/>
    </row>
    <row r="3480" spans="1:6" ht="20.25">
      <c r="A3480" s="55" t="s">
        <v>23</v>
      </c>
      <c r="B3480" s="40"/>
      <c r="C3480" s="40"/>
      <c r="D3480" s="40"/>
      <c r="E3480" s="40"/>
      <c r="F3480" s="296"/>
    </row>
    <row r="3481" spans="1:6" ht="20.25">
      <c r="A3481" s="19" t="s">
        <v>0</v>
      </c>
      <c r="B3481" s="40"/>
      <c r="C3481" s="40"/>
      <c r="D3481" s="40"/>
      <c r="E3481" s="40"/>
      <c r="F3481" s="296"/>
    </row>
    <row r="3482" spans="1:6" ht="20.25">
      <c r="A3482" s="19" t="s">
        <v>1</v>
      </c>
      <c r="B3482" s="22"/>
      <c r="C3482" s="22"/>
      <c r="D3482" s="22"/>
      <c r="E3482" s="22"/>
      <c r="F3482" s="296"/>
    </row>
    <row r="3483" spans="1:6" ht="20.25">
      <c r="A3483" s="19"/>
      <c r="B3483" s="20"/>
      <c r="C3483" s="20"/>
      <c r="D3483" s="21"/>
      <c r="E3483" s="22"/>
      <c r="F3483" s="296"/>
    </row>
    <row r="3484" spans="1:6" ht="20.25">
      <c r="A3484" s="19"/>
      <c r="B3484" s="20"/>
      <c r="C3484" s="19" t="s">
        <v>2</v>
      </c>
      <c r="D3484" s="21"/>
      <c r="E3484" s="21"/>
      <c r="F3484" s="296"/>
    </row>
    <row r="3485" spans="1:6" ht="20.25">
      <c r="A3485" s="19" t="s">
        <v>3</v>
      </c>
      <c r="B3485" s="23"/>
      <c r="C3485" s="20"/>
      <c r="D3485" s="22"/>
      <c r="E3485" s="22"/>
      <c r="F3485" s="296"/>
    </row>
    <row r="3486" spans="1:6" ht="20.25">
      <c r="A3486" s="21"/>
      <c r="B3486" s="23"/>
      <c r="C3486" s="20"/>
      <c r="D3486" s="22"/>
      <c r="E3486" s="22"/>
    </row>
    <row r="3487" spans="1:6" ht="20.25">
      <c r="A3487" s="21" t="s">
        <v>329</v>
      </c>
      <c r="B3487" s="23"/>
      <c r="C3487" s="20"/>
      <c r="D3487" s="22"/>
      <c r="E3487" s="22"/>
    </row>
    <row r="3488" spans="1:6" ht="20.25">
      <c r="A3488" s="21" t="s">
        <v>5</v>
      </c>
      <c r="B3488" s="24"/>
      <c r="C3488" s="21"/>
      <c r="D3488" s="22"/>
      <c r="E3488" s="22"/>
    </row>
    <row r="3489" spans="1:6" ht="20.25">
      <c r="A3489" s="21" t="s">
        <v>6</v>
      </c>
      <c r="B3489" s="24"/>
      <c r="C3489" s="21"/>
      <c r="D3489" s="22"/>
      <c r="E3489" s="22"/>
    </row>
    <row r="3490" spans="1:6" ht="20.25">
      <c r="A3490" s="714" t="s">
        <v>7</v>
      </c>
      <c r="B3490" s="26" t="s">
        <v>8</v>
      </c>
      <c r="C3490" s="712" t="s">
        <v>9</v>
      </c>
      <c r="D3490" s="713"/>
      <c r="E3490" s="714" t="s">
        <v>10</v>
      </c>
    </row>
    <row r="3491" spans="1:6" ht="20.25">
      <c r="A3491" s="27"/>
      <c r="B3491" s="28" t="s">
        <v>11</v>
      </c>
      <c r="C3491" s="714"/>
      <c r="D3491" s="29"/>
      <c r="E3491" s="27" t="s">
        <v>12</v>
      </c>
    </row>
    <row r="3492" spans="1:6" ht="20.25">
      <c r="A3492" s="30"/>
      <c r="B3492" s="31"/>
      <c r="C3492" s="715" t="s">
        <v>13</v>
      </c>
      <c r="D3492" s="718" t="s">
        <v>14</v>
      </c>
      <c r="E3492" s="715"/>
    </row>
    <row r="3493" spans="1:6" ht="20.25">
      <c r="A3493" s="34" t="s">
        <v>330</v>
      </c>
      <c r="B3493" s="34" t="s">
        <v>16</v>
      </c>
      <c r="C3493" s="280" t="s">
        <v>17</v>
      </c>
      <c r="D3493" s="35">
        <v>39948</v>
      </c>
      <c r="E3493" s="214">
        <v>1097.9000000000001</v>
      </c>
    </row>
    <row r="3494" spans="1:6" ht="20.25">
      <c r="A3494" s="280"/>
      <c r="B3494" s="280" t="s">
        <v>16</v>
      </c>
      <c r="C3494" s="280" t="s">
        <v>19</v>
      </c>
      <c r="D3494" s="38">
        <v>39964</v>
      </c>
      <c r="E3494" s="711">
        <v>363.8</v>
      </c>
    </row>
    <row r="3495" spans="1:6" ht="20.25">
      <c r="A3495" s="41"/>
      <c r="B3495" s="280" t="s">
        <v>16</v>
      </c>
      <c r="C3495" s="280" t="s">
        <v>17</v>
      </c>
      <c r="D3495" s="38">
        <v>39979</v>
      </c>
      <c r="E3495" s="711">
        <v>5742.65</v>
      </c>
    </row>
    <row r="3496" spans="1:6" ht="20.25">
      <c r="A3496" s="41"/>
      <c r="B3496" s="280" t="s">
        <v>16</v>
      </c>
      <c r="C3496" s="280" t="s">
        <v>19</v>
      </c>
      <c r="D3496" s="38">
        <v>39994</v>
      </c>
      <c r="E3496" s="91">
        <v>3481.1</v>
      </c>
    </row>
    <row r="3497" spans="1:6" ht="20.25">
      <c r="A3497" s="41"/>
      <c r="B3497" s="280" t="s">
        <v>16</v>
      </c>
      <c r="C3497" s="280" t="s">
        <v>17</v>
      </c>
      <c r="D3497" s="38">
        <v>40009</v>
      </c>
      <c r="E3497" s="711">
        <v>7171.35</v>
      </c>
    </row>
    <row r="3498" spans="1:6" ht="20.25">
      <c r="A3498" s="41"/>
      <c r="B3498" s="280" t="s">
        <v>16</v>
      </c>
      <c r="C3498" s="280" t="s">
        <v>19</v>
      </c>
      <c r="D3498" s="38">
        <v>40025</v>
      </c>
      <c r="E3498" s="91">
        <v>3022.1</v>
      </c>
    </row>
    <row r="3499" spans="1:6" ht="20.25">
      <c r="A3499" s="41"/>
      <c r="B3499" s="280" t="s">
        <v>26</v>
      </c>
      <c r="C3499" s="280" t="s">
        <v>17</v>
      </c>
      <c r="D3499" s="38">
        <v>40040</v>
      </c>
      <c r="E3499" s="170">
        <v>-21332.7</v>
      </c>
    </row>
    <row r="3500" spans="1:6" ht="20.25">
      <c r="A3500" s="41"/>
      <c r="B3500" s="280" t="s">
        <v>16</v>
      </c>
      <c r="C3500" s="280" t="s">
        <v>19</v>
      </c>
      <c r="D3500" s="38">
        <v>40056</v>
      </c>
      <c r="E3500" s="711">
        <v>939.3</v>
      </c>
    </row>
    <row r="3501" spans="1:6" ht="20.25">
      <c r="A3501" s="41"/>
      <c r="B3501" s="280" t="s">
        <v>331</v>
      </c>
      <c r="C3501" s="280" t="s">
        <v>17</v>
      </c>
      <c r="D3501" s="38">
        <v>40071</v>
      </c>
      <c r="E3501" s="170">
        <v>-100</v>
      </c>
    </row>
    <row r="3502" spans="1:6" ht="20.25">
      <c r="A3502" s="41"/>
      <c r="B3502" s="280" t="s">
        <v>34</v>
      </c>
      <c r="C3502" s="280" t="s">
        <v>17</v>
      </c>
      <c r="D3502" s="38">
        <v>40101</v>
      </c>
      <c r="E3502" s="711">
        <v>101.4</v>
      </c>
      <c r="F3502" s="296"/>
    </row>
    <row r="3503" spans="1:6" ht="20.25">
      <c r="A3503" s="41"/>
      <c r="B3503" s="280" t="s">
        <v>34</v>
      </c>
      <c r="C3503" s="280" t="s">
        <v>19</v>
      </c>
      <c r="D3503" s="38">
        <v>40117</v>
      </c>
      <c r="E3503" s="711">
        <v>600</v>
      </c>
      <c r="F3503" s="296"/>
    </row>
    <row r="3504" spans="1:6" ht="20.25">
      <c r="A3504" s="41"/>
      <c r="B3504" s="280" t="s">
        <v>331</v>
      </c>
      <c r="C3504" s="280"/>
      <c r="D3504" s="38">
        <v>40147</v>
      </c>
      <c r="E3504" s="88">
        <v>-40008</v>
      </c>
      <c r="F3504" s="296"/>
    </row>
    <row r="3505" spans="1:6" ht="20.25">
      <c r="A3505" s="41"/>
      <c r="B3505" s="280" t="s">
        <v>16</v>
      </c>
      <c r="C3505" s="280" t="s">
        <v>17</v>
      </c>
      <c r="D3505" s="38">
        <v>40132</v>
      </c>
      <c r="E3505" s="89">
        <v>789</v>
      </c>
      <c r="F3505" s="296"/>
    </row>
    <row r="3506" spans="1:6" ht="20.25">
      <c r="A3506" s="41"/>
      <c r="B3506" s="280" t="s">
        <v>16</v>
      </c>
      <c r="C3506" s="280" t="s">
        <v>17</v>
      </c>
      <c r="D3506" s="38">
        <v>40193</v>
      </c>
      <c r="E3506" s="89">
        <v>676.15</v>
      </c>
      <c r="F3506" s="296"/>
    </row>
    <row r="3507" spans="1:6" ht="20.25">
      <c r="A3507" s="41"/>
      <c r="B3507" s="280" t="s">
        <v>34</v>
      </c>
      <c r="C3507" s="280" t="s">
        <v>19</v>
      </c>
      <c r="D3507" s="38">
        <v>40237</v>
      </c>
      <c r="E3507" s="88">
        <v>-35876.199999999997</v>
      </c>
      <c r="F3507" s="296"/>
    </row>
    <row r="3508" spans="1:6" ht="20.25">
      <c r="A3508" s="41"/>
      <c r="B3508" s="280" t="s">
        <v>331</v>
      </c>
      <c r="C3508" s="280" t="s">
        <v>61</v>
      </c>
      <c r="D3508" s="168">
        <v>40923</v>
      </c>
      <c r="E3508" s="88">
        <v>-6540</v>
      </c>
      <c r="F3508" s="296"/>
    </row>
    <row r="3509" spans="1:6" ht="20.25">
      <c r="A3509" s="280"/>
      <c r="B3509" s="280" t="s">
        <v>34</v>
      </c>
      <c r="C3509" s="280" t="s">
        <v>19</v>
      </c>
      <c r="D3509" s="38">
        <v>43190</v>
      </c>
      <c r="E3509" s="46">
        <v>9261200</v>
      </c>
      <c r="F3509" s="296"/>
    </row>
    <row r="3510" spans="1:6" ht="20.25">
      <c r="A3510" s="280"/>
      <c r="B3510" s="280"/>
      <c r="C3510" s="280"/>
      <c r="D3510" s="86"/>
      <c r="E3510" s="46"/>
      <c r="F3510" s="296"/>
    </row>
    <row r="3511" spans="1:6" ht="20.25">
      <c r="A3511" s="280"/>
      <c r="B3511" s="281"/>
      <c r="C3511" s="280"/>
      <c r="D3511" s="38"/>
      <c r="E3511" s="46"/>
      <c r="F3511" s="296"/>
    </row>
    <row r="3512" spans="1:6" ht="20.25">
      <c r="A3512" s="280"/>
      <c r="B3512" s="281"/>
      <c r="C3512" s="280"/>
      <c r="D3512" s="38"/>
      <c r="E3512" s="46"/>
      <c r="F3512" s="296"/>
    </row>
    <row r="3513" spans="1:6" ht="20.25">
      <c r="A3513" s="280"/>
      <c r="B3513" s="281"/>
      <c r="C3513" s="280"/>
      <c r="D3513" s="38"/>
      <c r="E3513" s="46"/>
      <c r="F3513" s="296"/>
    </row>
    <row r="3514" spans="1:6" ht="20.25">
      <c r="A3514" s="280"/>
      <c r="B3514" s="281"/>
      <c r="C3514" s="280"/>
      <c r="D3514" s="38"/>
      <c r="E3514" s="46"/>
      <c r="F3514" s="296"/>
    </row>
    <row r="3515" spans="1:6" ht="20.25">
      <c r="A3515" s="280"/>
      <c r="B3515" s="281"/>
      <c r="C3515" s="280"/>
      <c r="D3515" s="38"/>
      <c r="E3515" s="46"/>
      <c r="F3515" s="296"/>
    </row>
    <row r="3516" spans="1:6" ht="20.25">
      <c r="A3516" s="280"/>
      <c r="B3516" s="280"/>
      <c r="C3516" s="280"/>
      <c r="D3516" s="38"/>
      <c r="E3516" s="46"/>
      <c r="F3516" s="296"/>
    </row>
    <row r="3517" spans="1:6" ht="20.25">
      <c r="A3517" s="280"/>
      <c r="B3517" s="280"/>
      <c r="C3517" s="280"/>
      <c r="D3517" s="38"/>
      <c r="E3517" s="46"/>
      <c r="F3517" s="296"/>
    </row>
    <row r="3518" spans="1:6" ht="20.25">
      <c r="A3518" s="47"/>
      <c r="B3518" s="48"/>
      <c r="C3518" s="47"/>
      <c r="D3518" s="49"/>
      <c r="E3518" s="50"/>
      <c r="F3518" s="296"/>
    </row>
    <row r="3519" spans="1:6" ht="20.25">
      <c r="A3519" s="30"/>
      <c r="B3519" s="51"/>
      <c r="C3519" s="30"/>
      <c r="D3519" s="49"/>
      <c r="E3519" s="50"/>
      <c r="F3519" s="296"/>
    </row>
    <row r="3520" spans="1:6" ht="20.25">
      <c r="A3520" s="52"/>
      <c r="B3520" s="53"/>
      <c r="C3520" s="1238" t="s">
        <v>779</v>
      </c>
      <c r="D3520" s="1239"/>
      <c r="E3520" s="62">
        <f>SUM(E3493:E3519)</f>
        <v>9181327.8499999996</v>
      </c>
      <c r="F3520" s="296"/>
    </row>
    <row r="3521" spans="1:5" ht="20.25">
      <c r="A3521" s="55" t="s">
        <v>23</v>
      </c>
      <c r="B3521" s="40"/>
      <c r="C3521" s="40"/>
      <c r="D3521" s="40"/>
      <c r="E3521" s="40"/>
    </row>
    <row r="3522" spans="1:5" ht="20.25">
      <c r="A3522" s="19" t="s">
        <v>0</v>
      </c>
      <c r="B3522" s="40"/>
      <c r="C3522" s="40"/>
      <c r="D3522" s="40"/>
      <c r="E3522" s="40"/>
    </row>
    <row r="3523" spans="1:5" ht="20.25">
      <c r="A3523" s="19" t="s">
        <v>1</v>
      </c>
      <c r="B3523" s="53"/>
      <c r="C3523" s="53"/>
      <c r="D3523" s="53"/>
      <c r="E3523" s="53"/>
    </row>
    <row r="3524" spans="1:5" ht="20.25">
      <c r="A3524" s="19"/>
      <c r="B3524" s="20"/>
      <c r="C3524" s="20"/>
      <c r="D3524" s="21"/>
      <c r="E3524" s="22"/>
    </row>
    <row r="3525" spans="1:5" ht="20.25">
      <c r="A3525" s="19"/>
      <c r="B3525" s="20"/>
      <c r="C3525" s="19" t="s">
        <v>2</v>
      </c>
      <c r="D3525" s="21"/>
      <c r="E3525" s="21"/>
    </row>
    <row r="3526" spans="1:5" ht="20.25">
      <c r="A3526" s="19" t="s">
        <v>3</v>
      </c>
      <c r="B3526" s="23"/>
      <c r="C3526" s="20"/>
      <c r="D3526" s="22"/>
      <c r="E3526" s="22"/>
    </row>
    <row r="3527" spans="1:5" ht="20.25">
      <c r="A3527" s="21"/>
      <c r="B3527" s="23"/>
      <c r="C3527" s="20"/>
      <c r="D3527" s="22"/>
      <c r="E3527" s="22"/>
    </row>
    <row r="3528" spans="1:5" ht="20.25">
      <c r="A3528" s="21" t="s">
        <v>332</v>
      </c>
      <c r="B3528" s="23"/>
      <c r="C3528" s="20"/>
      <c r="D3528" s="22"/>
      <c r="E3528" s="22"/>
    </row>
    <row r="3529" spans="1:5" ht="20.25">
      <c r="A3529" s="21" t="s">
        <v>5</v>
      </c>
      <c r="B3529" s="24"/>
      <c r="C3529" s="21"/>
      <c r="D3529" s="22"/>
      <c r="E3529" s="22"/>
    </row>
    <row r="3530" spans="1:5" ht="20.25">
      <c r="A3530" s="21" t="s">
        <v>6</v>
      </c>
      <c r="B3530" s="24"/>
      <c r="C3530" s="21"/>
      <c r="D3530" s="22"/>
      <c r="E3530" s="22"/>
    </row>
    <row r="3531" spans="1:5" ht="20.25">
      <c r="A3531" s="714" t="s">
        <v>7</v>
      </c>
      <c r="B3531" s="26" t="s">
        <v>8</v>
      </c>
      <c r="C3531" s="712" t="s">
        <v>9</v>
      </c>
      <c r="D3531" s="713"/>
      <c r="E3531" s="714" t="s">
        <v>10</v>
      </c>
    </row>
    <row r="3532" spans="1:5" ht="20.25">
      <c r="A3532" s="27"/>
      <c r="B3532" s="28" t="s">
        <v>11</v>
      </c>
      <c r="C3532" s="714"/>
      <c r="D3532" s="29"/>
      <c r="E3532" s="27" t="s">
        <v>12</v>
      </c>
    </row>
    <row r="3533" spans="1:5" ht="20.25">
      <c r="A3533" s="30"/>
      <c r="B3533" s="31"/>
      <c r="C3533" s="715" t="s">
        <v>13</v>
      </c>
      <c r="D3533" s="718" t="s">
        <v>14</v>
      </c>
      <c r="E3533" s="715"/>
    </row>
    <row r="3534" spans="1:5" ht="20.25">
      <c r="A3534" s="34" t="s">
        <v>333</v>
      </c>
      <c r="B3534" s="34" t="s">
        <v>334</v>
      </c>
      <c r="C3534" s="34" t="s">
        <v>19</v>
      </c>
      <c r="D3534" s="35">
        <v>40025</v>
      </c>
      <c r="E3534" s="94">
        <v>-4871</v>
      </c>
    </row>
    <row r="3535" spans="1:5" ht="20.25">
      <c r="A3535" s="280"/>
      <c r="B3535" s="280" t="s">
        <v>335</v>
      </c>
      <c r="C3535" s="280" t="s">
        <v>336</v>
      </c>
      <c r="D3535" s="38">
        <v>40086</v>
      </c>
      <c r="E3535" s="88">
        <v>-9051</v>
      </c>
    </row>
    <row r="3536" spans="1:5" ht="20.25">
      <c r="A3536" s="41"/>
      <c r="B3536" s="280" t="s">
        <v>337</v>
      </c>
      <c r="C3536" s="280" t="s">
        <v>17</v>
      </c>
      <c r="D3536" s="38">
        <v>40497</v>
      </c>
      <c r="E3536" s="114">
        <v>35717</v>
      </c>
    </row>
    <row r="3537" spans="1:6" ht="20.25">
      <c r="A3537" s="41"/>
      <c r="B3537" s="280" t="s">
        <v>73</v>
      </c>
      <c r="C3537" s="282" t="s">
        <v>292</v>
      </c>
      <c r="D3537" s="38">
        <v>43131</v>
      </c>
      <c r="E3537" s="89">
        <v>-14362</v>
      </c>
      <c r="F3537" s="296"/>
    </row>
    <row r="3538" spans="1:6" ht="20.25">
      <c r="A3538" s="41"/>
      <c r="B3538" s="280" t="s">
        <v>34</v>
      </c>
      <c r="C3538" s="280" t="s">
        <v>17</v>
      </c>
      <c r="D3538" s="38">
        <v>43174</v>
      </c>
      <c r="E3538" s="126">
        <v>1415504</v>
      </c>
      <c r="F3538" s="295"/>
    </row>
    <row r="3539" spans="1:6" ht="20.25">
      <c r="A3539" s="41"/>
      <c r="B3539" s="280" t="s">
        <v>34</v>
      </c>
      <c r="C3539" s="280" t="s">
        <v>19</v>
      </c>
      <c r="D3539" s="38">
        <v>43190</v>
      </c>
      <c r="E3539" s="126">
        <v>1186680</v>
      </c>
      <c r="F3539" s="295"/>
    </row>
    <row r="3540" spans="1:6" ht="20.25">
      <c r="A3540" s="41"/>
      <c r="B3540" s="280"/>
      <c r="C3540" s="282"/>
      <c r="D3540" s="86"/>
      <c r="E3540" s="88"/>
      <c r="F3540" s="296"/>
    </row>
    <row r="3541" spans="1:6" ht="20.25">
      <c r="A3541" s="41"/>
      <c r="B3541" s="280"/>
      <c r="C3541" s="280"/>
      <c r="D3541" s="38"/>
      <c r="E3541" s="89"/>
      <c r="F3541" s="296"/>
    </row>
    <row r="3542" spans="1:6" ht="20.25">
      <c r="A3542" s="280"/>
      <c r="B3542" s="280"/>
      <c r="C3542" s="280"/>
      <c r="D3542" s="38"/>
      <c r="E3542" s="88"/>
      <c r="F3542" s="296"/>
    </row>
    <row r="3543" spans="1:6" ht="20.25">
      <c r="A3543" s="41"/>
      <c r="B3543" s="280"/>
      <c r="C3543" s="280"/>
      <c r="D3543" s="38"/>
      <c r="E3543" s="88"/>
      <c r="F3543" s="296"/>
    </row>
    <row r="3544" spans="1:6" ht="20.25">
      <c r="A3544" s="47"/>
      <c r="B3544" s="28"/>
      <c r="C3544" s="27"/>
      <c r="D3544" s="148"/>
      <c r="E3544" s="27"/>
      <c r="F3544" s="296"/>
    </row>
    <row r="3545" spans="1:6" ht="20.25">
      <c r="A3545" s="47"/>
      <c r="B3545" s="27"/>
      <c r="C3545" s="27"/>
      <c r="D3545" s="27"/>
      <c r="E3545" s="27"/>
      <c r="F3545" s="296"/>
    </row>
    <row r="3546" spans="1:6" ht="20.25">
      <c r="A3546" s="280"/>
      <c r="B3546" s="280"/>
      <c r="C3546" s="280"/>
      <c r="D3546" s="38"/>
      <c r="E3546" s="88"/>
      <c r="F3546" s="296"/>
    </row>
    <row r="3547" spans="1:6" ht="20.25">
      <c r="A3547" s="280"/>
      <c r="B3547" s="280"/>
      <c r="C3547" s="280"/>
      <c r="D3547" s="38"/>
      <c r="E3547" s="88"/>
      <c r="F3547" s="296"/>
    </row>
    <row r="3548" spans="1:6" ht="20.25">
      <c r="A3548" s="41"/>
      <c r="B3548" s="280"/>
      <c r="C3548" s="280"/>
      <c r="D3548" s="38"/>
      <c r="E3548" s="88"/>
      <c r="F3548" s="296"/>
    </row>
    <row r="3549" spans="1:6" ht="20.25">
      <c r="A3549" s="41"/>
      <c r="B3549" s="280"/>
      <c r="C3549" s="280"/>
      <c r="D3549" s="38"/>
      <c r="E3549" s="88"/>
      <c r="F3549" s="296"/>
    </row>
    <row r="3550" spans="1:6" ht="20.25">
      <c r="A3550" s="41"/>
      <c r="B3550" s="280"/>
      <c r="C3550" s="280"/>
      <c r="D3550" s="38"/>
      <c r="E3550" s="88"/>
      <c r="F3550" s="296"/>
    </row>
    <row r="3551" spans="1:6" ht="20.25">
      <c r="A3551" s="41"/>
      <c r="B3551" s="280"/>
      <c r="C3551" s="280"/>
      <c r="D3551" s="38"/>
      <c r="E3551" s="89"/>
      <c r="F3551" s="296"/>
    </row>
    <row r="3552" spans="1:6" ht="20.25">
      <c r="A3552" s="280"/>
      <c r="B3552" s="281"/>
      <c r="C3552" s="280"/>
      <c r="D3552" s="45"/>
      <c r="E3552" s="46"/>
      <c r="F3552" s="296"/>
    </row>
    <row r="3553" spans="1:5" ht="20.25">
      <c r="A3553" s="280"/>
      <c r="B3553" s="281"/>
      <c r="C3553" s="280"/>
      <c r="D3553" s="45"/>
      <c r="E3553" s="46"/>
    </row>
    <row r="3554" spans="1:5" ht="20.25">
      <c r="A3554" s="280"/>
      <c r="B3554" s="281"/>
      <c r="C3554" s="280"/>
      <c r="D3554" s="45"/>
      <c r="E3554" s="46"/>
    </row>
    <row r="3555" spans="1:5" ht="20.25">
      <c r="A3555" s="280"/>
      <c r="B3555" s="281"/>
      <c r="C3555" s="280"/>
      <c r="D3555" s="45"/>
      <c r="E3555" s="46"/>
    </row>
    <row r="3556" spans="1:5" ht="20.25">
      <c r="A3556" s="280"/>
      <c r="B3556" s="281"/>
      <c r="C3556" s="280"/>
      <c r="D3556" s="45"/>
      <c r="E3556" s="46"/>
    </row>
    <row r="3557" spans="1:5" ht="20.25">
      <c r="A3557" s="280"/>
      <c r="B3557" s="281"/>
      <c r="C3557" s="280"/>
      <c r="D3557" s="45"/>
      <c r="E3557" s="46"/>
    </row>
    <row r="3558" spans="1:5" ht="20.25">
      <c r="A3558" s="280"/>
      <c r="B3558" s="281"/>
      <c r="C3558" s="280"/>
      <c r="D3558" s="45"/>
      <c r="E3558" s="46"/>
    </row>
    <row r="3559" spans="1:5" ht="20.25">
      <c r="A3559" s="47"/>
      <c r="B3559" s="48"/>
      <c r="C3559" s="47"/>
      <c r="D3559" s="49"/>
      <c r="E3559" s="50"/>
    </row>
    <row r="3560" spans="1:5" ht="20.25">
      <c r="A3560" s="30"/>
      <c r="B3560" s="51"/>
      <c r="C3560" s="30"/>
      <c r="D3560" s="49"/>
      <c r="E3560" s="50"/>
    </row>
    <row r="3561" spans="1:5" ht="20.25">
      <c r="A3561" s="22"/>
      <c r="B3561" s="53"/>
      <c r="C3561" s="1238" t="s">
        <v>779</v>
      </c>
      <c r="D3561" s="1239"/>
      <c r="E3561" s="62">
        <f>SUM(E3534:E3560)</f>
        <v>2609617</v>
      </c>
    </row>
    <row r="3562" spans="1:5" ht="20.25">
      <c r="A3562" s="55" t="s">
        <v>23</v>
      </c>
      <c r="B3562" s="40"/>
      <c r="C3562" s="178"/>
      <c r="D3562" s="40"/>
      <c r="E3562" s="40"/>
    </row>
    <row r="3563" spans="1:5" ht="20.25">
      <c r="A3563" s="19" t="s">
        <v>0</v>
      </c>
      <c r="B3563" s="40"/>
      <c r="C3563" s="40"/>
      <c r="D3563" s="40"/>
      <c r="E3563" s="40"/>
    </row>
    <row r="3564" spans="1:5" ht="20.25">
      <c r="A3564" s="19" t="s">
        <v>1</v>
      </c>
      <c r="B3564" s="53"/>
      <c r="C3564" s="53"/>
      <c r="D3564" s="53"/>
      <c r="E3564" s="53"/>
    </row>
    <row r="3565" spans="1:5" ht="20.25">
      <c r="A3565" s="19"/>
      <c r="B3565" s="20"/>
      <c r="C3565" s="20"/>
      <c r="D3565" s="21"/>
      <c r="E3565" s="22"/>
    </row>
    <row r="3566" spans="1:5" ht="20.25">
      <c r="A3566" s="19"/>
      <c r="B3566" s="20"/>
      <c r="C3566" s="19" t="s">
        <v>2</v>
      </c>
      <c r="D3566" s="21"/>
      <c r="E3566" s="21"/>
    </row>
    <row r="3567" spans="1:5" ht="20.25">
      <c r="A3567" s="19" t="s">
        <v>3</v>
      </c>
      <c r="B3567" s="23"/>
      <c r="C3567" s="20"/>
      <c r="D3567" s="22"/>
      <c r="E3567" s="22"/>
    </row>
    <row r="3568" spans="1:5" ht="20.25">
      <c r="A3568" s="21"/>
      <c r="B3568" s="23"/>
      <c r="C3568" s="20"/>
      <c r="D3568" s="22"/>
      <c r="E3568" s="22"/>
    </row>
    <row r="3569" spans="1:8" ht="20.25">
      <c r="A3569" s="21" t="s">
        <v>338</v>
      </c>
      <c r="B3569" s="23"/>
      <c r="C3569" s="20"/>
      <c r="D3569" s="22"/>
      <c r="E3569" s="22"/>
    </row>
    <row r="3570" spans="1:8" ht="20.25">
      <c r="A3570" s="21" t="s">
        <v>5</v>
      </c>
      <c r="B3570" s="24"/>
      <c r="C3570" s="21"/>
      <c r="D3570" s="22"/>
      <c r="E3570" s="22"/>
    </row>
    <row r="3571" spans="1:8" ht="20.25">
      <c r="A3571" s="21" t="s">
        <v>6</v>
      </c>
      <c r="B3571" s="24"/>
      <c r="C3571" s="21"/>
      <c r="D3571" s="22"/>
      <c r="E3571" s="22"/>
    </row>
    <row r="3572" spans="1:8" ht="20.25">
      <c r="A3572" s="714" t="s">
        <v>7</v>
      </c>
      <c r="B3572" s="26" t="s">
        <v>8</v>
      </c>
      <c r="C3572" s="712" t="s">
        <v>9</v>
      </c>
      <c r="D3572" s="713"/>
      <c r="E3572" s="714" t="s">
        <v>10</v>
      </c>
      <c r="F3572" s="296"/>
    </row>
    <row r="3573" spans="1:8" ht="20.25">
      <c r="A3573" s="27"/>
      <c r="B3573" s="28" t="s">
        <v>11</v>
      </c>
      <c r="C3573" s="714"/>
      <c r="D3573" s="29"/>
      <c r="E3573" s="27" t="s">
        <v>12</v>
      </c>
      <c r="F3573" s="296"/>
    </row>
    <row r="3574" spans="1:8" ht="20.25">
      <c r="A3574" s="30"/>
      <c r="B3574" s="31"/>
      <c r="C3574" s="715" t="s">
        <v>13</v>
      </c>
      <c r="D3574" s="718" t="s">
        <v>14</v>
      </c>
      <c r="E3574" s="715"/>
      <c r="F3574" s="296"/>
    </row>
    <row r="3575" spans="1:8" ht="20.25">
      <c r="A3575" s="34" t="s">
        <v>339</v>
      </c>
      <c r="B3575" s="280" t="s">
        <v>21</v>
      </c>
      <c r="C3575" s="280" t="s">
        <v>19</v>
      </c>
      <c r="D3575" s="42">
        <v>42582</v>
      </c>
      <c r="E3575" s="91">
        <v>20000</v>
      </c>
      <c r="F3575" s="295"/>
    </row>
    <row r="3576" spans="1:8" ht="20.25">
      <c r="A3576" s="41"/>
      <c r="B3576" s="280" t="s">
        <v>40</v>
      </c>
      <c r="C3576" s="280" t="s">
        <v>19</v>
      </c>
      <c r="D3576" s="38">
        <v>43190</v>
      </c>
      <c r="E3576" s="89">
        <v>93514</v>
      </c>
      <c r="F3576" s="296"/>
    </row>
    <row r="3577" spans="1:8" ht="20.25">
      <c r="A3577" s="41"/>
      <c r="B3577" s="280"/>
      <c r="C3577" s="280"/>
      <c r="D3577" s="86"/>
      <c r="E3577" s="89"/>
      <c r="F3577" s="296"/>
    </row>
    <row r="3578" spans="1:8" ht="20.25">
      <c r="A3578" s="280"/>
      <c r="B3578" s="280"/>
      <c r="C3578" s="280"/>
      <c r="D3578" s="42"/>
      <c r="E3578" s="89"/>
      <c r="F3578" s="296"/>
      <c r="H3578" s="668"/>
    </row>
    <row r="3579" spans="1:8" ht="20.25">
      <c r="A3579" s="41"/>
      <c r="B3579" s="280"/>
      <c r="C3579" s="280"/>
      <c r="D3579" s="168"/>
      <c r="E3579" s="89"/>
      <c r="F3579" s="296"/>
      <c r="H3579" s="668"/>
    </row>
    <row r="3580" spans="1:8" ht="20.25">
      <c r="A3580" s="41"/>
      <c r="B3580" s="281"/>
      <c r="C3580" s="280"/>
      <c r="D3580" s="168"/>
      <c r="E3580" s="89"/>
      <c r="F3580" s="296"/>
    </row>
    <row r="3581" spans="1:8" ht="20.25">
      <c r="A3581" s="41"/>
      <c r="B3581" s="281"/>
      <c r="C3581" s="280"/>
      <c r="D3581" s="42"/>
      <c r="E3581" s="88"/>
      <c r="F3581" s="296"/>
    </row>
    <row r="3582" spans="1:8" ht="20.25">
      <c r="A3582" s="41"/>
      <c r="B3582" s="281"/>
      <c r="C3582" s="280"/>
      <c r="D3582" s="42"/>
      <c r="E3582" s="88"/>
      <c r="F3582" s="296"/>
    </row>
    <row r="3583" spans="1:8" ht="20.25">
      <c r="A3583" s="41"/>
      <c r="B3583" s="116"/>
      <c r="C3583" s="280"/>
      <c r="D3583" s="283"/>
      <c r="E3583" s="88"/>
      <c r="F3583" s="296"/>
    </row>
    <row r="3584" spans="1:8" ht="20.25">
      <c r="A3584" s="41"/>
      <c r="B3584" s="116"/>
      <c r="C3584" s="280"/>
      <c r="D3584" s="283"/>
      <c r="E3584" s="88"/>
      <c r="F3584" s="296"/>
    </row>
    <row r="3585" spans="1:6" ht="20.25">
      <c r="A3585" s="47"/>
      <c r="B3585" s="28"/>
      <c r="C3585" s="27"/>
      <c r="D3585" s="148"/>
      <c r="E3585" s="27"/>
      <c r="F3585" s="296"/>
    </row>
    <row r="3586" spans="1:6" ht="20.25">
      <c r="A3586" s="47"/>
      <c r="B3586" s="27"/>
      <c r="C3586" s="27"/>
      <c r="D3586" s="27"/>
      <c r="E3586" s="27"/>
      <c r="F3586" s="296"/>
    </row>
    <row r="3587" spans="1:6" ht="20.25">
      <c r="A3587" s="280"/>
      <c r="B3587" s="280"/>
      <c r="C3587" s="280"/>
      <c r="D3587" s="38"/>
      <c r="E3587" s="88"/>
      <c r="F3587" s="296"/>
    </row>
    <row r="3588" spans="1:6" ht="20.25">
      <c r="A3588" s="280"/>
      <c r="B3588" s="280"/>
      <c r="C3588" s="280"/>
      <c r="D3588" s="38"/>
      <c r="E3588" s="88"/>
    </row>
    <row r="3589" spans="1:6" ht="20.25">
      <c r="A3589" s="41"/>
      <c r="B3589" s="280"/>
      <c r="C3589" s="280"/>
      <c r="D3589" s="38"/>
      <c r="E3589" s="88"/>
    </row>
    <row r="3590" spans="1:6" ht="20.25">
      <c r="A3590" s="41"/>
      <c r="B3590" s="280"/>
      <c r="C3590" s="280"/>
      <c r="D3590" s="38"/>
      <c r="E3590" s="88"/>
    </row>
    <row r="3591" spans="1:6" ht="20.25">
      <c r="A3591" s="41"/>
      <c r="B3591" s="280"/>
      <c r="C3591" s="280"/>
      <c r="D3591" s="38"/>
      <c r="E3591" s="88"/>
    </row>
    <row r="3592" spans="1:6" ht="20.25">
      <c r="A3592" s="41"/>
      <c r="B3592" s="280"/>
      <c r="C3592" s="280"/>
      <c r="D3592" s="38"/>
      <c r="E3592" s="89"/>
    </row>
    <row r="3593" spans="1:6" ht="20.25">
      <c r="A3593" s="280"/>
      <c r="B3593" s="281"/>
      <c r="C3593" s="280"/>
      <c r="D3593" s="45"/>
      <c r="E3593" s="46"/>
    </row>
    <row r="3594" spans="1:6" ht="20.25">
      <c r="A3594" s="280"/>
      <c r="B3594" s="281"/>
      <c r="C3594" s="280"/>
      <c r="D3594" s="45"/>
      <c r="E3594" s="46"/>
    </row>
    <row r="3595" spans="1:6" ht="20.25">
      <c r="A3595" s="280"/>
      <c r="B3595" s="281"/>
      <c r="C3595" s="280"/>
      <c r="D3595" s="45"/>
      <c r="E3595" s="46"/>
    </row>
    <row r="3596" spans="1:6" ht="20.25">
      <c r="A3596" s="280"/>
      <c r="B3596" s="281"/>
      <c r="C3596" s="280"/>
      <c r="D3596" s="45"/>
      <c r="E3596" s="46"/>
    </row>
    <row r="3597" spans="1:6" ht="20.25">
      <c r="A3597" s="280"/>
      <c r="B3597" s="281"/>
      <c r="C3597" s="280"/>
      <c r="D3597" s="45"/>
      <c r="E3597" s="46"/>
    </row>
    <row r="3598" spans="1:6" ht="20.25">
      <c r="A3598" s="280"/>
      <c r="B3598" s="281"/>
      <c r="C3598" s="280"/>
      <c r="D3598" s="45"/>
      <c r="E3598" s="46"/>
    </row>
    <row r="3599" spans="1:6" ht="20.25">
      <c r="A3599" s="280"/>
      <c r="B3599" s="281"/>
      <c r="C3599" s="280"/>
      <c r="D3599" s="45"/>
      <c r="E3599" s="46"/>
    </row>
    <row r="3600" spans="1:6" ht="20.25">
      <c r="A3600" s="47"/>
      <c r="B3600" s="48"/>
      <c r="C3600" s="47"/>
      <c r="D3600" s="49"/>
      <c r="E3600" s="50"/>
    </row>
    <row r="3601" spans="1:5" ht="20.25">
      <c r="A3601" s="30"/>
      <c r="B3601" s="51"/>
      <c r="C3601" s="30"/>
      <c r="D3601" s="49"/>
      <c r="E3601" s="50"/>
    </row>
    <row r="3602" spans="1:5" ht="20.25">
      <c r="A3602" s="52"/>
      <c r="B3602" s="53"/>
      <c r="C3602" s="1238" t="s">
        <v>779</v>
      </c>
      <c r="D3602" s="1239"/>
      <c r="E3602" s="62">
        <f>SUM(E3575:E3601)</f>
        <v>113514</v>
      </c>
    </row>
    <row r="3603" spans="1:5" ht="20.25">
      <c r="A3603" s="55" t="s">
        <v>23</v>
      </c>
      <c r="B3603" s="40"/>
      <c r="C3603" s="40"/>
      <c r="D3603" s="40"/>
      <c r="E3603" s="40"/>
    </row>
    <row r="3604" spans="1:5" ht="20.25">
      <c r="A3604" s="19" t="s">
        <v>0</v>
      </c>
      <c r="B3604" s="40"/>
      <c r="C3604" s="40"/>
      <c r="D3604" s="40"/>
      <c r="E3604" s="40"/>
    </row>
    <row r="3605" spans="1:5" ht="20.25">
      <c r="A3605" s="19" t="s">
        <v>1</v>
      </c>
      <c r="B3605" s="53"/>
      <c r="C3605" s="53"/>
      <c r="D3605" s="53"/>
      <c r="E3605" s="53"/>
    </row>
    <row r="3606" spans="1:5" ht="20.25">
      <c r="A3606" s="19"/>
      <c r="B3606" s="20"/>
      <c r="C3606" s="20"/>
      <c r="D3606" s="21"/>
      <c r="E3606" s="22"/>
    </row>
    <row r="3607" spans="1:5" ht="20.25">
      <c r="A3607" s="19"/>
      <c r="B3607" s="20"/>
      <c r="C3607" s="19" t="s">
        <v>2</v>
      </c>
      <c r="D3607" s="21"/>
      <c r="E3607" s="21"/>
    </row>
    <row r="3608" spans="1:5" ht="20.25">
      <c r="A3608" s="19" t="s">
        <v>3</v>
      </c>
      <c r="B3608" s="23"/>
      <c r="C3608" s="20"/>
      <c r="D3608" s="22"/>
      <c r="E3608" s="22"/>
    </row>
    <row r="3609" spans="1:5" ht="20.25">
      <c r="A3609" s="21"/>
      <c r="B3609" s="23"/>
      <c r="C3609" s="20"/>
      <c r="D3609" s="22"/>
      <c r="E3609" s="22"/>
    </row>
    <row r="3610" spans="1:5" ht="20.25">
      <c r="A3610" s="21" t="s">
        <v>340</v>
      </c>
      <c r="B3610" s="23"/>
      <c r="C3610" s="20"/>
      <c r="D3610" s="22"/>
      <c r="E3610" s="22"/>
    </row>
    <row r="3611" spans="1:5" ht="20.25">
      <c r="A3611" s="21" t="s">
        <v>5</v>
      </c>
      <c r="B3611" s="24"/>
      <c r="C3611" s="21"/>
      <c r="D3611" s="22"/>
      <c r="E3611" s="22"/>
    </row>
    <row r="3612" spans="1:5" ht="20.25">
      <c r="A3612" s="21" t="s">
        <v>6</v>
      </c>
      <c r="B3612" s="24"/>
      <c r="C3612" s="21"/>
      <c r="D3612" s="22"/>
      <c r="E3612" s="22"/>
    </row>
    <row r="3613" spans="1:5" ht="20.25">
      <c r="A3613" s="714" t="s">
        <v>7</v>
      </c>
      <c r="B3613" s="26" t="s">
        <v>8</v>
      </c>
      <c r="C3613" s="712" t="s">
        <v>9</v>
      </c>
      <c r="D3613" s="713"/>
      <c r="E3613" s="714" t="s">
        <v>10</v>
      </c>
    </row>
    <row r="3614" spans="1:5" ht="20.25">
      <c r="A3614" s="27"/>
      <c r="B3614" s="28" t="s">
        <v>11</v>
      </c>
      <c r="C3614" s="714"/>
      <c r="D3614" s="29"/>
      <c r="E3614" s="27" t="s">
        <v>12</v>
      </c>
    </row>
    <row r="3615" spans="1:5" ht="20.25">
      <c r="A3615" s="30"/>
      <c r="B3615" s="31"/>
      <c r="C3615" s="715" t="s">
        <v>13</v>
      </c>
      <c r="D3615" s="718" t="s">
        <v>14</v>
      </c>
      <c r="E3615" s="715"/>
    </row>
    <row r="3616" spans="1:5" ht="20.25">
      <c r="A3616" s="34" t="s">
        <v>341</v>
      </c>
      <c r="B3616" s="34" t="s">
        <v>342</v>
      </c>
      <c r="C3616" s="34" t="s">
        <v>19</v>
      </c>
      <c r="D3616" s="35">
        <v>40237</v>
      </c>
      <c r="E3616" s="87">
        <v>118603</v>
      </c>
    </row>
    <row r="3617" spans="1:5" ht="20.25">
      <c r="A3617" s="280"/>
      <c r="B3617" s="280" t="s">
        <v>118</v>
      </c>
      <c r="C3617" s="280" t="s">
        <v>17</v>
      </c>
      <c r="D3617" s="38">
        <v>40252</v>
      </c>
      <c r="E3617" s="88">
        <v>-32788</v>
      </c>
    </row>
    <row r="3618" spans="1:5" ht="20.25">
      <c r="A3618" s="41"/>
      <c r="B3618" s="280" t="s">
        <v>118</v>
      </c>
      <c r="C3618" s="280" t="s">
        <v>343</v>
      </c>
      <c r="D3618" s="38">
        <v>40247</v>
      </c>
      <c r="E3618" s="88">
        <v>-78265</v>
      </c>
    </row>
    <row r="3619" spans="1:5" ht="20.25">
      <c r="A3619" s="41"/>
      <c r="B3619" s="280" t="s">
        <v>231</v>
      </c>
      <c r="C3619" s="280" t="s">
        <v>17</v>
      </c>
      <c r="D3619" s="38">
        <v>40283</v>
      </c>
      <c r="E3619" s="89">
        <v>9923</v>
      </c>
    </row>
    <row r="3620" spans="1:5" ht="20.25">
      <c r="A3620" s="41"/>
      <c r="B3620" s="280" t="s">
        <v>161</v>
      </c>
      <c r="C3620" s="280" t="s">
        <v>19</v>
      </c>
      <c r="D3620" s="38">
        <v>40313</v>
      </c>
      <c r="E3620" s="88">
        <v>-319</v>
      </c>
    </row>
    <row r="3621" spans="1:5" ht="20.25">
      <c r="A3621" s="41"/>
      <c r="B3621" s="280" t="s">
        <v>231</v>
      </c>
      <c r="C3621" s="280" t="s">
        <v>19</v>
      </c>
      <c r="D3621" s="38">
        <v>40390</v>
      </c>
      <c r="E3621" s="89">
        <v>52476</v>
      </c>
    </row>
    <row r="3622" spans="1:5" ht="20.25">
      <c r="A3622" s="41"/>
      <c r="B3622" s="280" t="s">
        <v>231</v>
      </c>
      <c r="C3622" s="280" t="s">
        <v>19</v>
      </c>
      <c r="D3622" s="38">
        <v>40421</v>
      </c>
      <c r="E3622" s="89">
        <v>42367</v>
      </c>
    </row>
    <row r="3623" spans="1:5" ht="20.25">
      <c r="A3623" s="41"/>
      <c r="B3623" s="280" t="s">
        <v>231</v>
      </c>
      <c r="C3623" s="280" t="s">
        <v>17</v>
      </c>
      <c r="D3623" s="38">
        <v>40436</v>
      </c>
      <c r="E3623" s="89">
        <v>68867</v>
      </c>
    </row>
    <row r="3624" spans="1:5" ht="20.25">
      <c r="A3624" s="280"/>
      <c r="B3624" s="280" t="s">
        <v>231</v>
      </c>
      <c r="C3624" s="280" t="s">
        <v>17</v>
      </c>
      <c r="D3624" s="38">
        <v>40497</v>
      </c>
      <c r="E3624" s="89">
        <v>61351</v>
      </c>
    </row>
    <row r="3625" spans="1:5" ht="20.25">
      <c r="A3625" s="41"/>
      <c r="B3625" s="280" t="s">
        <v>231</v>
      </c>
      <c r="C3625" s="280" t="s">
        <v>19</v>
      </c>
      <c r="D3625" s="38">
        <v>40512</v>
      </c>
      <c r="E3625" s="89">
        <v>200764</v>
      </c>
    </row>
    <row r="3626" spans="1:5" ht="20.25">
      <c r="A3626" s="41"/>
      <c r="B3626" s="280" t="s">
        <v>231</v>
      </c>
      <c r="C3626" s="280" t="s">
        <v>19</v>
      </c>
      <c r="D3626" s="38">
        <v>40543</v>
      </c>
      <c r="E3626" s="89">
        <v>56429</v>
      </c>
    </row>
    <row r="3627" spans="1:5" ht="20.25">
      <c r="A3627" s="280"/>
      <c r="B3627" s="280" t="s">
        <v>342</v>
      </c>
      <c r="C3627" s="280" t="s">
        <v>19</v>
      </c>
      <c r="D3627" s="38">
        <v>40574</v>
      </c>
      <c r="E3627" s="89">
        <v>304923</v>
      </c>
    </row>
    <row r="3628" spans="1:5" ht="20.25">
      <c r="A3628" s="280"/>
      <c r="B3628" s="280" t="s">
        <v>118</v>
      </c>
      <c r="C3628" s="280" t="s">
        <v>324</v>
      </c>
      <c r="D3628" s="38">
        <v>40602</v>
      </c>
      <c r="E3628" s="88">
        <v>-50000</v>
      </c>
    </row>
    <row r="3629" spans="1:5" ht="20.25">
      <c r="A3629" s="280"/>
      <c r="B3629" s="280"/>
      <c r="C3629" s="280"/>
      <c r="D3629" s="38"/>
      <c r="E3629" s="88"/>
    </row>
    <row r="3630" spans="1:5" ht="20.25">
      <c r="A3630" s="280"/>
      <c r="B3630" s="280"/>
      <c r="C3630" s="280"/>
      <c r="D3630" s="38"/>
      <c r="E3630" s="88"/>
    </row>
    <row r="3631" spans="1:5" ht="20.25">
      <c r="A3631" s="280"/>
      <c r="B3631" s="280"/>
      <c r="C3631" s="280"/>
      <c r="D3631" s="38"/>
      <c r="E3631" s="88"/>
    </row>
    <row r="3632" spans="1:5" ht="20.25">
      <c r="A3632" s="280"/>
      <c r="B3632" s="280"/>
      <c r="C3632" s="280"/>
      <c r="D3632" s="38"/>
      <c r="E3632" s="88"/>
    </row>
    <row r="3633" spans="1:5" ht="20.25">
      <c r="A3633" s="280"/>
      <c r="B3633" s="280"/>
      <c r="C3633" s="280"/>
      <c r="D3633" s="38"/>
      <c r="E3633" s="88"/>
    </row>
    <row r="3634" spans="1:5" ht="20.25">
      <c r="A3634" s="280"/>
      <c r="B3634" s="280"/>
      <c r="C3634" s="280"/>
      <c r="D3634" s="38"/>
      <c r="E3634" s="88"/>
    </row>
    <row r="3635" spans="1:5" ht="20.25">
      <c r="A3635" s="280"/>
      <c r="B3635" s="280"/>
      <c r="C3635" s="280"/>
      <c r="D3635" s="38"/>
      <c r="E3635" s="88"/>
    </row>
    <row r="3636" spans="1:5" ht="20.25">
      <c r="A3636" s="280"/>
      <c r="B3636" s="280"/>
      <c r="C3636" s="280"/>
      <c r="D3636" s="38"/>
      <c r="E3636" s="88"/>
    </row>
    <row r="3637" spans="1:5" ht="20.25">
      <c r="A3637" s="280"/>
      <c r="B3637" s="280"/>
      <c r="C3637" s="280"/>
      <c r="D3637" s="38"/>
      <c r="E3637" s="88"/>
    </row>
    <row r="3638" spans="1:5" ht="20.25">
      <c r="A3638" s="280"/>
      <c r="B3638" s="280"/>
      <c r="C3638" s="280"/>
      <c r="D3638" s="38"/>
      <c r="E3638" s="88"/>
    </row>
    <row r="3639" spans="1:5" ht="20.25">
      <c r="A3639" s="280"/>
      <c r="B3639" s="280"/>
      <c r="C3639" s="280"/>
      <c r="D3639" s="38"/>
      <c r="E3639" s="88"/>
    </row>
    <row r="3640" spans="1:5" ht="20.25">
      <c r="A3640" s="280"/>
      <c r="B3640" s="280"/>
      <c r="C3640" s="280"/>
      <c r="D3640" s="38"/>
      <c r="E3640" s="97"/>
    </row>
    <row r="3641" spans="1:5" ht="20.25">
      <c r="A3641" s="47"/>
      <c r="B3641" s="48"/>
      <c r="C3641" s="47"/>
      <c r="D3641" s="49"/>
      <c r="E3641" s="50"/>
    </row>
    <row r="3642" spans="1:5" ht="20.25">
      <c r="A3642" s="30"/>
      <c r="B3642" s="51"/>
      <c r="C3642" s="30"/>
      <c r="D3642" s="49"/>
      <c r="E3642" s="50"/>
    </row>
    <row r="3643" spans="1:5" ht="20.25">
      <c r="A3643" s="52"/>
      <c r="B3643" s="53"/>
      <c r="C3643" s="1238" t="s">
        <v>779</v>
      </c>
      <c r="D3643" s="1239"/>
      <c r="E3643" s="62">
        <v>754331</v>
      </c>
    </row>
    <row r="3644" spans="1:5" ht="20.25">
      <c r="A3644" s="55" t="s">
        <v>23</v>
      </c>
      <c r="B3644" s="40"/>
      <c r="C3644" s="40"/>
      <c r="D3644" s="40"/>
      <c r="E3644" s="40"/>
    </row>
    <row r="3645" spans="1:5" ht="20.25">
      <c r="A3645" s="19" t="s">
        <v>0</v>
      </c>
      <c r="B3645" s="40"/>
      <c r="C3645" s="40"/>
      <c r="D3645" s="40"/>
      <c r="E3645" s="40"/>
    </row>
    <row r="3646" spans="1:5" ht="20.25">
      <c r="A3646" s="19" t="s">
        <v>1</v>
      </c>
      <c r="B3646" s="22"/>
      <c r="C3646" s="22"/>
      <c r="D3646" s="22"/>
      <c r="E3646" s="22"/>
    </row>
    <row r="3647" spans="1:5" ht="20.25">
      <c r="A3647" s="19"/>
      <c r="B3647" s="20"/>
      <c r="C3647" s="20"/>
      <c r="D3647" s="21"/>
      <c r="E3647" s="22"/>
    </row>
    <row r="3648" spans="1:5" ht="20.25">
      <c r="A3648" s="19"/>
      <c r="B3648" s="20"/>
      <c r="C3648" s="19" t="s">
        <v>2</v>
      </c>
      <c r="D3648" s="21"/>
      <c r="E3648" s="21"/>
    </row>
    <row r="3649" spans="1:6" ht="20.25">
      <c r="A3649" s="19" t="s">
        <v>3</v>
      </c>
      <c r="B3649" s="23"/>
      <c r="C3649" s="20"/>
      <c r="D3649" s="22"/>
      <c r="E3649" s="22"/>
    </row>
    <row r="3650" spans="1:6" ht="20.25">
      <c r="A3650" s="21"/>
      <c r="B3650" s="23"/>
      <c r="C3650" s="20"/>
      <c r="D3650" s="22"/>
      <c r="E3650" s="22"/>
    </row>
    <row r="3651" spans="1:6" ht="20.25">
      <c r="A3651" s="21" t="s">
        <v>344</v>
      </c>
      <c r="B3651" s="23"/>
      <c r="C3651" s="20"/>
      <c r="D3651" s="22"/>
      <c r="E3651" s="22"/>
    </row>
    <row r="3652" spans="1:6" ht="20.25">
      <c r="A3652" s="21" t="s">
        <v>5</v>
      </c>
      <c r="B3652" s="24"/>
      <c r="C3652" s="21"/>
      <c r="D3652" s="22"/>
      <c r="E3652" s="22"/>
    </row>
    <row r="3653" spans="1:6" ht="20.25">
      <c r="A3653" s="21" t="s">
        <v>6</v>
      </c>
      <c r="B3653" s="24"/>
      <c r="C3653" s="21"/>
      <c r="D3653" s="22"/>
      <c r="E3653" s="22"/>
    </row>
    <row r="3654" spans="1:6" ht="20.25">
      <c r="A3654" s="714" t="s">
        <v>7</v>
      </c>
      <c r="B3654" s="26" t="s">
        <v>8</v>
      </c>
      <c r="C3654" s="712" t="s">
        <v>9</v>
      </c>
      <c r="D3654" s="713"/>
      <c r="E3654" s="714" t="s">
        <v>10</v>
      </c>
    </row>
    <row r="3655" spans="1:6" ht="20.25">
      <c r="A3655" s="27"/>
      <c r="B3655" s="28" t="s">
        <v>11</v>
      </c>
      <c r="C3655" s="714"/>
      <c r="D3655" s="29"/>
      <c r="E3655" s="27" t="s">
        <v>12</v>
      </c>
    </row>
    <row r="3656" spans="1:6" ht="20.25">
      <c r="A3656" s="30"/>
      <c r="B3656" s="31"/>
      <c r="C3656" s="715" t="s">
        <v>13</v>
      </c>
      <c r="D3656" s="718" t="s">
        <v>14</v>
      </c>
      <c r="E3656" s="715"/>
    </row>
    <row r="3657" spans="1:6" ht="20.25">
      <c r="A3657" s="34" t="s">
        <v>345</v>
      </c>
      <c r="B3657" s="34" t="s">
        <v>161</v>
      </c>
      <c r="C3657" s="34" t="s">
        <v>17</v>
      </c>
      <c r="D3657" s="35">
        <v>40436</v>
      </c>
      <c r="E3657" s="94">
        <v>-8762</v>
      </c>
    </row>
    <row r="3658" spans="1:6" ht="20.25">
      <c r="A3658" s="41"/>
      <c r="B3658" s="280" t="s">
        <v>34</v>
      </c>
      <c r="C3658" s="280" t="s">
        <v>19</v>
      </c>
      <c r="D3658" s="86">
        <v>43190</v>
      </c>
      <c r="E3658" s="89">
        <v>2458556</v>
      </c>
      <c r="F3658" s="296">
        <v>43101</v>
      </c>
    </row>
    <row r="3659" spans="1:6" ht="20.25">
      <c r="A3659" s="41"/>
      <c r="B3659" s="280"/>
      <c r="C3659" s="280"/>
      <c r="D3659" s="38"/>
      <c r="E3659" s="89"/>
      <c r="F3659" s="296"/>
    </row>
    <row r="3660" spans="1:6" s="279" customFormat="1" ht="20.25">
      <c r="A3660" s="41"/>
      <c r="B3660" s="280"/>
      <c r="C3660" s="280"/>
      <c r="D3660" s="38"/>
      <c r="E3660" s="89"/>
      <c r="F3660" s="296"/>
    </row>
    <row r="3661" spans="1:6" ht="20.25">
      <c r="A3661" s="41"/>
      <c r="B3661" s="280"/>
      <c r="C3661" s="280"/>
      <c r="D3661" s="38"/>
      <c r="E3661" s="89"/>
      <c r="F3661" s="296"/>
    </row>
    <row r="3662" spans="1:6" ht="20.25">
      <c r="A3662" s="41"/>
      <c r="B3662" s="280"/>
      <c r="C3662" s="280"/>
      <c r="D3662" s="38"/>
      <c r="E3662" s="89"/>
      <c r="F3662" s="296"/>
    </row>
    <row r="3663" spans="1:6" ht="20.25">
      <c r="A3663" s="41"/>
      <c r="B3663" s="280"/>
      <c r="C3663" s="282"/>
      <c r="D3663" s="86"/>
      <c r="E3663" s="88"/>
      <c r="F3663" s="296"/>
    </row>
    <row r="3664" spans="1:6" ht="20.25">
      <c r="A3664" s="41"/>
      <c r="B3664" s="280"/>
      <c r="C3664" s="280"/>
      <c r="D3664" s="38"/>
      <c r="E3664" s="89"/>
      <c r="F3664" s="296"/>
    </row>
    <row r="3665" spans="1:6" ht="20.25">
      <c r="A3665" s="280"/>
      <c r="B3665" s="280"/>
      <c r="C3665" s="280"/>
      <c r="D3665" s="38"/>
      <c r="E3665" s="88"/>
      <c r="F3665" s="296"/>
    </row>
    <row r="3666" spans="1:6" ht="20.25">
      <c r="A3666" s="41"/>
      <c r="B3666" s="280"/>
      <c r="C3666" s="280"/>
      <c r="D3666" s="38"/>
      <c r="E3666" s="88"/>
      <c r="F3666" s="296"/>
    </row>
    <row r="3667" spans="1:6" ht="20.25">
      <c r="A3667" s="47"/>
      <c r="B3667" s="28"/>
      <c r="C3667" s="27"/>
      <c r="D3667" s="148"/>
      <c r="E3667" s="27"/>
      <c r="F3667" s="296"/>
    </row>
    <row r="3668" spans="1:6" ht="20.25">
      <c r="A3668" s="47"/>
      <c r="B3668" s="27"/>
      <c r="C3668" s="27"/>
      <c r="D3668" s="27"/>
      <c r="E3668" s="27"/>
      <c r="F3668" s="296"/>
    </row>
    <row r="3669" spans="1:6" ht="20.25">
      <c r="A3669" s="280"/>
      <c r="B3669" s="280"/>
      <c r="C3669" s="280"/>
      <c r="D3669" s="38"/>
      <c r="E3669" s="88"/>
      <c r="F3669" s="296"/>
    </row>
    <row r="3670" spans="1:6" ht="20.25">
      <c r="A3670" s="280"/>
      <c r="B3670" s="280"/>
      <c r="C3670" s="280"/>
      <c r="D3670" s="38"/>
      <c r="E3670" s="88"/>
      <c r="F3670" s="296"/>
    </row>
    <row r="3671" spans="1:6" ht="20.25">
      <c r="A3671" s="41"/>
      <c r="B3671" s="280"/>
      <c r="C3671" s="280"/>
      <c r="D3671" s="38"/>
      <c r="E3671" s="88"/>
      <c r="F3671" s="296"/>
    </row>
    <row r="3672" spans="1:6" ht="20.25">
      <c r="A3672" s="41"/>
      <c r="B3672" s="280"/>
      <c r="C3672" s="280"/>
      <c r="D3672" s="38"/>
      <c r="E3672" s="88"/>
      <c r="F3672" s="296"/>
    </row>
    <row r="3673" spans="1:6" ht="20.25">
      <c r="A3673" s="41"/>
      <c r="B3673" s="280"/>
      <c r="C3673" s="280"/>
      <c r="D3673" s="38"/>
      <c r="E3673" s="88"/>
      <c r="F3673" s="296"/>
    </row>
    <row r="3674" spans="1:6" ht="20.25">
      <c r="A3674" s="41"/>
      <c r="B3674" s="280"/>
      <c r="C3674" s="280"/>
      <c r="D3674" s="38"/>
      <c r="E3674" s="89"/>
    </row>
    <row r="3675" spans="1:6" ht="20.25">
      <c r="A3675" s="280"/>
      <c r="B3675" s="281"/>
      <c r="C3675" s="280"/>
      <c r="D3675" s="45"/>
      <c r="E3675" s="46"/>
    </row>
    <row r="3676" spans="1:6" ht="20.25">
      <c r="A3676" s="280"/>
      <c r="B3676" s="281"/>
      <c r="C3676" s="280"/>
      <c r="D3676" s="45"/>
      <c r="E3676" s="46"/>
    </row>
    <row r="3677" spans="1:6" ht="20.25">
      <c r="A3677" s="280"/>
      <c r="B3677" s="281"/>
      <c r="C3677" s="280"/>
      <c r="D3677" s="45"/>
      <c r="E3677" s="46"/>
    </row>
    <row r="3678" spans="1:6" ht="20.25">
      <c r="A3678" s="280"/>
      <c r="B3678" s="281"/>
      <c r="C3678" s="280"/>
      <c r="D3678" s="45"/>
      <c r="E3678" s="46"/>
    </row>
    <row r="3679" spans="1:6" ht="20.25">
      <c r="A3679" s="280"/>
      <c r="B3679" s="281"/>
      <c r="C3679" s="280"/>
      <c r="D3679" s="45"/>
      <c r="E3679" s="46"/>
    </row>
    <row r="3680" spans="1:6" ht="20.25">
      <c r="A3680" s="280"/>
      <c r="B3680" s="281"/>
      <c r="C3680" s="280"/>
      <c r="D3680" s="45"/>
      <c r="E3680" s="46"/>
    </row>
    <row r="3681" spans="1:6" ht="20.25">
      <c r="A3681" s="280"/>
      <c r="B3681" s="281"/>
      <c r="C3681" s="280"/>
      <c r="D3681" s="45"/>
      <c r="E3681" s="46"/>
    </row>
    <row r="3682" spans="1:6" ht="20.25">
      <c r="A3682" s="47"/>
      <c r="B3682" s="48"/>
      <c r="C3682" s="47"/>
      <c r="D3682" s="49"/>
      <c r="E3682" s="50"/>
    </row>
    <row r="3683" spans="1:6" ht="20.25">
      <c r="A3683" s="30"/>
      <c r="B3683" s="51"/>
      <c r="C3683" s="30"/>
      <c r="D3683" s="49"/>
      <c r="E3683" s="50"/>
    </row>
    <row r="3684" spans="1:6" ht="20.25">
      <c r="A3684" s="52"/>
      <c r="B3684" s="53"/>
      <c r="C3684" s="1238" t="s">
        <v>779</v>
      </c>
      <c r="D3684" s="1239"/>
      <c r="E3684" s="62">
        <f>SUM(E3657:E3683)</f>
        <v>2449794</v>
      </c>
    </row>
    <row r="3685" spans="1:6" ht="20.25">
      <c r="A3685" s="55" t="s">
        <v>23</v>
      </c>
      <c r="B3685" s="40"/>
      <c r="C3685" s="171" t="s">
        <v>37</v>
      </c>
      <c r="D3685" s="40"/>
      <c r="E3685" s="40"/>
    </row>
    <row r="3686" spans="1:6" ht="20.25">
      <c r="A3686" s="19" t="s">
        <v>0</v>
      </c>
      <c r="B3686" s="40"/>
      <c r="C3686" s="40"/>
      <c r="D3686" s="40"/>
      <c r="E3686" s="40"/>
    </row>
    <row r="3687" spans="1:6" ht="20.25">
      <c r="A3687" s="19" t="s">
        <v>1</v>
      </c>
      <c r="B3687" s="53"/>
      <c r="C3687" s="53"/>
      <c r="D3687" s="53"/>
      <c r="E3687" s="53"/>
    </row>
    <row r="3688" spans="1:6" ht="20.25">
      <c r="A3688" s="19"/>
      <c r="B3688" s="20"/>
      <c r="C3688" s="20"/>
      <c r="D3688" s="21"/>
      <c r="E3688" s="22"/>
      <c r="F3688" s="296"/>
    </row>
    <row r="3689" spans="1:6" ht="20.25">
      <c r="A3689" s="19"/>
      <c r="B3689" s="20"/>
      <c r="C3689" s="19" t="s">
        <v>2</v>
      </c>
      <c r="D3689" s="21"/>
      <c r="E3689" s="21"/>
      <c r="F3689" s="296"/>
    </row>
    <row r="3690" spans="1:6" ht="20.25">
      <c r="A3690" s="19" t="s">
        <v>3</v>
      </c>
      <c r="B3690" s="23"/>
      <c r="C3690" s="20"/>
      <c r="D3690" s="22"/>
      <c r="E3690" s="22"/>
      <c r="F3690" s="296"/>
    </row>
    <row r="3691" spans="1:6" ht="20.25">
      <c r="A3691" s="21"/>
      <c r="B3691" s="23"/>
      <c r="C3691" s="20"/>
      <c r="D3691" s="22"/>
      <c r="E3691" s="22"/>
      <c r="F3691" s="296"/>
    </row>
    <row r="3692" spans="1:6" ht="20.25">
      <c r="A3692" s="21" t="s">
        <v>346</v>
      </c>
      <c r="B3692" s="23"/>
      <c r="C3692" s="20"/>
      <c r="D3692" s="22"/>
      <c r="E3692" s="22"/>
      <c r="F3692" s="296"/>
    </row>
    <row r="3693" spans="1:6" ht="20.25">
      <c r="A3693" s="21" t="s">
        <v>5</v>
      </c>
      <c r="B3693" s="24"/>
      <c r="C3693" s="21"/>
      <c r="D3693" s="22"/>
      <c r="E3693" s="22"/>
      <c r="F3693" s="296"/>
    </row>
    <row r="3694" spans="1:6" ht="20.25">
      <c r="A3694" s="21" t="s">
        <v>6</v>
      </c>
      <c r="B3694" s="24"/>
      <c r="C3694" s="21"/>
      <c r="D3694" s="22"/>
      <c r="E3694" s="22"/>
      <c r="F3694" s="296"/>
    </row>
    <row r="3695" spans="1:6" ht="20.25">
      <c r="A3695" s="714" t="s">
        <v>7</v>
      </c>
      <c r="B3695" s="26" t="s">
        <v>8</v>
      </c>
      <c r="C3695" s="712" t="s">
        <v>9</v>
      </c>
      <c r="D3695" s="713"/>
      <c r="E3695" s="714" t="s">
        <v>10</v>
      </c>
      <c r="F3695" s="296"/>
    </row>
    <row r="3696" spans="1:6" ht="20.25">
      <c r="A3696" s="27"/>
      <c r="B3696" s="28" t="s">
        <v>11</v>
      </c>
      <c r="C3696" s="714"/>
      <c r="D3696" s="29"/>
      <c r="E3696" s="27" t="s">
        <v>12</v>
      </c>
      <c r="F3696" s="296"/>
    </row>
    <row r="3697" spans="1:6" ht="20.25">
      <c r="A3697" s="30"/>
      <c r="B3697" s="31"/>
      <c r="C3697" s="715" t="s">
        <v>13</v>
      </c>
      <c r="D3697" s="718" t="s">
        <v>14</v>
      </c>
      <c r="E3697" s="715"/>
      <c r="F3697" s="296"/>
    </row>
    <row r="3698" spans="1:6" ht="20.25">
      <c r="A3698" s="34" t="s">
        <v>347</v>
      </c>
      <c r="B3698" s="280" t="s">
        <v>161</v>
      </c>
      <c r="C3698" s="280" t="s">
        <v>19</v>
      </c>
      <c r="D3698" s="38">
        <v>40602</v>
      </c>
      <c r="E3698" s="88">
        <v>-360</v>
      </c>
      <c r="F3698" s="296"/>
    </row>
    <row r="3699" spans="1:6" ht="20.25">
      <c r="A3699" s="280"/>
      <c r="B3699" s="280" t="s">
        <v>27</v>
      </c>
      <c r="C3699" s="280" t="s">
        <v>19</v>
      </c>
      <c r="D3699" s="38">
        <v>41182</v>
      </c>
      <c r="E3699" s="88">
        <v>-103948</v>
      </c>
      <c r="F3699" s="296"/>
    </row>
    <row r="3700" spans="1:6" ht="20.25">
      <c r="A3700" s="41"/>
      <c r="B3700" s="280" t="s">
        <v>18</v>
      </c>
      <c r="C3700" s="280" t="s">
        <v>17</v>
      </c>
      <c r="D3700" s="38">
        <v>41213</v>
      </c>
      <c r="E3700" s="89">
        <v>94867</v>
      </c>
      <c r="F3700" s="296"/>
    </row>
    <row r="3701" spans="1:6" ht="20.25">
      <c r="A3701" s="41"/>
      <c r="B3701" s="280"/>
      <c r="C3701" s="280"/>
      <c r="D3701" s="38"/>
      <c r="E3701" s="89"/>
      <c r="F3701" s="308"/>
    </row>
    <row r="3702" spans="1:6" ht="20.25">
      <c r="A3702" s="41"/>
      <c r="B3702" s="280"/>
      <c r="C3702" s="280"/>
      <c r="D3702" s="38"/>
      <c r="E3702" s="89"/>
      <c r="F3702" s="308"/>
    </row>
    <row r="3703" spans="1:6" ht="20.25">
      <c r="A3703" s="41"/>
      <c r="B3703" s="280"/>
      <c r="C3703" s="280"/>
      <c r="D3703" s="38"/>
      <c r="E3703" s="89"/>
      <c r="F3703" s="308"/>
    </row>
    <row r="3704" spans="1:6" ht="20.25">
      <c r="A3704" s="41"/>
      <c r="B3704" s="280"/>
      <c r="C3704" s="282"/>
      <c r="D3704" s="38"/>
      <c r="E3704" s="88"/>
    </row>
    <row r="3705" spans="1:6" ht="20.25">
      <c r="A3705" s="41"/>
      <c r="B3705" s="280"/>
      <c r="C3705" s="282"/>
      <c r="D3705" s="86"/>
      <c r="E3705" s="88"/>
    </row>
    <row r="3706" spans="1:6" ht="20.25">
      <c r="A3706" s="41"/>
      <c r="B3706" s="280"/>
      <c r="C3706" s="280"/>
      <c r="D3706" s="38"/>
      <c r="E3706" s="89"/>
    </row>
    <row r="3707" spans="1:6" ht="20.25">
      <c r="A3707" s="280"/>
      <c r="B3707" s="280"/>
      <c r="C3707" s="280"/>
      <c r="D3707" s="38"/>
      <c r="E3707" s="88"/>
    </row>
    <row r="3708" spans="1:6" ht="20.25">
      <c r="A3708" s="41"/>
      <c r="B3708" s="281"/>
      <c r="C3708" s="280"/>
      <c r="D3708" s="78"/>
      <c r="E3708" s="89"/>
    </row>
    <row r="3709" spans="1:6" ht="20.25">
      <c r="A3709" s="47"/>
      <c r="B3709" s="28"/>
      <c r="C3709" s="27"/>
      <c r="D3709" s="148"/>
      <c r="E3709" s="27"/>
    </row>
    <row r="3710" spans="1:6" ht="20.25">
      <c r="A3710" s="47"/>
      <c r="B3710" s="27"/>
      <c r="C3710" s="27"/>
      <c r="D3710" s="27"/>
      <c r="E3710" s="27"/>
    </row>
    <row r="3711" spans="1:6" ht="20.25">
      <c r="A3711" s="280"/>
      <c r="B3711" s="280"/>
      <c r="C3711" s="280"/>
      <c r="D3711" s="38"/>
      <c r="E3711" s="88"/>
    </row>
    <row r="3712" spans="1:6" ht="20.25">
      <c r="A3712" s="280"/>
      <c r="B3712" s="97"/>
      <c r="C3712" s="97"/>
      <c r="D3712" s="97"/>
      <c r="E3712" s="97"/>
    </row>
    <row r="3713" spans="1:5" ht="20.25">
      <c r="A3713" s="41"/>
      <c r="B3713" s="280"/>
      <c r="C3713" s="280"/>
      <c r="D3713" s="38"/>
      <c r="E3713" s="88"/>
    </row>
    <row r="3714" spans="1:5" ht="20.25">
      <c r="A3714" s="41"/>
      <c r="B3714" s="280"/>
      <c r="C3714" s="280"/>
      <c r="D3714" s="38"/>
      <c r="E3714" s="88"/>
    </row>
    <row r="3715" spans="1:5" ht="20.25">
      <c r="A3715" s="41"/>
      <c r="B3715" s="280"/>
      <c r="C3715" s="280"/>
      <c r="D3715" s="38"/>
      <c r="E3715" s="88"/>
    </row>
    <row r="3716" spans="1:5" ht="20.25">
      <c r="A3716" s="41"/>
      <c r="B3716" s="280"/>
      <c r="C3716" s="280"/>
      <c r="D3716" s="38"/>
      <c r="E3716" s="88"/>
    </row>
    <row r="3717" spans="1:5" ht="20.25">
      <c r="A3717" s="41"/>
      <c r="B3717" s="280"/>
      <c r="C3717" s="280"/>
      <c r="D3717" s="38"/>
      <c r="E3717" s="88"/>
    </row>
    <row r="3718" spans="1:5" ht="20.25">
      <c r="A3718" s="41"/>
      <c r="B3718" s="280"/>
      <c r="C3718" s="280"/>
      <c r="D3718" s="38"/>
      <c r="E3718" s="88"/>
    </row>
    <row r="3719" spans="1:5" ht="20.25">
      <c r="A3719" s="41"/>
      <c r="B3719" s="280"/>
      <c r="C3719" s="280"/>
      <c r="D3719" s="38"/>
      <c r="E3719" s="88"/>
    </row>
    <row r="3720" spans="1:5" ht="20.25">
      <c r="A3720" s="41"/>
      <c r="B3720" s="280"/>
      <c r="C3720" s="280"/>
      <c r="D3720" s="38"/>
      <c r="E3720" s="89"/>
    </row>
    <row r="3721" spans="1:5" ht="20.25">
      <c r="A3721" s="280"/>
      <c r="B3721" s="281"/>
      <c r="C3721" s="280"/>
      <c r="D3721" s="45"/>
      <c r="E3721" s="46"/>
    </row>
    <row r="3722" spans="1:5" ht="20.25">
      <c r="A3722" s="280"/>
      <c r="B3722" s="281"/>
      <c r="C3722" s="280"/>
      <c r="D3722" s="45"/>
      <c r="E3722" s="46"/>
    </row>
    <row r="3723" spans="1:5" ht="20.25">
      <c r="A3723" s="47"/>
      <c r="B3723" s="48"/>
      <c r="C3723" s="47"/>
      <c r="D3723" s="49"/>
      <c r="E3723" s="50"/>
    </row>
    <row r="3724" spans="1:5" ht="20.25">
      <c r="A3724" s="30"/>
      <c r="B3724" s="51"/>
      <c r="C3724" s="30"/>
      <c r="D3724" s="49"/>
      <c r="E3724" s="50"/>
    </row>
    <row r="3725" spans="1:5" ht="20.25">
      <c r="A3725" s="52"/>
      <c r="B3725" s="53"/>
      <c r="C3725" s="1238" t="s">
        <v>774</v>
      </c>
      <c r="D3725" s="1239"/>
      <c r="E3725" s="74">
        <v>-9441</v>
      </c>
    </row>
    <row r="3726" spans="1:5" ht="20.25">
      <c r="A3726" s="55" t="s">
        <v>23</v>
      </c>
      <c r="B3726" s="40"/>
      <c r="C3726" s="40"/>
      <c r="D3726" s="40"/>
      <c r="E3726" s="40"/>
    </row>
    <row r="3727" spans="1:5" ht="20.25">
      <c r="A3727" s="19" t="s">
        <v>0</v>
      </c>
      <c r="B3727" s="40"/>
      <c r="C3727" s="40"/>
      <c r="D3727" s="40"/>
      <c r="E3727" s="40"/>
    </row>
    <row r="3728" spans="1:5" ht="20.25">
      <c r="A3728" s="19" t="s">
        <v>1</v>
      </c>
      <c r="B3728" s="53"/>
      <c r="C3728" s="53"/>
      <c r="D3728" s="53"/>
      <c r="E3728" s="53"/>
    </row>
    <row r="3729" spans="1:5" ht="20.25">
      <c r="A3729" s="19"/>
      <c r="B3729" s="53"/>
      <c r="C3729" s="53"/>
      <c r="D3729" s="53"/>
      <c r="E3729" s="53"/>
    </row>
    <row r="3730" spans="1:5" ht="20.25">
      <c r="A3730" s="19"/>
      <c r="B3730" s="20"/>
      <c r="C3730" s="19" t="s">
        <v>2</v>
      </c>
      <c r="D3730" s="21"/>
      <c r="E3730" s="21"/>
    </row>
    <row r="3731" spans="1:5" ht="20.25">
      <c r="A3731" s="19" t="s">
        <v>3</v>
      </c>
      <c r="B3731" s="23"/>
      <c r="C3731" s="20"/>
      <c r="D3731" s="22"/>
      <c r="E3731" s="22"/>
    </row>
    <row r="3732" spans="1:5" ht="20.25">
      <c r="A3732" s="21"/>
      <c r="B3732" s="23"/>
      <c r="C3732" s="20"/>
      <c r="D3732" s="22"/>
      <c r="E3732" s="22"/>
    </row>
    <row r="3733" spans="1:5" ht="20.25">
      <c r="A3733" s="21" t="s">
        <v>348</v>
      </c>
      <c r="B3733" s="23"/>
      <c r="C3733" s="20"/>
      <c r="D3733" s="22"/>
      <c r="E3733" s="22"/>
    </row>
    <row r="3734" spans="1:5" ht="20.25">
      <c r="A3734" s="21" t="s">
        <v>5</v>
      </c>
      <c r="B3734" s="24"/>
      <c r="C3734" s="21"/>
      <c r="D3734" s="22"/>
      <c r="E3734" s="22"/>
    </row>
    <row r="3735" spans="1:5" ht="20.25">
      <c r="A3735" s="21" t="s">
        <v>6</v>
      </c>
      <c r="B3735" s="24"/>
      <c r="C3735" s="21"/>
      <c r="D3735" s="22"/>
      <c r="E3735" s="22"/>
    </row>
    <row r="3736" spans="1:5" ht="20.25">
      <c r="A3736" s="714" t="s">
        <v>7</v>
      </c>
      <c r="B3736" s="26" t="s">
        <v>8</v>
      </c>
      <c r="C3736" s="712" t="s">
        <v>9</v>
      </c>
      <c r="D3736" s="713"/>
      <c r="E3736" s="714" t="s">
        <v>10</v>
      </c>
    </row>
    <row r="3737" spans="1:5" ht="20.25">
      <c r="A3737" s="27"/>
      <c r="B3737" s="28" t="s">
        <v>11</v>
      </c>
      <c r="C3737" s="714"/>
      <c r="D3737" s="29"/>
      <c r="E3737" s="27" t="s">
        <v>12</v>
      </c>
    </row>
    <row r="3738" spans="1:5" ht="20.25">
      <c r="A3738" s="30"/>
      <c r="B3738" s="31"/>
      <c r="C3738" s="715" t="s">
        <v>13</v>
      </c>
      <c r="D3738" s="718" t="s">
        <v>14</v>
      </c>
      <c r="E3738" s="715"/>
    </row>
    <row r="3739" spans="1:5" ht="20.25">
      <c r="A3739" s="34" t="s">
        <v>349</v>
      </c>
      <c r="B3739" s="34" t="s">
        <v>350</v>
      </c>
      <c r="C3739" s="34" t="s">
        <v>19</v>
      </c>
      <c r="D3739" s="35">
        <v>40268</v>
      </c>
      <c r="E3739" s="94">
        <v>-181</v>
      </c>
    </row>
    <row r="3740" spans="1:5" ht="20.25">
      <c r="A3740" s="280"/>
      <c r="B3740" s="280" t="s">
        <v>350</v>
      </c>
      <c r="C3740" s="280" t="s">
        <v>19</v>
      </c>
      <c r="D3740" s="38">
        <v>40724</v>
      </c>
      <c r="E3740" s="88">
        <v>-200</v>
      </c>
    </row>
    <row r="3741" spans="1:5" ht="20.25">
      <c r="A3741" s="41"/>
      <c r="B3741" s="280" t="s">
        <v>350</v>
      </c>
      <c r="C3741" s="280" t="s">
        <v>17</v>
      </c>
      <c r="D3741" s="38">
        <v>40739</v>
      </c>
      <c r="E3741" s="88">
        <v>-120</v>
      </c>
    </row>
    <row r="3742" spans="1:5" ht="20.25">
      <c r="A3742" s="41"/>
      <c r="B3742" s="280" t="s">
        <v>351</v>
      </c>
      <c r="C3742" s="280" t="s">
        <v>19</v>
      </c>
      <c r="D3742" s="38">
        <v>40786</v>
      </c>
      <c r="E3742" s="89">
        <v>-2225</v>
      </c>
    </row>
    <row r="3743" spans="1:5" ht="20.25">
      <c r="A3743" s="41"/>
      <c r="B3743" s="280" t="s">
        <v>352</v>
      </c>
      <c r="C3743" s="280" t="s">
        <v>107</v>
      </c>
      <c r="D3743" s="38">
        <v>40806</v>
      </c>
      <c r="E3743" s="89">
        <v>-2625</v>
      </c>
    </row>
    <row r="3744" spans="1:5" ht="20.25">
      <c r="A3744" s="41"/>
      <c r="B3744" s="280" t="s">
        <v>350</v>
      </c>
      <c r="C3744" s="280" t="s">
        <v>19</v>
      </c>
      <c r="D3744" s="38">
        <v>40816</v>
      </c>
      <c r="E3744" s="88">
        <v>-119</v>
      </c>
    </row>
    <row r="3745" spans="1:5" ht="20.25">
      <c r="A3745" s="41"/>
      <c r="B3745" s="280" t="s">
        <v>350</v>
      </c>
      <c r="C3745" s="280" t="s">
        <v>17</v>
      </c>
      <c r="D3745" s="38">
        <v>40862</v>
      </c>
      <c r="E3745" s="88">
        <v>-400</v>
      </c>
    </row>
    <row r="3746" spans="1:5" ht="20.25">
      <c r="A3746" s="280"/>
      <c r="B3746" s="280" t="s">
        <v>353</v>
      </c>
      <c r="C3746" s="280" t="s">
        <v>19</v>
      </c>
      <c r="D3746" s="38">
        <v>40908</v>
      </c>
      <c r="E3746" s="89">
        <v>2840</v>
      </c>
    </row>
    <row r="3747" spans="1:5" ht="20.25">
      <c r="A3747" s="47"/>
      <c r="B3747" s="280" t="s">
        <v>34</v>
      </c>
      <c r="C3747" s="280" t="s">
        <v>19</v>
      </c>
      <c r="D3747" s="86">
        <v>43190</v>
      </c>
      <c r="E3747" s="89">
        <v>2220345</v>
      </c>
    </row>
    <row r="3748" spans="1:5" ht="20.25">
      <c r="A3748" s="280"/>
      <c r="B3748" s="280"/>
      <c r="C3748" s="280"/>
      <c r="D3748" s="86"/>
      <c r="E3748" s="88"/>
    </row>
    <row r="3749" spans="1:5" ht="20.25">
      <c r="A3749" s="41"/>
      <c r="B3749" s="280"/>
      <c r="C3749" s="280"/>
      <c r="D3749" s="86"/>
      <c r="E3749" s="88"/>
    </row>
    <row r="3750" spans="1:5" ht="20.25">
      <c r="A3750" s="280"/>
      <c r="B3750" s="280"/>
      <c r="C3750" s="280"/>
      <c r="D3750" s="86"/>
      <c r="E3750" s="88"/>
    </row>
    <row r="3751" spans="1:5" ht="20.25">
      <c r="A3751" s="280"/>
      <c r="B3751" s="280"/>
      <c r="C3751" s="280"/>
      <c r="D3751" s="38"/>
      <c r="E3751" s="89"/>
    </row>
    <row r="3752" spans="1:5" ht="20.25">
      <c r="A3752" s="280"/>
      <c r="B3752" s="280"/>
      <c r="C3752" s="280"/>
      <c r="D3752" s="86"/>
      <c r="E3752" s="89"/>
    </row>
    <row r="3753" spans="1:5" ht="20.25">
      <c r="A3753" s="47"/>
      <c r="B3753" s="280"/>
      <c r="C3753" s="280"/>
      <c r="D3753" s="86"/>
      <c r="E3753" s="89"/>
    </row>
    <row r="3754" spans="1:5" ht="20.25">
      <c r="A3754" s="41"/>
      <c r="B3754" s="280"/>
      <c r="C3754" s="280"/>
      <c r="D3754" s="38"/>
      <c r="E3754" s="88"/>
    </row>
    <row r="3755" spans="1:5" ht="20.25">
      <c r="A3755" s="41"/>
      <c r="B3755" s="280"/>
      <c r="C3755" s="280"/>
      <c r="D3755" s="38"/>
      <c r="E3755" s="88"/>
    </row>
    <row r="3756" spans="1:5" ht="20.25">
      <c r="A3756" s="41"/>
      <c r="B3756" s="280"/>
      <c r="C3756" s="280"/>
      <c r="D3756" s="38"/>
      <c r="E3756" s="89"/>
    </row>
    <row r="3757" spans="1:5" ht="20.25">
      <c r="A3757" s="41"/>
      <c r="B3757" s="281"/>
      <c r="C3757" s="280"/>
      <c r="D3757" s="42"/>
      <c r="E3757" s="89"/>
    </row>
    <row r="3758" spans="1:5" ht="20.25">
      <c r="A3758" s="41"/>
      <c r="B3758" s="281"/>
      <c r="C3758" s="280"/>
      <c r="D3758" s="42"/>
      <c r="E3758" s="89"/>
    </row>
    <row r="3759" spans="1:5" ht="20.25">
      <c r="A3759" s="41"/>
      <c r="B3759" s="281"/>
      <c r="C3759" s="280"/>
      <c r="D3759" s="42"/>
      <c r="E3759" s="89"/>
    </row>
    <row r="3760" spans="1:5" ht="20.25">
      <c r="A3760" s="41"/>
      <c r="B3760" s="281"/>
      <c r="C3760" s="280"/>
      <c r="D3760" s="42"/>
      <c r="E3760" s="89"/>
    </row>
    <row r="3761" spans="1:5" ht="20.25">
      <c r="A3761" s="280"/>
      <c r="B3761" s="281"/>
      <c r="C3761" s="280"/>
      <c r="D3761" s="45"/>
      <c r="E3761" s="46"/>
    </row>
    <row r="3762" spans="1:5" ht="20.25">
      <c r="A3762" s="280"/>
      <c r="B3762" s="281"/>
      <c r="C3762" s="280"/>
      <c r="D3762" s="45"/>
      <c r="E3762" s="46"/>
    </row>
    <row r="3763" spans="1:5" ht="20.25">
      <c r="A3763" s="280"/>
      <c r="B3763" s="281"/>
      <c r="C3763" s="280"/>
      <c r="D3763" s="45"/>
      <c r="E3763" s="46"/>
    </row>
    <row r="3764" spans="1:5" ht="20.25">
      <c r="A3764" s="280"/>
      <c r="B3764" s="281"/>
      <c r="C3764" s="280"/>
      <c r="D3764" s="45"/>
      <c r="E3764" s="46"/>
    </row>
    <row r="3765" spans="1:5" ht="20.25">
      <c r="A3765" s="30"/>
      <c r="B3765" s="51"/>
      <c r="C3765" s="30"/>
      <c r="D3765" s="49"/>
      <c r="E3765" s="50"/>
    </row>
    <row r="3766" spans="1:5" ht="20.25">
      <c r="A3766" s="52"/>
      <c r="B3766" s="53"/>
      <c r="C3766" s="1238" t="s">
        <v>774</v>
      </c>
      <c r="D3766" s="1239"/>
      <c r="E3766" s="62">
        <f>SUM(E3739:E3765)</f>
        <v>2217315</v>
      </c>
    </row>
    <row r="3767" spans="1:5" ht="20.25">
      <c r="A3767" s="55" t="s">
        <v>23</v>
      </c>
      <c r="B3767" s="40"/>
      <c r="C3767" s="40"/>
      <c r="D3767" s="40"/>
      <c r="E3767" s="40"/>
    </row>
    <row r="3768" spans="1:5" ht="20.25">
      <c r="A3768" s="19" t="s">
        <v>0</v>
      </c>
      <c r="B3768" s="40"/>
      <c r="C3768" s="40"/>
      <c r="D3768" s="40"/>
      <c r="E3768" s="40"/>
    </row>
    <row r="3769" spans="1:5" ht="20.25">
      <c r="A3769" s="19" t="s">
        <v>1</v>
      </c>
      <c r="B3769" s="22"/>
      <c r="C3769" s="22"/>
      <c r="D3769" s="22"/>
      <c r="E3769" s="22"/>
    </row>
    <row r="3770" spans="1:5" ht="20.25">
      <c r="A3770" s="19"/>
      <c r="B3770" s="20"/>
      <c r="C3770" s="20"/>
      <c r="D3770" s="21"/>
      <c r="E3770" s="22"/>
    </row>
    <row r="3771" spans="1:5" ht="20.25">
      <c r="A3771" s="19"/>
      <c r="B3771" s="20"/>
      <c r="C3771" s="19" t="s">
        <v>2</v>
      </c>
      <c r="D3771" s="21"/>
      <c r="E3771" s="21"/>
    </row>
    <row r="3772" spans="1:5" ht="20.25">
      <c r="A3772" s="19" t="s">
        <v>3</v>
      </c>
      <c r="B3772" s="23"/>
      <c r="C3772" s="20"/>
      <c r="D3772" s="22"/>
      <c r="E3772" s="22"/>
    </row>
    <row r="3773" spans="1:5" ht="20.25">
      <c r="A3773" s="21"/>
      <c r="B3773" s="23"/>
      <c r="C3773" s="20"/>
      <c r="D3773" s="22"/>
      <c r="E3773" s="22"/>
    </row>
    <row r="3774" spans="1:5" ht="20.25">
      <c r="A3774" s="21" t="s">
        <v>354</v>
      </c>
      <c r="B3774" s="23"/>
      <c r="C3774" s="20"/>
      <c r="D3774" s="22"/>
      <c r="E3774" s="22"/>
    </row>
    <row r="3775" spans="1:5" ht="20.25">
      <c r="A3775" s="21" t="s">
        <v>5</v>
      </c>
      <c r="B3775" s="24"/>
      <c r="C3775" s="21"/>
      <c r="D3775" s="22"/>
      <c r="E3775" s="22"/>
    </row>
    <row r="3776" spans="1:5" ht="20.25">
      <c r="A3776" s="21" t="s">
        <v>6</v>
      </c>
      <c r="B3776" s="24"/>
      <c r="C3776" s="21"/>
      <c r="D3776" s="22"/>
      <c r="E3776" s="22"/>
    </row>
    <row r="3777" spans="1:6" ht="20.25">
      <c r="A3777" s="714" t="s">
        <v>7</v>
      </c>
      <c r="B3777" s="26" t="s">
        <v>8</v>
      </c>
      <c r="C3777" s="712" t="s">
        <v>9</v>
      </c>
      <c r="D3777" s="713"/>
      <c r="E3777" s="714" t="s">
        <v>10</v>
      </c>
    </row>
    <row r="3778" spans="1:6" ht="20.25">
      <c r="A3778" s="27"/>
      <c r="B3778" s="28" t="s">
        <v>11</v>
      </c>
      <c r="C3778" s="714"/>
      <c r="D3778" s="29"/>
      <c r="E3778" s="27" t="s">
        <v>12</v>
      </c>
    </row>
    <row r="3779" spans="1:6" ht="20.25">
      <c r="A3779" s="30"/>
      <c r="B3779" s="31"/>
      <c r="C3779" s="715" t="s">
        <v>13</v>
      </c>
      <c r="D3779" s="718" t="s">
        <v>14</v>
      </c>
      <c r="E3779" s="715"/>
    </row>
    <row r="3780" spans="1:6" ht="20.25">
      <c r="A3780" s="34" t="s">
        <v>355</v>
      </c>
      <c r="B3780" s="280" t="s">
        <v>73</v>
      </c>
      <c r="C3780" s="280" t="s">
        <v>356</v>
      </c>
      <c r="D3780" s="38">
        <v>40939</v>
      </c>
      <c r="E3780" s="88">
        <v>-56793</v>
      </c>
    </row>
    <row r="3781" spans="1:6" ht="20.25">
      <c r="A3781" s="280"/>
      <c r="B3781" s="280" t="s">
        <v>335</v>
      </c>
      <c r="C3781" s="280" t="s">
        <v>357</v>
      </c>
      <c r="D3781" s="38">
        <v>40978</v>
      </c>
      <c r="E3781" s="88">
        <v>-31270</v>
      </c>
    </row>
    <row r="3782" spans="1:6" ht="20.25">
      <c r="A3782" s="41"/>
      <c r="B3782" s="280" t="s">
        <v>335</v>
      </c>
      <c r="C3782" s="280" t="s">
        <v>54</v>
      </c>
      <c r="D3782" s="168">
        <v>41343</v>
      </c>
      <c r="E3782" s="88">
        <v>-43381</v>
      </c>
    </row>
    <row r="3783" spans="1:6" ht="20.25">
      <c r="A3783" s="41"/>
      <c r="B3783" s="280" t="s">
        <v>358</v>
      </c>
      <c r="C3783" s="280" t="s">
        <v>17</v>
      </c>
      <c r="D3783" s="168">
        <v>41866</v>
      </c>
      <c r="E3783" s="91">
        <v>840</v>
      </c>
    </row>
    <row r="3784" spans="1:6" ht="20.25">
      <c r="A3784" s="41"/>
      <c r="B3784" s="280" t="s">
        <v>73</v>
      </c>
      <c r="C3784" s="280" t="s">
        <v>359</v>
      </c>
      <c r="D3784" s="38">
        <v>42644</v>
      </c>
      <c r="E3784" s="91">
        <v>-12075</v>
      </c>
      <c r="F3784" s="306"/>
    </row>
    <row r="3785" spans="1:6" ht="20.25">
      <c r="A3785" s="41"/>
      <c r="B3785" s="280" t="s">
        <v>18</v>
      </c>
      <c r="C3785" s="280" t="s">
        <v>19</v>
      </c>
      <c r="D3785" s="38">
        <v>43100</v>
      </c>
      <c r="E3785" s="126">
        <v>19469</v>
      </c>
      <c r="F3785" s="302">
        <v>42736</v>
      </c>
    </row>
    <row r="3786" spans="1:6" ht="20.25">
      <c r="A3786" s="47"/>
      <c r="B3786" s="280" t="s">
        <v>73</v>
      </c>
      <c r="C3786" s="280" t="s">
        <v>784</v>
      </c>
      <c r="D3786" s="38">
        <v>43131</v>
      </c>
      <c r="E3786" s="88">
        <v>-5000</v>
      </c>
    </row>
    <row r="3787" spans="1:6" ht="20.25">
      <c r="A3787" s="41"/>
      <c r="B3787" s="280" t="s">
        <v>353</v>
      </c>
      <c r="C3787" s="280" t="s">
        <v>19</v>
      </c>
      <c r="D3787" s="38">
        <v>43131</v>
      </c>
      <c r="E3787" s="89">
        <v>28820</v>
      </c>
    </row>
    <row r="3788" spans="1:6" ht="20.25">
      <c r="A3788" s="280"/>
      <c r="B3788" s="280" t="s">
        <v>18</v>
      </c>
      <c r="C3788" s="280" t="s">
        <v>19</v>
      </c>
      <c r="D3788" s="86">
        <v>43159</v>
      </c>
      <c r="E3788" s="89">
        <v>702425</v>
      </c>
    </row>
    <row r="3789" spans="1:6" s="279" customFormat="1" ht="20.25">
      <c r="A3789" s="280"/>
      <c r="B3789" s="280" t="s">
        <v>18</v>
      </c>
      <c r="C3789" s="280" t="s">
        <v>19</v>
      </c>
      <c r="D3789" s="38">
        <v>43190</v>
      </c>
      <c r="E3789" s="89">
        <v>101149</v>
      </c>
      <c r="F3789" s="302"/>
    </row>
    <row r="3790" spans="1:6" ht="20.25">
      <c r="A3790" s="41"/>
      <c r="B3790" s="280" t="s">
        <v>73</v>
      </c>
      <c r="C3790" s="280" t="s">
        <v>756</v>
      </c>
      <c r="D3790" s="38">
        <v>43190</v>
      </c>
      <c r="E3790" s="88">
        <v>-75000</v>
      </c>
    </row>
    <row r="3791" spans="1:6" ht="20.25">
      <c r="A3791" s="41"/>
      <c r="B3791" s="280" t="s">
        <v>73</v>
      </c>
      <c r="C3791" s="280" t="s">
        <v>756</v>
      </c>
      <c r="D3791" s="38">
        <v>43190</v>
      </c>
      <c r="E3791" s="88">
        <v>-626900</v>
      </c>
    </row>
    <row r="3792" spans="1:6" ht="20.25">
      <c r="A3792" s="280"/>
      <c r="B3792" s="280" t="s">
        <v>18</v>
      </c>
      <c r="C3792" s="280" t="s">
        <v>17</v>
      </c>
      <c r="D3792" s="38">
        <v>43146</v>
      </c>
      <c r="E3792" s="89">
        <v>4</v>
      </c>
    </row>
    <row r="3793" spans="1:5" ht="20.25">
      <c r="A3793" s="280"/>
      <c r="B3793" s="280"/>
      <c r="C3793" s="280"/>
      <c r="D3793" s="38"/>
      <c r="E3793" s="89">
        <v>23</v>
      </c>
    </row>
    <row r="3794" spans="1:5" ht="20.25">
      <c r="A3794" s="41"/>
      <c r="B3794" s="280"/>
      <c r="C3794" s="280"/>
      <c r="D3794" s="38"/>
      <c r="E3794" s="88"/>
    </row>
    <row r="3795" spans="1:5" ht="20.25">
      <c r="A3795" s="41"/>
      <c r="B3795" s="280"/>
      <c r="C3795" s="280"/>
      <c r="D3795" s="38"/>
      <c r="E3795" s="89"/>
    </row>
    <row r="3796" spans="1:5" ht="20.25">
      <c r="A3796" s="280"/>
      <c r="B3796" s="281"/>
      <c r="C3796" s="280"/>
      <c r="D3796" s="45"/>
      <c r="E3796" s="46"/>
    </row>
    <row r="3797" spans="1:5" ht="20.25">
      <c r="A3797" s="280"/>
      <c r="B3797" s="281"/>
      <c r="C3797" s="280"/>
      <c r="D3797" s="45"/>
      <c r="E3797" s="46"/>
    </row>
    <row r="3798" spans="1:5" ht="20.25">
      <c r="A3798" s="280"/>
      <c r="B3798" s="281"/>
      <c r="C3798" s="280"/>
      <c r="D3798" s="45"/>
      <c r="E3798" s="46"/>
    </row>
    <row r="3799" spans="1:5" ht="20.25">
      <c r="A3799" s="280"/>
      <c r="B3799" s="281"/>
      <c r="C3799" s="280"/>
      <c r="D3799" s="45"/>
      <c r="E3799" s="46"/>
    </row>
    <row r="3800" spans="1:5" ht="20.25">
      <c r="A3800" s="280"/>
      <c r="B3800" s="281"/>
      <c r="C3800" s="280"/>
      <c r="D3800" s="45"/>
      <c r="E3800" s="46"/>
    </row>
    <row r="3801" spans="1:5" ht="20.25">
      <c r="A3801" s="280"/>
      <c r="B3801" s="281"/>
      <c r="C3801" s="280"/>
      <c r="D3801" s="45"/>
      <c r="E3801" s="46"/>
    </row>
    <row r="3802" spans="1:5" ht="20.25">
      <c r="A3802" s="280"/>
      <c r="B3802" s="281"/>
      <c r="C3802" s="280"/>
      <c r="D3802" s="45"/>
      <c r="E3802" s="46"/>
    </row>
    <row r="3803" spans="1:5" ht="20.25">
      <c r="A3803" s="280"/>
      <c r="B3803" s="281"/>
      <c r="C3803" s="280"/>
      <c r="D3803" s="45"/>
      <c r="E3803" s="46"/>
    </row>
    <row r="3804" spans="1:5" ht="20.25">
      <c r="A3804" s="280"/>
      <c r="B3804" s="281"/>
      <c r="C3804" s="280"/>
      <c r="D3804" s="45"/>
      <c r="E3804" s="46"/>
    </row>
    <row r="3805" spans="1:5" ht="20.25">
      <c r="A3805" s="47"/>
      <c r="B3805" s="48"/>
      <c r="C3805" s="47"/>
      <c r="D3805" s="49"/>
      <c r="E3805" s="50"/>
    </row>
    <row r="3806" spans="1:5" ht="20.25">
      <c r="A3806" s="30"/>
      <c r="B3806" s="51"/>
      <c r="C3806" s="30"/>
      <c r="D3806" s="49"/>
      <c r="E3806" s="50"/>
    </row>
    <row r="3807" spans="1:5" ht="20.25">
      <c r="A3807" s="52"/>
      <c r="B3807" s="53"/>
      <c r="C3807" s="1238" t="s">
        <v>779</v>
      </c>
      <c r="D3807" s="1239"/>
      <c r="E3807" s="54">
        <f>SUM(E3780:E3806)</f>
        <v>2311</v>
      </c>
    </row>
    <row r="3808" spans="1:5" ht="20.25">
      <c r="A3808" s="55" t="s">
        <v>360</v>
      </c>
      <c r="B3808" s="40"/>
      <c r="C3808" s="40"/>
      <c r="D3808" s="40"/>
      <c r="E3808" s="40"/>
    </row>
    <row r="3809" spans="1:5" ht="20.25">
      <c r="A3809" s="19" t="s">
        <v>0</v>
      </c>
      <c r="B3809" s="40"/>
      <c r="C3809" s="40"/>
      <c r="D3809" s="40"/>
      <c r="E3809" s="40"/>
    </row>
    <row r="3810" spans="1:5" ht="20.25">
      <c r="A3810" s="19" t="s">
        <v>1</v>
      </c>
      <c r="B3810" s="22"/>
      <c r="C3810" s="22"/>
      <c r="D3810" s="22"/>
      <c r="E3810" s="22"/>
    </row>
    <row r="3811" spans="1:5" ht="20.25">
      <c r="A3811" s="19"/>
      <c r="B3811" s="20"/>
      <c r="C3811" s="20"/>
      <c r="D3811" s="21"/>
      <c r="E3811" s="22"/>
    </row>
    <row r="3812" spans="1:5" ht="20.25">
      <c r="A3812" s="19"/>
      <c r="B3812" s="20"/>
      <c r="C3812" s="19" t="s">
        <v>2</v>
      </c>
      <c r="D3812" s="21"/>
      <c r="E3812" s="21"/>
    </row>
    <row r="3813" spans="1:5" ht="20.25">
      <c r="A3813" s="19" t="s">
        <v>3</v>
      </c>
      <c r="B3813" s="23"/>
      <c r="C3813" s="20"/>
      <c r="D3813" s="22"/>
      <c r="E3813" s="22"/>
    </row>
    <row r="3814" spans="1:5" ht="20.25">
      <c r="A3814" s="21"/>
      <c r="B3814" s="23"/>
      <c r="C3814" s="20"/>
      <c r="D3814" s="22"/>
      <c r="E3814" s="22"/>
    </row>
    <row r="3815" spans="1:5" ht="20.25">
      <c r="A3815" s="21" t="s">
        <v>361</v>
      </c>
      <c r="B3815" s="23"/>
      <c r="C3815" s="20"/>
      <c r="D3815" s="22"/>
      <c r="E3815" s="22"/>
    </row>
    <row r="3816" spans="1:5" ht="20.25">
      <c r="A3816" s="21" t="s">
        <v>5</v>
      </c>
      <c r="B3816" s="24"/>
      <c r="C3816" s="21"/>
      <c r="D3816" s="22"/>
      <c r="E3816" s="22"/>
    </row>
    <row r="3817" spans="1:5" ht="20.25">
      <c r="A3817" s="21" t="s">
        <v>6</v>
      </c>
      <c r="B3817" s="24"/>
      <c r="C3817" s="21"/>
      <c r="D3817" s="22"/>
      <c r="E3817" s="22"/>
    </row>
    <row r="3818" spans="1:5" ht="20.25">
      <c r="A3818" s="714" t="s">
        <v>7</v>
      </c>
      <c r="B3818" s="26" t="s">
        <v>362</v>
      </c>
      <c r="C3818" s="712" t="s">
        <v>9</v>
      </c>
      <c r="D3818" s="713"/>
      <c r="E3818" s="714" t="s">
        <v>10</v>
      </c>
    </row>
    <row r="3819" spans="1:5" ht="20.25">
      <c r="A3819" s="27"/>
      <c r="B3819" s="28" t="s">
        <v>11</v>
      </c>
      <c r="C3819" s="714"/>
      <c r="D3819" s="29"/>
      <c r="E3819" s="27" t="s">
        <v>12</v>
      </c>
    </row>
    <row r="3820" spans="1:5" ht="20.25">
      <c r="A3820" s="30"/>
      <c r="B3820" s="31"/>
      <c r="C3820" s="715" t="s">
        <v>13</v>
      </c>
      <c r="D3820" s="718" t="s">
        <v>14</v>
      </c>
      <c r="E3820" s="715"/>
    </row>
    <row r="3821" spans="1:5" ht="20.25">
      <c r="A3821" s="34" t="s">
        <v>363</v>
      </c>
      <c r="B3821" s="34" t="s">
        <v>106</v>
      </c>
      <c r="C3821" s="34" t="s">
        <v>364</v>
      </c>
      <c r="D3821" s="35">
        <v>40405</v>
      </c>
      <c r="E3821" s="94">
        <v>-18686</v>
      </c>
    </row>
    <row r="3822" spans="1:5" ht="20.25">
      <c r="A3822" s="280"/>
      <c r="B3822" s="280" t="s">
        <v>18</v>
      </c>
      <c r="C3822" s="280" t="s">
        <v>17</v>
      </c>
      <c r="D3822" s="38">
        <v>40847</v>
      </c>
      <c r="E3822" s="89">
        <v>3600</v>
      </c>
    </row>
    <row r="3823" spans="1:5" ht="20.25">
      <c r="A3823" s="280"/>
      <c r="B3823" s="280" t="s">
        <v>18</v>
      </c>
      <c r="C3823" s="280" t="s">
        <v>19</v>
      </c>
      <c r="D3823" s="38">
        <v>43159</v>
      </c>
      <c r="E3823" s="89">
        <v>-2</v>
      </c>
    </row>
    <row r="3824" spans="1:5" ht="20.25">
      <c r="A3824" s="41"/>
      <c r="B3824" s="280" t="s">
        <v>18</v>
      </c>
      <c r="C3824" s="280" t="s">
        <v>19</v>
      </c>
      <c r="D3824" s="38">
        <v>43190</v>
      </c>
      <c r="E3824" s="89">
        <v>524760</v>
      </c>
    </row>
    <row r="3825" spans="1:7" ht="20.25">
      <c r="A3825" s="280"/>
      <c r="B3825" s="280"/>
      <c r="C3825" s="280"/>
      <c r="D3825" s="38"/>
      <c r="E3825" s="89"/>
      <c r="F3825" s="302">
        <v>43101</v>
      </c>
    </row>
    <row r="3826" spans="1:7" ht="20.25">
      <c r="A3826" s="41"/>
      <c r="B3826" s="280"/>
      <c r="C3826" s="282"/>
      <c r="D3826" s="86"/>
      <c r="E3826" s="89"/>
    </row>
    <row r="3827" spans="1:7" ht="20.25">
      <c r="A3827" s="280"/>
      <c r="B3827" s="280"/>
      <c r="C3827" s="280"/>
      <c r="D3827" s="38"/>
      <c r="E3827" s="88"/>
    </row>
    <row r="3828" spans="1:7" ht="20.25">
      <c r="A3828" s="41"/>
      <c r="B3828" s="280"/>
      <c r="C3828" s="280"/>
      <c r="D3828" s="38"/>
      <c r="E3828" s="89"/>
    </row>
    <row r="3829" spans="1:7" ht="20.25">
      <c r="A3829" s="41"/>
      <c r="B3829" s="280"/>
      <c r="C3829" s="280"/>
      <c r="D3829" s="38"/>
      <c r="E3829" s="89"/>
    </row>
    <row r="3830" spans="1:7" ht="20.25">
      <c r="A3830" s="41"/>
      <c r="B3830" s="280"/>
      <c r="C3830" s="280"/>
      <c r="D3830" s="38"/>
      <c r="E3830" s="89"/>
    </row>
    <row r="3831" spans="1:7" ht="20.25">
      <c r="A3831" s="41"/>
      <c r="B3831" s="280"/>
      <c r="C3831" s="280"/>
      <c r="D3831" s="38"/>
      <c r="E3831" s="88"/>
    </row>
    <row r="3832" spans="1:7" ht="20.25">
      <c r="A3832" s="47"/>
      <c r="B3832" s="116"/>
      <c r="C3832" s="280"/>
      <c r="D3832" s="147"/>
      <c r="E3832" s="89"/>
    </row>
    <row r="3833" spans="1:7" ht="20.25">
      <c r="A3833" s="41"/>
      <c r="B3833" s="281"/>
      <c r="C3833" s="280"/>
      <c r="D3833" s="168"/>
      <c r="E3833" s="89"/>
      <c r="F3833" s="306"/>
      <c r="G3833" s="235"/>
    </row>
    <row r="3834" spans="1:7" ht="20.25">
      <c r="A3834" s="47"/>
      <c r="B3834" s="280"/>
      <c r="C3834" s="280"/>
      <c r="D3834" s="38"/>
      <c r="E3834" s="89"/>
      <c r="F3834" s="306"/>
      <c r="G3834" s="235"/>
    </row>
    <row r="3835" spans="1:7" ht="20.25">
      <c r="A3835" s="280"/>
      <c r="B3835" s="280"/>
      <c r="C3835" s="280"/>
      <c r="D3835" s="38"/>
      <c r="E3835" s="89"/>
    </row>
    <row r="3836" spans="1:7" ht="20.25">
      <c r="A3836" s="41"/>
      <c r="B3836" s="280"/>
      <c r="C3836" s="280"/>
      <c r="D3836" s="38"/>
      <c r="E3836" s="89"/>
    </row>
    <row r="3837" spans="1:7" ht="20.25">
      <c r="A3837" s="41"/>
      <c r="B3837" s="280"/>
      <c r="C3837" s="280"/>
      <c r="D3837" s="38"/>
      <c r="E3837" s="88"/>
    </row>
    <row r="3838" spans="1:7" ht="20.25">
      <c r="A3838" s="41"/>
      <c r="B3838" s="280"/>
      <c r="C3838" s="280"/>
      <c r="D3838" s="38"/>
      <c r="E3838" s="89"/>
    </row>
    <row r="3839" spans="1:7" ht="20.25">
      <c r="A3839" s="280"/>
      <c r="B3839" s="281"/>
      <c r="C3839" s="280"/>
      <c r="D3839" s="45"/>
      <c r="E3839" s="46"/>
    </row>
    <row r="3840" spans="1:7" ht="20.25">
      <c r="A3840" s="280"/>
      <c r="B3840" s="281"/>
      <c r="C3840" s="280"/>
      <c r="D3840" s="45"/>
      <c r="E3840" s="46"/>
    </row>
    <row r="3841" spans="1:5" ht="20.25">
      <c r="A3841" s="280"/>
      <c r="B3841" s="281"/>
      <c r="C3841" s="280"/>
      <c r="D3841" s="45"/>
      <c r="E3841" s="46"/>
    </row>
    <row r="3842" spans="1:5" ht="20.25">
      <c r="A3842" s="280"/>
      <c r="B3842" s="281"/>
      <c r="C3842" s="280"/>
      <c r="D3842" s="45"/>
      <c r="E3842" s="46"/>
    </row>
    <row r="3843" spans="1:5" ht="20.25">
      <c r="A3843" s="280"/>
      <c r="B3843" s="281"/>
      <c r="C3843" s="280"/>
      <c r="D3843" s="45"/>
      <c r="E3843" s="46"/>
    </row>
    <row r="3844" spans="1:5" ht="20.25">
      <c r="A3844" s="280"/>
      <c r="B3844" s="281"/>
      <c r="C3844" s="280"/>
      <c r="D3844" s="45"/>
      <c r="E3844" s="46"/>
    </row>
    <row r="3845" spans="1:5" ht="20.25">
      <c r="A3845" s="280"/>
      <c r="B3845" s="281"/>
      <c r="C3845" s="280"/>
      <c r="D3845" s="45"/>
      <c r="E3845" s="46"/>
    </row>
    <row r="3846" spans="1:5" ht="20.25">
      <c r="A3846" s="47"/>
      <c r="B3846" s="48"/>
      <c r="C3846" s="47"/>
      <c r="D3846" s="49"/>
      <c r="E3846" s="50"/>
    </row>
    <row r="3847" spans="1:5" ht="20.25">
      <c r="A3847" s="30"/>
      <c r="B3847" s="51"/>
      <c r="C3847" s="30"/>
      <c r="D3847" s="49"/>
      <c r="E3847" s="50"/>
    </row>
    <row r="3848" spans="1:5" ht="20.25">
      <c r="A3848" s="52"/>
      <c r="B3848" s="53"/>
      <c r="C3848" s="1238" t="s">
        <v>779</v>
      </c>
      <c r="D3848" s="1239"/>
      <c r="E3848" s="62">
        <f>SUM(E3821:E3847)</f>
        <v>509672</v>
      </c>
    </row>
    <row r="3849" spans="1:5" ht="20.25">
      <c r="A3849" s="55" t="s">
        <v>23</v>
      </c>
      <c r="B3849" s="40"/>
      <c r="C3849" s="40"/>
      <c r="D3849" s="40"/>
      <c r="E3849" s="40"/>
    </row>
    <row r="3850" spans="1:5" ht="20.25">
      <c r="A3850" s="19" t="s">
        <v>0</v>
      </c>
      <c r="B3850" s="40"/>
      <c r="C3850" s="40"/>
      <c r="D3850" s="40"/>
      <c r="E3850" s="40"/>
    </row>
    <row r="3851" spans="1:5" ht="20.25">
      <c r="A3851" s="19" t="s">
        <v>1</v>
      </c>
      <c r="B3851" s="22"/>
      <c r="C3851" s="22"/>
      <c r="D3851" s="22"/>
      <c r="E3851" s="22"/>
    </row>
    <row r="3852" spans="1:5" ht="20.25">
      <c r="A3852" s="19"/>
      <c r="B3852" s="20"/>
      <c r="C3852" s="20"/>
      <c r="D3852" s="21"/>
      <c r="E3852" s="22"/>
    </row>
    <row r="3853" spans="1:5" ht="20.25">
      <c r="A3853" s="19"/>
      <c r="B3853" s="20"/>
      <c r="C3853" s="19" t="s">
        <v>2</v>
      </c>
      <c r="D3853" s="21"/>
      <c r="E3853" s="21"/>
    </row>
    <row r="3854" spans="1:5" ht="20.25">
      <c r="A3854" s="19" t="s">
        <v>3</v>
      </c>
      <c r="B3854" s="23"/>
      <c r="C3854" s="20"/>
      <c r="D3854" s="22"/>
      <c r="E3854" s="22"/>
    </row>
    <row r="3855" spans="1:5" ht="20.25">
      <c r="A3855" s="21"/>
      <c r="B3855" s="23"/>
      <c r="C3855" s="20"/>
      <c r="D3855" s="22"/>
      <c r="E3855" s="22"/>
    </row>
    <row r="3856" spans="1:5" ht="20.25">
      <c r="A3856" s="21" t="s">
        <v>365</v>
      </c>
      <c r="B3856" s="23"/>
      <c r="C3856" s="20"/>
      <c r="D3856" s="22"/>
      <c r="E3856" s="22"/>
    </row>
    <row r="3857" spans="1:5" ht="20.25">
      <c r="A3857" s="21" t="s">
        <v>5</v>
      </c>
      <c r="B3857" s="24"/>
      <c r="C3857" s="21"/>
      <c r="D3857" s="22"/>
      <c r="E3857" s="22"/>
    </row>
    <row r="3858" spans="1:5" ht="20.25">
      <c r="A3858" s="21" t="s">
        <v>6</v>
      </c>
      <c r="B3858" s="24"/>
      <c r="C3858" s="21"/>
      <c r="D3858" s="22"/>
      <c r="E3858" s="22"/>
    </row>
    <row r="3859" spans="1:5" ht="20.25">
      <c r="A3859" s="714" t="s">
        <v>7</v>
      </c>
      <c r="B3859" s="26" t="s">
        <v>8</v>
      </c>
      <c r="C3859" s="712" t="s">
        <v>9</v>
      </c>
      <c r="D3859" s="713"/>
      <c r="E3859" s="714" t="s">
        <v>10</v>
      </c>
    </row>
    <row r="3860" spans="1:5" ht="20.25">
      <c r="A3860" s="27"/>
      <c r="B3860" s="28" t="s">
        <v>11</v>
      </c>
      <c r="C3860" s="714"/>
      <c r="D3860" s="29"/>
      <c r="E3860" s="27" t="s">
        <v>12</v>
      </c>
    </row>
    <row r="3861" spans="1:5" ht="20.25">
      <c r="A3861" s="30"/>
      <c r="B3861" s="31"/>
      <c r="C3861" s="715" t="s">
        <v>13</v>
      </c>
      <c r="D3861" s="718" t="s">
        <v>14</v>
      </c>
      <c r="E3861" s="715"/>
    </row>
    <row r="3862" spans="1:5" ht="20.25">
      <c r="A3862" s="657" t="s">
        <v>366</v>
      </c>
      <c r="B3862" s="636" t="s">
        <v>40</v>
      </c>
      <c r="C3862" s="636" t="s">
        <v>17</v>
      </c>
      <c r="D3862" s="637">
        <v>43100</v>
      </c>
      <c r="E3862" s="6">
        <v>2363012</v>
      </c>
    </row>
    <row r="3863" spans="1:5" ht="20.25">
      <c r="A3863" s="280"/>
      <c r="B3863" s="280"/>
      <c r="C3863" s="282"/>
      <c r="D3863" s="38"/>
      <c r="E3863" s="89"/>
    </row>
    <row r="3864" spans="1:5" ht="20.25">
      <c r="A3864" s="41"/>
      <c r="B3864" s="280"/>
      <c r="C3864" s="282"/>
      <c r="D3864" s="38"/>
      <c r="E3864" s="89"/>
    </row>
    <row r="3865" spans="1:5" ht="20.25">
      <c r="A3865" s="41"/>
      <c r="B3865" s="280"/>
      <c r="C3865" s="282"/>
      <c r="D3865" s="86"/>
      <c r="E3865" s="89"/>
    </row>
    <row r="3866" spans="1:5" ht="20.25">
      <c r="A3866" s="41"/>
      <c r="B3866" s="280"/>
      <c r="C3866" s="280"/>
      <c r="D3866" s="38"/>
      <c r="E3866" s="89"/>
    </row>
    <row r="3867" spans="1:5" ht="20.25">
      <c r="A3867" s="41"/>
      <c r="B3867" s="280"/>
      <c r="C3867" s="282"/>
      <c r="D3867" s="38"/>
      <c r="E3867" s="88"/>
    </row>
    <row r="3868" spans="1:5" ht="20.25">
      <c r="A3868" s="41"/>
      <c r="B3868" s="280"/>
      <c r="C3868" s="282"/>
      <c r="D3868" s="86"/>
      <c r="E3868" s="88"/>
    </row>
    <row r="3869" spans="1:5" ht="20.25">
      <c r="A3869" s="41"/>
      <c r="B3869" s="280"/>
      <c r="C3869" s="280"/>
      <c r="D3869" s="38"/>
      <c r="E3869" s="89"/>
    </row>
    <row r="3870" spans="1:5" ht="20.25">
      <c r="A3870" s="280"/>
      <c r="B3870" s="280"/>
      <c r="C3870" s="280"/>
      <c r="D3870" s="38"/>
      <c r="E3870" s="88"/>
    </row>
    <row r="3871" spans="1:5" ht="20.25">
      <c r="A3871" s="41"/>
      <c r="B3871" s="280"/>
      <c r="C3871" s="280"/>
      <c r="D3871" s="38"/>
      <c r="E3871" s="88"/>
    </row>
    <row r="3872" spans="1:5" ht="20.25">
      <c r="A3872" s="41"/>
      <c r="B3872" s="281"/>
      <c r="C3872" s="280"/>
      <c r="D3872" s="78"/>
      <c r="E3872" s="89"/>
    </row>
    <row r="3873" spans="1:5" ht="20.25">
      <c r="A3873" s="47"/>
      <c r="B3873" s="28"/>
      <c r="C3873" s="27"/>
      <c r="D3873" s="148"/>
      <c r="E3873" s="27"/>
    </row>
    <row r="3874" spans="1:5" ht="20.25">
      <c r="A3874" s="47"/>
      <c r="B3874" s="27"/>
      <c r="C3874" s="27"/>
      <c r="D3874" s="27"/>
      <c r="E3874" s="27"/>
    </row>
    <row r="3875" spans="1:5" ht="20.25">
      <c r="A3875" s="280"/>
      <c r="B3875" s="280"/>
      <c r="C3875" s="280"/>
      <c r="D3875" s="38"/>
      <c r="E3875" s="88"/>
    </row>
    <row r="3876" spans="1:5" ht="20.25">
      <c r="A3876" s="280"/>
      <c r="B3876" s="280"/>
      <c r="C3876" s="280"/>
      <c r="D3876" s="38"/>
      <c r="E3876" s="88"/>
    </row>
    <row r="3877" spans="1:5" ht="20.25">
      <c r="A3877" s="41"/>
      <c r="B3877" s="280"/>
      <c r="C3877" s="280"/>
      <c r="D3877" s="38"/>
      <c r="E3877" s="88"/>
    </row>
    <row r="3878" spans="1:5" ht="20.25">
      <c r="A3878" s="41"/>
      <c r="B3878" s="280"/>
      <c r="C3878" s="280"/>
      <c r="D3878" s="38"/>
      <c r="E3878" s="88"/>
    </row>
    <row r="3879" spans="1:5" ht="20.25">
      <c r="A3879" s="41"/>
      <c r="B3879" s="280"/>
      <c r="C3879" s="280"/>
      <c r="D3879" s="38"/>
      <c r="E3879" s="89"/>
    </row>
    <row r="3880" spans="1:5" ht="20.25">
      <c r="A3880" s="280"/>
      <c r="B3880" s="281"/>
      <c r="C3880" s="280"/>
      <c r="D3880" s="45"/>
      <c r="E3880" s="46"/>
    </row>
    <row r="3881" spans="1:5" ht="20.25">
      <c r="A3881" s="280"/>
      <c r="B3881" s="281"/>
      <c r="C3881" s="280"/>
      <c r="D3881" s="45"/>
      <c r="E3881" s="46"/>
    </row>
    <row r="3882" spans="1:5" ht="20.25">
      <c r="A3882" s="280"/>
      <c r="B3882" s="281"/>
      <c r="C3882" s="280"/>
      <c r="D3882" s="45"/>
      <c r="E3882" s="46"/>
    </row>
    <row r="3883" spans="1:5" ht="20.25">
      <c r="A3883" s="280"/>
      <c r="B3883" s="281"/>
      <c r="C3883" s="280"/>
      <c r="D3883" s="45"/>
      <c r="E3883" s="46"/>
    </row>
    <row r="3884" spans="1:5" ht="20.25">
      <c r="A3884" s="280"/>
      <c r="B3884" s="281"/>
      <c r="C3884" s="280"/>
      <c r="D3884" s="45"/>
      <c r="E3884" s="46"/>
    </row>
    <row r="3885" spans="1:5" ht="20.25">
      <c r="A3885" s="280"/>
      <c r="B3885" s="281"/>
      <c r="C3885" s="280"/>
      <c r="D3885" s="45"/>
      <c r="E3885" s="46"/>
    </row>
    <row r="3886" spans="1:5" ht="20.25">
      <c r="A3886" s="280"/>
      <c r="B3886" s="281"/>
      <c r="C3886" s="280"/>
      <c r="D3886" s="45"/>
      <c r="E3886" s="46"/>
    </row>
    <row r="3887" spans="1:5" ht="20.25">
      <c r="A3887" s="47"/>
      <c r="B3887" s="48"/>
      <c r="C3887" s="47"/>
      <c r="D3887" s="49"/>
      <c r="E3887" s="50"/>
    </row>
    <row r="3888" spans="1:5" ht="20.25">
      <c r="A3888" s="30"/>
      <c r="B3888" s="51"/>
      <c r="C3888" s="30"/>
      <c r="D3888" s="49"/>
      <c r="E3888" s="50"/>
    </row>
    <row r="3889" spans="1:6" ht="20.25">
      <c r="A3889" s="52"/>
      <c r="B3889" s="53"/>
      <c r="C3889" s="1238" t="s">
        <v>779</v>
      </c>
      <c r="D3889" s="1239"/>
      <c r="E3889" s="140">
        <f>SUM(E3862:E3888)</f>
        <v>2363012</v>
      </c>
    </row>
    <row r="3890" spans="1:6" ht="20.25">
      <c r="A3890" s="55" t="s">
        <v>23</v>
      </c>
      <c r="B3890" s="53"/>
      <c r="C3890" s="28" t="s">
        <v>368</v>
      </c>
      <c r="D3890" s="28"/>
      <c r="E3890" s="179"/>
    </row>
    <row r="3891" spans="1:6" ht="20.25">
      <c r="A3891" s="19" t="s">
        <v>0</v>
      </c>
      <c r="B3891" s="40"/>
      <c r="C3891" s="40"/>
      <c r="D3891" s="40"/>
      <c r="E3891" s="40"/>
    </row>
    <row r="3892" spans="1:6" ht="20.25">
      <c r="A3892" s="19" t="s">
        <v>1</v>
      </c>
      <c r="B3892" s="40"/>
      <c r="C3892" s="40"/>
      <c r="D3892" s="40"/>
      <c r="E3892" s="40"/>
    </row>
    <row r="3893" spans="1:6" ht="20.25">
      <c r="A3893" s="19"/>
      <c r="B3893" s="20"/>
      <c r="C3893" s="20"/>
      <c r="D3893" s="21"/>
      <c r="E3893" s="22"/>
    </row>
    <row r="3894" spans="1:6" ht="20.25">
      <c r="A3894" s="19"/>
      <c r="B3894" s="20"/>
      <c r="C3894" s="19" t="s">
        <v>2</v>
      </c>
      <c r="D3894" s="21"/>
      <c r="E3894" s="21"/>
    </row>
    <row r="3895" spans="1:6" ht="20.25">
      <c r="A3895" s="19" t="s">
        <v>3</v>
      </c>
      <c r="B3895" s="23"/>
      <c r="C3895" s="20"/>
      <c r="D3895" s="22"/>
      <c r="E3895" s="22"/>
    </row>
    <row r="3896" spans="1:6" ht="20.25">
      <c r="A3896" s="21"/>
      <c r="B3896" s="23"/>
      <c r="C3896" s="20"/>
      <c r="D3896" s="22"/>
      <c r="E3896" s="22"/>
    </row>
    <row r="3897" spans="1:6" ht="20.25">
      <c r="A3897" s="21" t="s">
        <v>369</v>
      </c>
      <c r="B3897" s="23"/>
      <c r="C3897" s="20"/>
      <c r="D3897" s="22"/>
      <c r="E3897" s="22"/>
    </row>
    <row r="3898" spans="1:6" ht="20.25">
      <c r="A3898" s="21" t="s">
        <v>5</v>
      </c>
      <c r="B3898" s="24"/>
      <c r="C3898" s="21"/>
      <c r="D3898" s="22"/>
      <c r="E3898" s="22"/>
    </row>
    <row r="3899" spans="1:6" ht="20.25">
      <c r="A3899" s="21" t="s">
        <v>6</v>
      </c>
      <c r="B3899" s="24"/>
      <c r="C3899" s="21"/>
      <c r="D3899" s="22"/>
      <c r="E3899" s="22"/>
    </row>
    <row r="3900" spans="1:6" ht="20.25">
      <c r="A3900" s="714" t="s">
        <v>7</v>
      </c>
      <c r="B3900" s="26" t="s">
        <v>8</v>
      </c>
      <c r="C3900" s="712" t="s">
        <v>9</v>
      </c>
      <c r="D3900" s="713"/>
      <c r="E3900" s="714" t="s">
        <v>10</v>
      </c>
    </row>
    <row r="3901" spans="1:6" ht="20.25">
      <c r="A3901" s="27"/>
      <c r="B3901" s="28" t="s">
        <v>11</v>
      </c>
      <c r="C3901" s="714"/>
      <c r="D3901" s="29"/>
      <c r="E3901" s="27" t="s">
        <v>12</v>
      </c>
    </row>
    <row r="3902" spans="1:6" ht="20.25">
      <c r="A3902" s="30"/>
      <c r="B3902" s="31"/>
      <c r="C3902" s="715" t="s">
        <v>13</v>
      </c>
      <c r="D3902" s="718" t="s">
        <v>14</v>
      </c>
      <c r="E3902" s="715"/>
    </row>
    <row r="3903" spans="1:6" ht="20.25">
      <c r="A3903" s="34" t="s">
        <v>370</v>
      </c>
      <c r="B3903" s="280" t="s">
        <v>40</v>
      </c>
      <c r="C3903" s="280" t="s">
        <v>19</v>
      </c>
      <c r="D3903" s="38">
        <v>43190</v>
      </c>
      <c r="E3903" s="91">
        <v>108599</v>
      </c>
      <c r="F3903" s="302">
        <v>39448</v>
      </c>
    </row>
    <row r="3904" spans="1:6" ht="20.25">
      <c r="A3904" s="280"/>
      <c r="B3904" s="280"/>
      <c r="C3904" s="280"/>
      <c r="D3904" s="38"/>
      <c r="E3904" s="91"/>
    </row>
    <row r="3905" spans="1:5" ht="20.25">
      <c r="A3905" s="41"/>
      <c r="B3905" s="280"/>
      <c r="C3905" s="280"/>
      <c r="D3905" s="38"/>
      <c r="E3905" s="91"/>
    </row>
    <row r="3906" spans="1:5" ht="20.25">
      <c r="A3906" s="41"/>
      <c r="B3906" s="280"/>
      <c r="C3906" s="282"/>
      <c r="D3906" s="38"/>
      <c r="E3906" s="88"/>
    </row>
    <row r="3907" spans="1:5" ht="20.25">
      <c r="A3907" s="41"/>
      <c r="B3907" s="280"/>
      <c r="C3907" s="280"/>
      <c r="D3907" s="38"/>
      <c r="E3907" s="88"/>
    </row>
    <row r="3908" spans="1:5" ht="20.25">
      <c r="A3908" s="41"/>
      <c r="B3908" s="280"/>
      <c r="C3908" s="282"/>
      <c r="D3908" s="38"/>
      <c r="E3908" s="88"/>
    </row>
    <row r="3909" spans="1:5" ht="20.25">
      <c r="A3909" s="41"/>
      <c r="B3909" s="280"/>
      <c r="C3909" s="282"/>
      <c r="D3909" s="86"/>
      <c r="E3909" s="88"/>
    </row>
    <row r="3910" spans="1:5" ht="20.25">
      <c r="A3910" s="41"/>
      <c r="B3910" s="280"/>
      <c r="C3910" s="280"/>
      <c r="D3910" s="38"/>
      <c r="E3910" s="89"/>
    </row>
    <row r="3911" spans="1:5" ht="20.25">
      <c r="A3911" s="280"/>
      <c r="B3911" s="280"/>
      <c r="C3911" s="280"/>
      <c r="D3911" s="38"/>
      <c r="E3911" s="88"/>
    </row>
    <row r="3912" spans="1:5" ht="20.25">
      <c r="A3912" s="41"/>
      <c r="B3912" s="280"/>
      <c r="C3912" s="280"/>
      <c r="D3912" s="38"/>
      <c r="E3912" s="88"/>
    </row>
    <row r="3913" spans="1:5" ht="20.25">
      <c r="A3913" s="41"/>
      <c r="B3913" s="281"/>
      <c r="C3913" s="280"/>
      <c r="D3913" s="78"/>
      <c r="E3913" s="89"/>
    </row>
    <row r="3914" spans="1:5" ht="20.25">
      <c r="A3914" s="47"/>
      <c r="B3914" s="28"/>
      <c r="C3914" s="27"/>
      <c r="D3914" s="148"/>
      <c r="E3914" s="27"/>
    </row>
    <row r="3915" spans="1:5" ht="20.25">
      <c r="A3915" s="47"/>
      <c r="B3915" s="27"/>
      <c r="C3915" s="27"/>
      <c r="D3915" s="27"/>
      <c r="E3915" s="27"/>
    </row>
    <row r="3916" spans="1:5" ht="20.25">
      <c r="A3916" s="280"/>
      <c r="B3916" s="280"/>
      <c r="C3916" s="280"/>
      <c r="D3916" s="38"/>
      <c r="E3916" s="88"/>
    </row>
    <row r="3917" spans="1:5" ht="20.25">
      <c r="A3917" s="280"/>
      <c r="B3917" s="280"/>
      <c r="C3917" s="280"/>
      <c r="D3917" s="38"/>
      <c r="E3917" s="88"/>
    </row>
    <row r="3918" spans="1:5" ht="20.25">
      <c r="A3918" s="41"/>
      <c r="B3918" s="280"/>
      <c r="C3918" s="280"/>
      <c r="D3918" s="38"/>
      <c r="E3918" s="88"/>
    </row>
    <row r="3919" spans="1:5" ht="20.25">
      <c r="A3919" s="41"/>
      <c r="B3919" s="280"/>
      <c r="C3919" s="280"/>
      <c r="D3919" s="38"/>
      <c r="E3919" s="88"/>
    </row>
    <row r="3920" spans="1:5" ht="20.25">
      <c r="A3920" s="41"/>
      <c r="B3920" s="280"/>
      <c r="C3920" s="280"/>
      <c r="D3920" s="38"/>
      <c r="E3920" s="89"/>
    </row>
    <row r="3921" spans="1:5" ht="20.25">
      <c r="A3921" s="41"/>
      <c r="B3921" s="281"/>
      <c r="C3921" s="280"/>
      <c r="D3921" s="42"/>
      <c r="E3921" s="89"/>
    </row>
    <row r="3922" spans="1:5" ht="20.25">
      <c r="A3922" s="41"/>
      <c r="B3922" s="281"/>
      <c r="C3922" s="280"/>
      <c r="D3922" s="42"/>
      <c r="E3922" s="89"/>
    </row>
    <row r="3923" spans="1:5" ht="20.25">
      <c r="A3923" s="41"/>
      <c r="B3923" s="281"/>
      <c r="C3923" s="280"/>
      <c r="D3923" s="42"/>
      <c r="E3923" s="89"/>
    </row>
    <row r="3924" spans="1:5" ht="20.25">
      <c r="A3924" s="280"/>
      <c r="B3924" s="281"/>
      <c r="C3924" s="280"/>
      <c r="D3924" s="45"/>
      <c r="E3924" s="46"/>
    </row>
    <row r="3925" spans="1:5" ht="20.25">
      <c r="A3925" s="280"/>
      <c r="B3925" s="281"/>
      <c r="C3925" s="280"/>
      <c r="D3925" s="45"/>
      <c r="E3925" s="46"/>
    </row>
    <row r="3926" spans="1:5" ht="20.25">
      <c r="A3926" s="280"/>
      <c r="B3926" s="281"/>
      <c r="C3926" s="280"/>
      <c r="D3926" s="45"/>
      <c r="E3926" s="46"/>
    </row>
    <row r="3927" spans="1:5" ht="20.25">
      <c r="A3927" s="280"/>
      <c r="B3927" s="281"/>
      <c r="C3927" s="280"/>
      <c r="D3927" s="45"/>
      <c r="E3927" s="46"/>
    </row>
    <row r="3928" spans="1:5" ht="20.25">
      <c r="A3928" s="47"/>
      <c r="B3928" s="48"/>
      <c r="C3928" s="47"/>
      <c r="D3928" s="49"/>
      <c r="E3928" s="50"/>
    </row>
    <row r="3929" spans="1:5" ht="20.25">
      <c r="A3929" s="30"/>
      <c r="B3929" s="51"/>
      <c r="C3929" s="30"/>
      <c r="D3929" s="49"/>
      <c r="E3929" s="50"/>
    </row>
    <row r="3930" spans="1:5" ht="20.25">
      <c r="A3930" s="52"/>
      <c r="B3930" s="53"/>
      <c r="C3930" s="1238" t="s">
        <v>779</v>
      </c>
      <c r="D3930" s="1239"/>
      <c r="E3930" s="140">
        <f>SUM(E3903:E3929)</f>
        <v>108599</v>
      </c>
    </row>
    <row r="3931" spans="1:5" ht="20.25">
      <c r="A3931" s="55" t="s">
        <v>23</v>
      </c>
      <c r="B3931" s="40"/>
      <c r="C3931" s="40"/>
      <c r="D3931" s="40"/>
      <c r="E3931" s="40"/>
    </row>
    <row r="3932" spans="1:5" ht="20.25">
      <c r="A3932" s="19" t="s">
        <v>0</v>
      </c>
      <c r="B3932" s="40"/>
      <c r="C3932" s="40"/>
      <c r="D3932" s="40"/>
      <c r="E3932" s="40"/>
    </row>
    <row r="3933" spans="1:5" ht="20.25">
      <c r="A3933" s="19" t="s">
        <v>1</v>
      </c>
      <c r="B3933" s="22"/>
      <c r="C3933" s="22"/>
      <c r="D3933" s="22"/>
      <c r="E3933" s="22"/>
    </row>
    <row r="3934" spans="1:5" ht="20.25">
      <c r="A3934" s="19"/>
      <c r="B3934" s="20"/>
      <c r="C3934" s="20"/>
      <c r="D3934" s="21"/>
      <c r="E3934" s="22"/>
    </row>
    <row r="3935" spans="1:5" ht="20.25">
      <c r="A3935" s="19"/>
      <c r="B3935" s="20"/>
      <c r="C3935" s="19" t="s">
        <v>2</v>
      </c>
      <c r="D3935" s="21"/>
      <c r="E3935" s="21"/>
    </row>
    <row r="3936" spans="1:5" ht="20.25">
      <c r="A3936" s="19" t="s">
        <v>3</v>
      </c>
      <c r="B3936" s="23"/>
      <c r="C3936" s="20"/>
      <c r="D3936" s="22"/>
      <c r="E3936" s="22"/>
    </row>
    <row r="3937" spans="1:6" ht="20.25">
      <c r="A3937" s="21"/>
      <c r="B3937" s="23"/>
      <c r="C3937" s="20"/>
      <c r="D3937" s="22"/>
      <c r="E3937" s="22"/>
    </row>
    <row r="3938" spans="1:6" ht="20.25">
      <c r="A3938" s="21" t="s">
        <v>371</v>
      </c>
      <c r="B3938" s="23"/>
      <c r="C3938" s="20"/>
      <c r="D3938" s="22"/>
      <c r="E3938" s="22"/>
    </row>
    <row r="3939" spans="1:6" ht="20.25">
      <c r="A3939" s="21" t="s">
        <v>5</v>
      </c>
      <c r="B3939" s="24"/>
      <c r="C3939" s="21"/>
      <c r="D3939" s="22"/>
      <c r="E3939" s="22"/>
    </row>
    <row r="3940" spans="1:6" ht="20.25">
      <c r="A3940" s="21" t="s">
        <v>6</v>
      </c>
      <c r="B3940" s="24"/>
      <c r="C3940" s="21"/>
      <c r="D3940" s="22"/>
      <c r="E3940" s="22"/>
    </row>
    <row r="3941" spans="1:6" ht="20.25">
      <c r="A3941" s="714" t="s">
        <v>7</v>
      </c>
      <c r="B3941" s="26" t="s">
        <v>8</v>
      </c>
      <c r="C3941" s="712" t="s">
        <v>9</v>
      </c>
      <c r="D3941" s="713"/>
      <c r="E3941" s="714" t="s">
        <v>10</v>
      </c>
    </row>
    <row r="3942" spans="1:6" ht="20.25">
      <c r="A3942" s="27"/>
      <c r="B3942" s="28" t="s">
        <v>11</v>
      </c>
      <c r="C3942" s="714"/>
      <c r="D3942" s="29"/>
      <c r="E3942" s="27" t="s">
        <v>12</v>
      </c>
    </row>
    <row r="3943" spans="1:6" ht="20.25">
      <c r="A3943" s="30"/>
      <c r="B3943" s="31"/>
      <c r="C3943" s="715" t="s">
        <v>13</v>
      </c>
      <c r="D3943" s="718" t="s">
        <v>14</v>
      </c>
      <c r="E3943" s="715"/>
    </row>
    <row r="3944" spans="1:6" ht="20.25">
      <c r="A3944" s="34" t="s">
        <v>372</v>
      </c>
      <c r="B3944" s="280" t="s">
        <v>18</v>
      </c>
      <c r="C3944" s="280" t="s">
        <v>19</v>
      </c>
      <c r="D3944" s="86">
        <v>43190</v>
      </c>
      <c r="E3944" s="58">
        <v>1107106</v>
      </c>
      <c r="F3944" s="302">
        <v>43101</v>
      </c>
    </row>
    <row r="3945" spans="1:6" ht="20.25">
      <c r="A3945" s="280"/>
      <c r="B3945" s="280"/>
      <c r="C3945" s="280"/>
      <c r="D3945" s="86"/>
      <c r="E3945" s="58"/>
    </row>
    <row r="3946" spans="1:6" ht="20.25">
      <c r="A3946" s="41"/>
      <c r="B3946" s="280"/>
      <c r="C3946" s="280"/>
      <c r="D3946" s="86"/>
      <c r="E3946" s="58"/>
    </row>
    <row r="3947" spans="1:6" ht="20.25">
      <c r="A3947" s="41"/>
      <c r="B3947" s="280"/>
      <c r="C3947" s="282"/>
      <c r="D3947" s="38"/>
      <c r="E3947" s="180"/>
    </row>
    <row r="3948" spans="1:6" ht="20.25">
      <c r="A3948" s="41"/>
      <c r="B3948" s="280"/>
      <c r="C3948" s="280"/>
      <c r="D3948" s="38"/>
      <c r="E3948" s="180"/>
    </row>
    <row r="3949" spans="1:6" ht="20.25">
      <c r="A3949" s="41"/>
      <c r="B3949" s="280"/>
      <c r="C3949" s="282"/>
      <c r="D3949" s="38"/>
      <c r="E3949" s="180"/>
    </row>
    <row r="3950" spans="1:6" ht="20.25">
      <c r="A3950" s="41"/>
      <c r="B3950" s="280"/>
      <c r="C3950" s="282"/>
      <c r="D3950" s="38"/>
      <c r="E3950" s="180"/>
    </row>
    <row r="3951" spans="1:6" ht="20.25">
      <c r="A3951" s="41"/>
      <c r="B3951" s="280"/>
      <c r="C3951" s="280"/>
      <c r="D3951" s="38"/>
      <c r="E3951" s="58"/>
    </row>
    <row r="3952" spans="1:6" ht="20.25">
      <c r="A3952" s="280"/>
      <c r="B3952" s="280"/>
      <c r="C3952" s="280"/>
      <c r="D3952" s="38"/>
      <c r="E3952" s="180"/>
    </row>
    <row r="3953" spans="1:5" ht="20.25">
      <c r="A3953" s="41"/>
      <c r="B3953" s="280"/>
      <c r="C3953" s="280"/>
      <c r="D3953" s="38"/>
      <c r="E3953" s="60"/>
    </row>
    <row r="3954" spans="1:5" ht="20.25">
      <c r="A3954" s="41"/>
      <c r="B3954" s="281"/>
      <c r="C3954" s="280"/>
      <c r="D3954" s="78"/>
      <c r="E3954" s="58"/>
    </row>
    <row r="3955" spans="1:5" ht="20.25">
      <c r="A3955" s="47"/>
      <c r="B3955" s="28"/>
      <c r="C3955" s="27"/>
      <c r="D3955" s="148"/>
      <c r="E3955" s="181"/>
    </row>
    <row r="3956" spans="1:5" ht="20.25">
      <c r="A3956" s="47"/>
      <c r="B3956" s="27"/>
      <c r="C3956" s="27"/>
      <c r="D3956" s="27"/>
      <c r="E3956" s="181"/>
    </row>
    <row r="3957" spans="1:5" ht="20.25">
      <c r="A3957" s="280"/>
      <c r="B3957" s="280"/>
      <c r="C3957" s="280"/>
      <c r="D3957" s="38"/>
      <c r="E3957" s="60"/>
    </row>
    <row r="3958" spans="1:5" ht="20.25">
      <c r="A3958" s="41"/>
      <c r="B3958" s="280"/>
      <c r="C3958" s="280"/>
      <c r="D3958" s="38"/>
      <c r="E3958" s="60"/>
    </row>
    <row r="3959" spans="1:5" ht="20.25">
      <c r="A3959" s="41"/>
      <c r="B3959" s="280"/>
      <c r="C3959" s="280"/>
      <c r="D3959" s="38"/>
      <c r="E3959" s="60"/>
    </row>
    <row r="3960" spans="1:5" ht="20.25">
      <c r="A3960" s="41"/>
      <c r="B3960" s="280"/>
      <c r="C3960" s="280"/>
      <c r="D3960" s="38"/>
      <c r="E3960" s="60"/>
    </row>
    <row r="3961" spans="1:5" ht="20.25">
      <c r="A3961" s="41"/>
      <c r="B3961" s="280"/>
      <c r="C3961" s="280"/>
      <c r="D3961" s="38"/>
      <c r="E3961" s="58"/>
    </row>
    <row r="3962" spans="1:5" ht="20.25">
      <c r="A3962" s="41"/>
      <c r="B3962" s="281"/>
      <c r="C3962" s="280"/>
      <c r="D3962" s="42"/>
      <c r="E3962" s="58"/>
    </row>
    <row r="3963" spans="1:5" ht="20.25">
      <c r="A3963" s="41"/>
      <c r="B3963" s="281"/>
      <c r="C3963" s="280"/>
      <c r="D3963" s="42"/>
      <c r="E3963" s="58"/>
    </row>
    <row r="3964" spans="1:5" ht="20.25">
      <c r="A3964" s="41"/>
      <c r="B3964" s="281"/>
      <c r="C3964" s="280"/>
      <c r="D3964" s="42"/>
      <c r="E3964" s="58"/>
    </row>
    <row r="3965" spans="1:5" ht="20.25">
      <c r="A3965" s="280"/>
      <c r="B3965" s="281"/>
      <c r="C3965" s="280"/>
      <c r="D3965" s="45"/>
      <c r="E3965" s="182"/>
    </row>
    <row r="3966" spans="1:5" ht="20.25">
      <c r="A3966" s="280"/>
      <c r="B3966" s="281"/>
      <c r="C3966" s="280"/>
      <c r="D3966" s="45"/>
      <c r="E3966" s="182"/>
    </row>
    <row r="3967" spans="1:5" ht="20.25">
      <c r="A3967" s="280"/>
      <c r="B3967" s="281"/>
      <c r="C3967" s="280"/>
      <c r="D3967" s="45"/>
      <c r="E3967" s="182"/>
    </row>
    <row r="3968" spans="1:5" ht="20.25">
      <c r="A3968" s="280"/>
      <c r="B3968" s="281"/>
      <c r="C3968" s="280"/>
      <c r="D3968" s="45"/>
      <c r="E3968" s="182"/>
    </row>
    <row r="3969" spans="1:5" ht="20.25">
      <c r="A3969" s="47"/>
      <c r="B3969" s="48"/>
      <c r="C3969" s="47"/>
      <c r="D3969" s="49"/>
      <c r="E3969" s="183"/>
    </row>
    <row r="3970" spans="1:5" ht="20.25">
      <c r="A3970" s="30"/>
      <c r="B3970" s="51"/>
      <c r="C3970" s="30"/>
      <c r="D3970" s="49"/>
      <c r="E3970" s="183"/>
    </row>
    <row r="3971" spans="1:5" ht="20.25">
      <c r="A3971" s="52"/>
      <c r="B3971" s="53"/>
      <c r="C3971" s="1238" t="s">
        <v>779</v>
      </c>
      <c r="D3971" s="1239"/>
      <c r="E3971" s="140">
        <f>SUM(E3944:E3970)</f>
        <v>1107106</v>
      </c>
    </row>
    <row r="3972" spans="1:5" ht="20.25">
      <c r="A3972" s="55" t="s">
        <v>23</v>
      </c>
      <c r="B3972" s="40"/>
      <c r="C3972" s="40"/>
      <c r="D3972" s="40"/>
      <c r="E3972" s="40"/>
    </row>
    <row r="3973" spans="1:5" ht="20.25">
      <c r="A3973" s="19" t="s">
        <v>0</v>
      </c>
      <c r="B3973" s="40"/>
      <c r="C3973" s="40"/>
      <c r="D3973" s="40"/>
      <c r="E3973" s="40"/>
    </row>
    <row r="3974" spans="1:5" ht="20.25">
      <c r="A3974" s="19" t="s">
        <v>1</v>
      </c>
      <c r="B3974" s="22"/>
      <c r="C3974" s="22"/>
      <c r="D3974" s="22"/>
      <c r="E3974" s="22"/>
    </row>
    <row r="3975" spans="1:5" ht="20.25">
      <c r="A3975" s="19"/>
      <c r="B3975" s="20"/>
      <c r="C3975" s="20"/>
      <c r="D3975" s="21"/>
      <c r="E3975" s="22"/>
    </row>
    <row r="3976" spans="1:5" ht="20.25">
      <c r="A3976" s="19"/>
      <c r="B3976" s="20"/>
      <c r="C3976" s="19" t="s">
        <v>2</v>
      </c>
      <c r="D3976" s="21"/>
      <c r="E3976" s="21"/>
    </row>
    <row r="3977" spans="1:5" ht="20.25">
      <c r="A3977" s="19" t="s">
        <v>3</v>
      </c>
      <c r="B3977" s="23"/>
      <c r="C3977" s="20"/>
      <c r="D3977" s="22"/>
      <c r="E3977" s="22"/>
    </row>
    <row r="3978" spans="1:5" ht="20.25">
      <c r="A3978" s="21"/>
      <c r="B3978" s="23"/>
      <c r="C3978" s="20"/>
      <c r="D3978" s="22"/>
      <c r="E3978" s="22"/>
    </row>
    <row r="3979" spans="1:5" ht="20.25">
      <c r="A3979" s="21" t="s">
        <v>373</v>
      </c>
      <c r="B3979" s="23"/>
      <c r="C3979" s="20"/>
      <c r="D3979" s="22"/>
      <c r="E3979" s="22"/>
    </row>
    <row r="3980" spans="1:5" ht="20.25">
      <c r="A3980" s="21" t="s">
        <v>5</v>
      </c>
      <c r="B3980" s="24"/>
      <c r="C3980" s="21"/>
      <c r="D3980" s="22"/>
      <c r="E3980" s="22"/>
    </row>
    <row r="3981" spans="1:5" ht="20.25">
      <c r="A3981" s="21" t="s">
        <v>6</v>
      </c>
      <c r="B3981" s="24"/>
      <c r="C3981" s="21"/>
      <c r="D3981" s="22"/>
      <c r="E3981" s="22"/>
    </row>
    <row r="3982" spans="1:5" ht="20.25">
      <c r="A3982" s="714" t="s">
        <v>7</v>
      </c>
      <c r="B3982" s="26" t="s">
        <v>8</v>
      </c>
      <c r="C3982" s="712" t="s">
        <v>9</v>
      </c>
      <c r="D3982" s="713"/>
      <c r="E3982" s="714" t="s">
        <v>10</v>
      </c>
    </row>
    <row r="3983" spans="1:5" ht="20.25">
      <c r="A3983" s="27"/>
      <c r="B3983" s="28" t="s">
        <v>11</v>
      </c>
      <c r="C3983" s="714"/>
      <c r="D3983" s="29"/>
      <c r="E3983" s="27" t="s">
        <v>12</v>
      </c>
    </row>
    <row r="3984" spans="1:5" ht="20.25">
      <c r="A3984" s="30"/>
      <c r="B3984" s="31"/>
      <c r="C3984" s="715" t="s">
        <v>13</v>
      </c>
      <c r="D3984" s="718" t="s">
        <v>14</v>
      </c>
      <c r="E3984" s="715"/>
    </row>
    <row r="3985" spans="1:6" ht="20.25">
      <c r="A3985" s="34" t="s">
        <v>374</v>
      </c>
      <c r="B3985" s="280" t="s">
        <v>27</v>
      </c>
      <c r="C3985" s="282"/>
      <c r="D3985" s="38">
        <v>43190</v>
      </c>
      <c r="E3985" s="89">
        <v>-94018</v>
      </c>
      <c r="F3985" s="302">
        <v>43101</v>
      </c>
    </row>
    <row r="3986" spans="1:6" ht="20.25">
      <c r="A3986" s="280"/>
      <c r="B3986" s="280"/>
      <c r="C3986" s="280"/>
      <c r="D3986" s="38"/>
      <c r="E3986" s="89"/>
      <c r="F3986" s="306">
        <v>43101</v>
      </c>
    </row>
    <row r="3987" spans="1:6" ht="20.25">
      <c r="A3987" s="41"/>
      <c r="B3987" s="280"/>
      <c r="C3987" s="280"/>
      <c r="D3987" s="38"/>
      <c r="E3987" s="89"/>
    </row>
    <row r="3988" spans="1:6" ht="20.25">
      <c r="A3988" s="41"/>
      <c r="B3988" s="280"/>
      <c r="C3988" s="282"/>
      <c r="D3988" s="38"/>
      <c r="E3988" s="89"/>
    </row>
    <row r="3989" spans="1:6" ht="20.25">
      <c r="A3989" s="41"/>
      <c r="B3989" s="280"/>
      <c r="C3989" s="282"/>
      <c r="D3989" s="38"/>
      <c r="E3989" s="89"/>
    </row>
    <row r="3990" spans="1:6" ht="20.25">
      <c r="A3990" s="41"/>
      <c r="B3990" s="280"/>
      <c r="C3990" s="280"/>
      <c r="D3990" s="38"/>
      <c r="E3990" s="88"/>
    </row>
    <row r="3991" spans="1:6" ht="20.25">
      <c r="A3991" s="41"/>
      <c r="B3991" s="280"/>
      <c r="C3991" s="282"/>
      <c r="D3991" s="86"/>
      <c r="E3991" s="89"/>
    </row>
    <row r="3992" spans="1:6" ht="20.25">
      <c r="A3992" s="41"/>
      <c r="B3992" s="280"/>
      <c r="C3992" s="280"/>
      <c r="D3992" s="38"/>
      <c r="E3992" s="89"/>
    </row>
    <row r="3993" spans="1:6" ht="20.25">
      <c r="A3993" s="280"/>
      <c r="B3993" s="280"/>
      <c r="C3993" s="280"/>
      <c r="D3993" s="38"/>
      <c r="E3993" s="88"/>
    </row>
    <row r="3994" spans="1:6" ht="20.25">
      <c r="A3994" s="41"/>
      <c r="B3994" s="280"/>
      <c r="C3994" s="280"/>
      <c r="D3994" s="38"/>
      <c r="E3994" s="88"/>
    </row>
    <row r="3995" spans="1:6" ht="20.25">
      <c r="A3995" s="41"/>
      <c r="B3995" s="281"/>
      <c r="C3995" s="280"/>
      <c r="D3995" s="78"/>
      <c r="E3995" s="89"/>
    </row>
    <row r="3996" spans="1:6" ht="20.25">
      <c r="A3996" s="47"/>
      <c r="B3996" s="28"/>
      <c r="C3996" s="27"/>
      <c r="D3996" s="148"/>
      <c r="E3996" s="27"/>
    </row>
    <row r="3997" spans="1:6" ht="20.25">
      <c r="A3997" s="47"/>
      <c r="B3997" s="27"/>
      <c r="C3997" s="27"/>
      <c r="D3997" s="27"/>
      <c r="E3997" s="27"/>
    </row>
    <row r="3998" spans="1:6" ht="20.25">
      <c r="A3998" s="280"/>
      <c r="B3998" s="280"/>
      <c r="C3998" s="280"/>
      <c r="D3998" s="38"/>
      <c r="E3998" s="88"/>
    </row>
    <row r="3999" spans="1:6" ht="20.25">
      <c r="A3999" s="280"/>
      <c r="B3999" s="280"/>
      <c r="C3999" s="280"/>
      <c r="D3999" s="38"/>
      <c r="E3999" s="88"/>
    </row>
    <row r="4000" spans="1:6" ht="20.25">
      <c r="A4000" s="41"/>
      <c r="B4000" s="280"/>
      <c r="C4000" s="280"/>
      <c r="D4000" s="38"/>
      <c r="E4000" s="88"/>
    </row>
    <row r="4001" spans="1:5" ht="20.25">
      <c r="A4001" s="41"/>
      <c r="B4001" s="280"/>
      <c r="C4001" s="280"/>
      <c r="D4001" s="38"/>
      <c r="E4001" s="88"/>
    </row>
    <row r="4002" spans="1:5" ht="20.25">
      <c r="A4002" s="41"/>
      <c r="B4002" s="280"/>
      <c r="C4002" s="280"/>
      <c r="D4002" s="38"/>
      <c r="E4002" s="89"/>
    </row>
    <row r="4003" spans="1:5" ht="20.25">
      <c r="A4003" s="280"/>
      <c r="B4003" s="281"/>
      <c r="C4003" s="280"/>
      <c r="D4003" s="45"/>
      <c r="E4003" s="46"/>
    </row>
    <row r="4004" spans="1:5" ht="20.25">
      <c r="A4004" s="280"/>
      <c r="B4004" s="281"/>
      <c r="C4004" s="280"/>
      <c r="D4004" s="45"/>
      <c r="E4004" s="46"/>
    </row>
    <row r="4005" spans="1:5" ht="20.25">
      <c r="A4005" s="280"/>
      <c r="B4005" s="281"/>
      <c r="C4005" s="280"/>
      <c r="D4005" s="45"/>
      <c r="E4005" s="46"/>
    </row>
    <row r="4006" spans="1:5" ht="20.25">
      <c r="A4006" s="280"/>
      <c r="B4006" s="281"/>
      <c r="C4006" s="280"/>
      <c r="D4006" s="45"/>
      <c r="E4006" s="46"/>
    </row>
    <row r="4007" spans="1:5" ht="20.25">
      <c r="A4007" s="280"/>
      <c r="B4007" s="281"/>
      <c r="C4007" s="280"/>
      <c r="D4007" s="45"/>
      <c r="E4007" s="46"/>
    </row>
    <row r="4008" spans="1:5" ht="20.25">
      <c r="A4008" s="280"/>
      <c r="B4008" s="281"/>
      <c r="C4008" s="280"/>
      <c r="D4008" s="45"/>
      <c r="E4008" s="46"/>
    </row>
    <row r="4009" spans="1:5" ht="20.25">
      <c r="A4009" s="280"/>
      <c r="B4009" s="281"/>
      <c r="C4009" s="280"/>
      <c r="D4009" s="45"/>
      <c r="E4009" s="46"/>
    </row>
    <row r="4010" spans="1:5" ht="20.25">
      <c r="A4010" s="47"/>
      <c r="B4010" s="48"/>
      <c r="C4010" s="47"/>
      <c r="D4010" s="49"/>
      <c r="E4010" s="50"/>
    </row>
    <row r="4011" spans="1:5" ht="20.25">
      <c r="A4011" s="30"/>
      <c r="B4011" s="51"/>
      <c r="C4011" s="30"/>
      <c r="D4011" s="49"/>
      <c r="E4011" s="50"/>
    </row>
    <row r="4012" spans="1:5" ht="20.25">
      <c r="A4012" s="52"/>
      <c r="B4012" s="53"/>
      <c r="C4012" s="1238" t="s">
        <v>779</v>
      </c>
      <c r="D4012" s="1239"/>
      <c r="E4012" s="140">
        <f>SUM(E3985:E4011)</f>
        <v>-94018</v>
      </c>
    </row>
    <row r="4013" spans="1:5" ht="20.25">
      <c r="A4013" s="55" t="s">
        <v>23</v>
      </c>
      <c r="B4013" s="40"/>
      <c r="C4013" s="40"/>
      <c r="D4013" s="40"/>
      <c r="E4013" s="40"/>
    </row>
    <row r="4014" spans="1:5" ht="20.25">
      <c r="A4014" s="19" t="s">
        <v>0</v>
      </c>
      <c r="B4014" s="40"/>
      <c r="C4014" s="40"/>
      <c r="D4014" s="40"/>
      <c r="E4014" s="40"/>
    </row>
    <row r="4015" spans="1:5" ht="20.25">
      <c r="A4015" s="19" t="s">
        <v>1</v>
      </c>
      <c r="B4015" s="152"/>
      <c r="C4015" s="152"/>
      <c r="D4015" s="28"/>
      <c r="E4015" s="64"/>
    </row>
    <row r="4016" spans="1:5" ht="20.25">
      <c r="A4016" s="19"/>
      <c r="B4016" s="20"/>
      <c r="C4016" s="20"/>
      <c r="D4016" s="21"/>
      <c r="E4016" s="22"/>
    </row>
    <row r="4017" spans="1:6" ht="20.25">
      <c r="A4017" s="19"/>
      <c r="B4017" s="20"/>
      <c r="C4017" s="19" t="s">
        <v>2</v>
      </c>
      <c r="D4017" s="21"/>
      <c r="E4017" s="21"/>
    </row>
    <row r="4018" spans="1:6" ht="20.25">
      <c r="A4018" s="19" t="s">
        <v>3</v>
      </c>
      <c r="B4018" s="23"/>
      <c r="C4018" s="20"/>
      <c r="D4018" s="22"/>
      <c r="E4018" s="22"/>
      <c r="F4018" s="296"/>
    </row>
    <row r="4019" spans="1:6" ht="20.25">
      <c r="A4019" s="21"/>
      <c r="B4019" s="23"/>
      <c r="C4019" s="20"/>
      <c r="D4019" s="22"/>
      <c r="E4019" s="22"/>
      <c r="F4019" s="296"/>
    </row>
    <row r="4020" spans="1:6" ht="20.25">
      <c r="A4020" s="21" t="s">
        <v>375</v>
      </c>
      <c r="B4020" s="23"/>
      <c r="C4020" s="20"/>
      <c r="D4020" s="22"/>
      <c r="E4020" s="22"/>
      <c r="F4020" s="296"/>
    </row>
    <row r="4021" spans="1:6" ht="20.25">
      <c r="A4021" s="21" t="s">
        <v>5</v>
      </c>
      <c r="B4021" s="24"/>
      <c r="C4021" s="21"/>
      <c r="D4021" s="22"/>
      <c r="E4021" s="22"/>
      <c r="F4021" s="296"/>
    </row>
    <row r="4022" spans="1:6" ht="20.25">
      <c r="A4022" s="21" t="s">
        <v>6</v>
      </c>
      <c r="B4022" s="24"/>
      <c r="C4022" s="21"/>
      <c r="D4022" s="22"/>
      <c r="E4022" s="22"/>
      <c r="F4022" s="296"/>
    </row>
    <row r="4023" spans="1:6" ht="20.25">
      <c r="A4023" s="714" t="s">
        <v>7</v>
      </c>
      <c r="B4023" s="26" t="s">
        <v>8</v>
      </c>
      <c r="C4023" s="712" t="s">
        <v>9</v>
      </c>
      <c r="D4023" s="713"/>
      <c r="E4023" s="714" t="s">
        <v>10</v>
      </c>
      <c r="F4023" s="296"/>
    </row>
    <row r="4024" spans="1:6" ht="20.25">
      <c r="A4024" s="27"/>
      <c r="B4024" s="28" t="s">
        <v>11</v>
      </c>
      <c r="C4024" s="714"/>
      <c r="D4024" s="29"/>
      <c r="E4024" s="27" t="s">
        <v>12</v>
      </c>
      <c r="F4024" s="296"/>
    </row>
    <row r="4025" spans="1:6" ht="20.25">
      <c r="A4025" s="30"/>
      <c r="B4025" s="31"/>
      <c r="C4025" s="715" t="s">
        <v>13</v>
      </c>
      <c r="D4025" s="718" t="s">
        <v>14</v>
      </c>
      <c r="E4025" s="715"/>
      <c r="F4025" s="296"/>
    </row>
    <row r="4026" spans="1:6" ht="20.25">
      <c r="A4026" s="34" t="s">
        <v>376</v>
      </c>
      <c r="B4026" s="34" t="s">
        <v>130</v>
      </c>
      <c r="C4026" s="34" t="s">
        <v>107</v>
      </c>
      <c r="D4026" s="35">
        <v>40673</v>
      </c>
      <c r="E4026" s="88">
        <v>-238713</v>
      </c>
      <c r="F4026" s="296"/>
    </row>
    <row r="4027" spans="1:6" ht="20.25">
      <c r="A4027" s="280"/>
      <c r="B4027" s="280"/>
      <c r="C4027" s="280"/>
      <c r="D4027" s="38"/>
      <c r="E4027" s="89"/>
      <c r="F4027" s="296"/>
    </row>
    <row r="4028" spans="1:6" ht="20.25">
      <c r="A4028" s="41"/>
      <c r="B4028" s="280"/>
      <c r="C4028" s="280"/>
      <c r="D4028" s="38"/>
      <c r="E4028" s="89"/>
      <c r="F4028" s="296"/>
    </row>
    <row r="4029" spans="1:6" ht="20.25">
      <c r="A4029" s="41"/>
      <c r="B4029" s="280"/>
      <c r="C4029" s="280"/>
      <c r="D4029" s="38"/>
      <c r="E4029" s="89"/>
      <c r="F4029" s="308"/>
    </row>
    <row r="4030" spans="1:6" ht="20.25">
      <c r="A4030" s="41"/>
      <c r="B4030" s="280"/>
      <c r="C4030" s="280"/>
      <c r="D4030" s="38"/>
      <c r="E4030" s="89"/>
      <c r="F4030" s="308"/>
    </row>
    <row r="4031" spans="1:6" ht="20.25">
      <c r="A4031" s="41"/>
      <c r="B4031" s="280"/>
      <c r="C4031" s="282"/>
      <c r="D4031" s="38"/>
      <c r="E4031" s="89"/>
      <c r="F4031" s="296"/>
    </row>
    <row r="4032" spans="1:6" ht="20.25">
      <c r="A4032" s="41"/>
      <c r="B4032" s="280"/>
      <c r="C4032" s="282"/>
      <c r="D4032" s="86"/>
      <c r="E4032" s="89"/>
      <c r="F4032" s="296"/>
    </row>
    <row r="4033" spans="1:6" ht="20.25">
      <c r="A4033" s="41"/>
      <c r="B4033" s="280"/>
      <c r="C4033" s="280"/>
      <c r="D4033" s="38"/>
      <c r="E4033" s="89"/>
      <c r="F4033" s="296"/>
    </row>
    <row r="4034" spans="1:6" ht="20.25">
      <c r="A4034" s="280"/>
      <c r="B4034" s="280"/>
      <c r="C4034" s="280"/>
      <c r="D4034" s="38"/>
      <c r="E4034" s="89"/>
    </row>
    <row r="4035" spans="1:6" ht="20.25">
      <c r="A4035" s="41"/>
      <c r="B4035" s="280"/>
      <c r="C4035" s="280"/>
      <c r="D4035" s="38"/>
      <c r="E4035" s="89"/>
    </row>
    <row r="4036" spans="1:6" ht="20.25">
      <c r="A4036" s="41"/>
      <c r="B4036" s="281"/>
      <c r="C4036" s="280"/>
      <c r="D4036" s="78"/>
      <c r="E4036" s="89"/>
    </row>
    <row r="4037" spans="1:6" ht="20.25">
      <c r="A4037" s="47"/>
      <c r="B4037" s="28"/>
      <c r="C4037" s="27"/>
      <c r="D4037" s="148"/>
      <c r="E4037" s="89"/>
    </row>
    <row r="4038" spans="1:6" ht="20.25">
      <c r="A4038" s="47"/>
      <c r="B4038" s="27"/>
      <c r="C4038" s="27"/>
      <c r="D4038" s="27"/>
      <c r="E4038" s="89"/>
    </row>
    <row r="4039" spans="1:6" ht="20.25">
      <c r="A4039" s="280"/>
      <c r="B4039" s="280"/>
      <c r="C4039" s="280"/>
      <c r="D4039" s="38"/>
      <c r="E4039" s="89"/>
    </row>
    <row r="4040" spans="1:6" ht="20.25">
      <c r="A4040" s="280"/>
      <c r="B4040" s="280"/>
      <c r="C4040" s="280"/>
      <c r="D4040" s="38"/>
      <c r="E4040" s="89"/>
    </row>
    <row r="4041" spans="1:6" ht="20.25">
      <c r="A4041" s="41"/>
      <c r="B4041" s="280"/>
      <c r="C4041" s="280"/>
      <c r="D4041" s="38"/>
      <c r="E4041" s="89"/>
    </row>
    <row r="4042" spans="1:6" ht="20.25">
      <c r="A4042" s="41"/>
      <c r="B4042" s="280"/>
      <c r="C4042" s="280"/>
      <c r="D4042" s="38"/>
      <c r="E4042" s="89"/>
    </row>
    <row r="4043" spans="1:6" ht="20.25">
      <c r="A4043" s="41"/>
      <c r="B4043" s="280"/>
      <c r="C4043" s="280"/>
      <c r="D4043" s="38"/>
      <c r="E4043" s="89"/>
    </row>
    <row r="4044" spans="1:6" ht="20.25">
      <c r="A4044" s="280"/>
      <c r="B4044" s="281"/>
      <c r="C4044" s="280"/>
      <c r="D4044" s="45"/>
      <c r="E4044" s="89"/>
    </row>
    <row r="4045" spans="1:6" ht="20.25">
      <c r="A4045" s="280"/>
      <c r="B4045" s="281"/>
      <c r="C4045" s="280"/>
      <c r="D4045" s="45"/>
      <c r="E4045" s="89"/>
    </row>
    <row r="4046" spans="1:6" ht="20.25">
      <c r="A4046" s="280"/>
      <c r="B4046" s="281"/>
      <c r="C4046" s="280"/>
      <c r="D4046" s="45"/>
      <c r="E4046" s="89"/>
    </row>
    <row r="4047" spans="1:6" ht="20.25">
      <c r="A4047" s="280"/>
      <c r="B4047" s="281"/>
      <c r="C4047" s="280"/>
      <c r="D4047" s="45"/>
      <c r="E4047" s="89"/>
    </row>
    <row r="4048" spans="1:6" ht="20.25">
      <c r="A4048" s="280"/>
      <c r="B4048" s="281"/>
      <c r="C4048" s="280"/>
      <c r="D4048" s="45"/>
      <c r="E4048" s="89"/>
    </row>
    <row r="4049" spans="1:6" ht="20.25">
      <c r="A4049" s="280"/>
      <c r="B4049" s="281"/>
      <c r="C4049" s="280"/>
      <c r="D4049" s="45"/>
      <c r="E4049" s="89"/>
    </row>
    <row r="4050" spans="1:6" ht="20.25">
      <c r="A4050" s="280"/>
      <c r="B4050" s="281"/>
      <c r="C4050" s="280"/>
      <c r="D4050" s="45"/>
      <c r="E4050" s="89"/>
    </row>
    <row r="4051" spans="1:6" ht="20.25">
      <c r="A4051" s="47"/>
      <c r="B4051" s="48"/>
      <c r="C4051" s="47"/>
      <c r="D4051" s="49"/>
      <c r="E4051" s="89"/>
    </row>
    <row r="4052" spans="1:6" ht="20.25">
      <c r="A4052" s="30"/>
      <c r="B4052" s="51"/>
      <c r="C4052" s="30"/>
      <c r="D4052" s="49"/>
      <c r="E4052" s="89"/>
    </row>
    <row r="4053" spans="1:6" ht="20.25">
      <c r="A4053" s="52"/>
      <c r="B4053" s="53"/>
      <c r="C4053" s="1238" t="s">
        <v>774</v>
      </c>
      <c r="D4053" s="1239"/>
      <c r="E4053" s="169">
        <f>SUM(E4026:E4052)</f>
        <v>-238713</v>
      </c>
      <c r="F4053" s="296"/>
    </row>
    <row r="4054" spans="1:6" ht="20.25">
      <c r="A4054" s="55" t="s">
        <v>23</v>
      </c>
      <c r="B4054" s="40"/>
      <c r="C4054" s="40"/>
      <c r="D4054" s="40"/>
      <c r="E4054" s="40"/>
      <c r="F4054" s="296"/>
    </row>
    <row r="4055" spans="1:6" ht="20.25">
      <c r="A4055" s="19" t="s">
        <v>0</v>
      </c>
      <c r="B4055" s="40"/>
      <c r="C4055" s="40"/>
      <c r="D4055" s="40"/>
      <c r="E4055" s="40"/>
      <c r="F4055" s="296"/>
    </row>
    <row r="4056" spans="1:6" ht="20.25">
      <c r="A4056" s="19" t="s">
        <v>1</v>
      </c>
      <c r="B4056" s="152"/>
      <c r="C4056" s="152"/>
      <c r="D4056" s="28"/>
      <c r="E4056" s="64"/>
      <c r="F4056" s="296"/>
    </row>
    <row r="4057" spans="1:6" ht="20.25">
      <c r="A4057" s="19"/>
      <c r="B4057" s="20"/>
      <c r="C4057" s="20"/>
      <c r="D4057" s="21"/>
      <c r="E4057" s="22"/>
      <c r="F4057" s="296"/>
    </row>
    <row r="4058" spans="1:6" ht="20.25">
      <c r="A4058" s="19"/>
      <c r="B4058" s="20"/>
      <c r="C4058" s="19" t="s">
        <v>2</v>
      </c>
      <c r="D4058" s="21"/>
      <c r="E4058" s="21"/>
      <c r="F4058" s="296"/>
    </row>
    <row r="4059" spans="1:6" ht="20.25">
      <c r="A4059" s="19" t="s">
        <v>3</v>
      </c>
      <c r="B4059" s="23"/>
      <c r="C4059" s="20"/>
      <c r="D4059" s="22"/>
      <c r="E4059" s="22"/>
      <c r="F4059" s="296"/>
    </row>
    <row r="4060" spans="1:6" ht="20.25">
      <c r="A4060" s="21"/>
      <c r="B4060" s="23"/>
      <c r="C4060" s="20"/>
      <c r="D4060" s="22"/>
      <c r="E4060" s="22"/>
      <c r="F4060" s="296"/>
    </row>
    <row r="4061" spans="1:6" ht="20.25">
      <c r="A4061" s="21" t="s">
        <v>377</v>
      </c>
      <c r="B4061" s="23"/>
      <c r="C4061" s="20"/>
      <c r="D4061" s="22"/>
      <c r="E4061" s="22"/>
      <c r="F4061" s="296"/>
    </row>
    <row r="4062" spans="1:6" ht="20.25">
      <c r="A4062" s="21" t="s">
        <v>5</v>
      </c>
      <c r="B4062" s="24"/>
      <c r="C4062" s="21"/>
      <c r="D4062" s="22"/>
      <c r="E4062" s="22"/>
      <c r="F4062" s="296"/>
    </row>
    <row r="4063" spans="1:6" ht="20.25">
      <c r="A4063" s="21" t="s">
        <v>6</v>
      </c>
      <c r="B4063" s="24"/>
      <c r="C4063" s="21"/>
      <c r="D4063" s="22"/>
      <c r="E4063" s="22"/>
      <c r="F4063" s="296"/>
    </row>
    <row r="4064" spans="1:6" ht="20.25">
      <c r="A4064" s="714" t="s">
        <v>7</v>
      </c>
      <c r="B4064" s="26" t="s">
        <v>8</v>
      </c>
      <c r="C4064" s="712" t="s">
        <v>9</v>
      </c>
      <c r="D4064" s="713"/>
      <c r="E4064" s="714" t="s">
        <v>10</v>
      </c>
      <c r="F4064" s="296"/>
    </row>
    <row r="4065" spans="1:6" ht="20.25">
      <c r="A4065" s="27"/>
      <c r="B4065" s="28" t="s">
        <v>11</v>
      </c>
      <c r="C4065" s="714"/>
      <c r="D4065" s="29"/>
      <c r="E4065" s="27" t="s">
        <v>12</v>
      </c>
      <c r="F4065" s="296"/>
    </row>
    <row r="4066" spans="1:6" ht="20.25">
      <c r="A4066" s="30"/>
      <c r="B4066" s="31"/>
      <c r="C4066" s="715" t="s">
        <v>13</v>
      </c>
      <c r="D4066" s="718" t="s">
        <v>14</v>
      </c>
      <c r="E4066" s="715"/>
      <c r="F4066" s="296"/>
    </row>
    <row r="4067" spans="1:6" ht="20.25">
      <c r="A4067" s="280" t="s">
        <v>378</v>
      </c>
      <c r="B4067" s="280" t="s">
        <v>379</v>
      </c>
      <c r="C4067" s="280" t="s">
        <v>129</v>
      </c>
      <c r="D4067" s="86">
        <v>41152</v>
      </c>
      <c r="E4067" s="88">
        <v>-54865</v>
      </c>
      <c r="F4067" s="296"/>
    </row>
    <row r="4068" spans="1:6" ht="20.25">
      <c r="A4068" s="41"/>
      <c r="B4068" s="280" t="s">
        <v>27</v>
      </c>
      <c r="C4068" s="280" t="s">
        <v>19</v>
      </c>
      <c r="D4068" s="86">
        <v>41670</v>
      </c>
      <c r="E4068" s="88">
        <v>-90283</v>
      </c>
      <c r="F4068" s="308"/>
    </row>
    <row r="4069" spans="1:6" ht="20.25">
      <c r="A4069" s="41"/>
      <c r="B4069" s="280" t="s">
        <v>799</v>
      </c>
      <c r="C4069" s="280" t="s">
        <v>19</v>
      </c>
      <c r="D4069" s="86">
        <v>42855</v>
      </c>
      <c r="E4069" s="89">
        <v>-1479</v>
      </c>
      <c r="F4069" s="303"/>
    </row>
    <row r="4070" spans="1:6" ht="20.25">
      <c r="A4070" s="41"/>
      <c r="B4070" s="280" t="s">
        <v>798</v>
      </c>
      <c r="C4070" s="280" t="s">
        <v>17</v>
      </c>
      <c r="D4070" s="86">
        <v>42993</v>
      </c>
      <c r="E4070" s="89">
        <v>8316</v>
      </c>
      <c r="F4070" s="296"/>
    </row>
    <row r="4071" spans="1:6" ht="20.25">
      <c r="A4071" s="41"/>
      <c r="B4071" s="280" t="s">
        <v>18</v>
      </c>
      <c r="C4071" s="280" t="s">
        <v>17</v>
      </c>
      <c r="D4071" s="86">
        <v>43174</v>
      </c>
      <c r="E4071" s="89">
        <v>689891</v>
      </c>
      <c r="F4071" s="303"/>
    </row>
    <row r="4072" spans="1:6" ht="20.25">
      <c r="A4072" s="41"/>
      <c r="B4072" s="280" t="s">
        <v>18</v>
      </c>
      <c r="C4072" s="280" t="s">
        <v>19</v>
      </c>
      <c r="D4072" s="86">
        <v>43190</v>
      </c>
      <c r="E4072" s="89">
        <v>242008</v>
      </c>
      <c r="F4072" s="303"/>
    </row>
    <row r="4073" spans="1:6" ht="20.25">
      <c r="A4073" s="280"/>
      <c r="B4073" s="280"/>
      <c r="C4073" s="280"/>
      <c r="D4073" s="86"/>
      <c r="E4073" s="89"/>
      <c r="F4073" s="303">
        <v>43101</v>
      </c>
    </row>
    <row r="4074" spans="1:6" ht="20.25">
      <c r="A4074" s="41"/>
      <c r="B4074" s="280"/>
      <c r="C4074" s="280"/>
      <c r="D4074" s="86"/>
      <c r="E4074" s="90"/>
      <c r="F4074" s="303"/>
    </row>
    <row r="4075" spans="1:6" ht="20.25">
      <c r="A4075" s="41"/>
      <c r="B4075" s="280"/>
      <c r="C4075" s="280"/>
      <c r="D4075" s="86"/>
      <c r="E4075" s="90"/>
      <c r="F4075" s="296"/>
    </row>
    <row r="4076" spans="1:6" ht="20.25">
      <c r="A4076" s="41"/>
      <c r="B4076" s="281"/>
      <c r="C4076" s="280"/>
      <c r="D4076" s="86"/>
      <c r="E4076" s="89"/>
      <c r="F4076" s="296"/>
    </row>
    <row r="4077" spans="1:6" ht="20.25">
      <c r="A4077" s="47"/>
      <c r="B4077" s="28"/>
      <c r="C4077" s="27"/>
      <c r="D4077" s="148"/>
      <c r="E4077" s="89"/>
      <c r="F4077" s="296"/>
    </row>
    <row r="4078" spans="1:6" ht="20.25">
      <c r="A4078" s="47"/>
      <c r="B4078" s="27"/>
      <c r="C4078" s="27"/>
      <c r="D4078" s="27"/>
      <c r="E4078" s="89"/>
      <c r="F4078" s="296"/>
    </row>
    <row r="4079" spans="1:6" ht="20.25">
      <c r="A4079" s="47"/>
      <c r="B4079" s="27"/>
      <c r="C4079" s="27"/>
      <c r="D4079" s="27"/>
      <c r="E4079" s="89"/>
      <c r="F4079" s="296"/>
    </row>
    <row r="4080" spans="1:6" ht="20.25">
      <c r="A4080" s="280"/>
      <c r="B4080" s="280"/>
      <c r="C4080" s="280"/>
      <c r="D4080" s="38"/>
      <c r="E4080" s="89"/>
      <c r="F4080" s="296"/>
    </row>
    <row r="4081" spans="1:6" ht="20.25">
      <c r="A4081" s="280"/>
      <c r="B4081" s="280"/>
      <c r="C4081" s="280"/>
      <c r="D4081" s="38"/>
      <c r="E4081" s="89"/>
      <c r="F4081" s="296"/>
    </row>
    <row r="4082" spans="1:6" ht="20.25">
      <c r="A4082" s="41"/>
      <c r="B4082" s="280"/>
      <c r="C4082" s="280"/>
      <c r="D4082" s="38"/>
      <c r="E4082" s="89"/>
      <c r="F4082" s="296"/>
    </row>
    <row r="4083" spans="1:6" ht="20.25">
      <c r="A4083" s="41"/>
      <c r="B4083" s="280"/>
      <c r="C4083" s="280"/>
      <c r="D4083" s="38"/>
      <c r="E4083" s="89"/>
      <c r="F4083" s="296"/>
    </row>
    <row r="4084" spans="1:6" ht="20.25">
      <c r="A4084" s="41"/>
      <c r="B4084" s="280"/>
      <c r="C4084" s="280"/>
      <c r="D4084" s="38"/>
      <c r="E4084" s="89"/>
      <c r="F4084" s="296"/>
    </row>
    <row r="4085" spans="1:6" ht="20.25">
      <c r="A4085" s="280"/>
      <c r="B4085" s="281"/>
      <c r="C4085" s="280"/>
      <c r="D4085" s="45"/>
      <c r="E4085" s="89"/>
    </row>
    <row r="4086" spans="1:6" ht="20.25">
      <c r="A4086" s="280"/>
      <c r="B4086" s="281"/>
      <c r="C4086" s="280"/>
      <c r="D4086" s="45"/>
      <c r="E4086" s="89"/>
    </row>
    <row r="4087" spans="1:6" ht="20.25">
      <c r="A4087" s="280"/>
      <c r="B4087" s="281"/>
      <c r="C4087" s="280"/>
      <c r="D4087" s="45"/>
      <c r="E4087" s="89"/>
    </row>
    <row r="4088" spans="1:6" ht="20.25">
      <c r="A4088" s="280"/>
      <c r="B4088" s="281"/>
      <c r="C4088" s="280"/>
      <c r="D4088" s="45"/>
      <c r="E4088" s="89"/>
    </row>
    <row r="4089" spans="1:6" ht="20.25">
      <c r="A4089" s="280"/>
      <c r="B4089" s="281"/>
      <c r="C4089" s="280"/>
      <c r="D4089" s="45"/>
      <c r="E4089" s="89"/>
    </row>
    <row r="4090" spans="1:6" ht="20.25">
      <c r="A4090" s="280"/>
      <c r="B4090" s="281"/>
      <c r="C4090" s="280"/>
      <c r="D4090" s="45"/>
      <c r="E4090" s="89"/>
    </row>
    <row r="4091" spans="1:6" ht="20.25">
      <c r="A4091" s="280"/>
      <c r="B4091" s="281"/>
      <c r="C4091" s="280"/>
      <c r="D4091" s="45"/>
      <c r="E4091" s="89"/>
    </row>
    <row r="4092" spans="1:6" ht="20.25">
      <c r="A4092" s="47"/>
      <c r="B4092" s="48"/>
      <c r="C4092" s="47"/>
      <c r="D4092" s="49"/>
      <c r="E4092" s="89"/>
    </row>
    <row r="4093" spans="1:6" ht="20.25">
      <c r="A4093" s="30"/>
      <c r="B4093" s="51"/>
      <c r="C4093" s="30"/>
      <c r="D4093" s="49"/>
      <c r="E4093" s="50"/>
    </row>
    <row r="4094" spans="1:6" ht="20.25">
      <c r="A4094" s="52"/>
      <c r="B4094" s="53"/>
      <c r="C4094" s="1238" t="s">
        <v>779</v>
      </c>
      <c r="D4094" s="1239"/>
      <c r="E4094" s="140">
        <f>SUM(E4067:E4093)</f>
        <v>793588</v>
      </c>
    </row>
    <row r="4095" spans="1:6" ht="20.25">
      <c r="A4095" s="55" t="s">
        <v>23</v>
      </c>
      <c r="B4095" s="40"/>
      <c r="C4095" s="40"/>
      <c r="D4095" s="40"/>
      <c r="E4095" s="40"/>
    </row>
    <row r="4096" spans="1:6" ht="20.25">
      <c r="A4096" s="19" t="s">
        <v>0</v>
      </c>
      <c r="B4096" s="40"/>
      <c r="C4096" s="40"/>
      <c r="D4096" s="40"/>
      <c r="E4096" s="40"/>
    </row>
    <row r="4097" spans="1:6" ht="20.25">
      <c r="A4097" s="19" t="s">
        <v>1</v>
      </c>
      <c r="B4097" s="152"/>
      <c r="C4097" s="152"/>
      <c r="D4097" s="28"/>
      <c r="E4097" s="64"/>
    </row>
    <row r="4098" spans="1:6" ht="20.25">
      <c r="A4098" s="19"/>
      <c r="B4098" s="20"/>
      <c r="C4098" s="20"/>
      <c r="D4098" s="21"/>
      <c r="E4098" s="22"/>
    </row>
    <row r="4099" spans="1:6" ht="20.25">
      <c r="A4099" s="19"/>
      <c r="B4099" s="20"/>
      <c r="C4099" s="19" t="s">
        <v>2</v>
      </c>
      <c r="D4099" s="21"/>
      <c r="E4099" s="21"/>
    </row>
    <row r="4100" spans="1:6" ht="20.25">
      <c r="A4100" s="19" t="s">
        <v>3</v>
      </c>
      <c r="B4100" s="23"/>
      <c r="C4100" s="20"/>
      <c r="D4100" s="22"/>
      <c r="E4100" s="22"/>
    </row>
    <row r="4101" spans="1:6" ht="20.25">
      <c r="A4101" s="21"/>
      <c r="B4101" s="23"/>
      <c r="C4101" s="20"/>
      <c r="D4101" s="22"/>
      <c r="E4101" s="22"/>
    </row>
    <row r="4102" spans="1:6" ht="20.25">
      <c r="A4102" s="21" t="s">
        <v>381</v>
      </c>
      <c r="B4102" s="23"/>
      <c r="C4102" s="20"/>
      <c r="D4102" s="22"/>
      <c r="E4102" s="22"/>
    </row>
    <row r="4103" spans="1:6" ht="20.25">
      <c r="A4103" s="21" t="s">
        <v>5</v>
      </c>
      <c r="B4103" s="24"/>
      <c r="C4103" s="21"/>
      <c r="D4103" s="22"/>
      <c r="E4103" s="22"/>
    </row>
    <row r="4104" spans="1:6" ht="20.25">
      <c r="A4104" s="21" t="s">
        <v>6</v>
      </c>
      <c r="B4104" s="24"/>
      <c r="C4104" s="21"/>
      <c r="D4104" s="22"/>
      <c r="E4104" s="22"/>
      <c r="F4104" s="296"/>
    </row>
    <row r="4105" spans="1:6" ht="20.25">
      <c r="A4105" s="714" t="s">
        <v>7</v>
      </c>
      <c r="B4105" s="26" t="s">
        <v>8</v>
      </c>
      <c r="C4105" s="712" t="s">
        <v>9</v>
      </c>
      <c r="D4105" s="713"/>
      <c r="E4105" s="714" t="s">
        <v>10</v>
      </c>
      <c r="F4105" s="296"/>
    </row>
    <row r="4106" spans="1:6" ht="20.25">
      <c r="A4106" s="27"/>
      <c r="B4106" s="28" t="s">
        <v>11</v>
      </c>
      <c r="C4106" s="714"/>
      <c r="D4106" s="29"/>
      <c r="E4106" s="27" t="s">
        <v>12</v>
      </c>
      <c r="F4106" s="296"/>
    </row>
    <row r="4107" spans="1:6" ht="20.25">
      <c r="A4107" s="30"/>
      <c r="B4107" s="31"/>
      <c r="C4107" s="715" t="s">
        <v>13</v>
      </c>
      <c r="D4107" s="718" t="s">
        <v>14</v>
      </c>
      <c r="E4107" s="715"/>
      <c r="F4107" s="296"/>
    </row>
    <row r="4108" spans="1:6" ht="20.25">
      <c r="A4108" s="34" t="s">
        <v>382</v>
      </c>
      <c r="B4108" s="280" t="s">
        <v>18</v>
      </c>
      <c r="C4108" s="280" t="s">
        <v>19</v>
      </c>
      <c r="D4108" s="86">
        <v>43190</v>
      </c>
      <c r="E4108" s="89">
        <v>2074214</v>
      </c>
      <c r="F4108" s="303">
        <v>43101</v>
      </c>
    </row>
    <row r="4109" spans="1:6" ht="20.25">
      <c r="A4109" s="280"/>
      <c r="B4109" s="280"/>
      <c r="C4109" s="280"/>
      <c r="D4109" s="86"/>
      <c r="E4109" s="89">
        <v>-1</v>
      </c>
      <c r="F4109" s="303">
        <v>43101</v>
      </c>
    </row>
    <row r="4110" spans="1:6" ht="20.25">
      <c r="A4110" s="41"/>
      <c r="B4110" s="280"/>
      <c r="C4110" s="282"/>
      <c r="D4110" s="86"/>
      <c r="E4110" s="88"/>
      <c r="F4110" s="296"/>
    </row>
    <row r="4111" spans="1:6" ht="20.25">
      <c r="A4111" s="41"/>
      <c r="B4111" s="280"/>
      <c r="C4111" s="282"/>
      <c r="D4111" s="86"/>
      <c r="E4111" s="88"/>
      <c r="F4111" s="296"/>
    </row>
    <row r="4112" spans="1:6" ht="20.25">
      <c r="A4112" s="41"/>
      <c r="B4112" s="280"/>
      <c r="C4112" s="280"/>
      <c r="D4112" s="38"/>
      <c r="E4112" s="89"/>
      <c r="F4112" s="296"/>
    </row>
    <row r="4113" spans="1:6" ht="20.25">
      <c r="A4113" s="41"/>
      <c r="B4113" s="280"/>
      <c r="C4113" s="280"/>
      <c r="D4113" s="86"/>
      <c r="E4113" s="89"/>
      <c r="F4113" s="296"/>
    </row>
    <row r="4114" spans="1:6" ht="20.25">
      <c r="A4114" s="41"/>
      <c r="B4114" s="280"/>
      <c r="C4114" s="280"/>
      <c r="D4114" s="86"/>
      <c r="E4114" s="89"/>
      <c r="F4114" s="296"/>
    </row>
    <row r="4115" spans="1:6" ht="20.25">
      <c r="A4115" s="41"/>
      <c r="B4115" s="280"/>
      <c r="C4115" s="280"/>
      <c r="D4115" s="86"/>
      <c r="E4115" s="89"/>
      <c r="F4115" s="296"/>
    </row>
    <row r="4116" spans="1:6" ht="20.25">
      <c r="A4116" s="280"/>
      <c r="B4116" s="280"/>
      <c r="C4116" s="280"/>
      <c r="D4116" s="86"/>
      <c r="E4116" s="89"/>
      <c r="F4116" s="296"/>
    </row>
    <row r="4117" spans="1:6" ht="20.25">
      <c r="A4117" s="41"/>
      <c r="B4117" s="280"/>
      <c r="C4117" s="280"/>
      <c r="D4117" s="86"/>
      <c r="E4117" s="89"/>
      <c r="F4117" s="296"/>
    </row>
    <row r="4118" spans="1:6" ht="20.25">
      <c r="A4118" s="41"/>
      <c r="B4118" s="280"/>
      <c r="C4118" s="280"/>
      <c r="D4118" s="86"/>
      <c r="E4118" s="89"/>
      <c r="F4118" s="296"/>
    </row>
    <row r="4119" spans="1:6" ht="20.25">
      <c r="A4119" s="47"/>
      <c r="B4119" s="28"/>
      <c r="C4119" s="27"/>
      <c r="D4119" s="148"/>
      <c r="E4119" s="27"/>
      <c r="F4119" s="296"/>
    </row>
    <row r="4120" spans="1:6" ht="20.25">
      <c r="A4120" s="47"/>
      <c r="B4120" s="27"/>
      <c r="C4120" s="27"/>
      <c r="D4120" s="27"/>
      <c r="E4120" s="27"/>
    </row>
    <row r="4121" spans="1:6" ht="20.25">
      <c r="A4121" s="280"/>
      <c r="B4121" s="280"/>
      <c r="C4121" s="280"/>
      <c r="D4121" s="38"/>
      <c r="E4121" s="88"/>
    </row>
    <row r="4122" spans="1:6" ht="20.25">
      <c r="A4122" s="280"/>
      <c r="B4122" s="280"/>
      <c r="C4122" s="280"/>
      <c r="D4122" s="38"/>
      <c r="E4122" s="88"/>
    </row>
    <row r="4123" spans="1:6" ht="20.25">
      <c r="A4123" s="41"/>
      <c r="B4123" s="280"/>
      <c r="C4123" s="280"/>
      <c r="D4123" s="38"/>
      <c r="E4123" s="88"/>
    </row>
    <row r="4124" spans="1:6" ht="20.25">
      <c r="A4124" s="41"/>
      <c r="B4124" s="280"/>
      <c r="C4124" s="280"/>
      <c r="D4124" s="38"/>
      <c r="E4124" s="88"/>
    </row>
    <row r="4125" spans="1:6" ht="20.25">
      <c r="A4125" s="41"/>
      <c r="B4125" s="280"/>
      <c r="C4125" s="280"/>
      <c r="D4125" s="38"/>
      <c r="E4125" s="89"/>
    </row>
    <row r="4126" spans="1:6" ht="20.25">
      <c r="A4126" s="280"/>
      <c r="B4126" s="281"/>
      <c r="C4126" s="280"/>
      <c r="D4126" s="45"/>
      <c r="E4126" s="46"/>
    </row>
    <row r="4127" spans="1:6" ht="20.25">
      <c r="A4127" s="280"/>
      <c r="B4127" s="281"/>
      <c r="C4127" s="280"/>
      <c r="D4127" s="45"/>
      <c r="E4127" s="46"/>
    </row>
    <row r="4128" spans="1:6" ht="20.25">
      <c r="A4128" s="280"/>
      <c r="B4128" s="281"/>
      <c r="C4128" s="280"/>
      <c r="D4128" s="45"/>
      <c r="E4128" s="46"/>
    </row>
    <row r="4129" spans="1:6" ht="20.25">
      <c r="A4129" s="280"/>
      <c r="B4129" s="281"/>
      <c r="C4129" s="280"/>
      <c r="D4129" s="45"/>
      <c r="E4129" s="46"/>
    </row>
    <row r="4130" spans="1:6" ht="20.25">
      <c r="A4130" s="280"/>
      <c r="B4130" s="281"/>
      <c r="C4130" s="280"/>
      <c r="D4130" s="45"/>
      <c r="E4130" s="46"/>
    </row>
    <row r="4131" spans="1:6" ht="20.25">
      <c r="A4131" s="280"/>
      <c r="B4131" s="281"/>
      <c r="C4131" s="280"/>
      <c r="D4131" s="45"/>
      <c r="E4131" s="46"/>
    </row>
    <row r="4132" spans="1:6" ht="20.25">
      <c r="A4132" s="280"/>
      <c r="B4132" s="281"/>
      <c r="C4132" s="280"/>
      <c r="D4132" s="45"/>
      <c r="E4132" s="46"/>
    </row>
    <row r="4133" spans="1:6" ht="20.25">
      <c r="A4133" s="47"/>
      <c r="B4133" s="48"/>
      <c r="C4133" s="47"/>
      <c r="D4133" s="49"/>
      <c r="E4133" s="50"/>
    </row>
    <row r="4134" spans="1:6" ht="20.25">
      <c r="A4134" s="30"/>
      <c r="B4134" s="51"/>
      <c r="C4134" s="30"/>
      <c r="D4134" s="49"/>
      <c r="E4134" s="50"/>
    </row>
    <row r="4135" spans="1:6" ht="20.25">
      <c r="A4135" s="52"/>
      <c r="B4135" s="53"/>
      <c r="C4135" s="1238" t="s">
        <v>779</v>
      </c>
      <c r="D4135" s="1239"/>
      <c r="E4135" s="140">
        <f>SUM(E4108:E4134)</f>
        <v>2074213</v>
      </c>
    </row>
    <row r="4136" spans="1:6" ht="20.25">
      <c r="A4136" s="55" t="s">
        <v>23</v>
      </c>
      <c r="B4136" s="40"/>
      <c r="C4136" s="40"/>
      <c r="D4136" s="40"/>
      <c r="E4136" s="9"/>
    </row>
    <row r="4137" spans="1:6" ht="20.25">
      <c r="A4137" s="19" t="s">
        <v>0</v>
      </c>
      <c r="B4137" s="40"/>
      <c r="C4137" s="40"/>
      <c r="D4137" s="40"/>
      <c r="E4137" s="40"/>
    </row>
    <row r="4138" spans="1:6" ht="20.25">
      <c r="A4138" s="19" t="s">
        <v>1</v>
      </c>
      <c r="B4138" s="152"/>
      <c r="C4138" s="152"/>
      <c r="D4138" s="28"/>
      <c r="E4138" s="64"/>
    </row>
    <row r="4139" spans="1:6" ht="20.25">
      <c r="A4139" s="19"/>
      <c r="B4139" s="20"/>
      <c r="C4139" s="20"/>
      <c r="D4139" s="21"/>
      <c r="E4139" s="22"/>
      <c r="F4139" s="296"/>
    </row>
    <row r="4140" spans="1:6" ht="20.25">
      <c r="A4140" s="19"/>
      <c r="B4140" s="20"/>
      <c r="C4140" s="19" t="s">
        <v>2</v>
      </c>
      <c r="D4140" s="21"/>
      <c r="E4140" s="21"/>
      <c r="F4140" s="296"/>
    </row>
    <row r="4141" spans="1:6" ht="20.25">
      <c r="A4141" s="19" t="s">
        <v>3</v>
      </c>
      <c r="B4141" s="23"/>
      <c r="C4141" s="20"/>
      <c r="D4141" s="22"/>
      <c r="E4141" s="22">
        <f>3.8*5</f>
        <v>19</v>
      </c>
      <c r="F4141" s="296"/>
    </row>
    <row r="4142" spans="1:6" ht="20.25">
      <c r="A4142" s="21"/>
      <c r="B4142" s="23"/>
      <c r="C4142" s="20"/>
      <c r="D4142" s="22"/>
      <c r="E4142" s="22"/>
      <c r="F4142" s="296"/>
    </row>
    <row r="4143" spans="1:6" ht="20.25">
      <c r="A4143" s="21" t="s">
        <v>383</v>
      </c>
      <c r="B4143" s="23"/>
      <c r="C4143" s="20"/>
      <c r="D4143" s="22"/>
      <c r="E4143" s="22"/>
      <c r="F4143" s="296"/>
    </row>
    <row r="4144" spans="1:6" ht="20.25">
      <c r="A4144" s="21" t="s">
        <v>5</v>
      </c>
      <c r="B4144" s="24"/>
      <c r="C4144" s="21"/>
      <c r="D4144" s="22"/>
      <c r="E4144" s="22"/>
      <c r="F4144" s="296"/>
    </row>
    <row r="4145" spans="1:6" ht="20.25">
      <c r="A4145" s="21" t="s">
        <v>6</v>
      </c>
      <c r="B4145" s="24"/>
      <c r="C4145" s="21"/>
      <c r="D4145" s="22"/>
      <c r="E4145" s="22"/>
      <c r="F4145" s="296"/>
    </row>
    <row r="4146" spans="1:6" ht="20.25">
      <c r="A4146" s="714" t="s">
        <v>7</v>
      </c>
      <c r="B4146" s="26" t="s">
        <v>8</v>
      </c>
      <c r="C4146" s="712" t="s">
        <v>9</v>
      </c>
      <c r="D4146" s="713"/>
      <c r="E4146" s="714" t="s">
        <v>10</v>
      </c>
      <c r="F4146" s="296"/>
    </row>
    <row r="4147" spans="1:6" ht="20.25">
      <c r="A4147" s="27"/>
      <c r="B4147" s="28" t="s">
        <v>11</v>
      </c>
      <c r="C4147" s="714"/>
      <c r="D4147" s="29"/>
      <c r="E4147" s="27" t="s">
        <v>12</v>
      </c>
      <c r="F4147" s="296"/>
    </row>
    <row r="4148" spans="1:6" ht="20.25">
      <c r="A4148" s="30"/>
      <c r="B4148" s="718"/>
      <c r="C4148" s="715" t="s">
        <v>13</v>
      </c>
      <c r="D4148" s="718" t="s">
        <v>14</v>
      </c>
      <c r="E4148" s="715"/>
      <c r="F4148" s="296"/>
    </row>
    <row r="4149" spans="1:6" ht="20.25">
      <c r="A4149" s="34" t="s">
        <v>384</v>
      </c>
      <c r="B4149" s="280" t="s">
        <v>18</v>
      </c>
      <c r="C4149" s="280" t="s">
        <v>17</v>
      </c>
      <c r="D4149" s="86">
        <v>43146</v>
      </c>
      <c r="E4149" s="284">
        <v>-3</v>
      </c>
      <c r="F4149" s="295">
        <v>43101</v>
      </c>
    </row>
    <row r="4150" spans="1:6" ht="20.25">
      <c r="A4150" s="280"/>
      <c r="B4150" s="280" t="s">
        <v>18</v>
      </c>
      <c r="C4150" s="280" t="s">
        <v>19</v>
      </c>
      <c r="D4150" s="86">
        <v>43190</v>
      </c>
      <c r="E4150" s="284">
        <v>2509119</v>
      </c>
      <c r="F4150" s="295">
        <v>43101</v>
      </c>
    </row>
    <row r="4151" spans="1:6" ht="20.25">
      <c r="A4151" s="41"/>
      <c r="B4151" s="280"/>
      <c r="C4151" s="280"/>
      <c r="D4151" s="38"/>
      <c r="E4151" s="284">
        <v>-10</v>
      </c>
      <c r="F4151" s="296"/>
    </row>
    <row r="4152" spans="1:6" ht="20.25">
      <c r="A4152" s="41"/>
      <c r="B4152" s="280"/>
      <c r="C4152" s="280"/>
      <c r="D4152" s="38"/>
      <c r="E4152" s="89"/>
      <c r="F4152" s="296"/>
    </row>
    <row r="4153" spans="1:6" ht="20.25">
      <c r="A4153" s="41"/>
      <c r="B4153" s="280"/>
      <c r="C4153" s="280"/>
      <c r="D4153" s="38"/>
      <c r="E4153" s="89"/>
      <c r="F4153" s="296"/>
    </row>
    <row r="4154" spans="1:6" ht="20.25">
      <c r="A4154" s="41"/>
      <c r="B4154" s="280"/>
      <c r="C4154" s="282"/>
      <c r="D4154" s="38"/>
      <c r="E4154" s="89"/>
      <c r="F4154" s="296"/>
    </row>
    <row r="4155" spans="1:6" ht="20.25">
      <c r="A4155" s="41"/>
      <c r="B4155" s="280"/>
      <c r="C4155" s="282"/>
      <c r="D4155" s="86"/>
      <c r="E4155" s="89"/>
    </row>
    <row r="4156" spans="1:6" ht="20.25">
      <c r="A4156" s="41"/>
      <c r="B4156" s="280"/>
      <c r="C4156" s="280"/>
      <c r="D4156" s="38"/>
      <c r="E4156" s="89"/>
    </row>
    <row r="4157" spans="1:6" ht="20.25">
      <c r="A4157" s="280"/>
      <c r="B4157" s="280"/>
      <c r="C4157" s="280"/>
      <c r="D4157" s="38"/>
      <c r="E4157" s="89"/>
    </row>
    <row r="4158" spans="1:6" ht="20.25">
      <c r="A4158" s="41"/>
      <c r="B4158" s="280"/>
      <c r="C4158" s="280"/>
      <c r="D4158" s="38"/>
      <c r="E4158" s="89"/>
    </row>
    <row r="4159" spans="1:6" ht="20.25">
      <c r="A4159" s="41"/>
      <c r="B4159" s="281"/>
      <c r="C4159" s="280"/>
      <c r="D4159" s="78"/>
      <c r="E4159" s="89"/>
    </row>
    <row r="4160" spans="1:6" ht="20.25">
      <c r="A4160" s="47"/>
      <c r="B4160" s="28"/>
      <c r="C4160" s="27"/>
      <c r="D4160" s="148"/>
      <c r="E4160" s="89"/>
    </row>
    <row r="4161" spans="1:5" ht="20.25">
      <c r="A4161" s="47"/>
      <c r="B4161" s="27"/>
      <c r="C4161" s="27"/>
      <c r="D4161" s="27"/>
      <c r="E4161" s="89"/>
    </row>
    <row r="4162" spans="1:5" ht="20.25">
      <c r="A4162" s="280"/>
      <c r="B4162" s="280"/>
      <c r="C4162" s="280"/>
      <c r="D4162" s="38"/>
      <c r="E4162" s="89"/>
    </row>
    <row r="4163" spans="1:5" ht="20.25">
      <c r="A4163" s="280"/>
      <c r="B4163" s="280"/>
      <c r="C4163" s="280"/>
      <c r="D4163" s="38"/>
      <c r="E4163" s="89"/>
    </row>
    <row r="4164" spans="1:5" ht="20.25">
      <c r="A4164" s="41"/>
      <c r="B4164" s="280"/>
      <c r="C4164" s="280"/>
      <c r="D4164" s="38"/>
      <c r="E4164" s="89"/>
    </row>
    <row r="4165" spans="1:5" ht="20.25">
      <c r="A4165" s="41"/>
      <c r="B4165" s="280"/>
      <c r="C4165" s="280"/>
      <c r="D4165" s="38"/>
      <c r="E4165" s="89"/>
    </row>
    <row r="4166" spans="1:5" ht="20.25">
      <c r="A4166" s="41"/>
      <c r="B4166" s="280"/>
      <c r="C4166" s="280"/>
      <c r="D4166" s="38"/>
      <c r="E4166" s="89"/>
    </row>
    <row r="4167" spans="1:5" ht="20.25">
      <c r="A4167" s="41"/>
      <c r="B4167" s="280"/>
      <c r="C4167" s="280"/>
      <c r="D4167" s="38"/>
      <c r="E4167" s="89"/>
    </row>
    <row r="4168" spans="1:5" ht="20.25">
      <c r="A4168" s="41"/>
      <c r="B4168" s="280"/>
      <c r="C4168" s="280"/>
      <c r="D4168" s="38"/>
      <c r="E4168" s="89"/>
    </row>
    <row r="4169" spans="1:5" ht="20.25">
      <c r="A4169" s="41"/>
      <c r="B4169" s="280"/>
      <c r="C4169" s="280"/>
      <c r="D4169" s="38"/>
      <c r="E4169" s="89"/>
    </row>
    <row r="4170" spans="1:5" ht="20.25">
      <c r="A4170" s="280"/>
      <c r="B4170" s="281"/>
      <c r="C4170" s="280"/>
      <c r="D4170" s="45"/>
      <c r="E4170" s="46"/>
    </row>
    <row r="4171" spans="1:5" ht="20.25">
      <c r="A4171" s="280"/>
      <c r="B4171" s="281"/>
      <c r="C4171" s="280"/>
      <c r="D4171" s="45"/>
      <c r="E4171" s="46"/>
    </row>
    <row r="4172" spans="1:5" ht="20.25">
      <c r="A4172" s="280"/>
      <c r="B4172" s="281"/>
      <c r="C4172" s="280"/>
      <c r="D4172" s="45"/>
      <c r="E4172" s="46"/>
    </row>
    <row r="4173" spans="1:5" ht="20.25">
      <c r="A4173" s="280"/>
      <c r="B4173" s="281"/>
      <c r="C4173" s="280"/>
      <c r="D4173" s="45"/>
      <c r="E4173" s="46"/>
    </row>
    <row r="4174" spans="1:5" ht="20.25">
      <c r="A4174" s="47"/>
      <c r="B4174" s="48"/>
      <c r="C4174" s="47"/>
      <c r="D4174" s="49"/>
      <c r="E4174" s="50"/>
    </row>
    <row r="4175" spans="1:5" ht="20.25">
      <c r="A4175" s="30"/>
      <c r="B4175" s="51"/>
      <c r="C4175" s="30"/>
      <c r="D4175" s="49"/>
      <c r="E4175" s="50"/>
    </row>
    <row r="4176" spans="1:5" ht="20.25">
      <c r="A4176" s="52"/>
      <c r="B4176" s="53"/>
      <c r="C4176" s="1238" t="s">
        <v>779</v>
      </c>
      <c r="D4176" s="1239"/>
      <c r="E4176" s="140">
        <f>SUM(E4149:E4175)</f>
        <v>2509106</v>
      </c>
    </row>
    <row r="4177" spans="1:6" ht="20.25">
      <c r="A4177" s="55" t="s">
        <v>23</v>
      </c>
      <c r="B4177" s="40"/>
      <c r="C4177" s="40"/>
      <c r="D4177" s="40"/>
      <c r="E4177" s="40"/>
    </row>
    <row r="4178" spans="1:6" ht="20.25">
      <c r="A4178" s="19" t="s">
        <v>0</v>
      </c>
      <c r="B4178" s="40"/>
      <c r="C4178" s="40"/>
      <c r="D4178" s="40"/>
      <c r="E4178" s="40"/>
    </row>
    <row r="4179" spans="1:6" ht="20.25">
      <c r="A4179" s="19" t="s">
        <v>1</v>
      </c>
      <c r="B4179" s="152"/>
      <c r="C4179" s="152"/>
      <c r="D4179" s="28"/>
      <c r="E4179" s="64"/>
    </row>
    <row r="4180" spans="1:6" ht="20.25">
      <c r="A4180" s="19"/>
      <c r="B4180" s="20"/>
      <c r="C4180" s="20"/>
      <c r="D4180" s="21"/>
      <c r="E4180" s="22"/>
    </row>
    <row r="4181" spans="1:6" ht="20.25">
      <c r="A4181" s="19"/>
      <c r="B4181" s="20"/>
      <c r="C4181" s="19" t="s">
        <v>2</v>
      </c>
      <c r="D4181" s="21"/>
      <c r="E4181" s="21"/>
    </row>
    <row r="4182" spans="1:6" ht="20.25">
      <c r="A4182" s="19" t="s">
        <v>3</v>
      </c>
      <c r="B4182" s="23"/>
      <c r="C4182" s="20"/>
      <c r="D4182" s="22"/>
      <c r="E4182" s="22"/>
    </row>
    <row r="4183" spans="1:6" ht="20.25">
      <c r="A4183" s="21"/>
      <c r="B4183" s="23"/>
      <c r="C4183" s="20"/>
      <c r="D4183" s="22"/>
      <c r="E4183" s="22"/>
    </row>
    <row r="4184" spans="1:6" ht="20.25">
      <c r="A4184" s="21" t="s">
        <v>385</v>
      </c>
      <c r="B4184" s="23"/>
      <c r="C4184" s="20"/>
      <c r="D4184" s="22"/>
      <c r="E4184" s="22"/>
    </row>
    <row r="4185" spans="1:6" ht="20.25">
      <c r="A4185" s="21" t="s">
        <v>5</v>
      </c>
      <c r="B4185" s="24"/>
      <c r="C4185" s="21"/>
      <c r="D4185" s="22"/>
      <c r="E4185" s="22"/>
    </row>
    <row r="4186" spans="1:6" ht="20.25">
      <c r="A4186" s="21" t="s">
        <v>6</v>
      </c>
      <c r="B4186" s="24"/>
      <c r="C4186" s="21"/>
      <c r="D4186" s="22"/>
      <c r="E4186" s="22"/>
    </row>
    <row r="4187" spans="1:6" ht="20.25">
      <c r="A4187" s="714" t="s">
        <v>7</v>
      </c>
      <c r="B4187" s="26" t="s">
        <v>8</v>
      </c>
      <c r="C4187" s="1238" t="s">
        <v>9</v>
      </c>
      <c r="D4187" s="1239"/>
      <c r="E4187" s="714" t="s">
        <v>10</v>
      </c>
    </row>
    <row r="4188" spans="1:6" ht="20.25">
      <c r="A4188" s="27"/>
      <c r="B4188" s="28" t="s">
        <v>11</v>
      </c>
      <c r="C4188" s="714"/>
      <c r="D4188" s="29"/>
      <c r="E4188" s="27" t="s">
        <v>12</v>
      </c>
    </row>
    <row r="4189" spans="1:6" ht="20.25">
      <c r="A4189" s="30"/>
      <c r="B4189" s="31"/>
      <c r="C4189" s="715" t="s">
        <v>13</v>
      </c>
      <c r="D4189" s="718" t="s">
        <v>14</v>
      </c>
      <c r="E4189" s="715"/>
    </row>
    <row r="4190" spans="1:6" ht="20.25">
      <c r="A4190" s="34" t="s">
        <v>386</v>
      </c>
      <c r="B4190" s="280" t="s">
        <v>18</v>
      </c>
      <c r="C4190" s="280" t="s">
        <v>19</v>
      </c>
      <c r="D4190" s="86">
        <v>43190</v>
      </c>
      <c r="E4190" s="89">
        <v>714980</v>
      </c>
      <c r="F4190" s="716">
        <v>43101</v>
      </c>
    </row>
    <row r="4191" spans="1:6" ht="20.25">
      <c r="A4191" s="41"/>
      <c r="B4191" s="280"/>
      <c r="C4191" s="280"/>
      <c r="D4191" s="86"/>
      <c r="E4191" s="91">
        <v>-1</v>
      </c>
    </row>
    <row r="4192" spans="1:6" ht="20.25">
      <c r="A4192" s="41"/>
      <c r="B4192" s="280"/>
      <c r="C4192" s="280"/>
      <c r="D4192" s="86"/>
      <c r="E4192" s="91"/>
    </row>
    <row r="4193" spans="1:5" ht="20.25">
      <c r="A4193" s="280"/>
      <c r="B4193" s="280"/>
      <c r="C4193" s="280"/>
      <c r="D4193" s="86"/>
      <c r="E4193" s="91"/>
    </row>
    <row r="4194" spans="1:5" ht="20.25">
      <c r="A4194" s="41"/>
      <c r="B4194" s="280"/>
      <c r="C4194" s="282"/>
      <c r="D4194" s="38"/>
      <c r="E4194" s="89"/>
    </row>
    <row r="4195" spans="1:5" ht="20.25">
      <c r="A4195" s="41"/>
      <c r="B4195" s="280"/>
      <c r="C4195" s="282"/>
      <c r="D4195" s="86"/>
      <c r="E4195" s="89"/>
    </row>
    <row r="4196" spans="1:5" ht="20.25">
      <c r="A4196" s="41"/>
      <c r="B4196" s="280"/>
      <c r="C4196" s="280"/>
      <c r="D4196" s="86"/>
      <c r="E4196" s="89"/>
    </row>
    <row r="4197" spans="1:5" ht="20.25">
      <c r="A4197" s="41"/>
      <c r="B4197" s="280"/>
      <c r="C4197" s="280"/>
      <c r="D4197" s="38"/>
      <c r="E4197" s="89"/>
    </row>
    <row r="4198" spans="1:5" ht="20.25">
      <c r="A4198" s="280"/>
      <c r="B4198" s="280"/>
      <c r="C4198" s="280"/>
      <c r="D4198" s="38"/>
      <c r="E4198" s="89"/>
    </row>
    <row r="4199" spans="1:5" ht="20.25">
      <c r="A4199" s="41"/>
      <c r="B4199" s="280"/>
      <c r="C4199" s="280"/>
      <c r="D4199" s="38"/>
      <c r="E4199" s="89"/>
    </row>
    <row r="4200" spans="1:5" ht="20.25">
      <c r="A4200" s="41"/>
      <c r="B4200" s="281"/>
      <c r="C4200" s="280"/>
      <c r="D4200" s="78"/>
      <c r="E4200" s="89"/>
    </row>
    <row r="4201" spans="1:5" ht="20.25">
      <c r="A4201" s="47"/>
      <c r="B4201" s="28"/>
      <c r="C4201" s="27"/>
      <c r="D4201" s="148"/>
      <c r="E4201" s="89"/>
    </row>
    <row r="4202" spans="1:5" ht="20.25">
      <c r="A4202" s="47"/>
      <c r="B4202" s="27"/>
      <c r="C4202" s="27"/>
      <c r="D4202" s="27"/>
      <c r="E4202" s="89"/>
    </row>
    <row r="4203" spans="1:5" ht="20.25">
      <c r="A4203" s="280"/>
      <c r="B4203" s="280"/>
      <c r="C4203" s="280"/>
      <c r="D4203" s="38"/>
      <c r="E4203" s="89"/>
    </row>
    <row r="4204" spans="1:5" ht="20.25">
      <c r="A4204" s="280"/>
      <c r="B4204" s="280"/>
      <c r="C4204" s="280"/>
      <c r="D4204" s="38"/>
      <c r="E4204" s="89"/>
    </row>
    <row r="4205" spans="1:5" ht="20.25">
      <c r="A4205" s="41"/>
      <c r="B4205" s="280"/>
      <c r="C4205" s="280"/>
      <c r="D4205" s="38"/>
      <c r="E4205" s="89"/>
    </row>
    <row r="4206" spans="1:5" ht="20.25">
      <c r="A4206" s="41"/>
      <c r="B4206" s="280"/>
      <c r="C4206" s="280"/>
      <c r="D4206" s="38"/>
      <c r="E4206" s="89"/>
    </row>
    <row r="4207" spans="1:5" ht="20.25">
      <c r="A4207" s="41"/>
      <c r="B4207" s="280"/>
      <c r="C4207" s="280"/>
      <c r="D4207" s="38"/>
      <c r="E4207" s="89"/>
    </row>
    <row r="4208" spans="1:5" ht="20.25">
      <c r="A4208" s="41"/>
      <c r="B4208" s="280"/>
      <c r="C4208" s="280"/>
      <c r="D4208" s="38"/>
      <c r="E4208" s="89"/>
    </row>
    <row r="4209" spans="1:5" ht="20.25">
      <c r="A4209" s="41"/>
      <c r="B4209" s="280"/>
      <c r="C4209" s="280"/>
      <c r="D4209" s="38"/>
      <c r="E4209" s="89"/>
    </row>
    <row r="4210" spans="1:5" ht="20.25">
      <c r="A4210" s="41"/>
      <c r="B4210" s="280"/>
      <c r="C4210" s="280"/>
      <c r="D4210" s="38"/>
      <c r="E4210" s="89"/>
    </row>
    <row r="4211" spans="1:5" ht="20.25">
      <c r="A4211" s="280"/>
      <c r="B4211" s="281"/>
      <c r="C4211" s="280"/>
      <c r="D4211" s="45"/>
      <c r="E4211" s="46"/>
    </row>
    <row r="4212" spans="1:5" ht="20.25">
      <c r="A4212" s="280"/>
      <c r="B4212" s="281"/>
      <c r="C4212" s="280"/>
      <c r="D4212" s="45"/>
      <c r="E4212" s="46"/>
    </row>
    <row r="4213" spans="1:5" ht="20.25">
      <c r="A4213" s="280"/>
      <c r="B4213" s="281"/>
      <c r="C4213" s="280"/>
      <c r="D4213" s="45"/>
      <c r="E4213" s="46"/>
    </row>
    <row r="4214" spans="1:5" ht="20.25">
      <c r="A4214" s="280"/>
      <c r="B4214" s="281"/>
      <c r="C4214" s="280"/>
      <c r="D4214" s="45"/>
      <c r="E4214" s="46"/>
    </row>
    <row r="4215" spans="1:5" ht="20.25">
      <c r="A4215" s="47"/>
      <c r="B4215" s="48"/>
      <c r="C4215" s="47"/>
      <c r="D4215" s="49"/>
      <c r="E4215" s="50"/>
    </row>
    <row r="4216" spans="1:5" ht="20.25">
      <c r="A4216" s="30"/>
      <c r="B4216" s="51"/>
      <c r="C4216" s="30"/>
      <c r="D4216" s="49"/>
      <c r="E4216" s="50"/>
    </row>
    <row r="4217" spans="1:5" ht="20.25">
      <c r="A4217" s="52"/>
      <c r="B4217" s="53"/>
      <c r="C4217" s="1238" t="s">
        <v>779</v>
      </c>
      <c r="D4217" s="1239"/>
      <c r="E4217" s="140">
        <f>SUM(E4190:E4216)</f>
        <v>714979</v>
      </c>
    </row>
    <row r="4218" spans="1:5" ht="20.25">
      <c r="A4218" s="55" t="s">
        <v>23</v>
      </c>
      <c r="B4218" s="40"/>
      <c r="C4218" s="40"/>
      <c r="D4218" s="40"/>
      <c r="E4218" s="40"/>
    </row>
    <row r="4219" spans="1:5" ht="20.25">
      <c r="A4219" s="19" t="s">
        <v>0</v>
      </c>
      <c r="B4219" s="40"/>
      <c r="C4219" s="40"/>
      <c r="D4219" s="40"/>
      <c r="E4219" s="40"/>
    </row>
    <row r="4220" spans="1:5" ht="20.25">
      <c r="A4220" s="19" t="s">
        <v>1</v>
      </c>
      <c r="B4220" s="152"/>
      <c r="C4220" s="152"/>
      <c r="D4220" s="28"/>
      <c r="E4220" s="64"/>
    </row>
    <row r="4221" spans="1:5" ht="20.25">
      <c r="A4221" s="19"/>
      <c r="B4221" s="20"/>
      <c r="C4221" s="20"/>
      <c r="D4221" s="21"/>
      <c r="E4221" s="22"/>
    </row>
    <row r="4222" spans="1:5" ht="20.25">
      <c r="A4222" s="19"/>
      <c r="B4222" s="20"/>
      <c r="C4222" s="19" t="s">
        <v>2</v>
      </c>
      <c r="D4222" s="21"/>
      <c r="E4222" s="21"/>
    </row>
    <row r="4223" spans="1:5" ht="20.25">
      <c r="A4223" s="19" t="s">
        <v>3</v>
      </c>
      <c r="B4223" s="23"/>
      <c r="C4223" s="20"/>
      <c r="D4223" s="22"/>
      <c r="E4223" s="22"/>
    </row>
    <row r="4224" spans="1:5" ht="20.25">
      <c r="A4224" s="21"/>
      <c r="B4224" s="23"/>
      <c r="C4224" s="20"/>
      <c r="D4224" s="22"/>
      <c r="E4224" s="22"/>
    </row>
    <row r="4225" spans="1:6" ht="20.25">
      <c r="A4225" s="21" t="s">
        <v>387</v>
      </c>
      <c r="B4225" s="23"/>
      <c r="C4225" s="20"/>
      <c r="D4225" s="22"/>
      <c r="E4225" s="22"/>
    </row>
    <row r="4226" spans="1:6" ht="20.25">
      <c r="A4226" s="21" t="s">
        <v>5</v>
      </c>
      <c r="B4226" s="24"/>
      <c r="C4226" s="21"/>
      <c r="D4226" s="22"/>
      <c r="E4226" s="22"/>
    </row>
    <row r="4227" spans="1:6" ht="20.25">
      <c r="A4227" s="21" t="s">
        <v>6</v>
      </c>
      <c r="B4227" s="24"/>
      <c r="C4227" s="21"/>
      <c r="D4227" s="22"/>
      <c r="E4227" s="22"/>
    </row>
    <row r="4228" spans="1:6" ht="20.25">
      <c r="A4228" s="714" t="s">
        <v>7</v>
      </c>
      <c r="B4228" s="26" t="s">
        <v>8</v>
      </c>
      <c r="C4228" s="712" t="s">
        <v>9</v>
      </c>
      <c r="D4228" s="713"/>
      <c r="E4228" s="714" t="s">
        <v>10</v>
      </c>
    </row>
    <row r="4229" spans="1:6" ht="20.25">
      <c r="A4229" s="27"/>
      <c r="B4229" s="28" t="s">
        <v>11</v>
      </c>
      <c r="C4229" s="714"/>
      <c r="D4229" s="29"/>
      <c r="E4229" s="27" t="s">
        <v>12</v>
      </c>
    </row>
    <row r="4230" spans="1:6" ht="20.25">
      <c r="A4230" s="30"/>
      <c r="B4230" s="31"/>
      <c r="C4230" s="715" t="s">
        <v>13</v>
      </c>
      <c r="D4230" s="718" t="s">
        <v>14</v>
      </c>
      <c r="E4230" s="715"/>
    </row>
    <row r="4231" spans="1:6" ht="20.25">
      <c r="A4231" s="34" t="s">
        <v>388</v>
      </c>
      <c r="B4231" s="280" t="s">
        <v>18</v>
      </c>
      <c r="C4231" s="280" t="s">
        <v>19</v>
      </c>
      <c r="D4231" s="86">
        <v>43159</v>
      </c>
      <c r="E4231" s="89">
        <v>5258032</v>
      </c>
      <c r="F4231" s="302">
        <v>43101</v>
      </c>
    </row>
    <row r="4232" spans="1:6" ht="20.25">
      <c r="A4232" s="280"/>
      <c r="B4232" s="280" t="s">
        <v>18</v>
      </c>
      <c r="C4232" s="280" t="s">
        <v>17</v>
      </c>
      <c r="D4232" s="86">
        <v>43174</v>
      </c>
      <c r="E4232" s="89">
        <v>6506889</v>
      </c>
    </row>
    <row r="4233" spans="1:6" ht="20.25">
      <c r="A4233" s="280"/>
      <c r="B4233" s="280" t="s">
        <v>18</v>
      </c>
      <c r="C4233" s="280" t="s">
        <v>19</v>
      </c>
      <c r="D4233" s="86">
        <v>43190</v>
      </c>
      <c r="E4233" s="89">
        <v>5057863</v>
      </c>
      <c r="F4233" s="302">
        <v>43101</v>
      </c>
    </row>
    <row r="4234" spans="1:6" ht="20.25">
      <c r="A4234" s="41"/>
      <c r="B4234" s="280"/>
      <c r="C4234" s="280"/>
      <c r="D4234" s="38"/>
      <c r="E4234" s="89"/>
      <c r="F4234" s="302" t="s">
        <v>537</v>
      </c>
    </row>
    <row r="4235" spans="1:6" ht="20.25">
      <c r="A4235" s="41"/>
      <c r="B4235" s="280"/>
      <c r="C4235" s="282"/>
      <c r="D4235" s="38"/>
      <c r="E4235" s="89"/>
    </row>
    <row r="4236" spans="1:6" ht="20.25">
      <c r="A4236" s="41"/>
      <c r="B4236" s="280"/>
      <c r="C4236" s="282"/>
      <c r="D4236" s="38"/>
      <c r="E4236" s="89"/>
    </row>
    <row r="4237" spans="1:6" ht="20.25">
      <c r="A4237" s="41"/>
      <c r="B4237" s="280"/>
      <c r="C4237" s="282"/>
      <c r="D4237" s="86"/>
      <c r="E4237" s="89"/>
    </row>
    <row r="4238" spans="1:6" ht="20.25">
      <c r="A4238" s="41"/>
      <c r="B4238" s="280"/>
      <c r="C4238" s="280"/>
      <c r="D4238" s="38"/>
      <c r="E4238" s="89"/>
    </row>
    <row r="4239" spans="1:6" ht="20.25">
      <c r="A4239" s="280"/>
      <c r="B4239" s="280"/>
      <c r="C4239" s="280"/>
      <c r="D4239" s="38"/>
      <c r="E4239" s="89"/>
    </row>
    <row r="4240" spans="1:6" ht="20.25">
      <c r="A4240" s="41"/>
      <c r="B4240" s="280"/>
      <c r="C4240" s="280"/>
      <c r="D4240" s="38"/>
      <c r="E4240" s="89"/>
    </row>
    <row r="4241" spans="1:5" ht="20.25">
      <c r="A4241" s="41"/>
      <c r="B4241" s="281"/>
      <c r="C4241" s="280"/>
      <c r="D4241" s="78"/>
      <c r="E4241" s="89"/>
    </row>
    <row r="4242" spans="1:5" ht="20.25">
      <c r="A4242" s="47"/>
      <c r="B4242" s="28"/>
      <c r="C4242" s="27"/>
      <c r="D4242" s="148"/>
      <c r="E4242" s="89"/>
    </row>
    <row r="4243" spans="1:5" ht="20.25">
      <c r="A4243" s="47"/>
      <c r="B4243" s="27"/>
      <c r="C4243" s="27"/>
      <c r="D4243" s="27"/>
      <c r="E4243" s="89"/>
    </row>
    <row r="4244" spans="1:5" ht="20.25">
      <c r="A4244" s="280"/>
      <c r="B4244" s="280"/>
      <c r="C4244" s="280"/>
      <c r="D4244" s="38"/>
      <c r="E4244" s="89"/>
    </row>
    <row r="4245" spans="1:5" ht="20.25">
      <c r="A4245" s="280"/>
      <c r="B4245" s="280"/>
      <c r="C4245" s="280"/>
      <c r="D4245" s="38"/>
      <c r="E4245" s="89"/>
    </row>
    <row r="4246" spans="1:5" ht="20.25">
      <c r="A4246" s="41"/>
      <c r="B4246" s="280"/>
      <c r="C4246" s="280"/>
      <c r="D4246" s="38"/>
      <c r="E4246" s="89"/>
    </row>
    <row r="4247" spans="1:5" ht="20.25">
      <c r="A4247" s="41"/>
      <c r="B4247" s="280"/>
      <c r="C4247" s="280"/>
      <c r="D4247" s="38"/>
      <c r="E4247" s="89"/>
    </row>
    <row r="4248" spans="1:5" ht="20.25">
      <c r="A4248" s="41"/>
      <c r="B4248" s="280"/>
      <c r="C4248" s="280"/>
      <c r="D4248" s="38"/>
      <c r="E4248" s="89"/>
    </row>
    <row r="4249" spans="1:5" ht="20.25">
      <c r="A4249" s="280"/>
      <c r="B4249" s="281"/>
      <c r="C4249" s="280"/>
      <c r="D4249" s="45"/>
      <c r="E4249" s="46"/>
    </row>
    <row r="4250" spans="1:5" ht="20.25">
      <c r="A4250" s="280"/>
      <c r="B4250" s="281"/>
      <c r="C4250" s="280"/>
      <c r="D4250" s="45"/>
      <c r="E4250" s="46"/>
    </row>
    <row r="4251" spans="1:5" ht="20.25">
      <c r="A4251" s="280"/>
      <c r="B4251" s="281"/>
      <c r="C4251" s="280"/>
      <c r="D4251" s="45"/>
      <c r="E4251" s="46"/>
    </row>
    <row r="4252" spans="1:5" ht="20.25">
      <c r="A4252" s="280"/>
      <c r="B4252" s="281"/>
      <c r="C4252" s="280"/>
      <c r="D4252" s="45"/>
      <c r="E4252" s="46"/>
    </row>
    <row r="4253" spans="1:5" ht="20.25">
      <c r="A4253" s="280"/>
      <c r="B4253" s="281"/>
      <c r="C4253" s="280"/>
      <c r="D4253" s="45"/>
      <c r="E4253" s="46"/>
    </row>
    <row r="4254" spans="1:5" ht="20.25">
      <c r="A4254" s="280"/>
      <c r="B4254" s="281"/>
      <c r="C4254" s="280"/>
      <c r="D4254" s="45"/>
      <c r="E4254" s="46"/>
    </row>
    <row r="4255" spans="1:5" ht="20.25">
      <c r="A4255" s="280"/>
      <c r="B4255" s="281"/>
      <c r="C4255" s="280"/>
      <c r="D4255" s="45"/>
      <c r="E4255" s="46"/>
    </row>
    <row r="4256" spans="1:5" ht="20.25">
      <c r="A4256" s="47"/>
      <c r="B4256" s="48"/>
      <c r="C4256" s="47"/>
      <c r="D4256" s="49"/>
      <c r="E4256" s="50"/>
    </row>
    <row r="4257" spans="1:6" ht="20.25">
      <c r="A4257" s="30"/>
      <c r="B4257" s="51"/>
      <c r="C4257" s="30"/>
      <c r="D4257" s="49"/>
      <c r="E4257" s="50"/>
    </row>
    <row r="4258" spans="1:6" ht="20.25">
      <c r="A4258" s="52"/>
      <c r="B4258" s="53"/>
      <c r="C4258" s="1238" t="s">
        <v>779</v>
      </c>
      <c r="D4258" s="1239"/>
      <c r="E4258" s="140">
        <f>SUM(E4231:E4257)</f>
        <v>16822784</v>
      </c>
    </row>
    <row r="4259" spans="1:6" ht="20.25">
      <c r="A4259" s="55" t="s">
        <v>23</v>
      </c>
      <c r="B4259" s="40"/>
      <c r="C4259" s="40"/>
      <c r="D4259" s="40"/>
      <c r="E4259" s="40"/>
    </row>
    <row r="4260" spans="1:6" ht="20.25">
      <c r="A4260" s="19" t="s">
        <v>0</v>
      </c>
      <c r="B4260" s="40"/>
      <c r="C4260" s="40"/>
      <c r="D4260" s="40"/>
      <c r="E4260" s="40"/>
    </row>
    <row r="4261" spans="1:6" ht="20.25">
      <c r="A4261" s="19" t="s">
        <v>1</v>
      </c>
      <c r="B4261" s="53"/>
      <c r="C4261" s="28"/>
      <c r="D4261" s="28"/>
      <c r="E4261" s="179"/>
    </row>
    <row r="4262" spans="1:6" ht="20.25">
      <c r="A4262" s="19"/>
      <c r="B4262" s="20"/>
      <c r="C4262" s="20"/>
      <c r="D4262" s="21"/>
      <c r="E4262" s="22"/>
    </row>
    <row r="4263" spans="1:6" ht="20.25">
      <c r="A4263" s="19"/>
      <c r="B4263" s="20"/>
      <c r="C4263" s="19" t="s">
        <v>2</v>
      </c>
      <c r="D4263" s="21"/>
      <c r="E4263" s="21"/>
    </row>
    <row r="4264" spans="1:6" ht="20.25">
      <c r="A4264" s="19" t="s">
        <v>3</v>
      </c>
      <c r="B4264" s="23"/>
      <c r="C4264" s="20"/>
      <c r="D4264" s="22"/>
      <c r="E4264" s="22"/>
    </row>
    <row r="4265" spans="1:6" ht="20.25">
      <c r="A4265" s="21"/>
      <c r="B4265" s="23"/>
      <c r="C4265" s="20"/>
      <c r="D4265" s="22"/>
      <c r="E4265" s="22"/>
    </row>
    <row r="4266" spans="1:6" ht="20.25">
      <c r="A4266" s="21" t="s">
        <v>389</v>
      </c>
      <c r="B4266" s="23"/>
      <c r="C4266" s="20"/>
      <c r="D4266" s="22"/>
      <c r="E4266" s="22"/>
    </row>
    <row r="4267" spans="1:6" ht="20.25">
      <c r="A4267" s="21" t="s">
        <v>5</v>
      </c>
      <c r="B4267" s="24"/>
      <c r="C4267" s="21"/>
      <c r="D4267" s="22"/>
      <c r="E4267" s="22"/>
    </row>
    <row r="4268" spans="1:6" ht="20.25">
      <c r="A4268" s="21" t="s">
        <v>6</v>
      </c>
      <c r="B4268" s="24"/>
      <c r="C4268" s="21"/>
      <c r="D4268" s="22"/>
      <c r="E4268" s="22"/>
    </row>
    <row r="4269" spans="1:6" ht="20.25">
      <c r="A4269" s="714" t="s">
        <v>7</v>
      </c>
      <c r="B4269" s="26" t="s">
        <v>8</v>
      </c>
      <c r="C4269" s="712" t="s">
        <v>9</v>
      </c>
      <c r="D4269" s="713"/>
      <c r="E4269" s="714" t="s">
        <v>10</v>
      </c>
    </row>
    <row r="4270" spans="1:6" ht="20.25">
      <c r="A4270" s="27"/>
      <c r="B4270" s="28" t="s">
        <v>11</v>
      </c>
      <c r="C4270" s="714"/>
      <c r="D4270" s="29"/>
      <c r="E4270" s="27" t="s">
        <v>12</v>
      </c>
    </row>
    <row r="4271" spans="1:6" ht="20.25">
      <c r="A4271" s="30"/>
      <c r="B4271" s="31"/>
      <c r="C4271" s="715" t="s">
        <v>13</v>
      </c>
      <c r="D4271" s="718" t="s">
        <v>14</v>
      </c>
      <c r="E4271" s="715"/>
    </row>
    <row r="4272" spans="1:6" ht="20.25">
      <c r="A4272" s="34" t="s">
        <v>390</v>
      </c>
      <c r="B4272" s="280" t="s">
        <v>18</v>
      </c>
      <c r="C4272" s="280" t="s">
        <v>19</v>
      </c>
      <c r="D4272" s="86">
        <v>43190</v>
      </c>
      <c r="E4272" s="89">
        <v>147651</v>
      </c>
      <c r="F4272" s="302">
        <v>43101</v>
      </c>
    </row>
    <row r="4273" spans="1:5" ht="20.25">
      <c r="A4273" s="280"/>
      <c r="B4273" s="280"/>
      <c r="C4273" s="280"/>
      <c r="D4273" s="38"/>
      <c r="E4273" s="89"/>
    </row>
    <row r="4274" spans="1:5" ht="20.25">
      <c r="A4274" s="41"/>
      <c r="B4274" s="280"/>
      <c r="C4274" s="280"/>
      <c r="D4274" s="38"/>
      <c r="E4274" s="89"/>
    </row>
    <row r="4275" spans="1:5" ht="20.25">
      <c r="A4275" s="41"/>
      <c r="B4275" s="280"/>
      <c r="C4275" s="282"/>
      <c r="D4275" s="86"/>
      <c r="E4275" s="89"/>
    </row>
    <row r="4276" spans="1:5" ht="20.25">
      <c r="A4276" s="41"/>
      <c r="B4276" s="280"/>
      <c r="C4276" s="280"/>
      <c r="D4276" s="86"/>
      <c r="E4276" s="89"/>
    </row>
    <row r="4277" spans="1:5" ht="20.25">
      <c r="A4277" s="41"/>
      <c r="B4277" s="280"/>
      <c r="C4277" s="280"/>
      <c r="D4277" s="86"/>
      <c r="E4277" s="89"/>
    </row>
    <row r="4278" spans="1:5" ht="20.25">
      <c r="A4278" s="41"/>
      <c r="B4278" s="280"/>
      <c r="C4278" s="282"/>
      <c r="D4278" s="86"/>
      <c r="E4278" s="89"/>
    </row>
    <row r="4279" spans="1:5" ht="20.25">
      <c r="A4279" s="41"/>
      <c r="B4279" s="280"/>
      <c r="C4279" s="280"/>
      <c r="D4279" s="38"/>
      <c r="E4279" s="89"/>
    </row>
    <row r="4280" spans="1:5" ht="20.25">
      <c r="A4280" s="280"/>
      <c r="B4280" s="280"/>
      <c r="C4280" s="280"/>
      <c r="D4280" s="38"/>
      <c r="E4280" s="89"/>
    </row>
    <row r="4281" spans="1:5" ht="20.25">
      <c r="A4281" s="41"/>
      <c r="B4281" s="280"/>
      <c r="C4281" s="280"/>
      <c r="D4281" s="38"/>
      <c r="E4281" s="89"/>
    </row>
    <row r="4282" spans="1:5" ht="20.25">
      <c r="A4282" s="41"/>
      <c r="B4282" s="281"/>
      <c r="C4282" s="280"/>
      <c r="D4282" s="78"/>
      <c r="E4282" s="89"/>
    </row>
    <row r="4283" spans="1:5" ht="20.25">
      <c r="A4283" s="47"/>
      <c r="B4283" s="28"/>
      <c r="C4283" s="27"/>
      <c r="D4283" s="148"/>
      <c r="E4283" s="89"/>
    </row>
    <row r="4284" spans="1:5" ht="20.25">
      <c r="A4284" s="47"/>
      <c r="B4284" s="27"/>
      <c r="C4284" s="27"/>
      <c r="D4284" s="27"/>
      <c r="E4284" s="89"/>
    </row>
    <row r="4285" spans="1:5" ht="20.25">
      <c r="A4285" s="280"/>
      <c r="B4285" s="280"/>
      <c r="C4285" s="280"/>
      <c r="D4285" s="38"/>
      <c r="E4285" s="89"/>
    </row>
    <row r="4286" spans="1:5" ht="20.25">
      <c r="A4286" s="280"/>
      <c r="B4286" s="280"/>
      <c r="C4286" s="280"/>
      <c r="D4286" s="38"/>
      <c r="E4286" s="89"/>
    </row>
    <row r="4287" spans="1:5" ht="20.25">
      <c r="A4287" s="41"/>
      <c r="B4287" s="280"/>
      <c r="C4287" s="280"/>
      <c r="D4287" s="38"/>
      <c r="E4287" s="89"/>
    </row>
    <row r="4288" spans="1:5" ht="20.25">
      <c r="A4288" s="41"/>
      <c r="B4288" s="280"/>
      <c r="C4288" s="280"/>
      <c r="D4288" s="38"/>
      <c r="E4288" s="89"/>
    </row>
    <row r="4289" spans="1:5" ht="20.25">
      <c r="A4289" s="41"/>
      <c r="B4289" s="280"/>
      <c r="C4289" s="280"/>
      <c r="D4289" s="38"/>
      <c r="E4289" s="89"/>
    </row>
    <row r="4290" spans="1:5" ht="20.25">
      <c r="A4290" s="280"/>
      <c r="B4290" s="281"/>
      <c r="C4290" s="280"/>
      <c r="D4290" s="45"/>
      <c r="E4290" s="46"/>
    </row>
    <row r="4291" spans="1:5" ht="20.25">
      <c r="A4291" s="280"/>
      <c r="B4291" s="281"/>
      <c r="C4291" s="280"/>
      <c r="D4291" s="45"/>
      <c r="E4291" s="46"/>
    </row>
    <row r="4292" spans="1:5" ht="20.25">
      <c r="A4292" s="280"/>
      <c r="B4292" s="281"/>
      <c r="C4292" s="280"/>
      <c r="D4292" s="45"/>
      <c r="E4292" s="46"/>
    </row>
    <row r="4293" spans="1:5" ht="20.25">
      <c r="A4293" s="280"/>
      <c r="B4293" s="281"/>
      <c r="C4293" s="280"/>
      <c r="D4293" s="45"/>
      <c r="E4293" s="46"/>
    </row>
    <row r="4294" spans="1:5" ht="20.25">
      <c r="A4294" s="280"/>
      <c r="B4294" s="281"/>
      <c r="C4294" s="280"/>
      <c r="D4294" s="45"/>
      <c r="E4294" s="46"/>
    </row>
    <row r="4295" spans="1:5" ht="20.25">
      <c r="A4295" s="280"/>
      <c r="B4295" s="281"/>
      <c r="C4295" s="280"/>
      <c r="D4295" s="45"/>
      <c r="E4295" s="46"/>
    </row>
    <row r="4296" spans="1:5" ht="20.25">
      <c r="A4296" s="280"/>
      <c r="B4296" s="281"/>
      <c r="C4296" s="280"/>
      <c r="D4296" s="45"/>
      <c r="E4296" s="46"/>
    </row>
    <row r="4297" spans="1:5" ht="20.25">
      <c r="A4297" s="47"/>
      <c r="B4297" s="48"/>
      <c r="C4297" s="47"/>
      <c r="D4297" s="49"/>
      <c r="E4297" s="50"/>
    </row>
    <row r="4298" spans="1:5" ht="20.25">
      <c r="A4298" s="30"/>
      <c r="B4298" s="51"/>
      <c r="C4298" s="30"/>
      <c r="D4298" s="49"/>
      <c r="E4298" s="50"/>
    </row>
    <row r="4299" spans="1:5" ht="20.25">
      <c r="A4299" s="52"/>
      <c r="B4299" s="53"/>
      <c r="C4299" s="1238" t="s">
        <v>779</v>
      </c>
      <c r="D4299" s="1239"/>
      <c r="E4299" s="140">
        <f>SUM(E4272:E4298)</f>
        <v>147651</v>
      </c>
    </row>
    <row r="4300" spans="1:5" ht="20.25">
      <c r="A4300" s="55" t="s">
        <v>23</v>
      </c>
      <c r="B4300" s="40"/>
      <c r="C4300" s="40"/>
      <c r="D4300" s="40"/>
      <c r="E4300" s="40"/>
    </row>
    <row r="4301" spans="1:5" ht="20.25">
      <c r="A4301" s="19" t="s">
        <v>0</v>
      </c>
      <c r="B4301" s="152"/>
      <c r="C4301" s="152"/>
      <c r="D4301" s="28"/>
      <c r="E4301" s="64"/>
    </row>
    <row r="4302" spans="1:5" ht="20.25">
      <c r="A4302" s="19" t="s">
        <v>1</v>
      </c>
      <c r="B4302" s="40"/>
      <c r="C4302" s="40"/>
      <c r="D4302" s="40"/>
      <c r="E4302" s="40"/>
    </row>
    <row r="4303" spans="1:5" ht="20.25">
      <c r="A4303" s="19"/>
      <c r="B4303" s="20"/>
      <c r="C4303" s="20"/>
      <c r="D4303" s="21"/>
      <c r="E4303" s="22"/>
    </row>
    <row r="4304" spans="1:5" ht="20.25">
      <c r="A4304" s="19"/>
      <c r="B4304" s="20"/>
      <c r="C4304" s="19" t="s">
        <v>2</v>
      </c>
      <c r="D4304" s="21"/>
      <c r="E4304" s="21"/>
    </row>
    <row r="4305" spans="1:6" ht="20.25">
      <c r="A4305" s="19" t="s">
        <v>3</v>
      </c>
      <c r="B4305" s="23"/>
      <c r="C4305" s="20"/>
      <c r="D4305" s="22"/>
      <c r="E4305" s="22"/>
    </row>
    <row r="4306" spans="1:6" ht="20.25">
      <c r="A4306" s="21"/>
      <c r="B4306" s="23"/>
      <c r="C4306" s="20"/>
      <c r="D4306" s="22"/>
      <c r="E4306" s="22"/>
    </row>
    <row r="4307" spans="1:6" ht="20.25">
      <c r="A4307" s="21" t="s">
        <v>391</v>
      </c>
      <c r="B4307" s="23"/>
      <c r="C4307" s="20"/>
      <c r="D4307" s="22"/>
      <c r="E4307" s="22"/>
    </row>
    <row r="4308" spans="1:6" ht="20.25">
      <c r="A4308" s="21" t="s">
        <v>5</v>
      </c>
      <c r="B4308" s="24"/>
      <c r="C4308" s="21"/>
      <c r="D4308" s="22"/>
      <c r="E4308" s="22"/>
    </row>
    <row r="4309" spans="1:6" ht="20.25">
      <c r="A4309" s="21" t="s">
        <v>6</v>
      </c>
      <c r="B4309" s="24"/>
      <c r="C4309" s="21"/>
      <c r="D4309" s="22"/>
      <c r="E4309" s="22"/>
    </row>
    <row r="4310" spans="1:6" ht="20.25">
      <c r="A4310" s="714" t="s">
        <v>7</v>
      </c>
      <c r="B4310" s="26" t="s">
        <v>8</v>
      </c>
      <c r="C4310" s="712" t="s">
        <v>9</v>
      </c>
      <c r="D4310" s="713"/>
      <c r="E4310" s="714" t="s">
        <v>10</v>
      </c>
      <c r="F4310" s="296"/>
    </row>
    <row r="4311" spans="1:6" ht="20.25">
      <c r="A4311" s="27"/>
      <c r="B4311" s="28" t="s">
        <v>11</v>
      </c>
      <c r="C4311" s="714"/>
      <c r="D4311" s="29"/>
      <c r="E4311" s="27" t="s">
        <v>12</v>
      </c>
      <c r="F4311" s="296"/>
    </row>
    <row r="4312" spans="1:6" ht="20.25">
      <c r="A4312" s="30"/>
      <c r="B4312" s="31"/>
      <c r="C4312" s="715" t="s">
        <v>13</v>
      </c>
      <c r="D4312" s="718" t="s">
        <v>14</v>
      </c>
      <c r="E4312" s="715"/>
      <c r="F4312" s="296"/>
    </row>
    <row r="4313" spans="1:6" ht="20.25">
      <c r="A4313" s="34" t="s">
        <v>392</v>
      </c>
      <c r="B4313" s="280" t="s">
        <v>18</v>
      </c>
      <c r="C4313" s="280" t="s">
        <v>19</v>
      </c>
      <c r="D4313" s="86">
        <v>43190</v>
      </c>
      <c r="E4313" s="89">
        <v>450132</v>
      </c>
      <c r="F4313" s="296">
        <v>43101</v>
      </c>
    </row>
    <row r="4314" spans="1:6" ht="20.25">
      <c r="A4314" s="41"/>
      <c r="B4314" s="280"/>
      <c r="C4314" s="280"/>
      <c r="D4314" s="38"/>
      <c r="E4314" s="89"/>
      <c r="F4314" s="296"/>
    </row>
    <row r="4315" spans="1:6" ht="20.25">
      <c r="A4315" s="41"/>
      <c r="B4315" s="280"/>
      <c r="C4315" s="280"/>
      <c r="D4315" s="38"/>
      <c r="E4315" s="89"/>
      <c r="F4315" s="296"/>
    </row>
    <row r="4316" spans="1:6" ht="20.25">
      <c r="A4316" s="41"/>
      <c r="B4316" s="280"/>
      <c r="C4316" s="280"/>
      <c r="D4316" s="38"/>
      <c r="E4316" s="89"/>
      <c r="F4316" s="296"/>
    </row>
    <row r="4317" spans="1:6" ht="20.25">
      <c r="A4317" s="41"/>
      <c r="B4317" s="280"/>
      <c r="C4317" s="280"/>
      <c r="D4317" s="38"/>
      <c r="E4317" s="89"/>
      <c r="F4317" s="296"/>
    </row>
    <row r="4318" spans="1:6" ht="20.25">
      <c r="A4318" s="41"/>
      <c r="B4318" s="280"/>
      <c r="C4318" s="282"/>
      <c r="D4318" s="86"/>
      <c r="E4318" s="89"/>
      <c r="F4318" s="296"/>
    </row>
    <row r="4319" spans="1:6" ht="20.25">
      <c r="A4319" s="41"/>
      <c r="B4319" s="280"/>
      <c r="C4319" s="280"/>
      <c r="D4319" s="38"/>
      <c r="E4319" s="89"/>
      <c r="F4319" s="296"/>
    </row>
    <row r="4320" spans="1:6" ht="20.25">
      <c r="A4320" s="41"/>
      <c r="B4320" s="280"/>
      <c r="C4320" s="280"/>
      <c r="D4320" s="38"/>
      <c r="E4320" s="89"/>
      <c r="F4320" s="296"/>
    </row>
    <row r="4321" spans="1:6" ht="20.25">
      <c r="A4321" s="280"/>
      <c r="B4321" s="280"/>
      <c r="C4321" s="280"/>
      <c r="D4321" s="38"/>
      <c r="E4321" s="89"/>
      <c r="F4321" s="296"/>
    </row>
    <row r="4322" spans="1:6" ht="20.25">
      <c r="A4322" s="41"/>
      <c r="B4322" s="280"/>
      <c r="C4322" s="280"/>
      <c r="D4322" s="38"/>
      <c r="E4322" s="89"/>
      <c r="F4322" s="296"/>
    </row>
    <row r="4323" spans="1:6" ht="20.25">
      <c r="A4323" s="41"/>
      <c r="B4323" s="281"/>
      <c r="C4323" s="280"/>
      <c r="D4323" s="78"/>
      <c r="E4323" s="89"/>
      <c r="F4323" s="296"/>
    </row>
    <row r="4324" spans="1:6" ht="20.25">
      <c r="A4324" s="47"/>
      <c r="B4324" s="28"/>
      <c r="C4324" s="27"/>
      <c r="D4324" s="148"/>
      <c r="E4324" s="89"/>
      <c r="F4324" s="296"/>
    </row>
    <row r="4325" spans="1:6" ht="20.25">
      <c r="A4325" s="280"/>
      <c r="B4325" s="280"/>
      <c r="C4325" s="280"/>
      <c r="D4325" s="38"/>
      <c r="E4325" s="89"/>
      <c r="F4325" s="296"/>
    </row>
    <row r="4326" spans="1:6" ht="20.25">
      <c r="A4326" s="280"/>
      <c r="B4326" s="280"/>
      <c r="C4326" s="280"/>
      <c r="D4326" s="38"/>
      <c r="E4326" s="89"/>
    </row>
    <row r="4327" spans="1:6" ht="20.25">
      <c r="A4327" s="41"/>
      <c r="B4327" s="280"/>
      <c r="C4327" s="280"/>
      <c r="D4327" s="38"/>
      <c r="E4327" s="89"/>
    </row>
    <row r="4328" spans="1:6" ht="20.25">
      <c r="A4328" s="41"/>
      <c r="B4328" s="280"/>
      <c r="C4328" s="280"/>
      <c r="D4328" s="38"/>
      <c r="E4328" s="89"/>
    </row>
    <row r="4329" spans="1:6" ht="20.25">
      <c r="A4329" s="41"/>
      <c r="B4329" s="280"/>
      <c r="C4329" s="280"/>
      <c r="D4329" s="38"/>
      <c r="E4329" s="89"/>
    </row>
    <row r="4330" spans="1:6" ht="20.25">
      <c r="A4330" s="280"/>
      <c r="B4330" s="281"/>
      <c r="C4330" s="280"/>
      <c r="D4330" s="45"/>
      <c r="E4330" s="46"/>
    </row>
    <row r="4331" spans="1:6" ht="20.25">
      <c r="A4331" s="280"/>
      <c r="B4331" s="281"/>
      <c r="C4331" s="280"/>
      <c r="D4331" s="45"/>
      <c r="E4331" s="46"/>
    </row>
    <row r="4332" spans="1:6" ht="20.25">
      <c r="A4332" s="280"/>
      <c r="B4332" s="281"/>
      <c r="C4332" s="280"/>
      <c r="D4332" s="45"/>
      <c r="E4332" s="46"/>
    </row>
    <row r="4333" spans="1:6" ht="20.25">
      <c r="A4333" s="280"/>
      <c r="B4333" s="281"/>
      <c r="C4333" s="280"/>
      <c r="D4333" s="45"/>
      <c r="E4333" s="46"/>
    </row>
    <row r="4334" spans="1:6" ht="20.25">
      <c r="A4334" s="280"/>
      <c r="B4334" s="281"/>
      <c r="C4334" s="280"/>
      <c r="D4334" s="45"/>
      <c r="E4334" s="46"/>
    </row>
    <row r="4335" spans="1:6" ht="20.25">
      <c r="A4335" s="280"/>
      <c r="B4335" s="281"/>
      <c r="C4335" s="280"/>
      <c r="D4335" s="45"/>
      <c r="E4335" s="46"/>
    </row>
    <row r="4336" spans="1:6" ht="20.25">
      <c r="A4336" s="280"/>
      <c r="B4336" s="281"/>
      <c r="C4336" s="280"/>
      <c r="D4336" s="45"/>
      <c r="E4336" s="46"/>
    </row>
    <row r="4337" spans="1:5" ht="20.25">
      <c r="A4337" s="280"/>
      <c r="B4337" s="281"/>
      <c r="C4337" s="280"/>
      <c r="D4337" s="45"/>
      <c r="E4337" s="46"/>
    </row>
    <row r="4338" spans="1:5" ht="20.25">
      <c r="A4338" s="47"/>
      <c r="B4338" s="48"/>
      <c r="C4338" s="47"/>
      <c r="D4338" s="49"/>
      <c r="E4338" s="50"/>
    </row>
    <row r="4339" spans="1:5" ht="20.25">
      <c r="A4339" s="30"/>
      <c r="B4339" s="51"/>
      <c r="C4339" s="30"/>
      <c r="D4339" s="49"/>
      <c r="E4339" s="50"/>
    </row>
    <row r="4340" spans="1:5" ht="20.25">
      <c r="A4340" s="52"/>
      <c r="B4340" s="53"/>
      <c r="C4340" s="1238" t="s">
        <v>779</v>
      </c>
      <c r="D4340" s="1239"/>
      <c r="E4340" s="140">
        <f>SUM(E4313:E4339)</f>
        <v>450132</v>
      </c>
    </row>
    <row r="4341" spans="1:5" ht="20.25">
      <c r="A4341" s="55" t="s">
        <v>23</v>
      </c>
      <c r="B4341" s="40"/>
      <c r="C4341" s="40"/>
      <c r="D4341" s="40"/>
      <c r="E4341" s="40"/>
    </row>
    <row r="4342" spans="1:5" ht="20.25">
      <c r="A4342" s="19" t="s">
        <v>0</v>
      </c>
      <c r="B4342" s="40"/>
      <c r="C4342" s="40"/>
      <c r="D4342" s="40"/>
      <c r="E4342" s="40"/>
    </row>
    <row r="4343" spans="1:5" ht="20.25">
      <c r="A4343" s="19" t="s">
        <v>1</v>
      </c>
      <c r="B4343" s="53"/>
      <c r="C4343" s="28"/>
      <c r="D4343" s="28"/>
      <c r="E4343" s="179"/>
    </row>
    <row r="4344" spans="1:5" ht="20.25">
      <c r="A4344" s="19"/>
      <c r="B4344" s="20"/>
      <c r="C4344" s="20"/>
      <c r="D4344" s="21"/>
      <c r="E4344" s="22"/>
    </row>
    <row r="4345" spans="1:5" ht="20.25">
      <c r="A4345" s="19"/>
      <c r="B4345" s="20"/>
      <c r="C4345" s="19" t="s">
        <v>2</v>
      </c>
      <c r="D4345" s="21"/>
      <c r="E4345" s="21"/>
    </row>
    <row r="4346" spans="1:5" ht="20.25">
      <c r="A4346" s="19" t="s">
        <v>3</v>
      </c>
      <c r="B4346" s="23"/>
      <c r="C4346" s="20"/>
      <c r="D4346" s="22"/>
      <c r="E4346" s="22"/>
    </row>
    <row r="4347" spans="1:5" ht="20.25">
      <c r="A4347" s="21"/>
      <c r="B4347" s="23"/>
      <c r="C4347" s="20"/>
      <c r="D4347" s="22"/>
      <c r="E4347" s="22"/>
    </row>
    <row r="4348" spans="1:5" ht="20.25">
      <c r="A4348" s="21" t="s">
        <v>393</v>
      </c>
      <c r="B4348" s="23"/>
      <c r="C4348" s="20"/>
      <c r="D4348" s="22"/>
      <c r="E4348" s="22"/>
    </row>
    <row r="4349" spans="1:5" ht="20.25">
      <c r="A4349" s="21" t="s">
        <v>5</v>
      </c>
      <c r="B4349" s="24"/>
      <c r="C4349" s="21"/>
      <c r="D4349" s="22"/>
      <c r="E4349" s="22"/>
    </row>
    <row r="4350" spans="1:5" ht="20.25">
      <c r="A4350" s="21" t="s">
        <v>6</v>
      </c>
      <c r="B4350" s="24"/>
      <c r="C4350" s="21"/>
      <c r="D4350" s="22"/>
      <c r="E4350" s="22"/>
    </row>
    <row r="4351" spans="1:5" ht="20.25">
      <c r="A4351" s="714" t="s">
        <v>7</v>
      </c>
      <c r="B4351" s="26" t="s">
        <v>8</v>
      </c>
      <c r="C4351" s="712" t="s">
        <v>9</v>
      </c>
      <c r="D4351" s="713"/>
      <c r="E4351" s="714" t="s">
        <v>10</v>
      </c>
    </row>
    <row r="4352" spans="1:5" ht="20.25">
      <c r="A4352" s="27"/>
      <c r="B4352" s="28" t="s">
        <v>11</v>
      </c>
      <c r="C4352" s="714"/>
      <c r="D4352" s="29"/>
      <c r="E4352" s="27" t="s">
        <v>12</v>
      </c>
    </row>
    <row r="4353" spans="1:6" ht="20.25">
      <c r="A4353" s="30"/>
      <c r="B4353" s="31"/>
      <c r="C4353" s="715" t="s">
        <v>13</v>
      </c>
      <c r="D4353" s="718" t="s">
        <v>14</v>
      </c>
      <c r="E4353" s="715"/>
    </row>
    <row r="4354" spans="1:6" ht="20.25">
      <c r="A4354" s="34" t="s">
        <v>394</v>
      </c>
      <c r="B4354" s="280" t="s">
        <v>18</v>
      </c>
      <c r="C4354" s="280" t="s">
        <v>19</v>
      </c>
      <c r="D4354" s="86">
        <v>43190</v>
      </c>
      <c r="E4354" s="89">
        <v>6512468</v>
      </c>
      <c r="F4354" s="302">
        <v>43101</v>
      </c>
    </row>
    <row r="4355" spans="1:6" ht="20.25">
      <c r="A4355" s="280"/>
      <c r="B4355" s="280" t="s">
        <v>73</v>
      </c>
      <c r="C4355" s="280" t="s">
        <v>758</v>
      </c>
      <c r="D4355" s="86">
        <v>43190</v>
      </c>
      <c r="E4355" s="89">
        <v>-5000</v>
      </c>
      <c r="F4355" s="302">
        <v>43101</v>
      </c>
    </row>
    <row r="4356" spans="1:6" ht="20.25">
      <c r="A4356" s="41"/>
      <c r="B4356" s="280"/>
      <c r="C4356" s="280"/>
      <c r="D4356" s="38"/>
      <c r="E4356" s="89"/>
    </row>
    <row r="4357" spans="1:6" ht="20.25">
      <c r="A4357" s="41"/>
      <c r="B4357" s="280"/>
      <c r="C4357" s="280"/>
      <c r="D4357" s="38"/>
      <c r="E4357" s="89"/>
    </row>
    <row r="4358" spans="1:6" ht="20.25">
      <c r="A4358" s="41"/>
      <c r="B4358" s="280"/>
      <c r="C4358" s="280"/>
      <c r="D4358" s="38"/>
      <c r="E4358" s="89"/>
    </row>
    <row r="4359" spans="1:6" ht="20.25">
      <c r="A4359" s="41"/>
      <c r="B4359" s="280"/>
      <c r="C4359" s="280"/>
      <c r="D4359" s="86"/>
      <c r="E4359" s="90"/>
    </row>
    <row r="4360" spans="1:6" ht="20.25">
      <c r="A4360" s="41"/>
      <c r="B4360" s="280"/>
      <c r="C4360" s="280"/>
      <c r="D4360" s="38"/>
      <c r="E4360" s="89"/>
    </row>
    <row r="4361" spans="1:6" ht="20.25">
      <c r="A4361" s="41"/>
      <c r="B4361" s="280"/>
      <c r="C4361" s="280"/>
      <c r="D4361" s="38"/>
      <c r="E4361" s="89"/>
    </row>
    <row r="4362" spans="1:6" ht="20.25">
      <c r="A4362" s="280"/>
      <c r="B4362" s="280"/>
      <c r="C4362" s="280"/>
      <c r="D4362" s="38"/>
      <c r="E4362" s="89"/>
    </row>
    <row r="4363" spans="1:6" ht="20.25">
      <c r="A4363" s="41"/>
      <c r="B4363" s="280"/>
      <c r="C4363" s="280"/>
      <c r="D4363" s="38"/>
      <c r="E4363" s="89"/>
    </row>
    <row r="4364" spans="1:6" ht="20.25">
      <c r="A4364" s="41"/>
      <c r="B4364" s="281"/>
      <c r="C4364" s="280"/>
      <c r="D4364" s="78"/>
      <c r="E4364" s="89"/>
    </row>
    <row r="4365" spans="1:6" ht="20.25">
      <c r="A4365" s="47"/>
      <c r="B4365" s="28"/>
      <c r="C4365" s="27"/>
      <c r="D4365" s="148"/>
      <c r="E4365" s="89"/>
    </row>
    <row r="4366" spans="1:6" ht="20.25">
      <c r="A4366" s="47"/>
      <c r="B4366" s="27"/>
      <c r="C4366" s="27"/>
      <c r="D4366" s="27"/>
      <c r="E4366" s="89"/>
    </row>
    <row r="4367" spans="1:6" ht="20.25">
      <c r="A4367" s="280"/>
      <c r="B4367" s="280"/>
      <c r="C4367" s="280"/>
      <c r="D4367" s="38"/>
      <c r="E4367" s="89"/>
    </row>
    <row r="4368" spans="1:6" ht="20.25">
      <c r="A4368" s="280"/>
      <c r="B4368" s="280"/>
      <c r="C4368" s="280"/>
      <c r="D4368" s="38"/>
      <c r="E4368" s="89"/>
    </row>
    <row r="4369" spans="1:6" ht="20.25">
      <c r="A4369" s="41"/>
      <c r="B4369" s="280"/>
      <c r="C4369" s="280"/>
      <c r="D4369" s="38"/>
      <c r="E4369" s="89"/>
    </row>
    <row r="4370" spans="1:6" ht="20.25">
      <c r="A4370" s="41"/>
      <c r="B4370" s="280"/>
      <c r="C4370" s="280"/>
      <c r="D4370" s="38"/>
      <c r="E4370" s="89"/>
    </row>
    <row r="4371" spans="1:6" ht="20.25">
      <c r="A4371" s="41"/>
      <c r="B4371" s="280"/>
      <c r="C4371" s="280"/>
      <c r="D4371" s="38"/>
      <c r="E4371" s="89"/>
    </row>
    <row r="4372" spans="1:6" ht="20.25">
      <c r="A4372" s="280"/>
      <c r="B4372" s="281"/>
      <c r="C4372" s="280"/>
      <c r="D4372" s="45"/>
      <c r="E4372" s="46"/>
    </row>
    <row r="4373" spans="1:6" ht="20.25">
      <c r="A4373" s="280"/>
      <c r="B4373" s="281"/>
      <c r="C4373" s="280"/>
      <c r="D4373" s="45"/>
      <c r="E4373" s="46"/>
    </row>
    <row r="4374" spans="1:6" ht="20.25">
      <c r="A4374" s="280"/>
      <c r="B4374" s="281"/>
      <c r="C4374" s="280"/>
      <c r="D4374" s="45"/>
      <c r="E4374" s="46"/>
    </row>
    <row r="4375" spans="1:6" ht="20.25">
      <c r="A4375" s="280"/>
      <c r="B4375" s="281"/>
      <c r="C4375" s="280"/>
      <c r="D4375" s="45"/>
      <c r="E4375" s="46"/>
    </row>
    <row r="4376" spans="1:6" ht="20.25">
      <c r="A4376" s="280"/>
      <c r="B4376" s="281"/>
      <c r="C4376" s="280"/>
      <c r="D4376" s="45"/>
      <c r="E4376" s="46"/>
    </row>
    <row r="4377" spans="1:6" ht="20.25">
      <c r="A4377" s="280"/>
      <c r="B4377" s="281"/>
      <c r="C4377" s="280"/>
      <c r="D4377" s="45"/>
      <c r="E4377" s="46"/>
    </row>
    <row r="4378" spans="1:6" ht="20.25">
      <c r="A4378" s="280"/>
      <c r="B4378" s="281"/>
      <c r="C4378" s="280"/>
      <c r="D4378" s="45"/>
      <c r="E4378" s="46"/>
    </row>
    <row r="4379" spans="1:6" ht="20.25">
      <c r="A4379" s="47"/>
      <c r="B4379" s="48"/>
      <c r="C4379" s="47"/>
      <c r="D4379" s="49"/>
      <c r="E4379" s="50"/>
    </row>
    <row r="4380" spans="1:6" ht="20.25">
      <c r="A4380" s="30"/>
      <c r="B4380" s="51"/>
      <c r="C4380" s="30"/>
      <c r="D4380" s="49"/>
      <c r="E4380" s="50"/>
    </row>
    <row r="4381" spans="1:6" ht="20.25">
      <c r="A4381" s="52"/>
      <c r="B4381" s="53"/>
      <c r="C4381" s="1238" t="s">
        <v>779</v>
      </c>
      <c r="D4381" s="1239"/>
      <c r="E4381" s="140">
        <f>SUM(E4354:E4380)</f>
        <v>6507468</v>
      </c>
      <c r="F4381" s="296"/>
    </row>
    <row r="4382" spans="1:6" ht="20.25">
      <c r="A4382" s="55" t="s">
        <v>23</v>
      </c>
      <c r="B4382" s="40"/>
      <c r="C4382" s="40"/>
      <c r="D4382" s="40"/>
      <c r="E4382" s="40"/>
      <c r="F4382" s="296"/>
    </row>
    <row r="4383" spans="1:6" ht="20.25">
      <c r="A4383" s="19" t="s">
        <v>0</v>
      </c>
      <c r="B4383" s="40"/>
      <c r="C4383" s="40"/>
      <c r="D4383" s="40"/>
      <c r="E4383" s="40"/>
      <c r="F4383" s="296"/>
    </row>
    <row r="4384" spans="1:6" ht="20.25">
      <c r="A4384" s="19" t="s">
        <v>1</v>
      </c>
      <c r="B4384" s="53"/>
      <c r="C4384" s="28"/>
      <c r="D4384" s="28"/>
      <c r="E4384" s="179"/>
      <c r="F4384" s="296"/>
    </row>
    <row r="4385" spans="1:6" ht="20.25">
      <c r="A4385" s="19"/>
      <c r="B4385" s="20"/>
      <c r="C4385" s="20"/>
      <c r="D4385" s="21"/>
      <c r="E4385" s="22"/>
      <c r="F4385" s="296"/>
    </row>
    <row r="4386" spans="1:6" ht="20.25">
      <c r="A4386" s="19"/>
      <c r="B4386" s="20"/>
      <c r="C4386" s="19" t="s">
        <v>2</v>
      </c>
      <c r="D4386" s="21"/>
      <c r="E4386" s="21"/>
      <c r="F4386" s="296"/>
    </row>
    <row r="4387" spans="1:6" ht="20.25">
      <c r="A4387" s="19" t="s">
        <v>3</v>
      </c>
      <c r="B4387" s="23"/>
      <c r="C4387" s="20"/>
      <c r="D4387" s="22"/>
      <c r="E4387" s="22"/>
      <c r="F4387" s="296"/>
    </row>
    <row r="4388" spans="1:6" ht="20.25">
      <c r="A4388" s="21"/>
      <c r="B4388" s="23"/>
      <c r="C4388" s="20"/>
      <c r="D4388" s="22"/>
      <c r="E4388" s="22"/>
      <c r="F4388" s="296"/>
    </row>
    <row r="4389" spans="1:6" ht="20.25">
      <c r="A4389" s="21" t="s">
        <v>395</v>
      </c>
      <c r="B4389" s="23"/>
      <c r="C4389" s="20"/>
      <c r="D4389" s="22"/>
      <c r="E4389" s="22"/>
      <c r="F4389" s="296"/>
    </row>
    <row r="4390" spans="1:6" ht="20.25">
      <c r="A4390" s="21" t="s">
        <v>5</v>
      </c>
      <c r="B4390" s="24"/>
      <c r="C4390" s="21"/>
      <c r="D4390" s="22"/>
      <c r="E4390" s="22"/>
      <c r="F4390" s="296"/>
    </row>
    <row r="4391" spans="1:6" ht="20.25">
      <c r="A4391" s="21" t="s">
        <v>6</v>
      </c>
      <c r="B4391" s="24"/>
      <c r="C4391" s="21"/>
      <c r="D4391" s="22"/>
      <c r="E4391" s="22"/>
      <c r="F4391" s="296"/>
    </row>
    <row r="4392" spans="1:6" ht="20.25">
      <c r="A4392" s="714" t="s">
        <v>7</v>
      </c>
      <c r="B4392" s="26" t="s">
        <v>8</v>
      </c>
      <c r="C4392" s="712" t="s">
        <v>9</v>
      </c>
      <c r="D4392" s="713"/>
      <c r="E4392" s="714" t="s">
        <v>10</v>
      </c>
      <c r="F4392" s="296"/>
    </row>
    <row r="4393" spans="1:6" ht="20.25">
      <c r="A4393" s="27"/>
      <c r="B4393" s="28" t="s">
        <v>11</v>
      </c>
      <c r="C4393" s="714"/>
      <c r="D4393" s="29"/>
      <c r="E4393" s="27" t="s">
        <v>12</v>
      </c>
      <c r="F4393" s="296"/>
    </row>
    <row r="4394" spans="1:6" ht="20.25">
      <c r="A4394" s="30"/>
      <c r="B4394" s="31"/>
      <c r="C4394" s="715" t="s">
        <v>13</v>
      </c>
      <c r="D4394" s="718" t="s">
        <v>14</v>
      </c>
      <c r="E4394" s="715"/>
      <c r="F4394" s="296"/>
    </row>
    <row r="4395" spans="1:6" ht="20.25">
      <c r="A4395" s="280" t="s">
        <v>396</v>
      </c>
      <c r="B4395" s="280" t="s">
        <v>18</v>
      </c>
      <c r="C4395" s="280" t="s">
        <v>19</v>
      </c>
      <c r="D4395" s="86">
        <v>43159</v>
      </c>
      <c r="E4395" s="89">
        <v>219916</v>
      </c>
      <c r="F4395" s="295"/>
    </row>
    <row r="4396" spans="1:6" ht="20.25">
      <c r="A4396" s="41"/>
      <c r="B4396" s="280" t="s">
        <v>18</v>
      </c>
      <c r="C4396" s="280" t="s">
        <v>17</v>
      </c>
      <c r="D4396" s="86">
        <v>43174</v>
      </c>
      <c r="E4396" s="89">
        <v>1599981</v>
      </c>
    </row>
    <row r="4397" spans="1:6" ht="20.25">
      <c r="A4397" s="41"/>
      <c r="B4397" s="280" t="s">
        <v>18</v>
      </c>
      <c r="C4397" s="280" t="s">
        <v>19</v>
      </c>
      <c r="D4397" s="86">
        <v>43190</v>
      </c>
      <c r="E4397" s="89">
        <v>-914547</v>
      </c>
    </row>
    <row r="4398" spans="1:6" ht="20.25">
      <c r="A4398" s="41"/>
      <c r="B4398" s="280"/>
      <c r="C4398" s="280"/>
      <c r="D4398" s="38"/>
      <c r="E4398" s="89"/>
    </row>
    <row r="4399" spans="1:6" ht="20.25">
      <c r="A4399" s="280"/>
      <c r="B4399" s="280"/>
      <c r="C4399" s="280"/>
      <c r="D4399" s="38"/>
      <c r="E4399" s="89"/>
    </row>
    <row r="4400" spans="1:6" ht="20.25">
      <c r="A4400" s="41"/>
      <c r="B4400" s="280"/>
      <c r="C4400" s="280"/>
      <c r="D4400" s="38"/>
      <c r="E4400" s="89"/>
    </row>
    <row r="4401" spans="1:5" ht="20.25">
      <c r="A4401" s="41"/>
      <c r="B4401" s="281"/>
      <c r="C4401" s="280"/>
      <c r="D4401" s="78"/>
      <c r="E4401" s="89"/>
    </row>
    <row r="4402" spans="1:5" ht="20.25">
      <c r="A4402" s="47"/>
      <c r="B4402" s="148"/>
      <c r="C4402" s="27"/>
      <c r="D4402" s="148"/>
      <c r="E4402" s="89"/>
    </row>
    <row r="4403" spans="1:5" ht="20.25">
      <c r="A4403" s="47"/>
      <c r="B4403" s="280"/>
      <c r="C4403" s="280"/>
      <c r="D4403" s="38"/>
      <c r="E4403" s="89"/>
    </row>
    <row r="4404" spans="1:5" ht="20.25">
      <c r="A4404" s="280"/>
      <c r="B4404" s="280"/>
      <c r="C4404" s="280"/>
      <c r="D4404" s="38"/>
      <c r="E4404" s="89"/>
    </row>
    <row r="4405" spans="1:5" ht="20.25">
      <c r="A4405" s="280"/>
      <c r="B4405" s="280"/>
      <c r="C4405" s="282"/>
      <c r="D4405" s="38"/>
      <c r="E4405" s="89"/>
    </row>
    <row r="4406" spans="1:5" ht="20.25">
      <c r="A4406" s="41"/>
      <c r="B4406" s="280"/>
      <c r="C4406" s="282"/>
      <c r="D4406" s="38"/>
      <c r="E4406" s="89"/>
    </row>
    <row r="4407" spans="1:5" ht="20.25">
      <c r="A4407" s="41"/>
      <c r="B4407" s="280"/>
      <c r="C4407" s="282"/>
      <c r="D4407" s="86"/>
      <c r="E4407" s="89"/>
    </row>
    <row r="4408" spans="1:5" ht="20.25">
      <c r="A4408" s="41"/>
      <c r="B4408" s="280"/>
      <c r="C4408" s="280"/>
      <c r="D4408" s="38"/>
      <c r="E4408" s="89"/>
    </row>
    <row r="4409" spans="1:5" ht="20.25">
      <c r="A4409" s="280"/>
      <c r="B4409" s="281"/>
      <c r="C4409" s="280"/>
      <c r="D4409" s="45"/>
      <c r="E4409" s="46"/>
    </row>
    <row r="4410" spans="1:5" ht="20.25">
      <c r="A4410" s="280"/>
      <c r="B4410" s="281"/>
      <c r="C4410" s="280"/>
      <c r="D4410" s="45"/>
      <c r="E4410" s="46"/>
    </row>
    <row r="4411" spans="1:5" ht="20.25">
      <c r="A4411" s="280"/>
      <c r="B4411" s="281"/>
      <c r="C4411" s="280"/>
      <c r="D4411" s="45"/>
      <c r="E4411" s="46"/>
    </row>
    <row r="4412" spans="1:5" ht="20.25">
      <c r="A4412" s="280"/>
      <c r="B4412" s="281"/>
      <c r="C4412" s="280"/>
      <c r="D4412" s="45"/>
      <c r="E4412" s="46"/>
    </row>
    <row r="4413" spans="1:5" ht="20.25">
      <c r="A4413" s="280"/>
      <c r="B4413" s="281"/>
      <c r="C4413" s="280"/>
      <c r="D4413" s="45"/>
      <c r="E4413" s="46"/>
    </row>
    <row r="4414" spans="1:5" ht="20.25">
      <c r="A4414" s="280"/>
      <c r="B4414" s="281"/>
      <c r="C4414" s="280"/>
      <c r="D4414" s="45"/>
      <c r="E4414" s="46"/>
    </row>
    <row r="4415" spans="1:5" ht="20.25">
      <c r="A4415" s="280"/>
      <c r="B4415" s="281"/>
      <c r="C4415" s="280"/>
      <c r="D4415" s="45"/>
      <c r="E4415" s="46"/>
    </row>
    <row r="4416" spans="1:5" ht="20.25">
      <c r="A4416" s="280"/>
      <c r="B4416" s="281"/>
      <c r="C4416" s="280"/>
      <c r="D4416" s="45"/>
      <c r="E4416" s="46"/>
    </row>
    <row r="4417" spans="1:5" ht="20.25">
      <c r="A4417" s="280"/>
      <c r="B4417" s="281"/>
      <c r="C4417" s="280"/>
      <c r="D4417" s="45"/>
      <c r="E4417" s="46"/>
    </row>
    <row r="4418" spans="1:5" ht="20.25">
      <c r="A4418" s="280"/>
      <c r="B4418" s="281"/>
      <c r="C4418" s="280"/>
      <c r="D4418" s="45"/>
      <c r="E4418" s="46"/>
    </row>
    <row r="4419" spans="1:5" ht="20.25">
      <c r="A4419" s="280"/>
      <c r="B4419" s="281"/>
      <c r="C4419" s="280"/>
      <c r="D4419" s="45"/>
      <c r="E4419" s="46"/>
    </row>
    <row r="4420" spans="1:5" ht="20.25">
      <c r="A4420" s="47"/>
      <c r="B4420" s="48"/>
      <c r="C4420" s="47"/>
      <c r="D4420" s="49"/>
      <c r="E4420" s="50"/>
    </row>
    <row r="4421" spans="1:5" ht="20.25">
      <c r="A4421" s="30"/>
      <c r="B4421" s="51"/>
      <c r="C4421" s="30"/>
      <c r="D4421" s="49"/>
      <c r="E4421" s="50"/>
    </row>
    <row r="4422" spans="1:5" ht="20.25">
      <c r="A4422" s="52"/>
      <c r="B4422" s="53"/>
      <c r="C4422" s="1238" t="s">
        <v>779</v>
      </c>
      <c r="D4422" s="1239"/>
      <c r="E4422" s="140">
        <f>SUM(E4395:E4421)</f>
        <v>905350</v>
      </c>
    </row>
    <row r="4423" spans="1:5" ht="20.25">
      <c r="A4423" s="55" t="s">
        <v>360</v>
      </c>
      <c r="B4423" s="40"/>
      <c r="C4423" s="40"/>
      <c r="D4423" s="40"/>
      <c r="E4423" s="40"/>
    </row>
    <row r="4424" spans="1:5" ht="20.25">
      <c r="A4424" s="19" t="s">
        <v>0</v>
      </c>
      <c r="B4424" s="40"/>
      <c r="C4424" s="40"/>
      <c r="D4424" s="40"/>
      <c r="E4424" s="40"/>
    </row>
    <row r="4425" spans="1:5" ht="20.25">
      <c r="A4425" s="19" t="s">
        <v>1</v>
      </c>
      <c r="B4425" s="53"/>
      <c r="C4425" s="28"/>
      <c r="D4425" s="28"/>
      <c r="E4425" s="179"/>
    </row>
    <row r="4426" spans="1:5" ht="20.25">
      <c r="A4426" s="19"/>
      <c r="B4426" s="20"/>
      <c r="C4426" s="20"/>
      <c r="D4426" s="21"/>
      <c r="E4426" s="22"/>
    </row>
    <row r="4427" spans="1:5" ht="20.25">
      <c r="A4427" s="19"/>
      <c r="B4427" s="20"/>
      <c r="C4427" s="19" t="s">
        <v>2</v>
      </c>
      <c r="D4427" s="21"/>
      <c r="E4427" s="21"/>
    </row>
    <row r="4428" spans="1:5" ht="20.25">
      <c r="A4428" s="19" t="s">
        <v>3</v>
      </c>
      <c r="B4428" s="23"/>
      <c r="C4428" s="20"/>
      <c r="D4428" s="22"/>
      <c r="E4428" s="22"/>
    </row>
    <row r="4429" spans="1:5" ht="20.25">
      <c r="A4429" s="21"/>
      <c r="B4429" s="23"/>
      <c r="C4429" s="20"/>
      <c r="D4429" s="22"/>
      <c r="E4429" s="22"/>
    </row>
    <row r="4430" spans="1:5" ht="20.25">
      <c r="A4430" s="21" t="s">
        <v>397</v>
      </c>
      <c r="B4430" s="23"/>
      <c r="C4430" s="20"/>
      <c r="D4430" s="22"/>
      <c r="E4430" s="22"/>
    </row>
    <row r="4431" spans="1:5" ht="20.25">
      <c r="A4431" s="21" t="s">
        <v>5</v>
      </c>
      <c r="B4431" s="24"/>
      <c r="C4431" s="21"/>
      <c r="D4431" s="22"/>
      <c r="E4431" s="22"/>
    </row>
    <row r="4432" spans="1:5" ht="20.25">
      <c r="A4432" s="21" t="s">
        <v>6</v>
      </c>
      <c r="B4432" s="24"/>
      <c r="C4432" s="21"/>
      <c r="D4432" s="22"/>
      <c r="E4432" s="22"/>
    </row>
    <row r="4433" spans="1:6" ht="20.25">
      <c r="A4433" s="714" t="s">
        <v>7</v>
      </c>
      <c r="B4433" s="26" t="s">
        <v>8</v>
      </c>
      <c r="C4433" s="712" t="s">
        <v>9</v>
      </c>
      <c r="D4433" s="713"/>
      <c r="E4433" s="714" t="s">
        <v>10</v>
      </c>
    </row>
    <row r="4434" spans="1:6" ht="20.25">
      <c r="A4434" s="27"/>
      <c r="B4434" s="28" t="s">
        <v>11</v>
      </c>
      <c r="C4434" s="714"/>
      <c r="D4434" s="29"/>
      <c r="E4434" s="27" t="s">
        <v>12</v>
      </c>
    </row>
    <row r="4435" spans="1:6" ht="20.25">
      <c r="A4435" s="30"/>
      <c r="B4435" s="31"/>
      <c r="C4435" s="715" t="s">
        <v>13</v>
      </c>
      <c r="D4435" s="718" t="s">
        <v>14</v>
      </c>
      <c r="E4435" s="715"/>
    </row>
    <row r="4436" spans="1:6" ht="20.25">
      <c r="A4436" s="34" t="s">
        <v>398</v>
      </c>
      <c r="B4436" s="280" t="s">
        <v>353</v>
      </c>
      <c r="C4436" s="280" t="s">
        <v>17</v>
      </c>
      <c r="D4436" s="86">
        <v>42870</v>
      </c>
      <c r="E4436" s="89">
        <v>10828</v>
      </c>
    </row>
    <row r="4437" spans="1:6" ht="20.25">
      <c r="A4437" s="41"/>
      <c r="B4437" s="280" t="s">
        <v>18</v>
      </c>
      <c r="C4437" s="280" t="s">
        <v>19</v>
      </c>
      <c r="D4437" s="86">
        <v>43190</v>
      </c>
      <c r="E4437" s="89">
        <v>4599150</v>
      </c>
      <c r="F4437" s="302">
        <v>43101</v>
      </c>
    </row>
    <row r="4438" spans="1:6" ht="20.25">
      <c r="A4438" s="41"/>
      <c r="B4438" s="280"/>
      <c r="C4438" s="280"/>
      <c r="D4438" s="86"/>
      <c r="E4438" s="89"/>
      <c r="F4438" s="302">
        <v>43101</v>
      </c>
    </row>
    <row r="4439" spans="1:6" ht="20.25">
      <c r="A4439" s="41"/>
      <c r="B4439" s="280"/>
      <c r="C4439" s="280"/>
      <c r="D4439" s="38"/>
      <c r="E4439" s="89"/>
    </row>
    <row r="4440" spans="1:6" ht="20.25">
      <c r="A4440" s="41"/>
      <c r="B4440" s="280"/>
      <c r="C4440" s="280"/>
      <c r="D4440" s="38"/>
      <c r="E4440" s="89"/>
    </row>
    <row r="4441" spans="1:6" ht="20.25">
      <c r="A4441" s="41"/>
      <c r="B4441" s="280"/>
      <c r="C4441" s="282"/>
      <c r="D4441" s="86"/>
      <c r="E4441" s="89"/>
    </row>
    <row r="4442" spans="1:6" ht="20.25">
      <c r="A4442" s="41"/>
      <c r="B4442" s="280"/>
      <c r="C4442" s="280"/>
      <c r="D4442" s="86"/>
      <c r="E4442" s="89"/>
    </row>
    <row r="4443" spans="1:6" ht="20.25">
      <c r="A4443" s="280"/>
      <c r="B4443" s="280"/>
      <c r="C4443" s="280"/>
      <c r="D4443" s="38"/>
      <c r="E4443" s="89"/>
    </row>
    <row r="4444" spans="1:6" ht="20.25">
      <c r="A4444" s="41"/>
      <c r="B4444" s="280"/>
      <c r="C4444" s="280"/>
      <c r="D4444" s="38"/>
      <c r="E4444" s="89"/>
    </row>
    <row r="4445" spans="1:6" ht="20.25">
      <c r="A4445" s="41"/>
      <c r="B4445" s="280"/>
      <c r="C4445" s="280"/>
      <c r="D4445" s="38"/>
      <c r="E4445" s="89"/>
    </row>
    <row r="4446" spans="1:6" ht="20.25">
      <c r="A4446" s="47"/>
      <c r="B4446" s="280"/>
      <c r="C4446" s="280"/>
      <c r="D4446" s="38"/>
      <c r="E4446" s="89"/>
    </row>
    <row r="4447" spans="1:6" ht="20.25">
      <c r="A4447" s="280"/>
      <c r="B4447" s="280"/>
      <c r="C4447" s="282"/>
      <c r="D4447" s="38"/>
      <c r="E4447" s="89"/>
    </row>
    <row r="4448" spans="1:6" ht="20.25">
      <c r="A4448" s="280"/>
      <c r="B4448" s="280"/>
      <c r="C4448" s="280"/>
      <c r="D4448" s="38"/>
      <c r="E4448" s="89"/>
    </row>
    <row r="4449" spans="1:6" ht="20.25">
      <c r="A4449" s="41"/>
      <c r="B4449" s="280"/>
      <c r="C4449" s="280"/>
      <c r="D4449" s="38"/>
      <c r="E4449" s="89"/>
    </row>
    <row r="4450" spans="1:6" ht="20.25">
      <c r="A4450" s="41"/>
      <c r="B4450" s="280"/>
      <c r="C4450" s="280"/>
      <c r="D4450" s="38"/>
      <c r="E4450" s="89"/>
    </row>
    <row r="4451" spans="1:6" ht="20.25">
      <c r="A4451" s="41"/>
      <c r="B4451" s="280"/>
      <c r="C4451" s="280"/>
      <c r="D4451" s="38"/>
      <c r="E4451" s="89"/>
    </row>
    <row r="4452" spans="1:6" ht="20.25">
      <c r="A4452" s="41"/>
      <c r="B4452" s="281"/>
      <c r="C4452" s="280"/>
      <c r="D4452" s="42"/>
      <c r="E4452" s="89"/>
    </row>
    <row r="4453" spans="1:6" ht="20.25">
      <c r="A4453" s="41"/>
      <c r="B4453" s="281"/>
      <c r="C4453" s="280"/>
      <c r="D4453" s="42"/>
      <c r="E4453" s="89"/>
    </row>
    <row r="4454" spans="1:6" ht="20.25">
      <c r="A4454" s="41"/>
      <c r="B4454" s="281"/>
      <c r="C4454" s="280"/>
      <c r="D4454" s="42"/>
      <c r="E4454" s="89"/>
    </row>
    <row r="4455" spans="1:6" ht="20.25">
      <c r="A4455" s="41"/>
      <c r="B4455" s="281"/>
      <c r="C4455" s="280"/>
      <c r="D4455" s="42"/>
      <c r="E4455" s="89"/>
    </row>
    <row r="4456" spans="1:6" ht="20.25">
      <c r="A4456" s="280"/>
      <c r="B4456" s="281"/>
      <c r="C4456" s="280"/>
      <c r="D4456" s="45"/>
      <c r="E4456" s="46"/>
    </row>
    <row r="4457" spans="1:6" ht="20.25">
      <c r="A4457" s="280"/>
      <c r="B4457" s="281"/>
      <c r="C4457" s="280"/>
      <c r="D4457" s="45"/>
      <c r="E4457" s="46"/>
    </row>
    <row r="4458" spans="1:6" ht="20.25">
      <c r="A4458" s="280"/>
      <c r="B4458" s="281"/>
      <c r="C4458" s="280"/>
      <c r="D4458" s="45"/>
      <c r="E4458" s="46"/>
    </row>
    <row r="4459" spans="1:6" ht="20.25">
      <c r="A4459" s="280"/>
      <c r="B4459" s="281"/>
      <c r="C4459" s="280"/>
      <c r="D4459" s="45"/>
      <c r="E4459" s="46"/>
    </row>
    <row r="4460" spans="1:6" ht="20.25">
      <c r="A4460" s="47"/>
      <c r="B4460" s="48"/>
      <c r="C4460" s="47"/>
      <c r="D4460" s="49"/>
      <c r="E4460" s="50"/>
      <c r="F4460" s="279"/>
    </row>
    <row r="4461" spans="1:6" ht="20.25">
      <c r="A4461" s="30"/>
      <c r="B4461" s="51"/>
      <c r="C4461" s="30"/>
      <c r="D4461" s="49"/>
      <c r="E4461" s="50"/>
      <c r="F4461" s="279"/>
    </row>
    <row r="4462" spans="1:6" ht="20.25">
      <c r="A4462" s="52"/>
      <c r="B4462" s="53"/>
      <c r="C4462" s="1238" t="s">
        <v>779</v>
      </c>
      <c r="D4462" s="1239"/>
      <c r="E4462" s="140">
        <f>SUM(E4436:E4461)</f>
        <v>4609978</v>
      </c>
      <c r="F4462" s="279"/>
    </row>
    <row r="4463" spans="1:6" ht="20.25">
      <c r="A4463" s="55" t="s">
        <v>23</v>
      </c>
      <c r="B4463" s="40"/>
      <c r="C4463" s="40"/>
      <c r="D4463" s="40"/>
      <c r="E4463" s="40"/>
      <c r="F4463" s="279"/>
    </row>
    <row r="4464" spans="1:6" ht="20.25">
      <c r="A4464" s="40"/>
      <c r="B4464" s="92"/>
      <c r="C4464" s="92"/>
      <c r="D4464" s="92"/>
      <c r="E4464" s="92"/>
      <c r="F4464" s="279"/>
    </row>
    <row r="4465" spans="1:6" ht="20.25">
      <c r="A4465" s="19" t="s">
        <v>0</v>
      </c>
      <c r="B4465" s="40"/>
      <c r="C4465" s="40"/>
      <c r="D4465" s="40"/>
      <c r="E4465" s="40"/>
      <c r="F4465" s="279"/>
    </row>
    <row r="4466" spans="1:6" ht="20.25">
      <c r="A4466" s="19" t="s">
        <v>1</v>
      </c>
      <c r="B4466" s="53"/>
      <c r="C4466" s="28"/>
      <c r="D4466" s="28"/>
      <c r="E4466" s="179"/>
      <c r="F4466" s="279"/>
    </row>
    <row r="4467" spans="1:6" ht="20.25">
      <c r="A4467" s="19"/>
      <c r="B4467" s="20"/>
      <c r="C4467" s="20"/>
      <c r="D4467" s="21"/>
      <c r="E4467" s="22"/>
      <c r="F4467" s="279"/>
    </row>
    <row r="4468" spans="1:6" ht="20.25">
      <c r="A4468" s="19"/>
      <c r="B4468" s="20"/>
      <c r="C4468" s="19" t="s">
        <v>2</v>
      </c>
      <c r="D4468" s="21"/>
      <c r="E4468" s="21"/>
      <c r="F4468" s="279"/>
    </row>
    <row r="4469" spans="1:6" ht="20.25">
      <c r="A4469" s="19" t="s">
        <v>3</v>
      </c>
      <c r="B4469" s="23"/>
      <c r="C4469" s="20"/>
      <c r="D4469" s="22"/>
      <c r="E4469" s="22"/>
      <c r="F4469" s="279"/>
    </row>
    <row r="4470" spans="1:6" ht="20.25">
      <c r="A4470" s="21"/>
      <c r="B4470" s="23"/>
      <c r="C4470" s="20"/>
      <c r="D4470" s="22"/>
      <c r="E4470" s="22"/>
      <c r="F4470" s="279"/>
    </row>
    <row r="4471" spans="1:6" ht="20.25">
      <c r="A4471" s="21" t="s">
        <v>399</v>
      </c>
      <c r="B4471" s="23"/>
      <c r="C4471" s="20"/>
      <c r="D4471" s="22"/>
      <c r="E4471" s="22"/>
      <c r="F4471" s="279"/>
    </row>
    <row r="4472" spans="1:6" ht="20.25">
      <c r="A4472" s="21" t="s">
        <v>5</v>
      </c>
      <c r="B4472" s="24"/>
      <c r="C4472" s="21"/>
      <c r="D4472" s="22"/>
      <c r="E4472" s="22"/>
      <c r="F4472" s="279"/>
    </row>
    <row r="4473" spans="1:6" ht="20.25">
      <c r="A4473" s="21" t="s">
        <v>6</v>
      </c>
      <c r="B4473" s="24"/>
      <c r="C4473" s="21"/>
      <c r="D4473" s="22"/>
      <c r="E4473" s="22"/>
      <c r="F4473" s="279"/>
    </row>
    <row r="4474" spans="1:6" ht="20.25">
      <c r="A4474" s="714" t="s">
        <v>7</v>
      </c>
      <c r="B4474" s="26" t="s">
        <v>8</v>
      </c>
      <c r="C4474" s="712" t="s">
        <v>9</v>
      </c>
      <c r="D4474" s="713"/>
      <c r="E4474" s="714" t="s">
        <v>10</v>
      </c>
      <c r="F4474" s="279"/>
    </row>
    <row r="4475" spans="1:6" ht="20.25">
      <c r="A4475" s="27"/>
      <c r="B4475" s="28" t="s">
        <v>11</v>
      </c>
      <c r="C4475" s="714"/>
      <c r="D4475" s="29"/>
      <c r="E4475" s="27" t="s">
        <v>12</v>
      </c>
      <c r="F4475" s="279"/>
    </row>
    <row r="4476" spans="1:6" ht="20.25">
      <c r="A4476" s="30"/>
      <c r="B4476" s="31"/>
      <c r="C4476" s="715" t="s">
        <v>13</v>
      </c>
      <c r="D4476" s="718" t="s">
        <v>14</v>
      </c>
      <c r="E4476" s="715"/>
    </row>
    <row r="4477" spans="1:6" ht="20.25">
      <c r="A4477" s="34" t="s">
        <v>400</v>
      </c>
      <c r="B4477" s="280" t="s">
        <v>18</v>
      </c>
      <c r="C4477" s="280" t="s">
        <v>19</v>
      </c>
      <c r="D4477" s="86">
        <v>43190</v>
      </c>
      <c r="E4477" s="89">
        <v>288953</v>
      </c>
      <c r="F4477" s="302">
        <v>43101</v>
      </c>
    </row>
    <row r="4478" spans="1:6" ht="20.25">
      <c r="A4478" s="280"/>
      <c r="B4478" s="280" t="s">
        <v>18</v>
      </c>
      <c r="C4478" s="280"/>
      <c r="D4478" s="86"/>
      <c r="E4478" s="89"/>
      <c r="F4478" s="302">
        <v>43101</v>
      </c>
    </row>
    <row r="4479" spans="1:6" ht="20.25">
      <c r="A4479" s="41"/>
      <c r="B4479" s="280"/>
      <c r="C4479" s="282"/>
      <c r="D4479" s="86"/>
      <c r="E4479" s="90"/>
    </row>
    <row r="4480" spans="1:6" ht="20.25">
      <c r="A4480" s="41"/>
      <c r="B4480" s="280"/>
      <c r="C4480" s="282"/>
      <c r="D4480" s="86"/>
      <c r="E4480" s="89"/>
    </row>
    <row r="4481" spans="1:5" ht="20.25">
      <c r="A4481" s="41"/>
      <c r="B4481" s="280"/>
      <c r="C4481" s="282"/>
      <c r="D4481" s="38"/>
      <c r="E4481" s="89"/>
    </row>
    <row r="4482" spans="1:5" ht="20.25">
      <c r="A4482" s="41"/>
      <c r="B4482" s="280"/>
      <c r="C4482" s="280"/>
      <c r="D4482" s="38"/>
      <c r="E4482" s="89"/>
    </row>
    <row r="4483" spans="1:5" ht="20.25">
      <c r="A4483" s="41"/>
      <c r="B4483" s="280"/>
      <c r="C4483" s="280"/>
      <c r="D4483" s="38"/>
      <c r="E4483" s="89"/>
    </row>
    <row r="4484" spans="1:5" ht="20.25">
      <c r="A4484" s="280"/>
      <c r="B4484" s="280"/>
      <c r="C4484" s="280"/>
      <c r="D4484" s="38"/>
      <c r="E4484" s="90"/>
    </row>
    <row r="4485" spans="1:5" ht="20.25">
      <c r="A4485" s="47"/>
      <c r="B4485" s="280"/>
      <c r="C4485" s="280"/>
      <c r="D4485" s="38"/>
      <c r="E4485" s="126"/>
    </row>
    <row r="4486" spans="1:5" ht="20.25">
      <c r="A4486" s="47"/>
      <c r="B4486" s="280"/>
      <c r="C4486" s="280"/>
      <c r="D4486" s="38"/>
      <c r="E4486" s="89"/>
    </row>
    <row r="4487" spans="1:5" ht="20.25">
      <c r="A4487" s="280"/>
      <c r="B4487" s="280"/>
      <c r="C4487" s="282"/>
      <c r="D4487" s="86"/>
      <c r="E4487" s="89"/>
    </row>
    <row r="4488" spans="1:5" ht="20.25">
      <c r="A4488" s="280"/>
      <c r="B4488" s="280"/>
      <c r="C4488" s="282"/>
      <c r="D4488" s="38"/>
      <c r="E4488" s="89"/>
    </row>
    <row r="4489" spans="1:5" ht="20.25">
      <c r="A4489" s="41"/>
      <c r="B4489" s="280"/>
      <c r="C4489" s="280"/>
      <c r="D4489" s="38"/>
      <c r="E4489" s="89"/>
    </row>
    <row r="4490" spans="1:5" ht="20.25">
      <c r="A4490" s="41"/>
      <c r="B4490" s="280"/>
      <c r="C4490" s="280"/>
      <c r="D4490" s="38"/>
      <c r="E4490" s="89"/>
    </row>
    <row r="4491" spans="1:5" ht="20.25">
      <c r="A4491" s="41"/>
      <c r="B4491" s="280"/>
      <c r="C4491" s="280"/>
      <c r="D4491" s="38"/>
      <c r="E4491" s="89"/>
    </row>
    <row r="4492" spans="1:5" ht="20.25">
      <c r="A4492" s="280"/>
      <c r="B4492" s="281"/>
      <c r="C4492" s="280"/>
      <c r="D4492" s="45"/>
      <c r="E4492" s="46"/>
    </row>
    <row r="4493" spans="1:5" ht="20.25">
      <c r="A4493" s="280"/>
      <c r="B4493" s="281"/>
      <c r="C4493" s="280"/>
      <c r="D4493" s="45"/>
      <c r="E4493" s="46"/>
    </row>
    <row r="4494" spans="1:5" ht="20.25">
      <c r="A4494" s="280"/>
      <c r="B4494" s="281"/>
      <c r="C4494" s="280"/>
      <c r="D4494" s="45"/>
      <c r="E4494" s="46"/>
    </row>
    <row r="4495" spans="1:5" ht="20.25">
      <c r="A4495" s="280"/>
      <c r="B4495" s="281"/>
      <c r="C4495" s="280"/>
      <c r="D4495" s="45"/>
      <c r="E4495" s="46"/>
    </row>
    <row r="4496" spans="1:5" ht="20.25">
      <c r="A4496" s="280"/>
      <c r="B4496" s="281"/>
      <c r="C4496" s="280"/>
      <c r="D4496" s="45"/>
      <c r="E4496" s="46"/>
    </row>
    <row r="4497" spans="1:5" ht="20.25">
      <c r="A4497" s="280"/>
      <c r="B4497" s="281"/>
      <c r="C4497" s="280"/>
      <c r="D4497" s="45"/>
      <c r="E4497" s="46"/>
    </row>
    <row r="4498" spans="1:5" ht="20.25">
      <c r="A4498" s="280"/>
      <c r="B4498" s="281"/>
      <c r="C4498" s="280"/>
      <c r="D4498" s="45"/>
      <c r="E4498" s="46"/>
    </row>
    <row r="4499" spans="1:5" ht="20.25">
      <c r="A4499" s="280"/>
      <c r="B4499" s="281"/>
      <c r="C4499" s="280"/>
      <c r="D4499" s="45"/>
      <c r="E4499" s="46"/>
    </row>
    <row r="4500" spans="1:5" ht="20.25">
      <c r="A4500" s="280"/>
      <c r="B4500" s="281"/>
      <c r="C4500" s="280"/>
      <c r="D4500" s="45"/>
      <c r="E4500" s="46"/>
    </row>
    <row r="4501" spans="1:5" ht="20.25">
      <c r="A4501" s="280"/>
      <c r="B4501" s="281"/>
      <c r="C4501" s="280"/>
      <c r="D4501" s="45"/>
      <c r="E4501" s="46"/>
    </row>
    <row r="4502" spans="1:5" ht="20.25">
      <c r="A4502" s="47"/>
      <c r="B4502" s="48"/>
      <c r="C4502" s="47"/>
      <c r="D4502" s="49"/>
      <c r="E4502" s="50"/>
    </row>
    <row r="4503" spans="1:5" ht="20.25">
      <c r="A4503" s="30"/>
      <c r="B4503" s="51"/>
      <c r="C4503" s="30"/>
      <c r="D4503" s="49"/>
      <c r="E4503" s="50"/>
    </row>
    <row r="4504" spans="1:5" ht="20.25">
      <c r="A4504" s="52"/>
      <c r="B4504" s="53"/>
      <c r="C4504" s="1238" t="s">
        <v>779</v>
      </c>
      <c r="D4504" s="1239"/>
      <c r="E4504" s="140">
        <f>SUM(E4477:E4503)</f>
        <v>288953</v>
      </c>
    </row>
    <row r="4505" spans="1:5" ht="20.25">
      <c r="A4505" s="55" t="s">
        <v>23</v>
      </c>
      <c r="B4505" s="40"/>
      <c r="C4505" s="40"/>
      <c r="D4505" s="40"/>
      <c r="E4505" s="40"/>
    </row>
    <row r="4506" spans="1:5" ht="20.25">
      <c r="A4506" s="19" t="s">
        <v>0</v>
      </c>
      <c r="B4506" s="40"/>
      <c r="C4506" s="40"/>
      <c r="D4506" s="40"/>
      <c r="E4506" s="40"/>
    </row>
    <row r="4507" spans="1:5" ht="20.25">
      <c r="A4507" s="19" t="s">
        <v>1</v>
      </c>
      <c r="B4507" s="53"/>
      <c r="C4507" s="28"/>
      <c r="D4507" s="28"/>
      <c r="E4507" s="179"/>
    </row>
    <row r="4508" spans="1:5" ht="20.25">
      <c r="A4508" s="19"/>
      <c r="B4508" s="20"/>
      <c r="C4508" s="20"/>
      <c r="D4508" s="21"/>
      <c r="E4508" s="22"/>
    </row>
    <row r="4509" spans="1:5" ht="20.25">
      <c r="A4509" s="19"/>
      <c r="B4509" s="20"/>
      <c r="C4509" s="19" t="s">
        <v>2</v>
      </c>
      <c r="D4509" s="21"/>
      <c r="E4509" s="21"/>
    </row>
    <row r="4510" spans="1:5" ht="20.25">
      <c r="A4510" s="19" t="s">
        <v>3</v>
      </c>
      <c r="B4510" s="23"/>
      <c r="C4510" s="20"/>
      <c r="D4510" s="22"/>
      <c r="E4510" s="22"/>
    </row>
    <row r="4511" spans="1:5" ht="20.25">
      <c r="A4511" s="21"/>
      <c r="B4511" s="23"/>
      <c r="C4511" s="20"/>
      <c r="D4511" s="22"/>
      <c r="E4511" s="22"/>
    </row>
    <row r="4512" spans="1:5" ht="20.25">
      <c r="A4512" s="21" t="s">
        <v>402</v>
      </c>
      <c r="B4512" s="23"/>
      <c r="C4512" s="20"/>
      <c r="D4512" s="22"/>
      <c r="E4512" s="22"/>
    </row>
    <row r="4513" spans="1:6" ht="20.25">
      <c r="A4513" s="21" t="s">
        <v>5</v>
      </c>
      <c r="B4513" s="24"/>
      <c r="C4513" s="21"/>
      <c r="D4513" s="22"/>
      <c r="E4513" s="22"/>
    </row>
    <row r="4514" spans="1:6" ht="20.25">
      <c r="A4514" s="21" t="s">
        <v>6</v>
      </c>
      <c r="B4514" s="24"/>
      <c r="C4514" s="21"/>
      <c r="D4514" s="22"/>
      <c r="E4514" s="22"/>
    </row>
    <row r="4515" spans="1:6" ht="20.25">
      <c r="A4515" s="714" t="s">
        <v>7</v>
      </c>
      <c r="B4515" s="26" t="s">
        <v>8</v>
      </c>
      <c r="C4515" s="712" t="s">
        <v>9</v>
      </c>
      <c r="D4515" s="713"/>
      <c r="E4515" s="714" t="s">
        <v>10</v>
      </c>
    </row>
    <row r="4516" spans="1:6" ht="20.25">
      <c r="A4516" s="27"/>
      <c r="B4516" s="28" t="s">
        <v>11</v>
      </c>
      <c r="C4516" s="714"/>
      <c r="D4516" s="29"/>
      <c r="E4516" s="27" t="s">
        <v>12</v>
      </c>
    </row>
    <row r="4517" spans="1:6" ht="20.25">
      <c r="A4517" s="30"/>
      <c r="B4517" s="31"/>
      <c r="C4517" s="715" t="s">
        <v>13</v>
      </c>
      <c r="D4517" s="718" t="s">
        <v>14</v>
      </c>
      <c r="E4517" s="715"/>
    </row>
    <row r="4518" spans="1:6" ht="20.25">
      <c r="A4518" s="34" t="s">
        <v>403</v>
      </c>
      <c r="B4518" s="280" t="s">
        <v>18</v>
      </c>
      <c r="C4518" s="280" t="s">
        <v>19</v>
      </c>
      <c r="D4518" s="86">
        <v>43159</v>
      </c>
      <c r="E4518" s="89">
        <v>224992</v>
      </c>
      <c r="F4518" s="306">
        <v>43101</v>
      </c>
    </row>
    <row r="4519" spans="1:6" ht="20.25">
      <c r="A4519" s="280"/>
      <c r="B4519" s="280" t="s">
        <v>73</v>
      </c>
      <c r="C4519" s="280" t="s">
        <v>782</v>
      </c>
      <c r="D4519" s="86">
        <v>43190</v>
      </c>
      <c r="E4519" s="89">
        <v>-192936</v>
      </c>
      <c r="F4519" s="306"/>
    </row>
    <row r="4520" spans="1:6" ht="20.25">
      <c r="A4520" s="41"/>
      <c r="B4520" s="280" t="s">
        <v>18</v>
      </c>
      <c r="C4520" s="280" t="s">
        <v>19</v>
      </c>
      <c r="D4520" s="86">
        <v>43190</v>
      </c>
      <c r="E4520" s="89">
        <v>189943</v>
      </c>
    </row>
    <row r="4521" spans="1:6" ht="20.25">
      <c r="A4521" s="41"/>
      <c r="B4521" s="280"/>
      <c r="C4521" s="280"/>
      <c r="D4521" s="38"/>
      <c r="E4521" s="89"/>
    </row>
    <row r="4522" spans="1:6" ht="20.25">
      <c r="A4522" s="41"/>
      <c r="B4522" s="280"/>
      <c r="C4522" s="280"/>
      <c r="D4522" s="38"/>
      <c r="E4522" s="89"/>
    </row>
    <row r="4523" spans="1:6" ht="20.25">
      <c r="A4523" s="41"/>
      <c r="B4523" s="280"/>
      <c r="C4523" s="282"/>
      <c r="D4523" s="38"/>
      <c r="E4523" s="89"/>
    </row>
    <row r="4524" spans="1:6" ht="20.25">
      <c r="A4524" s="41"/>
      <c r="B4524" s="280"/>
      <c r="C4524" s="282"/>
      <c r="D4524" s="86"/>
      <c r="E4524" s="89"/>
    </row>
    <row r="4525" spans="1:6" ht="20.25">
      <c r="A4525" s="41"/>
      <c r="B4525" s="280"/>
      <c r="C4525" s="280"/>
      <c r="D4525" s="86"/>
      <c r="E4525" s="89"/>
    </row>
    <row r="4526" spans="1:6" ht="20.25">
      <c r="A4526" s="280"/>
      <c r="B4526" s="280"/>
      <c r="C4526" s="280"/>
      <c r="D4526" s="38"/>
      <c r="E4526" s="89"/>
    </row>
    <row r="4527" spans="1:6" ht="20.25">
      <c r="A4527" s="41"/>
      <c r="B4527" s="280"/>
      <c r="C4527" s="280"/>
      <c r="D4527" s="38"/>
      <c r="E4527" s="89"/>
    </row>
    <row r="4528" spans="1:6" ht="20.25">
      <c r="A4528" s="41"/>
      <c r="B4528" s="281"/>
      <c r="C4528" s="280"/>
      <c r="D4528" s="78"/>
      <c r="E4528" s="89"/>
    </row>
    <row r="4529" spans="1:5" ht="20.25">
      <c r="A4529" s="47"/>
      <c r="B4529" s="28"/>
      <c r="C4529" s="27"/>
      <c r="D4529" s="148"/>
      <c r="E4529" s="89"/>
    </row>
    <row r="4530" spans="1:5" ht="20.25">
      <c r="A4530" s="47"/>
      <c r="B4530" s="27"/>
      <c r="C4530" s="27"/>
      <c r="D4530" s="27"/>
      <c r="E4530" s="89"/>
    </row>
    <row r="4531" spans="1:5" ht="20.25">
      <c r="A4531" s="280"/>
      <c r="B4531" s="280"/>
      <c r="C4531" s="280"/>
      <c r="D4531" s="38"/>
      <c r="E4531" s="89"/>
    </row>
    <row r="4532" spans="1:5" ht="20.25">
      <c r="A4532" s="280"/>
      <c r="B4532" s="280"/>
      <c r="C4532" s="280"/>
      <c r="D4532" s="38"/>
      <c r="E4532" s="89"/>
    </row>
    <row r="4533" spans="1:5" ht="20.25">
      <c r="A4533" s="41"/>
      <c r="B4533" s="280"/>
      <c r="C4533" s="280"/>
      <c r="D4533" s="38"/>
      <c r="E4533" s="89"/>
    </row>
    <row r="4534" spans="1:5" ht="20.25">
      <c r="A4534" s="41"/>
      <c r="B4534" s="280"/>
      <c r="C4534" s="280"/>
      <c r="D4534" s="38"/>
      <c r="E4534" s="89"/>
    </row>
    <row r="4535" spans="1:5" ht="20.25">
      <c r="A4535" s="41"/>
      <c r="B4535" s="280"/>
      <c r="C4535" s="280"/>
      <c r="D4535" s="38"/>
      <c r="E4535" s="89"/>
    </row>
    <row r="4536" spans="1:5" ht="20.25">
      <c r="A4536" s="280"/>
      <c r="B4536" s="281"/>
      <c r="C4536" s="280"/>
      <c r="D4536" s="45"/>
      <c r="E4536" s="46"/>
    </row>
    <row r="4537" spans="1:5" ht="20.25">
      <c r="A4537" s="280"/>
      <c r="B4537" s="281"/>
      <c r="C4537" s="280"/>
      <c r="D4537" s="45"/>
      <c r="E4537" s="46"/>
    </row>
    <row r="4538" spans="1:5" ht="20.25">
      <c r="A4538" s="280"/>
      <c r="B4538" s="281"/>
      <c r="C4538" s="280"/>
      <c r="D4538" s="45"/>
      <c r="E4538" s="46"/>
    </row>
    <row r="4539" spans="1:5" ht="20.25">
      <c r="A4539" s="280"/>
      <c r="B4539" s="281"/>
      <c r="C4539" s="280"/>
      <c r="D4539" s="45"/>
      <c r="E4539" s="46"/>
    </row>
    <row r="4540" spans="1:5" ht="20.25">
      <c r="A4540" s="280"/>
      <c r="B4540" s="281"/>
      <c r="C4540" s="280"/>
      <c r="D4540" s="45"/>
      <c r="E4540" s="46"/>
    </row>
    <row r="4541" spans="1:5" ht="20.25">
      <c r="A4541" s="280"/>
      <c r="B4541" s="281"/>
      <c r="C4541" s="280"/>
      <c r="D4541" s="45"/>
      <c r="E4541" s="46"/>
    </row>
    <row r="4542" spans="1:5" ht="20.25">
      <c r="A4542" s="280"/>
      <c r="B4542" s="281"/>
      <c r="C4542" s="280"/>
      <c r="D4542" s="45"/>
      <c r="E4542" s="46"/>
    </row>
    <row r="4543" spans="1:5" ht="20.25">
      <c r="A4543" s="47"/>
      <c r="B4543" s="48"/>
      <c r="C4543" s="47"/>
      <c r="D4543" s="49"/>
      <c r="E4543" s="50"/>
    </row>
    <row r="4544" spans="1:5" ht="20.25">
      <c r="A4544" s="30"/>
      <c r="B4544" s="51"/>
      <c r="C4544" s="30"/>
      <c r="D4544" s="49"/>
      <c r="E4544" s="50"/>
    </row>
    <row r="4545" spans="1:6" ht="20.25">
      <c r="A4545" s="52"/>
      <c r="B4545" s="53"/>
      <c r="C4545" s="1238" t="s">
        <v>779</v>
      </c>
      <c r="D4545" s="1239"/>
      <c r="E4545" s="140">
        <f>SUM(E4518:E4544)</f>
        <v>221999</v>
      </c>
    </row>
    <row r="4546" spans="1:6" ht="20.25">
      <c r="A4546" s="55" t="s">
        <v>23</v>
      </c>
      <c r="B4546" s="40"/>
      <c r="C4546" s="40"/>
      <c r="D4546" s="40"/>
      <c r="E4546" s="40"/>
    </row>
    <row r="4547" spans="1:6" ht="20.25">
      <c r="A4547" s="19" t="s">
        <v>0</v>
      </c>
      <c r="B4547" s="40"/>
      <c r="C4547" s="40"/>
      <c r="D4547" s="40"/>
      <c r="E4547" s="40"/>
    </row>
    <row r="4548" spans="1:6" ht="20.25">
      <c r="A4548" s="19" t="s">
        <v>1</v>
      </c>
      <c r="B4548" s="53"/>
      <c r="C4548" s="28"/>
      <c r="D4548" s="28"/>
      <c r="E4548" s="179"/>
    </row>
    <row r="4549" spans="1:6" ht="20.25">
      <c r="A4549" s="19"/>
      <c r="B4549" s="20"/>
      <c r="C4549" s="20"/>
      <c r="D4549" s="21"/>
      <c r="E4549" s="22"/>
    </row>
    <row r="4550" spans="1:6" ht="20.25">
      <c r="A4550" s="19"/>
      <c r="B4550" s="20"/>
      <c r="C4550" s="19" t="s">
        <v>2</v>
      </c>
      <c r="D4550" s="21"/>
      <c r="E4550" s="21"/>
    </row>
    <row r="4551" spans="1:6" ht="20.25">
      <c r="A4551" s="19" t="s">
        <v>3</v>
      </c>
      <c r="B4551" s="23"/>
      <c r="C4551" s="20"/>
      <c r="D4551" s="22"/>
      <c r="E4551" s="22"/>
    </row>
    <row r="4552" spans="1:6" ht="20.25">
      <c r="A4552" s="21"/>
      <c r="B4552" s="23"/>
      <c r="C4552" s="20"/>
      <c r="D4552" s="22"/>
      <c r="E4552" s="22"/>
    </row>
    <row r="4553" spans="1:6" ht="20.25">
      <c r="A4553" s="21" t="s">
        <v>404</v>
      </c>
      <c r="B4553" s="23"/>
      <c r="C4553" s="20"/>
      <c r="D4553" s="22"/>
      <c r="E4553" s="22"/>
    </row>
    <row r="4554" spans="1:6" ht="20.25">
      <c r="A4554" s="21" t="s">
        <v>5</v>
      </c>
      <c r="B4554" s="24"/>
      <c r="C4554" s="21"/>
      <c r="D4554" s="22"/>
      <c r="E4554" s="22"/>
    </row>
    <row r="4555" spans="1:6" ht="20.25">
      <c r="A4555" s="21" t="s">
        <v>6</v>
      </c>
      <c r="B4555" s="24"/>
      <c r="C4555" s="21"/>
      <c r="D4555" s="22"/>
      <c r="E4555" s="22"/>
    </row>
    <row r="4556" spans="1:6" ht="20.25">
      <c r="A4556" s="714" t="s">
        <v>7</v>
      </c>
      <c r="B4556" s="26" t="s">
        <v>8</v>
      </c>
      <c r="C4556" s="1238" t="s">
        <v>9</v>
      </c>
      <c r="D4556" s="1239"/>
      <c r="E4556" s="714" t="s">
        <v>10</v>
      </c>
    </row>
    <row r="4557" spans="1:6" ht="20.25">
      <c r="A4557" s="27"/>
      <c r="B4557" s="28" t="s">
        <v>11</v>
      </c>
      <c r="C4557" s="714"/>
      <c r="D4557" s="29"/>
      <c r="E4557" s="27" t="s">
        <v>12</v>
      </c>
    </row>
    <row r="4558" spans="1:6" ht="20.25">
      <c r="A4558" s="30"/>
      <c r="B4558" s="31"/>
      <c r="C4558" s="715" t="s">
        <v>13</v>
      </c>
      <c r="D4558" s="718" t="s">
        <v>14</v>
      </c>
      <c r="E4558" s="715"/>
    </row>
    <row r="4559" spans="1:6" ht="20.25">
      <c r="A4559" s="34" t="s">
        <v>405</v>
      </c>
      <c r="B4559" s="280" t="s">
        <v>40</v>
      </c>
      <c r="C4559" s="280" t="s">
        <v>19</v>
      </c>
      <c r="D4559" s="86">
        <v>43069</v>
      </c>
      <c r="E4559" s="89">
        <v>730000</v>
      </c>
      <c r="F4559" s="302" t="s">
        <v>537</v>
      </c>
    </row>
    <row r="4560" spans="1:6" ht="20.25">
      <c r="A4560" s="41"/>
      <c r="B4560" s="280" t="s">
        <v>367</v>
      </c>
      <c r="C4560" s="280"/>
      <c r="D4560" s="86">
        <v>43100</v>
      </c>
      <c r="E4560" s="89">
        <v>-130000</v>
      </c>
    </row>
    <row r="4561" spans="1:7" ht="20.25">
      <c r="A4561" s="41"/>
      <c r="B4561" s="280" t="s">
        <v>40</v>
      </c>
      <c r="C4561" s="280" t="s">
        <v>19</v>
      </c>
      <c r="D4561" s="38">
        <v>43159</v>
      </c>
      <c r="E4561" s="89">
        <v>1469355</v>
      </c>
      <c r="F4561" s="315">
        <v>43101</v>
      </c>
      <c r="G4561" s="717"/>
    </row>
    <row r="4562" spans="1:7" ht="20.25">
      <c r="A4562" s="41"/>
      <c r="B4562" s="280" t="s">
        <v>18</v>
      </c>
      <c r="C4562" s="280" t="s">
        <v>17</v>
      </c>
      <c r="D4562" s="86">
        <v>43174</v>
      </c>
      <c r="E4562" s="89">
        <v>1162008</v>
      </c>
    </row>
    <row r="4563" spans="1:7" ht="20.25">
      <c r="A4563" s="41"/>
      <c r="B4563" s="280" t="s">
        <v>18</v>
      </c>
      <c r="C4563" s="280" t="s">
        <v>19</v>
      </c>
      <c r="D4563" s="86">
        <v>43190</v>
      </c>
      <c r="E4563" s="89">
        <v>1249479</v>
      </c>
    </row>
    <row r="4564" spans="1:7" ht="20.25">
      <c r="A4564" s="41"/>
      <c r="B4564" s="280" t="s">
        <v>73</v>
      </c>
      <c r="C4564" s="280" t="s">
        <v>764</v>
      </c>
      <c r="D4564" s="86">
        <v>43190</v>
      </c>
      <c r="E4564" s="89">
        <v>-1133355</v>
      </c>
    </row>
    <row r="4565" spans="1:7" ht="20.25">
      <c r="A4565" s="41"/>
      <c r="B4565" s="280" t="s">
        <v>73</v>
      </c>
      <c r="C4565" s="280" t="s">
        <v>764</v>
      </c>
      <c r="D4565" s="86">
        <v>43190</v>
      </c>
      <c r="E4565" s="89">
        <v>-80000</v>
      </c>
    </row>
    <row r="4566" spans="1:7" ht="20.25">
      <c r="A4566" s="280"/>
      <c r="B4566" s="280" t="s">
        <v>73</v>
      </c>
      <c r="C4566" s="280" t="s">
        <v>764</v>
      </c>
      <c r="D4566" s="86">
        <v>43190</v>
      </c>
      <c r="E4566" s="89">
        <v>-106000</v>
      </c>
    </row>
    <row r="4567" spans="1:7" ht="20.25">
      <c r="A4567" s="41"/>
      <c r="B4567" s="280" t="s">
        <v>73</v>
      </c>
      <c r="C4567" s="280" t="s">
        <v>764</v>
      </c>
      <c r="D4567" s="86">
        <v>43190</v>
      </c>
      <c r="E4567" s="89">
        <v>-149100</v>
      </c>
    </row>
    <row r="4568" spans="1:7" ht="20.25">
      <c r="A4568" s="41"/>
      <c r="B4568" s="280" t="s">
        <v>73</v>
      </c>
      <c r="C4568" s="280" t="s">
        <v>764</v>
      </c>
      <c r="D4568" s="86">
        <v>43190</v>
      </c>
      <c r="E4568" s="89">
        <v>-780000</v>
      </c>
    </row>
    <row r="4569" spans="1:7" ht="20.25">
      <c r="A4569" s="47"/>
      <c r="B4569" s="280" t="s">
        <v>73</v>
      </c>
      <c r="C4569" s="280" t="s">
        <v>764</v>
      </c>
      <c r="D4569" s="86">
        <v>43190</v>
      </c>
      <c r="E4569" s="89">
        <v>-222008</v>
      </c>
    </row>
    <row r="4570" spans="1:7" ht="20.25">
      <c r="A4570" s="47"/>
      <c r="B4570" s="280" t="s">
        <v>73</v>
      </c>
      <c r="C4570" s="280" t="s">
        <v>764</v>
      </c>
      <c r="D4570" s="86">
        <v>43190</v>
      </c>
      <c r="E4570" s="89">
        <v>-149500</v>
      </c>
    </row>
    <row r="4571" spans="1:7" ht="20.25">
      <c r="A4571" s="280"/>
      <c r="B4571" s="280"/>
      <c r="C4571" s="280"/>
      <c r="D4571" s="38"/>
      <c r="E4571" s="89"/>
    </row>
    <row r="4572" spans="1:7" ht="20.25">
      <c r="A4572" s="280"/>
      <c r="B4572" s="280"/>
      <c r="C4572" s="280"/>
      <c r="D4572" s="38"/>
      <c r="E4572" s="89"/>
    </row>
    <row r="4573" spans="1:7" ht="20.25">
      <c r="A4573" s="41"/>
      <c r="B4573" s="280"/>
      <c r="C4573" s="280"/>
      <c r="D4573" s="38"/>
      <c r="E4573" s="89"/>
    </row>
    <row r="4574" spans="1:7" ht="20.25">
      <c r="A4574" s="41"/>
      <c r="B4574" s="280"/>
      <c r="C4574" s="280"/>
      <c r="D4574" s="38"/>
      <c r="E4574" s="89"/>
    </row>
    <row r="4575" spans="1:7" ht="20.25">
      <c r="A4575" s="41"/>
      <c r="B4575" s="280"/>
      <c r="C4575" s="280"/>
      <c r="D4575" s="38"/>
      <c r="E4575" s="89"/>
    </row>
    <row r="4576" spans="1:7" ht="20.25">
      <c r="A4576" s="280"/>
      <c r="B4576" s="281"/>
      <c r="C4576" s="280"/>
      <c r="D4576" s="45"/>
      <c r="E4576" s="46"/>
    </row>
    <row r="4577" spans="1:5" ht="20.25">
      <c r="A4577" s="280"/>
      <c r="B4577" s="281"/>
      <c r="C4577" s="280"/>
      <c r="D4577" s="45"/>
      <c r="E4577" s="46"/>
    </row>
    <row r="4578" spans="1:5" ht="20.25">
      <c r="A4578" s="280"/>
      <c r="B4578" s="281"/>
      <c r="C4578" s="280"/>
      <c r="D4578" s="45"/>
      <c r="E4578" s="46"/>
    </row>
    <row r="4579" spans="1:5" ht="20.25">
      <c r="A4579" s="280"/>
      <c r="B4579" s="281"/>
      <c r="C4579" s="280"/>
      <c r="D4579" s="45"/>
      <c r="E4579" s="46"/>
    </row>
    <row r="4580" spans="1:5" ht="20.25">
      <c r="A4580" s="280"/>
      <c r="B4580" s="281"/>
      <c r="C4580" s="280"/>
      <c r="D4580" s="45"/>
      <c r="E4580" s="46"/>
    </row>
    <row r="4581" spans="1:5" ht="20.25">
      <c r="A4581" s="280"/>
      <c r="B4581" s="281"/>
      <c r="C4581" s="280"/>
      <c r="D4581" s="45"/>
      <c r="E4581" s="46"/>
    </row>
    <row r="4582" spans="1:5" ht="20.25">
      <c r="A4582" s="280"/>
      <c r="B4582" s="281"/>
      <c r="C4582" s="280"/>
      <c r="D4582" s="45"/>
      <c r="E4582" s="46"/>
    </row>
    <row r="4583" spans="1:5" ht="20.25">
      <c r="A4583" s="280"/>
      <c r="B4583" s="281"/>
      <c r="C4583" s="280"/>
      <c r="D4583" s="45"/>
      <c r="E4583" s="46"/>
    </row>
    <row r="4584" spans="1:5" ht="20.25">
      <c r="A4584" s="47"/>
      <c r="B4584" s="48"/>
      <c r="C4584" s="47"/>
      <c r="D4584" s="49"/>
      <c r="E4584" s="50"/>
    </row>
    <row r="4585" spans="1:5" ht="20.25">
      <c r="A4585" s="30"/>
      <c r="B4585" s="51"/>
      <c r="C4585" s="30"/>
      <c r="D4585" s="49"/>
      <c r="E4585" s="50"/>
    </row>
    <row r="4586" spans="1:5" ht="20.25">
      <c r="A4586" s="52"/>
      <c r="B4586" s="53"/>
      <c r="C4586" s="1238" t="s">
        <v>779</v>
      </c>
      <c r="D4586" s="1239"/>
      <c r="E4586" s="140">
        <f>SUM(E4559:E4585)</f>
        <v>1860879</v>
      </c>
    </row>
    <row r="4587" spans="1:5" ht="20.25">
      <c r="A4587" s="55" t="s">
        <v>23</v>
      </c>
      <c r="B4587" s="40"/>
      <c r="C4587" s="40"/>
      <c r="D4587" s="40"/>
      <c r="E4587" s="40"/>
    </row>
    <row r="4588" spans="1:5" ht="20.25">
      <c r="A4588" s="19" t="s">
        <v>0</v>
      </c>
      <c r="B4588" s="40"/>
      <c r="C4588" s="40"/>
      <c r="D4588" s="40"/>
      <c r="E4588" s="40"/>
    </row>
    <row r="4589" spans="1:5" ht="20.25">
      <c r="A4589" s="19" t="s">
        <v>1</v>
      </c>
      <c r="B4589" s="53"/>
      <c r="C4589" s="28"/>
      <c r="D4589" s="28"/>
      <c r="E4589" s="179"/>
    </row>
    <row r="4590" spans="1:5" ht="20.25">
      <c r="A4590" s="19"/>
      <c r="B4590" s="20"/>
      <c r="C4590" s="20"/>
      <c r="D4590" s="21"/>
      <c r="E4590" s="22"/>
    </row>
    <row r="4591" spans="1:5" ht="20.25">
      <c r="A4591" s="19"/>
      <c r="B4591" s="20"/>
      <c r="C4591" s="19" t="s">
        <v>2</v>
      </c>
      <c r="D4591" s="21"/>
      <c r="E4591" s="21"/>
    </row>
    <row r="4592" spans="1:5" ht="20.25">
      <c r="A4592" s="19" t="s">
        <v>3</v>
      </c>
      <c r="B4592" s="23"/>
      <c r="C4592" s="20"/>
      <c r="D4592" s="22"/>
      <c r="E4592" s="22"/>
    </row>
    <row r="4593" spans="1:6" ht="20.25">
      <c r="A4593" s="21"/>
      <c r="B4593" s="23"/>
      <c r="C4593" s="20"/>
      <c r="D4593" s="22"/>
      <c r="E4593" s="22"/>
    </row>
    <row r="4594" spans="1:6" ht="20.25">
      <c r="A4594" s="21" t="s">
        <v>406</v>
      </c>
      <c r="B4594" s="23"/>
      <c r="C4594" s="20"/>
      <c r="D4594" s="22"/>
      <c r="E4594" s="22"/>
    </row>
    <row r="4595" spans="1:6" ht="20.25">
      <c r="A4595" s="21" t="s">
        <v>5</v>
      </c>
      <c r="B4595" s="24"/>
      <c r="C4595" s="21"/>
      <c r="D4595" s="22"/>
      <c r="E4595" s="22"/>
    </row>
    <row r="4596" spans="1:6" ht="20.25">
      <c r="A4596" s="21" t="s">
        <v>6</v>
      </c>
      <c r="B4596" s="24"/>
      <c r="C4596" s="21"/>
      <c r="D4596" s="22"/>
      <c r="E4596" s="22"/>
    </row>
    <row r="4597" spans="1:6" ht="20.25">
      <c r="A4597" s="714" t="s">
        <v>7</v>
      </c>
      <c r="B4597" s="26" t="s">
        <v>8</v>
      </c>
      <c r="C4597" s="1238" t="s">
        <v>9</v>
      </c>
      <c r="D4597" s="1239"/>
      <c r="E4597" s="714" t="s">
        <v>10</v>
      </c>
    </row>
    <row r="4598" spans="1:6" ht="20.25">
      <c r="A4598" s="27"/>
      <c r="B4598" s="28" t="s">
        <v>11</v>
      </c>
      <c r="C4598" s="714"/>
      <c r="D4598" s="29"/>
      <c r="E4598" s="27" t="s">
        <v>12</v>
      </c>
    </row>
    <row r="4599" spans="1:6" ht="20.25">
      <c r="A4599" s="30"/>
      <c r="B4599" s="31"/>
      <c r="C4599" s="715" t="s">
        <v>13</v>
      </c>
      <c r="D4599" s="718" t="s">
        <v>14</v>
      </c>
      <c r="E4599" s="715"/>
    </row>
    <row r="4600" spans="1:6" ht="20.25">
      <c r="A4600" s="34" t="s">
        <v>407</v>
      </c>
      <c r="B4600" s="280" t="s">
        <v>18</v>
      </c>
      <c r="C4600" s="280" t="s">
        <v>19</v>
      </c>
      <c r="D4600" s="86">
        <v>43190</v>
      </c>
      <c r="E4600" s="89">
        <v>212772</v>
      </c>
      <c r="F4600" s="716">
        <v>43101</v>
      </c>
    </row>
    <row r="4601" spans="1:6" ht="20.25">
      <c r="A4601" s="280"/>
      <c r="B4601" s="280"/>
      <c r="C4601" s="280"/>
      <c r="D4601" s="86"/>
      <c r="E4601" s="89"/>
    </row>
    <row r="4602" spans="1:6" ht="20.25">
      <c r="A4602" s="41"/>
      <c r="B4602" s="280"/>
      <c r="C4602" s="280"/>
      <c r="D4602" s="86"/>
      <c r="E4602" s="89"/>
    </row>
    <row r="4603" spans="1:6" ht="20.25">
      <c r="A4603" s="41"/>
      <c r="B4603" s="280"/>
      <c r="C4603" s="280"/>
      <c r="D4603" s="38"/>
      <c r="E4603" s="89"/>
    </row>
    <row r="4604" spans="1:6" ht="20.25">
      <c r="A4604" s="41"/>
      <c r="B4604" s="280"/>
      <c r="C4604" s="280"/>
      <c r="D4604" s="86"/>
      <c r="E4604" s="89"/>
      <c r="F4604" s="279"/>
    </row>
    <row r="4605" spans="1:6" ht="20.25">
      <c r="A4605" s="41"/>
      <c r="B4605" s="280"/>
      <c r="C4605" s="282"/>
      <c r="D4605" s="38"/>
      <c r="E4605" s="89"/>
      <c r="F4605" s="279"/>
    </row>
    <row r="4606" spans="1:6" ht="20.25">
      <c r="A4606" s="41"/>
      <c r="B4606" s="280"/>
      <c r="C4606" s="282"/>
      <c r="D4606" s="86"/>
      <c r="E4606" s="89"/>
      <c r="F4606" s="279"/>
    </row>
    <row r="4607" spans="1:6" ht="20.25">
      <c r="A4607" s="41"/>
      <c r="B4607" s="280"/>
      <c r="C4607" s="280"/>
      <c r="D4607" s="38"/>
      <c r="E4607" s="89"/>
      <c r="F4607" s="279"/>
    </row>
    <row r="4608" spans="1:6" ht="20.25">
      <c r="A4608" s="280"/>
      <c r="B4608" s="280"/>
      <c r="C4608" s="280"/>
      <c r="D4608" s="38"/>
      <c r="E4608" s="89"/>
      <c r="F4608" s="279"/>
    </row>
    <row r="4609" spans="1:6" ht="20.25">
      <c r="A4609" s="41"/>
      <c r="B4609" s="280"/>
      <c r="C4609" s="280"/>
      <c r="D4609" s="38"/>
      <c r="E4609" s="89"/>
      <c r="F4609" s="279"/>
    </row>
    <row r="4610" spans="1:6" ht="20.25">
      <c r="A4610" s="41"/>
      <c r="B4610" s="281"/>
      <c r="C4610" s="280"/>
      <c r="D4610" s="78"/>
      <c r="E4610" s="89"/>
      <c r="F4610" s="279"/>
    </row>
    <row r="4611" spans="1:6" ht="20.25">
      <c r="A4611" s="47"/>
      <c r="B4611" s="28"/>
      <c r="C4611" s="27"/>
      <c r="D4611" s="148"/>
      <c r="E4611" s="89"/>
      <c r="F4611" s="279"/>
    </row>
    <row r="4612" spans="1:6" ht="20.25">
      <c r="A4612" s="47"/>
      <c r="B4612" s="27"/>
      <c r="C4612" s="27"/>
      <c r="D4612" s="27"/>
      <c r="E4612" s="89"/>
      <c r="F4612" s="279"/>
    </row>
    <row r="4613" spans="1:6" ht="20.25">
      <c r="A4613" s="280"/>
      <c r="B4613" s="280"/>
      <c r="C4613" s="280"/>
      <c r="D4613" s="38"/>
      <c r="E4613" s="89"/>
      <c r="F4613" s="279"/>
    </row>
    <row r="4614" spans="1:6" ht="20.25">
      <c r="A4614" s="280"/>
      <c r="B4614" s="280"/>
      <c r="C4614" s="280"/>
      <c r="D4614" s="38"/>
      <c r="E4614" s="89"/>
      <c r="F4614" s="279"/>
    </row>
    <row r="4615" spans="1:6" ht="20.25">
      <c r="A4615" s="41"/>
      <c r="B4615" s="280"/>
      <c r="C4615" s="280"/>
      <c r="D4615" s="38"/>
      <c r="E4615" s="89"/>
      <c r="F4615" s="279"/>
    </row>
    <row r="4616" spans="1:6" ht="20.25">
      <c r="A4616" s="41"/>
      <c r="B4616" s="280"/>
      <c r="C4616" s="280"/>
      <c r="D4616" s="38"/>
      <c r="E4616" s="89"/>
      <c r="F4616" s="279"/>
    </row>
    <row r="4617" spans="1:6" ht="20.25">
      <c r="A4617" s="41"/>
      <c r="B4617" s="280"/>
      <c r="C4617" s="280"/>
      <c r="D4617" s="38"/>
      <c r="E4617" s="89"/>
      <c r="F4617" s="279"/>
    </row>
    <row r="4618" spans="1:6" ht="20.25">
      <c r="A4618" s="280"/>
      <c r="B4618" s="281"/>
      <c r="C4618" s="280"/>
      <c r="D4618" s="45"/>
      <c r="E4618" s="46"/>
      <c r="F4618" s="279"/>
    </row>
    <row r="4619" spans="1:6" ht="20.25">
      <c r="A4619" s="280"/>
      <c r="B4619" s="281"/>
      <c r="C4619" s="280"/>
      <c r="D4619" s="45"/>
      <c r="E4619" s="46"/>
      <c r="F4619" s="279"/>
    </row>
    <row r="4620" spans="1:6" ht="20.25">
      <c r="A4620" s="280"/>
      <c r="B4620" s="281"/>
      <c r="C4620" s="280"/>
      <c r="D4620" s="45"/>
      <c r="E4620" s="46"/>
    </row>
    <row r="4621" spans="1:6" ht="20.25">
      <c r="A4621" s="280"/>
      <c r="B4621" s="281"/>
      <c r="C4621" s="280"/>
      <c r="D4621" s="45"/>
      <c r="E4621" s="46"/>
    </row>
    <row r="4622" spans="1:6" ht="20.25">
      <c r="A4622" s="280"/>
      <c r="B4622" s="281"/>
      <c r="C4622" s="280"/>
      <c r="D4622" s="45"/>
      <c r="E4622" s="46"/>
    </row>
    <row r="4623" spans="1:6" ht="20.25">
      <c r="A4623" s="280"/>
      <c r="B4623" s="281"/>
      <c r="C4623" s="280"/>
      <c r="D4623" s="45"/>
      <c r="E4623" s="46"/>
    </row>
    <row r="4624" spans="1:6" ht="20.25">
      <c r="A4624" s="280"/>
      <c r="B4624" s="281"/>
      <c r="C4624" s="280"/>
      <c r="D4624" s="45"/>
      <c r="E4624" s="46"/>
    </row>
    <row r="4625" spans="1:5" ht="20.25">
      <c r="A4625" s="47"/>
      <c r="B4625" s="48"/>
      <c r="C4625" s="47"/>
      <c r="D4625" s="49"/>
      <c r="E4625" s="50"/>
    </row>
    <row r="4626" spans="1:5" ht="20.25">
      <c r="A4626" s="30"/>
      <c r="B4626" s="51"/>
      <c r="C4626" s="30"/>
      <c r="D4626" s="49"/>
      <c r="E4626" s="50"/>
    </row>
    <row r="4627" spans="1:5" ht="20.25">
      <c r="A4627" s="52"/>
      <c r="B4627" s="53"/>
      <c r="C4627" s="1238" t="s">
        <v>779</v>
      </c>
      <c r="D4627" s="1239"/>
      <c r="E4627" s="140">
        <f>SUM(E4600:E4626)</f>
        <v>212772</v>
      </c>
    </row>
    <row r="4628" spans="1:5" ht="20.25">
      <c r="A4628" s="55" t="s">
        <v>23</v>
      </c>
      <c r="B4628" s="40"/>
      <c r="C4628" s="40"/>
      <c r="D4628" s="40"/>
      <c r="E4628" s="40"/>
    </row>
    <row r="4629" spans="1:5" ht="20.25">
      <c r="A4629" s="19" t="s">
        <v>0</v>
      </c>
      <c r="B4629" s="40"/>
      <c r="C4629" s="40"/>
      <c r="D4629" s="40"/>
      <c r="E4629" s="40"/>
    </row>
    <row r="4630" spans="1:5" ht="20.25">
      <c r="A4630" s="19" t="s">
        <v>1</v>
      </c>
      <c r="B4630" s="53"/>
      <c r="C4630" s="28"/>
      <c r="D4630" s="28"/>
      <c r="E4630" s="179"/>
    </row>
    <row r="4631" spans="1:5" ht="20.25">
      <c r="A4631" s="19"/>
      <c r="B4631" s="20"/>
      <c r="C4631" s="20"/>
      <c r="D4631" s="21"/>
      <c r="E4631" s="22"/>
    </row>
    <row r="4632" spans="1:5" ht="20.25">
      <c r="A4632" s="19"/>
      <c r="B4632" s="20"/>
      <c r="C4632" s="19" t="s">
        <v>2</v>
      </c>
      <c r="D4632" s="21"/>
      <c r="E4632" s="21"/>
    </row>
    <row r="4633" spans="1:5" ht="20.25">
      <c r="A4633" s="19" t="s">
        <v>3</v>
      </c>
      <c r="B4633" s="23"/>
      <c r="C4633" s="20"/>
      <c r="D4633" s="22"/>
      <c r="E4633" s="22"/>
    </row>
    <row r="4634" spans="1:5" ht="20.25">
      <c r="A4634" s="21"/>
      <c r="B4634" s="23"/>
      <c r="C4634" s="20"/>
      <c r="D4634" s="22"/>
      <c r="E4634" s="22"/>
    </row>
    <row r="4635" spans="1:5" ht="20.25">
      <c r="A4635" s="21" t="s">
        <v>408</v>
      </c>
      <c r="B4635" s="23"/>
      <c r="C4635" s="20"/>
      <c r="D4635" s="22"/>
      <c r="E4635" s="22"/>
    </row>
    <row r="4636" spans="1:5" ht="20.25">
      <c r="A4636" s="21" t="s">
        <v>5</v>
      </c>
      <c r="B4636" s="24"/>
      <c r="C4636" s="21"/>
      <c r="D4636" s="22"/>
      <c r="E4636" s="22"/>
    </row>
    <row r="4637" spans="1:5" ht="20.25">
      <c r="A4637" s="21" t="s">
        <v>6</v>
      </c>
      <c r="B4637" s="24"/>
      <c r="C4637" s="21"/>
      <c r="D4637" s="22"/>
      <c r="E4637" s="22"/>
    </row>
    <row r="4638" spans="1:5" ht="20.25">
      <c r="A4638" s="714" t="s">
        <v>7</v>
      </c>
      <c r="B4638" s="26" t="s">
        <v>8</v>
      </c>
      <c r="C4638" s="1238" t="s">
        <v>9</v>
      </c>
      <c r="D4638" s="1239"/>
      <c r="E4638" s="714" t="s">
        <v>10</v>
      </c>
    </row>
    <row r="4639" spans="1:5" ht="20.25">
      <c r="A4639" s="27"/>
      <c r="B4639" s="28" t="s">
        <v>11</v>
      </c>
      <c r="C4639" s="714"/>
      <c r="D4639" s="29"/>
      <c r="E4639" s="27" t="s">
        <v>12</v>
      </c>
    </row>
    <row r="4640" spans="1:5" ht="20.25">
      <c r="A4640" s="30"/>
      <c r="B4640" s="31"/>
      <c r="C4640" s="715" t="s">
        <v>13</v>
      </c>
      <c r="D4640" s="718" t="s">
        <v>14</v>
      </c>
      <c r="E4640" s="715"/>
    </row>
    <row r="4641" spans="1:6" ht="20.25">
      <c r="A4641" s="34" t="s">
        <v>409</v>
      </c>
      <c r="B4641" s="280" t="s">
        <v>18</v>
      </c>
      <c r="C4641" s="280" t="s">
        <v>17</v>
      </c>
      <c r="D4641" s="86">
        <v>43174</v>
      </c>
      <c r="E4641" s="89">
        <v>392389</v>
      </c>
      <c r="F4641" s="716">
        <v>43101</v>
      </c>
    </row>
    <row r="4642" spans="1:6" ht="20.25">
      <c r="A4642" s="280"/>
      <c r="B4642" s="280" t="s">
        <v>18</v>
      </c>
      <c r="C4642" s="280" t="s">
        <v>19</v>
      </c>
      <c r="D4642" s="86">
        <v>43190</v>
      </c>
      <c r="E4642" s="89">
        <v>348375</v>
      </c>
      <c r="F4642" s="716">
        <v>43101</v>
      </c>
    </row>
    <row r="4643" spans="1:6" ht="20.25">
      <c r="A4643" s="41"/>
      <c r="B4643" s="280" t="s">
        <v>18</v>
      </c>
      <c r="C4643" s="280" t="s">
        <v>19</v>
      </c>
      <c r="D4643" s="86">
        <v>43159</v>
      </c>
      <c r="E4643" s="89">
        <v>1</v>
      </c>
      <c r="F4643" s="302" t="s">
        <v>543</v>
      </c>
    </row>
    <row r="4644" spans="1:6" ht="20.25">
      <c r="A4644" s="41"/>
      <c r="B4644" s="280"/>
      <c r="C4644" s="280"/>
      <c r="D4644" s="38"/>
      <c r="E4644" s="89"/>
    </row>
    <row r="4645" spans="1:6" ht="20.25">
      <c r="A4645" s="41"/>
      <c r="B4645" s="280"/>
      <c r="C4645" s="280"/>
      <c r="D4645" s="38"/>
      <c r="E4645" s="89"/>
    </row>
    <row r="4646" spans="1:6" ht="20.25">
      <c r="A4646" s="41"/>
      <c r="B4646" s="280"/>
      <c r="C4646" s="282"/>
      <c r="D4646" s="38"/>
      <c r="E4646" s="89"/>
    </row>
    <row r="4647" spans="1:6" ht="20.25">
      <c r="A4647" s="41"/>
      <c r="B4647" s="280"/>
      <c r="C4647" s="282"/>
      <c r="D4647" s="86"/>
      <c r="E4647" s="89"/>
    </row>
    <row r="4648" spans="1:6" ht="20.25">
      <c r="A4648" s="41"/>
      <c r="B4648" s="280"/>
      <c r="C4648" s="280"/>
      <c r="D4648" s="86"/>
      <c r="E4648" s="89"/>
    </row>
    <row r="4649" spans="1:6" ht="20.25">
      <c r="A4649" s="280"/>
      <c r="B4649" s="280"/>
      <c r="C4649" s="280"/>
      <c r="D4649" s="86"/>
      <c r="E4649" s="89"/>
    </row>
    <row r="4650" spans="1:6" ht="20.25">
      <c r="A4650" s="41"/>
      <c r="B4650" s="280"/>
      <c r="C4650" s="280"/>
      <c r="D4650" s="86"/>
      <c r="E4650" s="89"/>
    </row>
    <row r="4651" spans="1:6" ht="20.25">
      <c r="A4651" s="41"/>
      <c r="B4651" s="281"/>
      <c r="C4651" s="280"/>
      <c r="D4651" s="78"/>
      <c r="E4651" s="89"/>
    </row>
    <row r="4652" spans="1:6" ht="20.25">
      <c r="A4652" s="47"/>
      <c r="B4652" s="28"/>
      <c r="C4652" s="27"/>
      <c r="D4652" s="148"/>
      <c r="E4652" s="89"/>
    </row>
    <row r="4653" spans="1:6" ht="20.25">
      <c r="A4653" s="47"/>
      <c r="B4653" s="27"/>
      <c r="C4653" s="27"/>
      <c r="D4653" s="27"/>
      <c r="E4653" s="89"/>
    </row>
    <row r="4654" spans="1:6" ht="20.25">
      <c r="A4654" s="280"/>
      <c r="B4654" s="280"/>
      <c r="C4654" s="280"/>
      <c r="D4654" s="38"/>
      <c r="E4654" s="89"/>
    </row>
    <row r="4655" spans="1:6" ht="20.25">
      <c r="A4655" s="280"/>
      <c r="B4655" s="280"/>
      <c r="C4655" s="280"/>
      <c r="D4655" s="38"/>
      <c r="E4655" s="89"/>
    </row>
    <row r="4656" spans="1:6" ht="20.25">
      <c r="A4656" s="41"/>
      <c r="B4656" s="280"/>
      <c r="C4656" s="280"/>
      <c r="D4656" s="38"/>
      <c r="E4656" s="89"/>
    </row>
    <row r="4657" spans="1:5" ht="20.25">
      <c r="A4657" s="41"/>
      <c r="B4657" s="280"/>
      <c r="C4657" s="280"/>
      <c r="D4657" s="38"/>
      <c r="E4657" s="89"/>
    </row>
    <row r="4658" spans="1:5" ht="20.25">
      <c r="A4658" s="41"/>
      <c r="B4658" s="280"/>
      <c r="C4658" s="280"/>
      <c r="D4658" s="38"/>
      <c r="E4658" s="89"/>
    </row>
    <row r="4659" spans="1:5" ht="20.25">
      <c r="A4659" s="280"/>
      <c r="B4659" s="281"/>
      <c r="C4659" s="280"/>
      <c r="D4659" s="45"/>
      <c r="E4659" s="46"/>
    </row>
    <row r="4660" spans="1:5" ht="20.25">
      <c r="A4660" s="280"/>
      <c r="B4660" s="281"/>
      <c r="C4660" s="280"/>
      <c r="D4660" s="45"/>
      <c r="E4660" s="46"/>
    </row>
    <row r="4661" spans="1:5" ht="20.25">
      <c r="A4661" s="280"/>
      <c r="B4661" s="281"/>
      <c r="C4661" s="280"/>
      <c r="D4661" s="45"/>
      <c r="E4661" s="46"/>
    </row>
    <row r="4662" spans="1:5" ht="20.25">
      <c r="A4662" s="280"/>
      <c r="B4662" s="281"/>
      <c r="C4662" s="280"/>
      <c r="D4662" s="45"/>
      <c r="E4662" s="46"/>
    </row>
    <row r="4663" spans="1:5" ht="20.25">
      <c r="A4663" s="280"/>
      <c r="B4663" s="281"/>
      <c r="C4663" s="280"/>
      <c r="D4663" s="45"/>
      <c r="E4663" s="46"/>
    </row>
    <row r="4664" spans="1:5" ht="20.25">
      <c r="A4664" s="280"/>
      <c r="B4664" s="281"/>
      <c r="C4664" s="280"/>
      <c r="D4664" s="45" t="s">
        <v>29</v>
      </c>
      <c r="E4664" s="46"/>
    </row>
    <row r="4665" spans="1:5" ht="20.25">
      <c r="A4665" s="280"/>
      <c r="B4665" s="281"/>
      <c r="C4665" s="280"/>
      <c r="D4665" s="45"/>
      <c r="E4665" s="46"/>
    </row>
    <row r="4666" spans="1:5" ht="20.25">
      <c r="A4666" s="47"/>
      <c r="B4666" s="48"/>
      <c r="C4666" s="47"/>
      <c r="D4666" s="49"/>
      <c r="E4666" s="50"/>
    </row>
    <row r="4667" spans="1:5" ht="20.25">
      <c r="A4667" s="30"/>
      <c r="B4667" s="51"/>
      <c r="C4667" s="30"/>
      <c r="D4667" s="49"/>
      <c r="E4667" s="50"/>
    </row>
    <row r="4668" spans="1:5" ht="20.25">
      <c r="A4668" s="52"/>
      <c r="B4668" s="53"/>
      <c r="C4668" s="1238" t="s">
        <v>779</v>
      </c>
      <c r="D4668" s="1239"/>
      <c r="E4668" s="140">
        <f>SUM(E4641:E4667)</f>
        <v>740765</v>
      </c>
    </row>
    <row r="4669" spans="1:5" ht="20.25">
      <c r="A4669" s="55" t="s">
        <v>23</v>
      </c>
      <c r="B4669" s="40"/>
      <c r="C4669" s="40"/>
      <c r="D4669" s="40"/>
      <c r="E4669" s="40"/>
    </row>
    <row r="4670" spans="1:5" ht="20.25">
      <c r="A4670" s="19" t="s">
        <v>0</v>
      </c>
      <c r="B4670" s="40"/>
      <c r="C4670" s="40"/>
      <c r="D4670" s="40"/>
      <c r="E4670" s="40"/>
    </row>
    <row r="4671" spans="1:5" ht="20.25">
      <c r="A4671" s="19" t="s">
        <v>1</v>
      </c>
      <c r="B4671" s="53"/>
      <c r="C4671" s="28"/>
      <c r="D4671" s="28"/>
      <c r="E4671" s="179"/>
    </row>
    <row r="4672" spans="1:5" ht="20.25">
      <c r="A4672" s="19"/>
      <c r="B4672" s="20"/>
      <c r="C4672" s="20"/>
      <c r="D4672" s="21"/>
      <c r="E4672" s="22"/>
    </row>
    <row r="4673" spans="1:6" ht="20.25">
      <c r="A4673" s="19"/>
      <c r="B4673" s="20"/>
      <c r="C4673" s="19" t="s">
        <v>2</v>
      </c>
      <c r="D4673" s="21"/>
      <c r="E4673" s="21"/>
    </row>
    <row r="4674" spans="1:6" ht="20.25">
      <c r="A4674" s="19" t="s">
        <v>3</v>
      </c>
      <c r="B4674" s="23"/>
      <c r="C4674" s="20"/>
      <c r="D4674" s="22"/>
      <c r="E4674" s="22"/>
    </row>
    <row r="4675" spans="1:6" ht="20.25">
      <c r="A4675" s="21"/>
      <c r="B4675" s="23"/>
      <c r="C4675" s="20"/>
      <c r="D4675" s="22"/>
      <c r="E4675" s="22"/>
    </row>
    <row r="4676" spans="1:6" ht="20.25">
      <c r="A4676" s="21" t="s">
        <v>410</v>
      </c>
      <c r="B4676" s="23"/>
      <c r="C4676" s="20"/>
      <c r="D4676" s="22"/>
      <c r="E4676" s="22"/>
    </row>
    <row r="4677" spans="1:6" ht="20.25">
      <c r="A4677" s="21" t="s">
        <v>5</v>
      </c>
      <c r="B4677" s="24"/>
      <c r="C4677" s="21"/>
      <c r="D4677" s="22"/>
      <c r="E4677" s="22"/>
    </row>
    <row r="4678" spans="1:6" ht="20.25">
      <c r="A4678" s="21" t="s">
        <v>6</v>
      </c>
      <c r="B4678" s="24"/>
      <c r="C4678" s="21"/>
      <c r="D4678" s="22"/>
      <c r="E4678" s="22"/>
    </row>
    <row r="4679" spans="1:6" ht="20.25">
      <c r="A4679" s="714" t="s">
        <v>7</v>
      </c>
      <c r="B4679" s="26" t="s">
        <v>8</v>
      </c>
      <c r="C4679" s="1238" t="s">
        <v>9</v>
      </c>
      <c r="D4679" s="1239"/>
      <c r="E4679" s="714" t="s">
        <v>10</v>
      </c>
    </row>
    <row r="4680" spans="1:6" ht="20.25">
      <c r="A4680" s="27"/>
      <c r="B4680" s="28" t="s">
        <v>11</v>
      </c>
      <c r="C4680" s="714"/>
      <c r="D4680" s="29"/>
      <c r="E4680" s="27" t="s">
        <v>12</v>
      </c>
    </row>
    <row r="4681" spans="1:6" ht="20.25">
      <c r="A4681" s="30"/>
      <c r="B4681" s="31"/>
      <c r="C4681" s="715" t="s">
        <v>13</v>
      </c>
      <c r="D4681" s="718" t="s">
        <v>14</v>
      </c>
      <c r="E4681" s="715"/>
    </row>
    <row r="4682" spans="1:6" ht="20.25">
      <c r="A4682" s="34" t="s">
        <v>411</v>
      </c>
      <c r="B4682" s="280" t="s">
        <v>549</v>
      </c>
      <c r="C4682" s="280"/>
      <c r="D4682" s="184">
        <v>42704</v>
      </c>
      <c r="E4682" s="91">
        <v>-1055.8800000000001</v>
      </c>
    </row>
    <row r="4683" spans="1:6" ht="20.25">
      <c r="A4683" s="280"/>
      <c r="B4683" s="280" t="s">
        <v>200</v>
      </c>
      <c r="C4683" s="280"/>
      <c r="D4683" s="184">
        <v>42735</v>
      </c>
      <c r="E4683" s="91">
        <v>10588</v>
      </c>
    </row>
    <row r="4684" spans="1:6" ht="20.25">
      <c r="A4684" s="41"/>
      <c r="B4684" s="280" t="s">
        <v>18</v>
      </c>
      <c r="C4684" s="280" t="s">
        <v>19</v>
      </c>
      <c r="D4684" s="86">
        <v>43190</v>
      </c>
      <c r="E4684" s="89">
        <v>1470416</v>
      </c>
      <c r="F4684" s="302">
        <v>43101</v>
      </c>
    </row>
    <row r="4685" spans="1:6" ht="20.25">
      <c r="A4685" s="280"/>
      <c r="B4685" s="280"/>
      <c r="C4685" s="280"/>
      <c r="D4685" s="86"/>
      <c r="E4685" s="89"/>
      <c r="F4685" s="302">
        <v>43101</v>
      </c>
    </row>
    <row r="4686" spans="1:6" ht="20.25">
      <c r="A4686" s="41"/>
      <c r="B4686" s="280"/>
      <c r="C4686" s="280"/>
      <c r="D4686" s="38"/>
      <c r="E4686" s="89"/>
    </row>
    <row r="4687" spans="1:6" ht="20.25">
      <c r="A4687" s="41"/>
      <c r="B4687" s="280"/>
      <c r="C4687" s="280"/>
      <c r="D4687" s="38"/>
      <c r="E4687" s="89"/>
    </row>
    <row r="4688" spans="1:6" ht="20.25">
      <c r="A4688" s="41"/>
      <c r="B4688" s="280"/>
      <c r="C4688" s="280"/>
      <c r="D4688" s="38"/>
      <c r="E4688" s="89"/>
    </row>
    <row r="4689" spans="1:5" ht="20.25">
      <c r="A4689" s="41"/>
      <c r="B4689" s="280"/>
      <c r="C4689" s="280"/>
      <c r="D4689" s="86"/>
      <c r="E4689" s="89"/>
    </row>
    <row r="4690" spans="1:5" ht="20.25">
      <c r="A4690" s="41"/>
      <c r="B4690" s="280"/>
      <c r="C4690" s="280"/>
      <c r="D4690" s="184"/>
      <c r="E4690" s="91"/>
    </row>
    <row r="4691" spans="1:5" ht="20.25">
      <c r="A4691" s="280"/>
      <c r="B4691" s="280"/>
      <c r="C4691" s="280"/>
      <c r="D4691" s="86"/>
      <c r="E4691" s="89"/>
    </row>
    <row r="4692" spans="1:5" ht="20.25">
      <c r="A4692" s="41"/>
      <c r="B4692" s="280"/>
      <c r="C4692" s="280"/>
      <c r="D4692" s="86"/>
      <c r="E4692" s="89"/>
    </row>
    <row r="4693" spans="1:5" ht="20.25">
      <c r="A4693" s="41"/>
      <c r="B4693" s="281"/>
      <c r="C4693" s="280"/>
      <c r="D4693" s="78"/>
      <c r="E4693" s="89"/>
    </row>
    <row r="4694" spans="1:5" ht="20.25">
      <c r="A4694" s="47"/>
      <c r="B4694" s="28"/>
      <c r="C4694" s="27"/>
      <c r="D4694" s="148"/>
      <c r="E4694" s="89"/>
    </row>
    <row r="4695" spans="1:5" ht="20.25">
      <c r="A4695" s="47"/>
      <c r="B4695" s="27"/>
      <c r="C4695" s="27"/>
      <c r="D4695" s="27"/>
      <c r="E4695" s="89"/>
    </row>
    <row r="4696" spans="1:5" ht="20.25">
      <c r="A4696" s="280"/>
      <c r="B4696" s="280"/>
      <c r="C4696" s="280"/>
      <c r="D4696" s="38"/>
      <c r="E4696" s="89"/>
    </row>
    <row r="4697" spans="1:5" ht="20.25">
      <c r="A4697" s="280"/>
      <c r="B4697" s="280"/>
      <c r="C4697" s="280"/>
      <c r="D4697" s="38"/>
      <c r="E4697" s="89"/>
    </row>
    <row r="4698" spans="1:5" ht="20.25">
      <c r="A4698" s="41"/>
      <c r="B4698" s="280"/>
      <c r="C4698" s="280"/>
      <c r="D4698" s="38"/>
      <c r="E4698" s="89"/>
    </row>
    <row r="4699" spans="1:5" ht="20.25">
      <c r="A4699" s="41"/>
      <c r="B4699" s="280"/>
      <c r="C4699" s="280"/>
      <c r="D4699" s="38"/>
      <c r="E4699" s="89"/>
    </row>
    <row r="4700" spans="1:5" ht="20.25">
      <c r="A4700" s="41"/>
      <c r="B4700" s="280"/>
      <c r="C4700" s="280"/>
      <c r="D4700" s="38"/>
      <c r="E4700" s="89"/>
    </row>
    <row r="4701" spans="1:5" ht="20.25">
      <c r="A4701" s="280"/>
      <c r="B4701" s="281"/>
      <c r="C4701" s="280"/>
      <c r="D4701" s="45"/>
      <c r="E4701" s="46"/>
    </row>
    <row r="4702" spans="1:5" ht="20.25">
      <c r="A4702" s="280"/>
      <c r="B4702" s="281"/>
      <c r="C4702" s="280"/>
      <c r="D4702" s="45"/>
      <c r="E4702" s="46"/>
    </row>
    <row r="4703" spans="1:5" ht="20.25">
      <c r="A4703" s="280"/>
      <c r="B4703" s="281"/>
      <c r="C4703" s="280"/>
      <c r="D4703" s="45"/>
      <c r="E4703" s="46"/>
    </row>
    <row r="4704" spans="1:5" ht="20.25">
      <c r="A4704" s="280"/>
      <c r="B4704" s="281"/>
      <c r="C4704" s="280"/>
      <c r="D4704" s="45"/>
      <c r="E4704" s="46"/>
    </row>
    <row r="4705" spans="1:6" ht="20.25">
      <c r="A4705" s="280"/>
      <c r="B4705" s="281"/>
      <c r="C4705" s="280"/>
      <c r="D4705" s="45" t="s">
        <v>29</v>
      </c>
      <c r="E4705" s="46"/>
    </row>
    <row r="4706" spans="1:6" ht="20.25">
      <c r="A4706" s="280"/>
      <c r="B4706" s="281"/>
      <c r="C4706" s="280"/>
      <c r="D4706" s="45"/>
      <c r="E4706" s="46"/>
    </row>
    <row r="4707" spans="1:6" ht="20.25">
      <c r="A4707" s="47"/>
      <c r="B4707" s="48"/>
      <c r="C4707" s="47"/>
      <c r="D4707" s="49"/>
      <c r="E4707" s="50"/>
    </row>
    <row r="4708" spans="1:6" ht="20.25">
      <c r="A4708" s="30"/>
      <c r="B4708" s="51"/>
      <c r="C4708" s="30"/>
      <c r="D4708" s="49"/>
      <c r="E4708" s="50"/>
    </row>
    <row r="4709" spans="1:6" ht="20.25">
      <c r="A4709" s="52"/>
      <c r="B4709" s="53"/>
      <c r="C4709" s="1238" t="s">
        <v>779</v>
      </c>
      <c r="D4709" s="1239"/>
      <c r="E4709" s="140">
        <f>SUM(E4682:E4708)</f>
        <v>1479948.12</v>
      </c>
    </row>
    <row r="4710" spans="1:6" ht="20.25">
      <c r="A4710" s="55" t="s">
        <v>23</v>
      </c>
      <c r="B4710" s="40"/>
      <c r="C4710" s="40"/>
      <c r="D4710" s="40"/>
      <c r="E4710" s="40"/>
    </row>
    <row r="4711" spans="1:6" ht="20.25">
      <c r="A4711" s="19" t="s">
        <v>0</v>
      </c>
      <c r="B4711" s="40"/>
      <c r="C4711" s="40"/>
      <c r="D4711" s="40"/>
      <c r="E4711" s="40"/>
    </row>
    <row r="4712" spans="1:6" ht="20.25">
      <c r="A4712" s="19" t="s">
        <v>1</v>
      </c>
      <c r="B4712" s="53"/>
      <c r="C4712" s="28"/>
      <c r="D4712" s="28"/>
      <c r="E4712" s="179"/>
    </row>
    <row r="4713" spans="1:6" ht="20.25">
      <c r="A4713" s="19"/>
      <c r="B4713" s="20"/>
      <c r="C4713" s="20"/>
      <c r="D4713" s="21"/>
      <c r="E4713" s="22"/>
    </row>
    <row r="4714" spans="1:6" ht="20.25">
      <c r="A4714" s="19"/>
      <c r="B4714" s="20"/>
      <c r="C4714" s="19" t="s">
        <v>2</v>
      </c>
      <c r="D4714" s="21"/>
      <c r="E4714" s="21"/>
    </row>
    <row r="4715" spans="1:6" ht="20.25">
      <c r="A4715" s="19" t="s">
        <v>3</v>
      </c>
      <c r="B4715" s="23"/>
      <c r="C4715" s="20"/>
      <c r="D4715" s="22"/>
      <c r="E4715" s="22"/>
    </row>
    <row r="4716" spans="1:6" ht="20.25">
      <c r="A4716" s="21"/>
      <c r="B4716" s="23"/>
      <c r="C4716" s="20"/>
      <c r="D4716" s="22"/>
      <c r="E4716" s="22"/>
    </row>
    <row r="4717" spans="1:6" ht="20.25">
      <c r="A4717" s="21" t="s">
        <v>412</v>
      </c>
      <c r="B4717" s="23"/>
      <c r="C4717" s="20"/>
      <c r="D4717" s="22"/>
      <c r="E4717" s="22"/>
    </row>
    <row r="4718" spans="1:6" ht="20.25">
      <c r="A4718" s="21" t="s">
        <v>5</v>
      </c>
      <c r="B4718" s="24"/>
      <c r="C4718" s="21"/>
      <c r="D4718" s="22"/>
      <c r="E4718" s="22"/>
    </row>
    <row r="4719" spans="1:6" ht="20.25">
      <c r="A4719" s="21" t="s">
        <v>6</v>
      </c>
      <c r="B4719" s="24"/>
      <c r="C4719" s="21"/>
      <c r="D4719" s="22"/>
      <c r="E4719" s="22"/>
      <c r="F4719" s="296"/>
    </row>
    <row r="4720" spans="1:6" ht="20.25">
      <c r="A4720" s="714" t="s">
        <v>7</v>
      </c>
      <c r="B4720" s="26" t="s">
        <v>8</v>
      </c>
      <c r="C4720" s="1238" t="s">
        <v>9</v>
      </c>
      <c r="D4720" s="1239"/>
      <c r="E4720" s="714" t="s">
        <v>10</v>
      </c>
      <c r="F4720" s="296"/>
    </row>
    <row r="4721" spans="1:8" ht="20.25">
      <c r="A4721" s="27"/>
      <c r="B4721" s="28" t="s">
        <v>11</v>
      </c>
      <c r="C4721" s="714"/>
      <c r="D4721" s="29"/>
      <c r="E4721" s="27" t="s">
        <v>12</v>
      </c>
      <c r="F4721" s="296"/>
    </row>
    <row r="4722" spans="1:8" ht="20.25">
      <c r="A4722" s="30"/>
      <c r="B4722" s="31"/>
      <c r="C4722" s="715" t="s">
        <v>13</v>
      </c>
      <c r="D4722" s="718" t="s">
        <v>14</v>
      </c>
      <c r="E4722" s="715"/>
      <c r="F4722" s="296"/>
    </row>
    <row r="4723" spans="1:8" ht="20.25">
      <c r="A4723" s="34" t="s">
        <v>413</v>
      </c>
      <c r="B4723" s="280" t="s">
        <v>299</v>
      </c>
      <c r="C4723" s="280" t="s">
        <v>17</v>
      </c>
      <c r="D4723" s="86">
        <v>42109</v>
      </c>
      <c r="E4723" s="95">
        <v>-22776</v>
      </c>
      <c r="F4723" s="295"/>
    </row>
    <row r="4724" spans="1:8" ht="20.25">
      <c r="A4724" s="41"/>
      <c r="B4724" s="280" t="s">
        <v>18</v>
      </c>
      <c r="C4724" s="280" t="s">
        <v>19</v>
      </c>
      <c r="D4724" s="42">
        <v>43190</v>
      </c>
      <c r="E4724" s="89">
        <v>294098</v>
      </c>
      <c r="F4724" s="296">
        <v>43101</v>
      </c>
      <c r="H4724" s="206"/>
    </row>
    <row r="4725" spans="1:8" ht="20.25">
      <c r="A4725" s="280"/>
      <c r="B4725" s="280"/>
      <c r="C4725" s="280"/>
      <c r="D4725" s="38"/>
      <c r="E4725" s="89">
        <f>-28-6</f>
        <v>-34</v>
      </c>
      <c r="F4725" s="296">
        <v>43101</v>
      </c>
      <c r="H4725" s="233"/>
    </row>
    <row r="4726" spans="1:8" ht="20.25">
      <c r="A4726" s="280"/>
      <c r="B4726" s="280"/>
      <c r="C4726" s="280"/>
      <c r="D4726" s="38"/>
      <c r="E4726" s="89"/>
      <c r="F4726" s="296"/>
      <c r="H4726" s="233"/>
    </row>
    <row r="4727" spans="1:8" ht="20.25">
      <c r="A4727" s="280"/>
      <c r="B4727" s="280"/>
      <c r="C4727" s="280"/>
      <c r="D4727" s="38"/>
      <c r="E4727" s="89"/>
      <c r="F4727" s="296"/>
      <c r="H4727" s="233"/>
    </row>
    <row r="4728" spans="1:8" ht="20.25">
      <c r="A4728" s="280"/>
      <c r="B4728" s="280"/>
      <c r="C4728" s="280"/>
      <c r="D4728" s="38"/>
      <c r="E4728" s="90"/>
      <c r="F4728" s="296"/>
      <c r="H4728" s="206"/>
    </row>
    <row r="4729" spans="1:8" ht="20.25">
      <c r="A4729" s="41"/>
      <c r="B4729" s="280"/>
      <c r="C4729" s="280"/>
      <c r="D4729" s="38"/>
      <c r="E4729" s="89"/>
      <c r="F4729" s="296"/>
      <c r="H4729" s="234"/>
    </row>
    <row r="4730" spans="1:8" ht="20.25">
      <c r="A4730" s="47"/>
      <c r="B4730" s="116"/>
      <c r="C4730" s="280"/>
      <c r="D4730" s="147"/>
      <c r="E4730" s="89"/>
      <c r="F4730" s="296"/>
      <c r="H4730" s="206"/>
    </row>
    <row r="4731" spans="1:8" ht="20.25">
      <c r="A4731" s="47"/>
      <c r="B4731" s="280"/>
      <c r="C4731" s="280"/>
      <c r="D4731" s="38"/>
      <c r="E4731" s="89"/>
      <c r="H4731" s="206"/>
    </row>
    <row r="4732" spans="1:8" ht="20.25">
      <c r="A4732" s="280"/>
      <c r="B4732" s="280"/>
      <c r="C4732" s="280"/>
      <c r="D4732" s="38"/>
      <c r="E4732" s="89"/>
      <c r="H4732" s="206"/>
    </row>
    <row r="4733" spans="1:8" ht="20.25">
      <c r="A4733" s="280"/>
      <c r="B4733" s="280"/>
      <c r="C4733" s="280"/>
      <c r="D4733" s="38"/>
      <c r="E4733" s="89"/>
      <c r="F4733" s="306"/>
      <c r="H4733" s="234"/>
    </row>
    <row r="4734" spans="1:8" ht="20.25">
      <c r="A4734" s="41"/>
      <c r="B4734" s="280"/>
      <c r="C4734" s="280"/>
      <c r="D4734" s="38"/>
      <c r="E4734" s="89"/>
      <c r="F4734" s="306"/>
      <c r="H4734" s="233"/>
    </row>
    <row r="4735" spans="1:8" ht="20.25">
      <c r="A4735" s="41"/>
      <c r="B4735" s="280"/>
      <c r="C4735" s="280"/>
      <c r="D4735" s="38"/>
      <c r="E4735" s="89"/>
    </row>
    <row r="4736" spans="1:8" ht="20.25">
      <c r="A4736" s="41"/>
      <c r="B4736" s="280"/>
      <c r="C4736" s="280"/>
      <c r="D4736" s="38"/>
      <c r="E4736" s="89"/>
    </row>
    <row r="4737" spans="1:6" ht="20.25">
      <c r="A4737" s="280"/>
      <c r="B4737" s="281"/>
      <c r="C4737" s="280"/>
      <c r="D4737" s="45"/>
      <c r="E4737" s="46"/>
    </row>
    <row r="4738" spans="1:6" ht="20.25">
      <c r="A4738" s="280"/>
      <c r="B4738" s="280"/>
      <c r="C4738" s="280"/>
      <c r="D4738" s="86"/>
      <c r="E4738" s="95"/>
    </row>
    <row r="4739" spans="1:6" ht="20.25">
      <c r="A4739" s="280"/>
      <c r="B4739" s="280"/>
      <c r="C4739" s="280"/>
      <c r="D4739" s="38"/>
      <c r="E4739" s="89"/>
    </row>
    <row r="4740" spans="1:6" ht="20.25">
      <c r="A4740" s="280"/>
      <c r="B4740" s="280"/>
      <c r="C4740" s="280"/>
      <c r="D4740" s="42"/>
      <c r="E4740" s="46"/>
    </row>
    <row r="4741" spans="1:6" ht="20.25">
      <c r="A4741" s="280"/>
      <c r="B4741" s="280"/>
      <c r="C4741" s="280"/>
      <c r="D4741" s="42"/>
      <c r="E4741" s="46"/>
    </row>
    <row r="4742" spans="1:6" ht="20.25">
      <c r="A4742" s="280"/>
      <c r="B4742" s="280"/>
      <c r="C4742" s="280"/>
      <c r="D4742" s="42"/>
      <c r="E4742" s="46"/>
    </row>
    <row r="4743" spans="1:6" ht="20.25">
      <c r="A4743" s="280"/>
      <c r="B4743" s="280"/>
      <c r="C4743" s="280"/>
      <c r="D4743" s="42"/>
      <c r="E4743" s="46"/>
    </row>
    <row r="4744" spans="1:6" ht="20.25">
      <c r="A4744" s="280"/>
      <c r="B4744" s="280"/>
      <c r="C4744" s="280"/>
      <c r="D4744" s="42"/>
      <c r="E4744" s="46"/>
    </row>
    <row r="4745" spans="1:6" ht="20.25">
      <c r="A4745" s="280"/>
      <c r="B4745" s="280"/>
      <c r="C4745" s="280"/>
      <c r="D4745" s="42"/>
      <c r="E4745" s="46"/>
    </row>
    <row r="4746" spans="1:6" ht="20.25">
      <c r="A4746" s="280"/>
      <c r="B4746" s="280"/>
      <c r="C4746" s="280"/>
      <c r="D4746" s="42"/>
      <c r="E4746" s="46"/>
    </row>
    <row r="4747" spans="1:6" ht="20.25">
      <c r="A4747" s="280"/>
      <c r="B4747" s="280"/>
      <c r="C4747" s="280"/>
      <c r="D4747" s="38"/>
      <c r="E4747" s="89"/>
    </row>
    <row r="4748" spans="1:6" ht="20.25">
      <c r="A4748" s="47"/>
      <c r="B4748" s="48"/>
      <c r="C4748" s="47"/>
      <c r="D4748" s="49"/>
      <c r="E4748" s="50"/>
      <c r="F4748" s="279"/>
    </row>
    <row r="4749" spans="1:6" ht="20.25">
      <c r="A4749" s="30"/>
      <c r="B4749" s="51"/>
      <c r="C4749" s="30"/>
      <c r="D4749" s="49"/>
      <c r="E4749" s="50"/>
      <c r="F4749" s="279"/>
    </row>
    <row r="4750" spans="1:6" ht="20.25">
      <c r="A4750" s="52"/>
      <c r="B4750" s="53"/>
      <c r="C4750" s="1238" t="s">
        <v>779</v>
      </c>
      <c r="D4750" s="1239"/>
      <c r="E4750" s="140">
        <f>SUM(E4723:E4749)</f>
        <v>271288</v>
      </c>
      <c r="F4750" s="279"/>
    </row>
    <row r="4751" spans="1:6" ht="20.25">
      <c r="A4751" s="55" t="s">
        <v>23</v>
      </c>
      <c r="B4751" s="40"/>
      <c r="C4751" s="40"/>
      <c r="D4751" s="40"/>
      <c r="E4751" s="40"/>
      <c r="F4751" s="279"/>
    </row>
    <row r="4752" spans="1:6" ht="20.25">
      <c r="A4752" s="19" t="s">
        <v>0</v>
      </c>
      <c r="B4752" s="40"/>
      <c r="C4752" s="40"/>
      <c r="D4752" s="40"/>
      <c r="E4752" s="40"/>
      <c r="F4752" s="279"/>
    </row>
    <row r="4753" spans="1:6" ht="20.25">
      <c r="A4753" s="19" t="s">
        <v>1</v>
      </c>
      <c r="B4753" s="53"/>
      <c r="C4753" s="28"/>
      <c r="D4753" s="28"/>
      <c r="E4753" s="179"/>
      <c r="F4753" s="279"/>
    </row>
    <row r="4754" spans="1:6" ht="20.25">
      <c r="A4754" s="19"/>
      <c r="B4754" s="20"/>
      <c r="C4754" s="20"/>
      <c r="D4754" s="21"/>
      <c r="E4754" s="22"/>
      <c r="F4754" s="279"/>
    </row>
    <row r="4755" spans="1:6" ht="20.25">
      <c r="A4755" s="19"/>
      <c r="B4755" s="20"/>
      <c r="C4755" s="19" t="s">
        <v>2</v>
      </c>
      <c r="D4755" s="21"/>
      <c r="E4755" s="21"/>
      <c r="F4755" s="279"/>
    </row>
    <row r="4756" spans="1:6" ht="20.25">
      <c r="A4756" s="19" t="s">
        <v>3</v>
      </c>
      <c r="B4756" s="23"/>
      <c r="C4756" s="20"/>
      <c r="D4756" s="22"/>
      <c r="E4756" s="22"/>
      <c r="F4756" s="279"/>
    </row>
    <row r="4757" spans="1:6" ht="20.25">
      <c r="A4757" s="21"/>
      <c r="B4757" s="23"/>
      <c r="C4757" s="20"/>
      <c r="D4757" s="22"/>
      <c r="E4757" s="22"/>
      <c r="F4757" s="279"/>
    </row>
    <row r="4758" spans="1:6" ht="20.25">
      <c r="A4758" s="21" t="s">
        <v>414</v>
      </c>
      <c r="B4758" s="23"/>
      <c r="C4758" s="20"/>
      <c r="D4758" s="22"/>
      <c r="E4758" s="22"/>
      <c r="F4758" s="279"/>
    </row>
    <row r="4759" spans="1:6" ht="20.25">
      <c r="A4759" s="21" t="s">
        <v>5</v>
      </c>
      <c r="B4759" s="24"/>
      <c r="C4759" s="21"/>
      <c r="D4759" s="22"/>
      <c r="E4759" s="22"/>
      <c r="F4759" s="279"/>
    </row>
    <row r="4760" spans="1:6" ht="20.25">
      <c r="A4760" s="21" t="s">
        <v>6</v>
      </c>
      <c r="B4760" s="24"/>
      <c r="C4760" s="21"/>
      <c r="D4760" s="22"/>
      <c r="E4760" s="22"/>
      <c r="F4760" s="279"/>
    </row>
    <row r="4761" spans="1:6" ht="20.25">
      <c r="A4761" s="714" t="s">
        <v>7</v>
      </c>
      <c r="B4761" s="26" t="s">
        <v>8</v>
      </c>
      <c r="C4761" s="1238" t="s">
        <v>9</v>
      </c>
      <c r="D4761" s="1239"/>
      <c r="E4761" s="714" t="s">
        <v>10</v>
      </c>
      <c r="F4761" s="279"/>
    </row>
    <row r="4762" spans="1:6" ht="20.25">
      <c r="A4762" s="27"/>
      <c r="B4762" s="28" t="s">
        <v>11</v>
      </c>
      <c r="C4762" s="714"/>
      <c r="D4762" s="29"/>
      <c r="E4762" s="27" t="s">
        <v>12</v>
      </c>
      <c r="F4762" s="279"/>
    </row>
    <row r="4763" spans="1:6" ht="20.25">
      <c r="A4763" s="30"/>
      <c r="B4763" s="31"/>
      <c r="C4763" s="715" t="s">
        <v>13</v>
      </c>
      <c r="D4763" s="718" t="s">
        <v>14</v>
      </c>
      <c r="E4763" s="715"/>
      <c r="F4763" s="279"/>
    </row>
    <row r="4764" spans="1:6" ht="20.25">
      <c r="A4764" s="34" t="s">
        <v>415</v>
      </c>
      <c r="B4764" s="280" t="s">
        <v>416</v>
      </c>
      <c r="C4764" s="280" t="s">
        <v>17</v>
      </c>
      <c r="D4764" s="86">
        <v>42292</v>
      </c>
      <c r="E4764" s="90">
        <v>-70201</v>
      </c>
    </row>
    <row r="4765" spans="1:6" ht="20.25">
      <c r="A4765" s="41"/>
      <c r="B4765" s="280" t="s">
        <v>18</v>
      </c>
      <c r="C4765" s="280" t="s">
        <v>19</v>
      </c>
      <c r="D4765" s="86">
        <v>43190</v>
      </c>
      <c r="E4765" s="89">
        <v>1207056</v>
      </c>
      <c r="F4765" s="302">
        <v>43101</v>
      </c>
    </row>
    <row r="4766" spans="1:6" ht="20.25">
      <c r="A4766" s="41"/>
      <c r="B4766" s="280"/>
      <c r="C4766" s="280"/>
      <c r="D4766" s="86"/>
      <c r="E4766" s="89"/>
    </row>
    <row r="4767" spans="1:6" ht="20.25">
      <c r="A4767" s="41"/>
      <c r="B4767" s="280"/>
      <c r="C4767" s="280"/>
      <c r="D4767" s="86"/>
      <c r="E4767" s="89"/>
    </row>
    <row r="4768" spans="1:6" ht="20.25">
      <c r="A4768" s="41"/>
      <c r="B4768" s="280"/>
      <c r="C4768" s="282"/>
      <c r="D4768" s="38"/>
      <c r="E4768" s="89"/>
    </row>
    <row r="4769" spans="1:5" ht="20.25">
      <c r="A4769" s="41"/>
      <c r="B4769" s="280"/>
      <c r="C4769" s="282"/>
      <c r="D4769" s="86"/>
      <c r="E4769" s="89"/>
    </row>
    <row r="4770" spans="1:5" ht="20.25">
      <c r="A4770" s="41"/>
      <c r="B4770" s="280"/>
      <c r="C4770" s="280"/>
      <c r="D4770" s="38"/>
      <c r="E4770" s="89"/>
    </row>
    <row r="4771" spans="1:5" ht="20.25">
      <c r="A4771" s="280"/>
      <c r="B4771" s="280"/>
      <c r="C4771" s="280"/>
      <c r="D4771" s="86"/>
      <c r="E4771" s="90"/>
    </row>
    <row r="4772" spans="1:5" ht="20.25">
      <c r="A4772" s="41"/>
      <c r="B4772" s="280"/>
      <c r="C4772" s="280"/>
      <c r="D4772" s="38"/>
      <c r="E4772" s="89"/>
    </row>
    <row r="4773" spans="1:5" ht="20.25">
      <c r="A4773" s="41"/>
      <c r="B4773" s="280"/>
      <c r="C4773" s="280"/>
      <c r="D4773" s="38"/>
      <c r="E4773" s="89"/>
    </row>
    <row r="4774" spans="1:5" ht="20.25">
      <c r="A4774" s="47"/>
      <c r="B4774" s="28"/>
      <c r="C4774" s="27"/>
      <c r="D4774" s="148"/>
      <c r="E4774" s="89"/>
    </row>
    <row r="4775" spans="1:5" ht="20.25">
      <c r="A4775" s="47"/>
      <c r="B4775" s="27"/>
      <c r="C4775" s="27"/>
      <c r="D4775" s="27"/>
      <c r="E4775" s="89"/>
    </row>
    <row r="4776" spans="1:5" ht="20.25">
      <c r="A4776" s="280"/>
      <c r="B4776" s="280"/>
      <c r="C4776" s="280"/>
      <c r="D4776" s="38"/>
      <c r="E4776" s="89"/>
    </row>
    <row r="4777" spans="1:5" ht="20.25">
      <c r="A4777" s="280"/>
      <c r="B4777" s="280"/>
      <c r="C4777" s="280"/>
      <c r="D4777" s="38"/>
      <c r="E4777" s="89"/>
    </row>
    <row r="4778" spans="1:5" ht="20.25">
      <c r="A4778" s="41"/>
      <c r="B4778" s="280"/>
      <c r="C4778" s="280"/>
      <c r="D4778" s="38"/>
      <c r="E4778" s="89"/>
    </row>
    <row r="4779" spans="1:5" ht="20.25">
      <c r="A4779" s="41"/>
      <c r="B4779" s="280"/>
      <c r="C4779" s="280"/>
      <c r="D4779" s="38"/>
      <c r="E4779" s="89"/>
    </row>
    <row r="4780" spans="1:5" ht="20.25">
      <c r="A4780" s="41"/>
      <c r="B4780" s="280"/>
      <c r="C4780" s="280"/>
      <c r="D4780" s="38"/>
      <c r="E4780" s="89"/>
    </row>
    <row r="4781" spans="1:5" ht="20.25">
      <c r="A4781" s="41"/>
      <c r="B4781" s="281"/>
      <c r="C4781" s="280"/>
      <c r="D4781" s="42"/>
      <c r="E4781" s="89"/>
    </row>
    <row r="4782" spans="1:5" ht="20.25">
      <c r="A4782" s="41"/>
      <c r="B4782" s="281"/>
      <c r="C4782" s="280"/>
      <c r="D4782" s="42"/>
      <c r="E4782" s="89"/>
    </row>
    <row r="4783" spans="1:5" ht="20.25">
      <c r="A4783" s="41"/>
      <c r="B4783" s="281"/>
      <c r="C4783" s="280"/>
      <c r="D4783" s="42"/>
      <c r="E4783" s="89"/>
    </row>
    <row r="4784" spans="1:5" ht="20.25">
      <c r="A4784" s="41"/>
      <c r="B4784" s="281"/>
      <c r="C4784" s="280"/>
      <c r="D4784" s="42"/>
      <c r="E4784" s="89"/>
    </row>
    <row r="4785" spans="1:5" ht="20.25">
      <c r="A4785" s="280"/>
      <c r="B4785" s="281"/>
      <c r="C4785" s="280"/>
      <c r="D4785" s="45"/>
      <c r="E4785" s="46"/>
    </row>
    <row r="4786" spans="1:5" ht="20.25">
      <c r="A4786" s="280"/>
      <c r="B4786" s="281"/>
      <c r="C4786" s="280"/>
      <c r="D4786" s="45"/>
      <c r="E4786" s="46"/>
    </row>
    <row r="4787" spans="1:5" ht="20.25">
      <c r="A4787" s="280"/>
      <c r="B4787" s="281"/>
      <c r="C4787" s="280"/>
      <c r="D4787" s="45" t="s">
        <v>29</v>
      </c>
      <c r="E4787" s="46"/>
    </row>
    <row r="4788" spans="1:5" ht="20.25">
      <c r="A4788" s="280"/>
      <c r="B4788" s="281"/>
      <c r="C4788" s="280"/>
      <c r="D4788" s="45"/>
      <c r="E4788" s="46"/>
    </row>
    <row r="4789" spans="1:5" ht="20.25">
      <c r="A4789" s="47"/>
      <c r="B4789" s="48"/>
      <c r="C4789" s="47"/>
      <c r="D4789" s="49"/>
      <c r="E4789" s="50"/>
    </row>
    <row r="4790" spans="1:5" ht="20.25">
      <c r="A4790" s="30"/>
      <c r="B4790" s="51"/>
      <c r="C4790" s="30"/>
      <c r="D4790" s="49"/>
      <c r="E4790" s="50"/>
    </row>
    <row r="4791" spans="1:5" ht="20.25">
      <c r="A4791" s="52"/>
      <c r="B4791" s="53"/>
      <c r="C4791" s="1238" t="s">
        <v>779</v>
      </c>
      <c r="D4791" s="1239"/>
      <c r="E4791" s="140">
        <f>SUM(E4764:E4790)</f>
        <v>1136855</v>
      </c>
    </row>
    <row r="4792" spans="1:5" ht="20.25">
      <c r="A4792" s="55" t="s">
        <v>23</v>
      </c>
      <c r="B4792" s="40"/>
      <c r="C4792" s="40"/>
      <c r="D4792" s="40"/>
      <c r="E4792" s="40"/>
    </row>
    <row r="4793" spans="1:5" ht="20.25">
      <c r="A4793" s="19" t="s">
        <v>0</v>
      </c>
      <c r="B4793" s="40"/>
      <c r="C4793" s="40"/>
      <c r="D4793" s="40"/>
      <c r="E4793" s="40"/>
    </row>
    <row r="4794" spans="1:5" ht="20.25">
      <c r="A4794" s="19" t="s">
        <v>1</v>
      </c>
      <c r="B4794" s="53"/>
      <c r="C4794" s="28"/>
      <c r="D4794" s="28"/>
      <c r="E4794" s="179"/>
    </row>
    <row r="4795" spans="1:5" ht="20.25">
      <c r="A4795" s="19"/>
      <c r="B4795" s="20"/>
      <c r="C4795" s="20"/>
      <c r="D4795" s="21"/>
      <c r="E4795" s="22"/>
    </row>
    <row r="4796" spans="1:5" ht="20.25">
      <c r="A4796" s="19"/>
      <c r="B4796" s="20"/>
      <c r="C4796" s="19" t="s">
        <v>2</v>
      </c>
      <c r="D4796" s="21"/>
      <c r="E4796" s="21"/>
    </row>
    <row r="4797" spans="1:5" ht="20.25">
      <c r="A4797" s="19" t="s">
        <v>3</v>
      </c>
      <c r="B4797" s="23"/>
      <c r="C4797" s="20"/>
      <c r="D4797" s="22"/>
      <c r="E4797" s="22"/>
    </row>
    <row r="4798" spans="1:5" ht="20.25">
      <c r="A4798" s="21"/>
      <c r="B4798" s="23"/>
      <c r="C4798" s="20"/>
      <c r="D4798" s="22"/>
      <c r="E4798" s="22"/>
    </row>
    <row r="4799" spans="1:5" ht="20.25">
      <c r="A4799" s="21" t="s">
        <v>417</v>
      </c>
      <c r="B4799" s="23"/>
      <c r="C4799" s="20"/>
      <c r="D4799" s="22"/>
      <c r="E4799" s="22"/>
    </row>
    <row r="4800" spans="1:5" ht="20.25">
      <c r="A4800" s="21" t="s">
        <v>5</v>
      </c>
      <c r="B4800" s="24"/>
      <c r="C4800" s="21"/>
      <c r="D4800" s="22"/>
      <c r="E4800" s="22"/>
    </row>
    <row r="4801" spans="1:8" ht="20.25">
      <c r="A4801" s="21" t="s">
        <v>6</v>
      </c>
      <c r="B4801" s="24"/>
      <c r="C4801" s="21"/>
      <c r="D4801" s="22"/>
      <c r="E4801" s="22"/>
    </row>
    <row r="4802" spans="1:8" ht="20.25">
      <c r="A4802" s="714" t="s">
        <v>7</v>
      </c>
      <c r="B4802" s="26" t="s">
        <v>8</v>
      </c>
      <c r="C4802" s="1238" t="s">
        <v>9</v>
      </c>
      <c r="D4802" s="1239"/>
      <c r="E4802" s="714" t="s">
        <v>10</v>
      </c>
    </row>
    <row r="4803" spans="1:8" ht="20.25">
      <c r="A4803" s="27"/>
      <c r="B4803" s="28" t="s">
        <v>11</v>
      </c>
      <c r="C4803" s="714"/>
      <c r="D4803" s="29"/>
      <c r="E4803" s="27" t="s">
        <v>12</v>
      </c>
    </row>
    <row r="4804" spans="1:8" ht="20.25">
      <c r="A4804" s="30"/>
      <c r="B4804" s="31"/>
      <c r="C4804" s="715" t="s">
        <v>13</v>
      </c>
      <c r="D4804" s="718" t="s">
        <v>14</v>
      </c>
      <c r="E4804" s="715"/>
    </row>
    <row r="4805" spans="1:8" ht="20.25">
      <c r="A4805" s="34" t="s">
        <v>418</v>
      </c>
      <c r="B4805" s="280" t="s">
        <v>27</v>
      </c>
      <c r="C4805" s="280" t="s">
        <v>17</v>
      </c>
      <c r="D4805" s="86">
        <v>42323</v>
      </c>
      <c r="E4805" s="90">
        <v>-21924</v>
      </c>
      <c r="F4805" s="716"/>
    </row>
    <row r="4806" spans="1:8" ht="20.25">
      <c r="A4806" s="280"/>
      <c r="B4806" s="280" t="s">
        <v>419</v>
      </c>
      <c r="C4806" s="280"/>
      <c r="D4806" s="38" t="s">
        <v>420</v>
      </c>
      <c r="E4806" s="90">
        <v>-200</v>
      </c>
    </row>
    <row r="4807" spans="1:8" ht="20.25">
      <c r="A4807" s="41"/>
      <c r="B4807" s="280" t="s">
        <v>36</v>
      </c>
      <c r="C4807" s="280" t="s">
        <v>19</v>
      </c>
      <c r="D4807" s="86">
        <v>42460</v>
      </c>
      <c r="E4807" s="90">
        <v>-14048</v>
      </c>
    </row>
    <row r="4808" spans="1:8" ht="20.25">
      <c r="A4808" s="41"/>
      <c r="B4808" s="280" t="s">
        <v>18</v>
      </c>
      <c r="C4808" s="280" t="s">
        <v>17</v>
      </c>
      <c r="D4808" s="86">
        <v>43174</v>
      </c>
      <c r="E4808" s="89">
        <v>325908</v>
      </c>
      <c r="F4808" s="311"/>
      <c r="G4808" s="290"/>
      <c r="H4808" s="290"/>
    </row>
    <row r="4809" spans="1:8" ht="20.25">
      <c r="A4809" s="41"/>
      <c r="B4809" s="280"/>
      <c r="C4809" s="280"/>
      <c r="D4809" s="38"/>
      <c r="E4809" s="89"/>
      <c r="F4809" s="302" t="s">
        <v>540</v>
      </c>
    </row>
    <row r="4810" spans="1:8" ht="20.25">
      <c r="A4810" s="41"/>
      <c r="B4810" s="280"/>
      <c r="C4810" s="280"/>
      <c r="D4810" s="38"/>
      <c r="E4810" s="89"/>
      <c r="F4810" s="302">
        <v>43101</v>
      </c>
    </row>
    <row r="4811" spans="1:8" ht="20.25">
      <c r="A4811" s="41"/>
      <c r="B4811" s="281"/>
      <c r="C4811" s="280"/>
      <c r="D4811" s="78"/>
      <c r="E4811" s="89"/>
    </row>
    <row r="4812" spans="1:8" ht="20.25">
      <c r="A4812" s="280"/>
      <c r="B4812" s="28"/>
      <c r="C4812" s="27"/>
      <c r="D4812" s="148"/>
      <c r="E4812" s="89"/>
    </row>
    <row r="4813" spans="1:8" ht="20.25">
      <c r="A4813" s="41"/>
      <c r="B4813" s="27"/>
      <c r="C4813" s="27"/>
      <c r="D4813" s="27"/>
      <c r="E4813" s="89"/>
    </row>
    <row r="4814" spans="1:8" ht="20.25">
      <c r="A4814" s="41"/>
      <c r="B4814" s="280"/>
      <c r="C4814" s="280"/>
      <c r="D4814" s="38"/>
      <c r="E4814" s="89"/>
    </row>
    <row r="4815" spans="1:8" ht="20.25">
      <c r="A4815" s="47"/>
      <c r="B4815" s="28"/>
      <c r="C4815" s="27"/>
      <c r="D4815" s="148"/>
      <c r="E4815" s="89"/>
    </row>
    <row r="4816" spans="1:8" ht="20.25">
      <c r="A4816" s="47"/>
      <c r="B4816" s="27"/>
      <c r="C4816" s="27"/>
      <c r="D4816" s="27"/>
      <c r="E4816" s="89"/>
    </row>
    <row r="4817" spans="1:5" ht="20.25">
      <c r="A4817" s="280"/>
      <c r="B4817" s="280"/>
      <c r="C4817" s="280"/>
      <c r="D4817" s="38"/>
      <c r="E4817" s="89"/>
    </row>
    <row r="4818" spans="1:5" ht="20.25">
      <c r="A4818" s="280"/>
      <c r="B4818" s="280"/>
      <c r="C4818" s="280"/>
      <c r="D4818" s="38"/>
      <c r="E4818" s="89"/>
    </row>
    <row r="4819" spans="1:5" ht="20.25">
      <c r="A4819" s="41"/>
      <c r="B4819" s="280"/>
      <c r="C4819" s="280"/>
      <c r="D4819" s="38"/>
      <c r="E4819" s="89"/>
    </row>
    <row r="4820" spans="1:5" ht="20.25">
      <c r="A4820" s="41"/>
      <c r="B4820" s="280"/>
      <c r="C4820" s="280"/>
      <c r="D4820" s="38"/>
      <c r="E4820" s="89"/>
    </row>
    <row r="4821" spans="1:5" ht="20.25">
      <c r="A4821" s="41"/>
      <c r="B4821" s="280"/>
      <c r="C4821" s="280"/>
      <c r="D4821" s="38"/>
      <c r="E4821" s="89"/>
    </row>
    <row r="4822" spans="1:5" ht="20.25">
      <c r="A4822" s="280"/>
      <c r="B4822" s="281"/>
      <c r="C4822" s="280"/>
      <c r="D4822" s="45"/>
      <c r="E4822" s="46"/>
    </row>
    <row r="4823" spans="1:5" ht="20.25">
      <c r="A4823" s="280"/>
      <c r="B4823" s="281"/>
      <c r="C4823" s="280"/>
      <c r="D4823" s="45"/>
      <c r="E4823" s="46"/>
    </row>
    <row r="4824" spans="1:5" ht="20.25">
      <c r="A4824" s="280"/>
      <c r="B4824" s="281"/>
      <c r="C4824" s="280"/>
      <c r="D4824" s="45" t="s">
        <v>29</v>
      </c>
      <c r="E4824" s="46"/>
    </row>
    <row r="4825" spans="1:5" ht="20.25">
      <c r="A4825" s="280"/>
      <c r="B4825" s="281"/>
      <c r="C4825" s="280"/>
      <c r="D4825" s="45"/>
      <c r="E4825" s="46"/>
    </row>
    <row r="4826" spans="1:5" ht="20.25">
      <c r="A4826" s="280"/>
      <c r="B4826" s="281"/>
      <c r="C4826" s="280"/>
      <c r="D4826" s="45"/>
      <c r="E4826" s="46"/>
    </row>
    <row r="4827" spans="1:5" ht="20.25">
      <c r="A4827" s="280"/>
      <c r="B4827" s="281"/>
      <c r="C4827" s="280"/>
      <c r="D4827" s="45"/>
      <c r="E4827" s="46"/>
    </row>
    <row r="4828" spans="1:5" ht="20.25">
      <c r="A4828" s="280"/>
      <c r="B4828" s="281"/>
      <c r="C4828" s="280"/>
      <c r="D4828" s="45"/>
      <c r="E4828" s="46"/>
    </row>
    <row r="4829" spans="1:5" ht="20.25">
      <c r="A4829" s="280"/>
      <c r="B4829" s="281"/>
      <c r="C4829" s="280"/>
      <c r="D4829" s="45"/>
      <c r="E4829" s="46"/>
    </row>
    <row r="4830" spans="1:5" ht="20.25">
      <c r="A4830" s="47"/>
      <c r="B4830" s="48"/>
      <c r="C4830" s="47"/>
      <c r="D4830" s="49"/>
      <c r="E4830" s="50"/>
    </row>
    <row r="4831" spans="1:5" ht="20.25">
      <c r="A4831" s="30"/>
      <c r="B4831" s="51"/>
      <c r="C4831" s="30"/>
      <c r="D4831" s="49"/>
      <c r="E4831" s="50"/>
    </row>
    <row r="4832" spans="1:5" ht="20.25">
      <c r="A4832" s="52"/>
      <c r="B4832" s="53"/>
      <c r="C4832" s="1238" t="s">
        <v>779</v>
      </c>
      <c r="D4832" s="1239"/>
      <c r="E4832" s="140">
        <f>SUM(E4805:E4831)</f>
        <v>289736</v>
      </c>
    </row>
    <row r="4833" spans="1:5" ht="20.25">
      <c r="A4833" s="55" t="s">
        <v>23</v>
      </c>
      <c r="B4833" s="40"/>
      <c r="C4833" s="40"/>
      <c r="D4833" s="40"/>
      <c r="E4833" s="40"/>
    </row>
    <row r="4834" spans="1:5" ht="20.25">
      <c r="A4834" s="19" t="s">
        <v>0</v>
      </c>
      <c r="B4834" s="40"/>
      <c r="C4834" s="40"/>
      <c r="D4834" s="40"/>
      <c r="E4834" s="40"/>
    </row>
    <row r="4835" spans="1:5" ht="20.25">
      <c r="A4835" s="19" t="s">
        <v>1</v>
      </c>
      <c r="B4835" s="53"/>
      <c r="C4835" s="28"/>
      <c r="D4835" s="28"/>
      <c r="E4835" s="179"/>
    </row>
    <row r="4836" spans="1:5" ht="20.25">
      <c r="A4836" s="19"/>
      <c r="B4836" s="20"/>
      <c r="C4836" s="20"/>
      <c r="D4836" s="21"/>
      <c r="E4836" s="22"/>
    </row>
    <row r="4837" spans="1:5" ht="20.25">
      <c r="A4837" s="19"/>
      <c r="B4837" s="20"/>
      <c r="C4837" s="19" t="s">
        <v>2</v>
      </c>
      <c r="D4837" s="21"/>
      <c r="E4837" s="21"/>
    </row>
    <row r="4838" spans="1:5" ht="20.25">
      <c r="A4838" s="19" t="s">
        <v>3</v>
      </c>
      <c r="B4838" s="23"/>
      <c r="C4838" s="20"/>
      <c r="D4838" s="22"/>
      <c r="E4838" s="22"/>
    </row>
    <row r="4839" spans="1:5" ht="20.25">
      <c r="A4839" s="21"/>
      <c r="B4839" s="23"/>
      <c r="C4839" s="20"/>
      <c r="D4839" s="22"/>
      <c r="E4839" s="22"/>
    </row>
    <row r="4840" spans="1:5" ht="20.25">
      <c r="A4840" s="21" t="s">
        <v>421</v>
      </c>
      <c r="B4840" s="23"/>
      <c r="C4840" s="20"/>
      <c r="D4840" s="22"/>
      <c r="E4840" s="22"/>
    </row>
    <row r="4841" spans="1:5" ht="20.25">
      <c r="A4841" s="21" t="s">
        <v>5</v>
      </c>
      <c r="B4841" s="24"/>
      <c r="C4841" s="21"/>
      <c r="D4841" s="22"/>
      <c r="E4841" s="22"/>
    </row>
    <row r="4842" spans="1:5" ht="20.25">
      <c r="A4842" s="21" t="s">
        <v>6</v>
      </c>
      <c r="B4842" s="24"/>
      <c r="C4842" s="21"/>
      <c r="D4842" s="22"/>
      <c r="E4842" s="22"/>
    </row>
    <row r="4843" spans="1:5" ht="20.25">
      <c r="A4843" s="714" t="s">
        <v>7</v>
      </c>
      <c r="B4843" s="26" t="s">
        <v>8</v>
      </c>
      <c r="C4843" s="1238" t="s">
        <v>9</v>
      </c>
      <c r="D4843" s="1239"/>
      <c r="E4843" s="714" t="s">
        <v>10</v>
      </c>
    </row>
    <row r="4844" spans="1:5" ht="20.25">
      <c r="A4844" s="27"/>
      <c r="B4844" s="28" t="s">
        <v>11</v>
      </c>
      <c r="C4844" s="714"/>
      <c r="D4844" s="29"/>
      <c r="E4844" s="27" t="s">
        <v>12</v>
      </c>
    </row>
    <row r="4845" spans="1:5" ht="20.25">
      <c r="A4845" s="30"/>
      <c r="B4845" s="31"/>
      <c r="C4845" s="715" t="s">
        <v>13</v>
      </c>
      <c r="D4845" s="718" t="s">
        <v>14</v>
      </c>
      <c r="E4845" s="715"/>
    </row>
    <row r="4846" spans="1:5" ht="20.25">
      <c r="A4846" s="34" t="s">
        <v>422</v>
      </c>
      <c r="B4846" s="280" t="s">
        <v>27</v>
      </c>
      <c r="C4846" s="280" t="s">
        <v>19</v>
      </c>
      <c r="D4846" s="86">
        <v>41943</v>
      </c>
      <c r="E4846" s="200">
        <v>-3600</v>
      </c>
    </row>
    <row r="4847" spans="1:5" ht="20.25">
      <c r="A4847" s="280"/>
      <c r="B4847" s="280" t="s">
        <v>18</v>
      </c>
      <c r="C4847" s="280" t="s">
        <v>19</v>
      </c>
      <c r="D4847" s="86">
        <v>42551</v>
      </c>
      <c r="E4847" s="284">
        <v>69650</v>
      </c>
    </row>
    <row r="4848" spans="1:5" ht="20.25">
      <c r="A4848" s="41"/>
      <c r="B4848" s="280" t="s">
        <v>21</v>
      </c>
      <c r="C4848" s="280" t="s">
        <v>17</v>
      </c>
      <c r="D4848" s="86">
        <v>42566</v>
      </c>
      <c r="E4848" s="203">
        <v>21526</v>
      </c>
    </row>
    <row r="4849" spans="1:6" ht="20.25">
      <c r="A4849" s="41"/>
      <c r="B4849" s="280" t="s">
        <v>18</v>
      </c>
      <c r="C4849" s="280" t="s">
        <v>19</v>
      </c>
      <c r="D4849" s="86">
        <v>43190</v>
      </c>
      <c r="E4849" s="202">
        <v>199264</v>
      </c>
    </row>
    <row r="4850" spans="1:6" ht="20.25">
      <c r="A4850" s="41"/>
      <c r="B4850" s="280"/>
      <c r="C4850" s="280"/>
      <c r="D4850" s="38"/>
      <c r="E4850" s="89"/>
    </row>
    <row r="4851" spans="1:6" s="290" customFormat="1" ht="20.25">
      <c r="A4851" s="41"/>
      <c r="B4851" s="280"/>
      <c r="C4851" s="280"/>
      <c r="D4851" s="86"/>
      <c r="E4851" s="284"/>
      <c r="F4851" s="311"/>
    </row>
    <row r="4852" spans="1:6" ht="20.25">
      <c r="A4852" s="41"/>
      <c r="B4852" s="280"/>
      <c r="C4852" s="282"/>
      <c r="D4852" s="38"/>
      <c r="E4852" s="89"/>
    </row>
    <row r="4853" spans="1:6" ht="20.25">
      <c r="A4853" s="41"/>
      <c r="B4853" s="280"/>
      <c r="C4853" s="282"/>
      <c r="D4853" s="38"/>
      <c r="E4853" s="38"/>
    </row>
    <row r="4854" spans="1:6" ht="20.25">
      <c r="A4854" s="41"/>
      <c r="B4854" s="280"/>
      <c r="C4854" s="282"/>
      <c r="D4854" s="86"/>
      <c r="E4854" s="89"/>
    </row>
    <row r="4855" spans="1:6" ht="20.25">
      <c r="A4855" s="41"/>
      <c r="B4855" s="280"/>
      <c r="C4855" s="280"/>
      <c r="D4855" s="38"/>
      <c r="E4855" s="89"/>
    </row>
    <row r="4856" spans="1:6" ht="20.25">
      <c r="A4856" s="280"/>
      <c r="B4856" s="280"/>
      <c r="C4856" s="280"/>
      <c r="D4856" s="38"/>
      <c r="E4856" s="89"/>
    </row>
    <row r="4857" spans="1:6" ht="20.25">
      <c r="A4857" s="41"/>
      <c r="B4857" s="280"/>
      <c r="C4857" s="280"/>
      <c r="D4857" s="38"/>
      <c r="E4857" s="89"/>
    </row>
    <row r="4858" spans="1:6" ht="20.25">
      <c r="A4858" s="41"/>
      <c r="B4858" s="281"/>
      <c r="C4858" s="280"/>
      <c r="D4858" s="78"/>
      <c r="E4858" s="89"/>
    </row>
    <row r="4859" spans="1:6" ht="20.25">
      <c r="A4859" s="47"/>
      <c r="B4859" s="28"/>
      <c r="C4859" s="27"/>
      <c r="D4859" s="148"/>
      <c r="E4859" s="89"/>
    </row>
    <row r="4860" spans="1:6" ht="20.25">
      <c r="A4860" s="47"/>
      <c r="B4860" s="27"/>
      <c r="C4860" s="27"/>
      <c r="D4860" s="27"/>
      <c r="E4860" s="89"/>
    </row>
    <row r="4861" spans="1:6" ht="20.25">
      <c r="A4861" s="280"/>
      <c r="B4861" s="280"/>
      <c r="C4861" s="280"/>
      <c r="D4861" s="38"/>
      <c r="E4861" s="89"/>
    </row>
    <row r="4862" spans="1:6" ht="20.25">
      <c r="A4862" s="280"/>
      <c r="B4862" s="280"/>
      <c r="C4862" s="280"/>
      <c r="D4862" s="38"/>
      <c r="E4862" s="89"/>
    </row>
    <row r="4863" spans="1:6" ht="20.25">
      <c r="A4863" s="41"/>
      <c r="B4863" s="280"/>
      <c r="C4863" s="280"/>
      <c r="D4863" s="38"/>
      <c r="E4863" s="89"/>
    </row>
    <row r="4864" spans="1:6" ht="20.25">
      <c r="A4864" s="41"/>
      <c r="B4864" s="280"/>
      <c r="C4864" s="280"/>
      <c r="D4864" s="38"/>
      <c r="E4864" s="89"/>
    </row>
    <row r="4865" spans="1:5" ht="20.25">
      <c r="A4865" s="41"/>
      <c r="B4865" s="280"/>
      <c r="C4865" s="280"/>
      <c r="D4865" s="38"/>
      <c r="E4865" s="89"/>
    </row>
    <row r="4866" spans="1:5" ht="20.25">
      <c r="A4866" s="280"/>
      <c r="B4866" s="281"/>
      <c r="C4866" s="280"/>
      <c r="D4866" s="45"/>
      <c r="E4866" s="46"/>
    </row>
    <row r="4867" spans="1:5" ht="20.25">
      <c r="A4867" s="280"/>
      <c r="B4867" s="281"/>
      <c r="C4867" s="280"/>
      <c r="D4867" s="45"/>
      <c r="E4867" s="46"/>
    </row>
    <row r="4868" spans="1:5" ht="20.25">
      <c r="A4868" s="280"/>
      <c r="B4868" s="281"/>
      <c r="C4868" s="280"/>
      <c r="D4868" s="45"/>
      <c r="E4868" s="46"/>
    </row>
    <row r="4869" spans="1:5" ht="20.25">
      <c r="A4869" s="280"/>
      <c r="B4869" s="281"/>
      <c r="C4869" s="280"/>
      <c r="D4869" s="45" t="s">
        <v>29</v>
      </c>
      <c r="E4869" s="46"/>
    </row>
    <row r="4870" spans="1:5" ht="20.25">
      <c r="A4870" s="280"/>
      <c r="B4870" s="281"/>
      <c r="C4870" s="280"/>
      <c r="D4870" s="45"/>
      <c r="E4870" s="46"/>
    </row>
    <row r="4871" spans="1:5" ht="20.25">
      <c r="A4871" s="47"/>
      <c r="B4871" s="48"/>
      <c r="C4871" s="47"/>
      <c r="D4871" s="49"/>
      <c r="E4871" s="50"/>
    </row>
    <row r="4872" spans="1:5" ht="20.25">
      <c r="A4872" s="30"/>
      <c r="B4872" s="51"/>
      <c r="C4872" s="30"/>
      <c r="D4872" s="49"/>
      <c r="E4872" s="50"/>
    </row>
    <row r="4873" spans="1:5" ht="20.25">
      <c r="A4873" s="52"/>
      <c r="B4873" s="53"/>
      <c r="C4873" s="1238" t="s">
        <v>779</v>
      </c>
      <c r="D4873" s="1239"/>
      <c r="E4873" s="140">
        <f>SUM(E4846:E4872)</f>
        <v>286840</v>
      </c>
    </row>
    <row r="4874" spans="1:5" ht="20.25">
      <c r="A4874" s="55" t="s">
        <v>23</v>
      </c>
      <c r="B4874" s="40"/>
      <c r="C4874" s="40"/>
      <c r="D4874" s="40"/>
      <c r="E4874" s="40"/>
    </row>
    <row r="4875" spans="1:5" ht="20.25">
      <c r="A4875" s="19" t="s">
        <v>0</v>
      </c>
      <c r="B4875" s="40"/>
      <c r="C4875" s="40"/>
      <c r="D4875" s="40"/>
      <c r="E4875" s="40"/>
    </row>
    <row r="4876" spans="1:5" ht="20.25">
      <c r="A4876" s="19" t="s">
        <v>1</v>
      </c>
      <c r="B4876" s="53"/>
      <c r="C4876" s="28"/>
      <c r="D4876" s="28"/>
      <c r="E4876" s="179"/>
    </row>
    <row r="4877" spans="1:5" ht="20.25">
      <c r="A4877" s="19"/>
      <c r="B4877" s="20"/>
      <c r="C4877" s="20"/>
      <c r="D4877" s="21"/>
      <c r="E4877" s="22"/>
    </row>
    <row r="4878" spans="1:5" ht="20.25">
      <c r="A4878" s="19"/>
      <c r="B4878" s="20"/>
      <c r="C4878" s="19" t="s">
        <v>2</v>
      </c>
      <c r="D4878" s="21"/>
      <c r="E4878" s="21"/>
    </row>
    <row r="4879" spans="1:5" ht="20.25">
      <c r="A4879" s="19" t="s">
        <v>3</v>
      </c>
      <c r="B4879" s="23"/>
      <c r="C4879" s="20"/>
      <c r="D4879" s="22"/>
      <c r="E4879" s="22"/>
    </row>
    <row r="4880" spans="1:5" ht="20.25">
      <c r="A4880" s="21"/>
      <c r="B4880" s="23"/>
      <c r="C4880" s="20"/>
      <c r="D4880" s="22"/>
      <c r="E4880" s="22"/>
    </row>
    <row r="4881" spans="1:6" ht="20.25">
      <c r="A4881" s="21" t="s">
        <v>423</v>
      </c>
      <c r="B4881" s="23"/>
      <c r="C4881" s="20"/>
      <c r="D4881" s="22"/>
      <c r="E4881" s="22"/>
    </row>
    <row r="4882" spans="1:6" ht="20.25">
      <c r="A4882" s="21" t="s">
        <v>5</v>
      </c>
      <c r="B4882" s="24"/>
      <c r="C4882" s="21"/>
      <c r="D4882" s="22"/>
      <c r="E4882" s="22"/>
    </row>
    <row r="4883" spans="1:6" ht="20.25">
      <c r="A4883" s="21" t="s">
        <v>6</v>
      </c>
      <c r="B4883" s="24"/>
      <c r="C4883" s="21"/>
      <c r="D4883" s="22"/>
      <c r="E4883" s="22"/>
    </row>
    <row r="4884" spans="1:6" ht="20.25">
      <c r="A4884" s="714" t="s">
        <v>7</v>
      </c>
      <c r="B4884" s="26" t="s">
        <v>8</v>
      </c>
      <c r="C4884" s="1238" t="s">
        <v>9</v>
      </c>
      <c r="D4884" s="1239"/>
      <c r="E4884" s="714" t="s">
        <v>10</v>
      </c>
    </row>
    <row r="4885" spans="1:6" ht="20.25">
      <c r="A4885" s="27"/>
      <c r="B4885" s="28" t="s">
        <v>11</v>
      </c>
      <c r="C4885" s="714"/>
      <c r="D4885" s="29"/>
      <c r="E4885" s="27" t="s">
        <v>12</v>
      </c>
    </row>
    <row r="4886" spans="1:6" ht="20.25">
      <c r="A4886" s="30"/>
      <c r="B4886" s="31"/>
      <c r="C4886" s="715" t="s">
        <v>13</v>
      </c>
      <c r="D4886" s="718" t="s">
        <v>14</v>
      </c>
      <c r="E4886" s="715"/>
    </row>
    <row r="4887" spans="1:6" ht="20.25">
      <c r="A4887" s="34" t="s">
        <v>424</v>
      </c>
      <c r="B4887" s="280" t="s">
        <v>27</v>
      </c>
      <c r="C4887" s="280" t="s">
        <v>17</v>
      </c>
      <c r="D4887" s="86">
        <v>42658</v>
      </c>
      <c r="E4887" s="91">
        <v>-47792</v>
      </c>
    </row>
    <row r="4888" spans="1:6" ht="20.25">
      <c r="A4888" s="280"/>
      <c r="B4888" s="280" t="s">
        <v>34</v>
      </c>
      <c r="C4888" s="280" t="s">
        <v>19</v>
      </c>
      <c r="D4888" s="86">
        <v>42674</v>
      </c>
      <c r="E4888" s="91">
        <v>46327</v>
      </c>
    </row>
    <row r="4889" spans="1:6" ht="20.25">
      <c r="A4889" s="280"/>
      <c r="B4889" s="280" t="s">
        <v>34</v>
      </c>
      <c r="C4889" s="280" t="s">
        <v>17</v>
      </c>
      <c r="D4889" s="86">
        <v>43174</v>
      </c>
      <c r="E4889" s="91">
        <v>-27720</v>
      </c>
      <c r="F4889" s="302" t="s">
        <v>539</v>
      </c>
    </row>
    <row r="4890" spans="1:6" ht="20.25">
      <c r="A4890" s="280"/>
      <c r="B4890" s="280" t="s">
        <v>34</v>
      </c>
      <c r="C4890" s="280" t="s">
        <v>19</v>
      </c>
      <c r="D4890" s="86">
        <v>43190</v>
      </c>
      <c r="E4890" s="132">
        <v>58752</v>
      </c>
    </row>
    <row r="4891" spans="1:6" ht="20.25">
      <c r="A4891" s="41"/>
      <c r="B4891" s="280"/>
      <c r="C4891" s="280"/>
      <c r="D4891" s="86"/>
      <c r="E4891" s="89"/>
    </row>
    <row r="4892" spans="1:6" ht="20.25">
      <c r="A4892" s="41"/>
      <c r="B4892" s="280"/>
      <c r="C4892" s="280"/>
      <c r="D4892" s="38"/>
      <c r="E4892" s="89"/>
      <c r="F4892" s="279"/>
    </row>
    <row r="4893" spans="1:6" ht="20.25">
      <c r="A4893" s="41"/>
      <c r="B4893" s="280"/>
      <c r="C4893" s="280"/>
      <c r="D4893" s="38"/>
      <c r="E4893" s="89"/>
      <c r="F4893" s="279"/>
    </row>
    <row r="4894" spans="1:6" ht="20.25">
      <c r="A4894" s="41"/>
      <c r="B4894" s="280"/>
      <c r="C4894" s="282"/>
      <c r="D4894" s="38"/>
      <c r="E4894" s="89"/>
      <c r="F4894" s="279"/>
    </row>
    <row r="4895" spans="1:6" ht="20.25">
      <c r="A4895" s="41"/>
      <c r="B4895" s="280"/>
      <c r="C4895" s="280"/>
      <c r="D4895" s="86"/>
      <c r="E4895" s="91"/>
      <c r="F4895" s="279"/>
    </row>
    <row r="4896" spans="1:6" ht="20.25">
      <c r="A4896" s="280"/>
      <c r="B4896" s="280"/>
      <c r="C4896" s="280"/>
      <c r="D4896" s="86"/>
      <c r="E4896" s="91"/>
      <c r="F4896" s="279"/>
    </row>
    <row r="4897" spans="1:6" ht="20.25">
      <c r="A4897" s="41"/>
      <c r="B4897" s="280"/>
      <c r="C4897" s="280"/>
      <c r="D4897" s="86"/>
      <c r="E4897" s="91"/>
      <c r="F4897" s="279"/>
    </row>
    <row r="4898" spans="1:6" ht="20.25">
      <c r="A4898" s="41"/>
      <c r="B4898" s="281"/>
      <c r="C4898" s="280"/>
      <c r="D4898" s="78"/>
      <c r="E4898" s="89"/>
      <c r="F4898" s="279"/>
    </row>
    <row r="4899" spans="1:6" ht="20.25">
      <c r="A4899" s="47"/>
      <c r="B4899" s="28"/>
      <c r="C4899" s="27"/>
      <c r="D4899" s="148"/>
      <c r="E4899" s="89"/>
      <c r="F4899" s="279"/>
    </row>
    <row r="4900" spans="1:6" ht="20.25">
      <c r="A4900" s="47"/>
      <c r="B4900" s="27"/>
      <c r="C4900" s="27"/>
      <c r="D4900" s="27"/>
      <c r="E4900" s="89"/>
      <c r="F4900" s="279"/>
    </row>
    <row r="4901" spans="1:6" ht="20.25">
      <c r="A4901" s="280"/>
      <c r="B4901" s="280"/>
      <c r="C4901" s="280"/>
      <c r="D4901" s="38"/>
      <c r="E4901" s="89"/>
      <c r="F4901" s="279"/>
    </row>
    <row r="4902" spans="1:6" ht="20.25">
      <c r="A4902" s="280"/>
      <c r="B4902" s="280"/>
      <c r="C4902" s="280"/>
      <c r="D4902" s="38"/>
      <c r="E4902" s="89"/>
      <c r="F4902" s="279"/>
    </row>
    <row r="4903" spans="1:6" ht="20.25">
      <c r="A4903" s="41"/>
      <c r="B4903" s="280"/>
      <c r="C4903" s="280"/>
      <c r="D4903" s="38"/>
      <c r="E4903" s="89"/>
      <c r="F4903" s="279"/>
    </row>
    <row r="4904" spans="1:6" ht="20.25">
      <c r="A4904" s="41"/>
      <c r="B4904" s="280"/>
      <c r="C4904" s="280"/>
      <c r="D4904" s="38"/>
      <c r="E4904" s="89"/>
      <c r="F4904" s="279"/>
    </row>
    <row r="4905" spans="1:6" ht="20.25">
      <c r="A4905" s="41"/>
      <c r="B4905" s="280"/>
      <c r="C4905" s="280"/>
      <c r="D4905" s="38"/>
      <c r="E4905" s="89"/>
      <c r="F4905" s="279"/>
    </row>
    <row r="4906" spans="1:6" ht="20.25">
      <c r="A4906" s="280"/>
      <c r="B4906" s="281"/>
      <c r="C4906" s="280"/>
      <c r="D4906" s="45"/>
      <c r="E4906" s="46"/>
      <c r="F4906" s="279"/>
    </row>
    <row r="4907" spans="1:6" ht="20.25">
      <c r="A4907" s="280"/>
      <c r="B4907" s="281"/>
      <c r="C4907" s="280"/>
      <c r="D4907" s="45"/>
      <c r="E4907" s="46"/>
      <c r="F4907" s="279"/>
    </row>
    <row r="4908" spans="1:6" ht="20.25">
      <c r="A4908" s="280"/>
      <c r="B4908" s="281"/>
      <c r="C4908" s="280"/>
      <c r="D4908" s="45" t="s">
        <v>29</v>
      </c>
      <c r="E4908" s="46"/>
    </row>
    <row r="4909" spans="1:6" ht="20.25">
      <c r="A4909" s="280"/>
      <c r="B4909" s="281"/>
      <c r="C4909" s="280"/>
      <c r="D4909" s="45"/>
      <c r="E4909" s="46"/>
    </row>
    <row r="4910" spans="1:6" ht="20.25">
      <c r="A4910" s="280"/>
      <c r="B4910" s="281"/>
      <c r="C4910" s="280"/>
      <c r="D4910" s="45"/>
      <c r="E4910" s="46"/>
    </row>
    <row r="4911" spans="1:6" ht="20.25">
      <c r="A4911" s="280"/>
      <c r="B4911" s="281"/>
      <c r="C4911" s="280"/>
      <c r="D4911" s="45"/>
      <c r="E4911" s="46"/>
    </row>
    <row r="4912" spans="1:6" ht="20.25">
      <c r="A4912" s="47"/>
      <c r="B4912" s="48"/>
      <c r="C4912" s="47"/>
      <c r="D4912" s="49"/>
      <c r="E4912" s="50"/>
    </row>
    <row r="4913" spans="1:6" ht="20.25">
      <c r="A4913" s="30"/>
      <c r="B4913" s="51"/>
      <c r="C4913" s="30"/>
      <c r="D4913" s="49"/>
      <c r="E4913" s="50"/>
    </row>
    <row r="4914" spans="1:6" ht="20.25">
      <c r="A4914" s="52"/>
      <c r="B4914" s="53"/>
      <c r="C4914" s="1238" t="s">
        <v>779</v>
      </c>
      <c r="D4914" s="1239"/>
      <c r="E4914" s="140">
        <f>SUM(E4887:E4913)</f>
        <v>29567</v>
      </c>
    </row>
    <row r="4915" spans="1:6" ht="20.25">
      <c r="A4915" s="55" t="s">
        <v>23</v>
      </c>
      <c r="B4915" s="40"/>
      <c r="C4915" s="40"/>
      <c r="D4915" s="40"/>
      <c r="E4915" s="40"/>
    </row>
    <row r="4916" spans="1:6" ht="20.25">
      <c r="A4916" s="19" t="s">
        <v>0</v>
      </c>
      <c r="B4916" s="40"/>
      <c r="C4916" s="40"/>
      <c r="D4916" s="40"/>
      <c r="E4916" s="40"/>
    </row>
    <row r="4917" spans="1:6" ht="20.25">
      <c r="A4917" s="19" t="s">
        <v>1</v>
      </c>
      <c r="B4917" s="53"/>
      <c r="C4917" s="28"/>
      <c r="D4917" s="28"/>
      <c r="E4917" s="179"/>
    </row>
    <row r="4918" spans="1:6" ht="20.25">
      <c r="A4918" s="19"/>
      <c r="B4918" s="20"/>
      <c r="C4918" s="20"/>
      <c r="D4918" s="21"/>
      <c r="E4918" s="22"/>
    </row>
    <row r="4919" spans="1:6" ht="20.25">
      <c r="A4919" s="19"/>
      <c r="B4919" s="20"/>
      <c r="C4919" s="19" t="s">
        <v>2</v>
      </c>
      <c r="D4919" s="21"/>
      <c r="E4919" s="21"/>
    </row>
    <row r="4920" spans="1:6" ht="20.25">
      <c r="A4920" s="19" t="s">
        <v>3</v>
      </c>
      <c r="B4920" s="23"/>
      <c r="C4920" s="20"/>
      <c r="D4920" s="22"/>
      <c r="E4920" s="22"/>
    </row>
    <row r="4921" spans="1:6" ht="20.25">
      <c r="A4921" s="21"/>
      <c r="B4921" s="23"/>
      <c r="C4921" s="20"/>
      <c r="D4921" s="22"/>
      <c r="E4921" s="22"/>
    </row>
    <row r="4922" spans="1:6" ht="20.25">
      <c r="A4922" s="21" t="s">
        <v>425</v>
      </c>
      <c r="B4922" s="23"/>
      <c r="C4922" s="20"/>
      <c r="D4922" s="22"/>
      <c r="E4922" s="22"/>
    </row>
    <row r="4923" spans="1:6" ht="20.25">
      <c r="A4923" s="21" t="s">
        <v>5</v>
      </c>
      <c r="B4923" s="24"/>
      <c r="C4923" s="21"/>
      <c r="D4923" s="22"/>
      <c r="E4923" s="22"/>
    </row>
    <row r="4924" spans="1:6" ht="20.25">
      <c r="A4924" s="21" t="s">
        <v>6</v>
      </c>
      <c r="B4924" s="24"/>
      <c r="C4924" s="21"/>
      <c r="D4924" s="22"/>
      <c r="E4924" s="22"/>
    </row>
    <row r="4925" spans="1:6" ht="20.25">
      <c r="A4925" s="714" t="s">
        <v>7</v>
      </c>
      <c r="B4925" s="714" t="s">
        <v>8</v>
      </c>
      <c r="C4925" s="712" t="s">
        <v>9</v>
      </c>
      <c r="D4925" s="713"/>
      <c r="E4925" s="714" t="s">
        <v>10</v>
      </c>
    </row>
    <row r="4926" spans="1:6" ht="20.25">
      <c r="A4926" s="27"/>
      <c r="B4926" s="148" t="s">
        <v>11</v>
      </c>
      <c r="C4926" s="714"/>
      <c r="D4926" s="29"/>
      <c r="E4926" s="27" t="s">
        <v>12</v>
      </c>
    </row>
    <row r="4927" spans="1:6" ht="20.25">
      <c r="A4927" s="30"/>
      <c r="B4927" s="718"/>
      <c r="C4927" s="715" t="s">
        <v>13</v>
      </c>
      <c r="D4927" s="718" t="s">
        <v>14</v>
      </c>
      <c r="E4927" s="715"/>
    </row>
    <row r="4928" spans="1:6" ht="20.25">
      <c r="A4928" s="34" t="s">
        <v>426</v>
      </c>
      <c r="B4928" s="34" t="s">
        <v>36</v>
      </c>
      <c r="C4928" s="34" t="s">
        <v>19</v>
      </c>
      <c r="D4928" s="173">
        <v>42338</v>
      </c>
      <c r="E4928" s="185">
        <v>-1070</v>
      </c>
      <c r="F4928" s="716"/>
    </row>
    <row r="4929" spans="1:6" ht="20.25">
      <c r="A4929" s="280"/>
      <c r="B4929" s="280" t="s">
        <v>21</v>
      </c>
      <c r="C4929" s="280" t="s">
        <v>19</v>
      </c>
      <c r="D4929" s="38">
        <v>42551</v>
      </c>
      <c r="E4929" s="61">
        <v>31764</v>
      </c>
    </row>
    <row r="4930" spans="1:6" ht="20.25">
      <c r="A4930" s="41"/>
      <c r="B4930" s="280" t="s">
        <v>18</v>
      </c>
      <c r="C4930" s="280" t="s">
        <v>19</v>
      </c>
      <c r="D4930" s="38">
        <v>43100</v>
      </c>
      <c r="E4930" s="58">
        <v>-7</v>
      </c>
      <c r="F4930" s="302">
        <v>43101</v>
      </c>
    </row>
    <row r="4931" spans="1:6" ht="20.25">
      <c r="A4931" s="41"/>
      <c r="B4931" s="280" t="s">
        <v>18</v>
      </c>
      <c r="C4931" s="280" t="s">
        <v>19</v>
      </c>
      <c r="D4931" s="38">
        <v>43190</v>
      </c>
      <c r="E4931" s="58">
        <v>398812</v>
      </c>
    </row>
    <row r="4932" spans="1:6" ht="20.25">
      <c r="A4932" s="41"/>
      <c r="B4932" s="280"/>
      <c r="C4932" s="282"/>
      <c r="D4932" s="38"/>
      <c r="E4932" s="58"/>
    </row>
    <row r="4933" spans="1:6" ht="20.25">
      <c r="A4933" s="41"/>
      <c r="B4933" s="280"/>
      <c r="C4933" s="282"/>
      <c r="D4933" s="38"/>
      <c r="E4933" s="58"/>
    </row>
    <row r="4934" spans="1:6" ht="20.25">
      <c r="A4934" s="41"/>
      <c r="B4934" s="280"/>
      <c r="C4934" s="280"/>
      <c r="D4934" s="147"/>
      <c r="E4934" s="58"/>
    </row>
    <row r="4935" spans="1:6" ht="20.25">
      <c r="A4935" s="41"/>
      <c r="B4935" s="280"/>
      <c r="C4935" s="280"/>
      <c r="D4935" s="38"/>
      <c r="E4935" s="58"/>
    </row>
    <row r="4936" spans="1:6" ht="20.25">
      <c r="A4936" s="280"/>
      <c r="B4936" s="280"/>
      <c r="C4936" s="280"/>
      <c r="D4936" s="38"/>
      <c r="E4936" s="58"/>
    </row>
    <row r="4937" spans="1:6" ht="20.25">
      <c r="A4937" s="41"/>
      <c r="B4937" s="280"/>
      <c r="C4937" s="280"/>
      <c r="D4937" s="38"/>
      <c r="E4937" s="58"/>
    </row>
    <row r="4938" spans="1:6" ht="20.25">
      <c r="A4938" s="41"/>
      <c r="B4938" s="280"/>
      <c r="C4938" s="280"/>
      <c r="D4938" s="38"/>
      <c r="E4938" s="58"/>
    </row>
    <row r="4939" spans="1:6" ht="20.25">
      <c r="A4939" s="47"/>
      <c r="B4939" s="280"/>
      <c r="C4939" s="280"/>
      <c r="D4939" s="38"/>
      <c r="E4939" s="58"/>
    </row>
    <row r="4940" spans="1:6" ht="20.25">
      <c r="A4940" s="47"/>
      <c r="B4940" s="280"/>
      <c r="C4940" s="280"/>
      <c r="D4940" s="38"/>
      <c r="E4940" s="58"/>
    </row>
    <row r="4941" spans="1:6" ht="20.25">
      <c r="A4941" s="280"/>
      <c r="B4941" s="280"/>
      <c r="C4941" s="280"/>
      <c r="D4941" s="38"/>
      <c r="E4941" s="58"/>
    </row>
    <row r="4942" spans="1:6" ht="20.25">
      <c r="A4942" s="280"/>
      <c r="B4942" s="280"/>
      <c r="C4942" s="280"/>
      <c r="D4942" s="38"/>
      <c r="E4942" s="58"/>
    </row>
    <row r="4943" spans="1:6" ht="20.25">
      <c r="A4943" s="41"/>
      <c r="B4943" s="280"/>
      <c r="C4943" s="280"/>
      <c r="D4943" s="86"/>
      <c r="E4943" s="58"/>
    </row>
    <row r="4944" spans="1:6" ht="20.25">
      <c r="A4944" s="41"/>
      <c r="B4944" s="280"/>
      <c r="C4944" s="280"/>
      <c r="D4944" s="38"/>
      <c r="E4944" s="61"/>
    </row>
    <row r="4945" spans="1:5" ht="20.25">
      <c r="A4945" s="41"/>
      <c r="B4945" s="280"/>
      <c r="C4945" s="280"/>
      <c r="D4945" s="38"/>
      <c r="E4945" s="61"/>
    </row>
    <row r="4946" spans="1:5" ht="20.25">
      <c r="A4946" s="41"/>
      <c r="B4946" s="280"/>
      <c r="C4946" s="280"/>
      <c r="D4946" s="38"/>
      <c r="E4946" s="61"/>
    </row>
    <row r="4947" spans="1:5" ht="20.25">
      <c r="A4947" s="41"/>
      <c r="B4947" s="280"/>
      <c r="C4947" s="280"/>
      <c r="D4947" s="38"/>
      <c r="E4947" s="61"/>
    </row>
    <row r="4948" spans="1:5" ht="20.25">
      <c r="A4948" s="41"/>
      <c r="B4948" s="280"/>
      <c r="C4948" s="280"/>
      <c r="D4948" s="38"/>
      <c r="E4948" s="61"/>
    </row>
    <row r="4949" spans="1:5" ht="20.25">
      <c r="A4949" s="280"/>
      <c r="B4949" s="280"/>
      <c r="C4949" s="280"/>
      <c r="D4949" s="38"/>
      <c r="E4949" s="58"/>
    </row>
    <row r="4950" spans="1:5" ht="20.25">
      <c r="A4950" s="280"/>
      <c r="B4950" s="281"/>
      <c r="C4950" s="280"/>
      <c r="D4950" s="45"/>
      <c r="E4950" s="182"/>
    </row>
    <row r="4951" spans="1:5" ht="20.25">
      <c r="A4951" s="280"/>
      <c r="B4951" s="281"/>
      <c r="C4951" s="280"/>
      <c r="D4951" s="45" t="s">
        <v>29</v>
      </c>
      <c r="E4951" s="182"/>
    </row>
    <row r="4952" spans="1:5" ht="20.25">
      <c r="A4952" s="280"/>
      <c r="B4952" s="281"/>
      <c r="C4952" s="280"/>
      <c r="D4952" s="45"/>
      <c r="E4952" s="182"/>
    </row>
    <row r="4953" spans="1:5" ht="20.25">
      <c r="A4953" s="47"/>
      <c r="B4953" s="48"/>
      <c r="C4953" s="47"/>
      <c r="D4953" s="49"/>
      <c r="E4953" s="183"/>
    </row>
    <row r="4954" spans="1:5" ht="20.25">
      <c r="A4954" s="30"/>
      <c r="B4954" s="51"/>
      <c r="C4954" s="30"/>
      <c r="D4954" s="49"/>
      <c r="E4954" s="186"/>
    </row>
    <row r="4955" spans="1:5" ht="20.25">
      <c r="A4955" s="52"/>
      <c r="B4955" s="53"/>
      <c r="C4955" s="1238" t="s">
        <v>779</v>
      </c>
      <c r="D4955" s="1239"/>
      <c r="E4955" s="140">
        <f>SUM(E4928:E4954)</f>
        <v>429499</v>
      </c>
    </row>
    <row r="4956" spans="1:5" ht="20.25">
      <c r="A4956" s="55" t="s">
        <v>23</v>
      </c>
      <c r="B4956" s="40"/>
      <c r="C4956" s="40"/>
      <c r="D4956" s="40"/>
      <c r="E4956" s="40"/>
    </row>
    <row r="4957" spans="1:5" ht="20.25">
      <c r="A4957" s="19" t="s">
        <v>0</v>
      </c>
      <c r="B4957" s="40"/>
      <c r="C4957" s="40"/>
      <c r="D4957" s="40"/>
      <c r="E4957" s="40"/>
    </row>
    <row r="4958" spans="1:5" ht="20.25">
      <c r="A4958" s="19" t="s">
        <v>1</v>
      </c>
      <c r="B4958" s="53"/>
      <c r="C4958" s="28"/>
      <c r="D4958" s="28"/>
      <c r="E4958" s="179"/>
    </row>
    <row r="4959" spans="1:5" ht="20.25">
      <c r="A4959" s="19"/>
      <c r="B4959" s="20"/>
      <c r="C4959" s="20"/>
      <c r="D4959" s="21"/>
      <c r="E4959" s="22"/>
    </row>
    <row r="4960" spans="1:5" ht="20.25">
      <c r="A4960" s="19"/>
      <c r="B4960" s="20"/>
      <c r="C4960" s="19" t="s">
        <v>2</v>
      </c>
      <c r="D4960" s="21"/>
      <c r="E4960" s="21"/>
    </row>
    <row r="4961" spans="1:6" ht="20.25">
      <c r="A4961" s="19" t="s">
        <v>3</v>
      </c>
      <c r="B4961" s="23"/>
      <c r="C4961" s="20"/>
      <c r="D4961" s="22"/>
      <c r="E4961" s="22"/>
    </row>
    <row r="4962" spans="1:6" ht="20.25">
      <c r="A4962" s="21"/>
      <c r="B4962" s="23"/>
      <c r="C4962" s="20"/>
      <c r="D4962" s="22"/>
      <c r="E4962" s="22"/>
    </row>
    <row r="4963" spans="1:6" ht="20.25">
      <c r="A4963" s="21" t="s">
        <v>427</v>
      </c>
      <c r="B4963" s="23"/>
      <c r="C4963" s="20"/>
      <c r="D4963" s="22"/>
      <c r="E4963" s="22"/>
    </row>
    <row r="4964" spans="1:6" ht="20.25">
      <c r="A4964" s="21" t="s">
        <v>5</v>
      </c>
      <c r="B4964" s="24"/>
      <c r="C4964" s="21"/>
      <c r="D4964" s="22"/>
      <c r="E4964" s="22"/>
    </row>
    <row r="4965" spans="1:6" ht="20.25">
      <c r="A4965" s="21" t="s">
        <v>6</v>
      </c>
      <c r="B4965" s="24"/>
      <c r="C4965" s="21"/>
      <c r="D4965" s="22"/>
      <c r="E4965" s="22"/>
    </row>
    <row r="4966" spans="1:6" ht="20.25">
      <c r="A4966" s="714" t="s">
        <v>7</v>
      </c>
      <c r="B4966" s="26" t="s">
        <v>8</v>
      </c>
      <c r="C4966" s="712" t="s">
        <v>9</v>
      </c>
      <c r="D4966" s="713"/>
      <c r="E4966" s="714" t="s">
        <v>10</v>
      </c>
    </row>
    <row r="4967" spans="1:6" ht="20.25">
      <c r="A4967" s="27"/>
      <c r="B4967" s="28" t="s">
        <v>11</v>
      </c>
      <c r="C4967" s="714"/>
      <c r="D4967" s="29"/>
      <c r="E4967" s="27" t="s">
        <v>12</v>
      </c>
    </row>
    <row r="4968" spans="1:6" ht="20.25">
      <c r="A4968" s="30"/>
      <c r="B4968" s="31"/>
      <c r="C4968" s="715" t="s">
        <v>13</v>
      </c>
      <c r="D4968" s="718" t="s">
        <v>14</v>
      </c>
      <c r="E4968" s="715"/>
    </row>
    <row r="4969" spans="1:6" ht="20.25">
      <c r="A4969" s="34" t="s">
        <v>428</v>
      </c>
      <c r="B4969" s="280" t="s">
        <v>18</v>
      </c>
      <c r="C4969" s="280" t="s">
        <v>19</v>
      </c>
      <c r="D4969" s="86">
        <v>43190</v>
      </c>
      <c r="E4969" s="284">
        <v>2108058</v>
      </c>
      <c r="F4969" s="306">
        <v>43101</v>
      </c>
    </row>
    <row r="4970" spans="1:6" ht="20.25">
      <c r="A4970" s="280"/>
      <c r="B4970" s="280" t="s">
        <v>18</v>
      </c>
      <c r="C4970" s="280" t="s">
        <v>19</v>
      </c>
      <c r="D4970" s="86">
        <v>43159</v>
      </c>
      <c r="E4970" s="284">
        <v>-1</v>
      </c>
      <c r="F4970" s="306">
        <v>43101</v>
      </c>
    </row>
    <row r="4971" spans="1:6" ht="20.25">
      <c r="A4971" s="41"/>
      <c r="B4971" s="280"/>
      <c r="C4971" s="280"/>
      <c r="D4971" s="86"/>
      <c r="E4971" s="284"/>
    </row>
    <row r="4972" spans="1:6" ht="20.25">
      <c r="A4972" s="41"/>
      <c r="B4972" s="280"/>
      <c r="C4972" s="280"/>
      <c r="D4972" s="38"/>
      <c r="E4972" s="8"/>
      <c r="F4972" s="279"/>
    </row>
    <row r="4973" spans="1:6" ht="20.25">
      <c r="A4973" s="41"/>
      <c r="B4973" s="280"/>
      <c r="C4973" s="280"/>
      <c r="D4973" s="38"/>
      <c r="E4973" s="89"/>
      <c r="F4973" s="279"/>
    </row>
    <row r="4974" spans="1:6" ht="20.25">
      <c r="A4974" s="41"/>
      <c r="B4974" s="280"/>
      <c r="C4974" s="282"/>
      <c r="D4974" s="38"/>
      <c r="E4974" s="8"/>
      <c r="F4974" s="279"/>
    </row>
    <row r="4975" spans="1:6" ht="20.25">
      <c r="A4975" s="41"/>
      <c r="B4975" s="280"/>
      <c r="C4975" s="282"/>
      <c r="D4975" s="86"/>
      <c r="E4975" s="89"/>
      <c r="F4975" s="279"/>
    </row>
    <row r="4976" spans="1:6" ht="20.25">
      <c r="A4976" s="41"/>
      <c r="B4976" s="280"/>
      <c r="C4976" s="280"/>
      <c r="D4976" s="38"/>
      <c r="E4976" s="8"/>
      <c r="F4976" s="279"/>
    </row>
    <row r="4977" spans="1:6" ht="20.25">
      <c r="A4977" s="280"/>
      <c r="B4977" s="280"/>
      <c r="C4977" s="280"/>
      <c r="D4977" s="38"/>
      <c r="E4977" s="89"/>
      <c r="F4977" s="279"/>
    </row>
    <row r="4978" spans="1:6" ht="20.25">
      <c r="A4978" s="41"/>
      <c r="B4978" s="280"/>
      <c r="C4978" s="280"/>
      <c r="D4978" s="38"/>
      <c r="E4978" s="89"/>
      <c r="F4978" s="279"/>
    </row>
    <row r="4979" spans="1:6" ht="20.25">
      <c r="A4979" s="41"/>
      <c r="B4979" s="280"/>
      <c r="C4979" s="280"/>
      <c r="D4979" s="86"/>
      <c r="E4979" s="284"/>
      <c r="F4979" s="279"/>
    </row>
    <row r="4980" spans="1:6" ht="20.25">
      <c r="A4980" s="47"/>
      <c r="B4980" s="280"/>
      <c r="C4980" s="280"/>
      <c r="D4980" s="86"/>
      <c r="E4980" s="285"/>
      <c r="F4980" s="279"/>
    </row>
    <row r="4981" spans="1:6" ht="20.25">
      <c r="A4981" s="47"/>
      <c r="B4981" s="280"/>
      <c r="C4981" s="280"/>
      <c r="D4981" s="86"/>
      <c r="E4981" s="284"/>
      <c r="F4981" s="279"/>
    </row>
    <row r="4982" spans="1:6" ht="20.25">
      <c r="A4982" s="280"/>
      <c r="B4982" s="280"/>
      <c r="C4982" s="280"/>
      <c r="D4982" s="38"/>
      <c r="E4982" s="89"/>
      <c r="F4982" s="279"/>
    </row>
    <row r="4983" spans="1:6" ht="20.25">
      <c r="A4983" s="280"/>
      <c r="B4983" s="280"/>
      <c r="C4983" s="280"/>
      <c r="D4983" s="38"/>
      <c r="E4983" s="89"/>
      <c r="F4983" s="279"/>
    </row>
    <row r="4984" spans="1:6" ht="20.25">
      <c r="A4984" s="41"/>
      <c r="B4984" s="280"/>
      <c r="C4984" s="280"/>
      <c r="D4984" s="38"/>
      <c r="E4984" s="89"/>
      <c r="F4984" s="279"/>
    </row>
    <row r="4985" spans="1:6" ht="20.25">
      <c r="A4985" s="41"/>
      <c r="B4985" s="280"/>
      <c r="C4985" s="280"/>
      <c r="D4985" s="38"/>
      <c r="E4985" s="89"/>
      <c r="F4985" s="279"/>
    </row>
    <row r="4986" spans="1:6" ht="20.25">
      <c r="A4986" s="41"/>
      <c r="B4986" s="280"/>
      <c r="C4986" s="280"/>
      <c r="D4986" s="38"/>
      <c r="E4986" s="89"/>
      <c r="F4986" s="279"/>
    </row>
    <row r="4987" spans="1:6" ht="20.25">
      <c r="A4987" s="280"/>
      <c r="B4987" s="281"/>
      <c r="C4987" s="280"/>
      <c r="D4987" s="45"/>
      <c r="E4987" s="46"/>
      <c r="F4987" s="279"/>
    </row>
    <row r="4988" spans="1:6" ht="20.25">
      <c r="A4988" s="280"/>
      <c r="B4988" s="281"/>
      <c r="C4988" s="280"/>
      <c r="D4988" s="45"/>
      <c r="E4988" s="46"/>
    </row>
    <row r="4989" spans="1:6" ht="20.25">
      <c r="A4989" s="280"/>
      <c r="B4989" s="281"/>
      <c r="C4989" s="280"/>
      <c r="D4989" s="45" t="s">
        <v>29</v>
      </c>
      <c r="E4989" s="46"/>
    </row>
    <row r="4990" spans="1:6" ht="20.25">
      <c r="A4990" s="280"/>
      <c r="B4990" s="281"/>
      <c r="C4990" s="280"/>
      <c r="D4990" s="45"/>
      <c r="E4990" s="46"/>
    </row>
    <row r="4991" spans="1:6" ht="20.25">
      <c r="A4991" s="280"/>
      <c r="B4991" s="281"/>
      <c r="C4991" s="280"/>
      <c r="D4991" s="45"/>
      <c r="E4991" s="46"/>
    </row>
    <row r="4992" spans="1:6" ht="20.25">
      <c r="A4992" s="280"/>
      <c r="B4992" s="281"/>
      <c r="C4992" s="280"/>
      <c r="D4992" s="45"/>
      <c r="E4992" s="46"/>
    </row>
    <row r="4993" spans="1:6" ht="20.25">
      <c r="A4993" s="280"/>
      <c r="B4993" s="281"/>
      <c r="C4993" s="280"/>
      <c r="D4993" s="45"/>
      <c r="E4993" s="46"/>
    </row>
    <row r="4994" spans="1:6" ht="20.25">
      <c r="A4994" s="47"/>
      <c r="B4994" s="48"/>
      <c r="C4994" s="47"/>
      <c r="D4994" s="49"/>
      <c r="E4994" s="50"/>
    </row>
    <row r="4995" spans="1:6" ht="20.25">
      <c r="A4995" s="30"/>
      <c r="B4995" s="51"/>
      <c r="C4995" s="30"/>
      <c r="D4995" s="49"/>
      <c r="E4995" s="50"/>
    </row>
    <row r="4996" spans="1:6" ht="20.25">
      <c r="A4996" s="52"/>
      <c r="B4996" s="53"/>
      <c r="C4996" s="1238" t="s">
        <v>779</v>
      </c>
      <c r="D4996" s="1239"/>
      <c r="E4996" s="218">
        <f>SUM(E4969:E4995)</f>
        <v>2108057</v>
      </c>
      <c r="F4996" s="296"/>
    </row>
    <row r="4997" spans="1:6" ht="20.25">
      <c r="A4997" s="55" t="s">
        <v>23</v>
      </c>
      <c r="B4997" s="40"/>
      <c r="C4997" s="40"/>
      <c r="D4997" s="40"/>
      <c r="E4997" s="40"/>
      <c r="F4997" s="296"/>
    </row>
    <row r="4998" spans="1:6" ht="20.25">
      <c r="A4998" s="19" t="s">
        <v>0</v>
      </c>
      <c r="B4998" s="40"/>
      <c r="C4998" s="40"/>
      <c r="D4998" s="40"/>
      <c r="E4998" s="40"/>
      <c r="F4998" s="296"/>
    </row>
    <row r="4999" spans="1:6" ht="20.25">
      <c r="A4999" s="19" t="s">
        <v>1</v>
      </c>
      <c r="B4999" s="53"/>
      <c r="C4999" s="28"/>
      <c r="D4999" s="28"/>
      <c r="E4999" s="179"/>
      <c r="F4999" s="296"/>
    </row>
    <row r="5000" spans="1:6" ht="20.25">
      <c r="A5000" s="19"/>
      <c r="B5000" s="20"/>
      <c r="C5000" s="20"/>
      <c r="D5000" s="21"/>
      <c r="E5000" s="22"/>
      <c r="F5000" s="296"/>
    </row>
    <row r="5001" spans="1:6" ht="20.25">
      <c r="A5001" s="19"/>
      <c r="B5001" s="20"/>
      <c r="C5001" s="19" t="s">
        <v>2</v>
      </c>
      <c r="D5001" s="21"/>
      <c r="E5001" s="21"/>
      <c r="F5001" s="296"/>
    </row>
    <row r="5002" spans="1:6" ht="20.25">
      <c r="A5002" s="19" t="s">
        <v>3</v>
      </c>
      <c r="B5002" s="23"/>
      <c r="C5002" s="20"/>
      <c r="D5002" s="22"/>
      <c r="E5002" s="22"/>
      <c r="F5002" s="296"/>
    </row>
    <row r="5003" spans="1:6" ht="20.25">
      <c r="A5003" s="21"/>
      <c r="B5003" s="23"/>
      <c r="C5003" s="20"/>
      <c r="D5003" s="22"/>
      <c r="E5003" s="22"/>
      <c r="F5003" s="296"/>
    </row>
    <row r="5004" spans="1:6" ht="20.25">
      <c r="A5004" s="21" t="s">
        <v>429</v>
      </c>
      <c r="B5004" s="23"/>
      <c r="C5004" s="20"/>
      <c r="D5004" s="22"/>
      <c r="E5004" s="22"/>
      <c r="F5004" s="296"/>
    </row>
    <row r="5005" spans="1:6" ht="20.25">
      <c r="A5005" s="21" t="s">
        <v>5</v>
      </c>
      <c r="B5005" s="24"/>
      <c r="C5005" s="21"/>
      <c r="D5005" s="22"/>
      <c r="E5005" s="22"/>
      <c r="F5005" s="296"/>
    </row>
    <row r="5006" spans="1:6" ht="20.25">
      <c r="A5006" s="21" t="s">
        <v>6</v>
      </c>
      <c r="B5006" s="24"/>
      <c r="C5006" s="21"/>
      <c r="D5006" s="22"/>
      <c r="E5006" s="22"/>
      <c r="F5006" s="296"/>
    </row>
    <row r="5007" spans="1:6" ht="20.25">
      <c r="A5007" s="714" t="s">
        <v>7</v>
      </c>
      <c r="B5007" s="26" t="s">
        <v>8</v>
      </c>
      <c r="C5007" s="712" t="s">
        <v>9</v>
      </c>
      <c r="D5007" s="713"/>
      <c r="E5007" s="714" t="s">
        <v>10</v>
      </c>
      <c r="F5007" s="296"/>
    </row>
    <row r="5008" spans="1:6" ht="20.25">
      <c r="A5008" s="27"/>
      <c r="B5008" s="28" t="s">
        <v>11</v>
      </c>
      <c r="C5008" s="714"/>
      <c r="D5008" s="29"/>
      <c r="E5008" s="27" t="s">
        <v>12</v>
      </c>
      <c r="F5008" s="296"/>
    </row>
    <row r="5009" spans="1:6" ht="20.25">
      <c r="A5009" s="30"/>
      <c r="B5009" s="31"/>
      <c r="C5009" s="715" t="s">
        <v>13</v>
      </c>
      <c r="D5009" s="718" t="s">
        <v>14</v>
      </c>
      <c r="E5009" s="715"/>
      <c r="F5009" s="296"/>
    </row>
    <row r="5010" spans="1:6" ht="20.25">
      <c r="A5010" s="34" t="s">
        <v>430</v>
      </c>
      <c r="B5010" s="280" t="s">
        <v>36</v>
      </c>
      <c r="C5010" s="280" t="s">
        <v>17</v>
      </c>
      <c r="D5010" s="86">
        <v>42597</v>
      </c>
      <c r="E5010" s="214">
        <v>-11741</v>
      </c>
      <c r="F5010" s="295"/>
    </row>
    <row r="5011" spans="1:6" ht="20.25">
      <c r="A5011" s="280"/>
      <c r="B5011" s="280" t="s">
        <v>22</v>
      </c>
      <c r="C5011" s="280" t="s">
        <v>17</v>
      </c>
      <c r="D5011" s="86">
        <v>42781</v>
      </c>
      <c r="E5011" s="89">
        <v>-23703</v>
      </c>
      <c r="F5011" s="296"/>
    </row>
    <row r="5012" spans="1:6" ht="20.25">
      <c r="A5012" s="41"/>
      <c r="B5012" s="280" t="s">
        <v>380</v>
      </c>
      <c r="C5012" s="280" t="s">
        <v>19</v>
      </c>
      <c r="D5012" s="38">
        <v>42947</v>
      </c>
      <c r="E5012" s="89">
        <v>-21617</v>
      </c>
      <c r="F5012" s="306"/>
    </row>
    <row r="5013" spans="1:6" ht="20.25">
      <c r="A5013" s="41"/>
      <c r="B5013" s="280" t="s">
        <v>18</v>
      </c>
      <c r="C5013" s="280" t="s">
        <v>19</v>
      </c>
      <c r="D5013" s="86">
        <v>43190</v>
      </c>
      <c r="E5013" s="89">
        <v>931337</v>
      </c>
      <c r="F5013" s="302">
        <v>43101</v>
      </c>
    </row>
    <row r="5014" spans="1:6" ht="20.25">
      <c r="A5014" s="280"/>
      <c r="B5014" s="280"/>
      <c r="C5014" s="280"/>
      <c r="D5014" s="38"/>
      <c r="E5014" s="89"/>
      <c r="F5014" s="306"/>
    </row>
    <row r="5015" spans="1:6" ht="20.25">
      <c r="A5015" s="41"/>
      <c r="B5015" s="280"/>
      <c r="C5015" s="280"/>
      <c r="D5015" s="38"/>
      <c r="E5015" s="46"/>
    </row>
    <row r="5016" spans="1:6" ht="20.25">
      <c r="A5016" s="41"/>
      <c r="B5016" s="281"/>
      <c r="C5016" s="280"/>
      <c r="D5016" s="78"/>
      <c r="E5016" s="89"/>
    </row>
    <row r="5017" spans="1:6" ht="20.25">
      <c r="A5017" s="47"/>
      <c r="B5017" s="27"/>
      <c r="C5017" s="27"/>
      <c r="D5017" s="27"/>
      <c r="E5017" s="89"/>
    </row>
    <row r="5018" spans="1:6" ht="20.25">
      <c r="A5018" s="280"/>
      <c r="B5018" s="280"/>
      <c r="C5018" s="280"/>
      <c r="D5018" s="86"/>
      <c r="E5018" s="91"/>
    </row>
    <row r="5019" spans="1:6" ht="20.25">
      <c r="A5019" s="280"/>
      <c r="B5019" s="280"/>
      <c r="C5019" s="280"/>
      <c r="D5019" s="86"/>
      <c r="E5019" s="89"/>
    </row>
    <row r="5020" spans="1:6" ht="20.25">
      <c r="A5020" s="41"/>
      <c r="B5020" s="280"/>
      <c r="C5020" s="280"/>
      <c r="D5020" s="38"/>
      <c r="E5020" s="89"/>
    </row>
    <row r="5021" spans="1:6" ht="20.25">
      <c r="A5021" s="41"/>
      <c r="B5021" s="280"/>
      <c r="C5021" s="280"/>
      <c r="D5021" s="38"/>
      <c r="E5021" s="89"/>
    </row>
    <row r="5022" spans="1:6" ht="20.25">
      <c r="A5022" s="41"/>
      <c r="B5022" s="280"/>
      <c r="C5022" s="280"/>
      <c r="D5022" s="38"/>
      <c r="E5022" s="89"/>
    </row>
    <row r="5023" spans="1:6" ht="20.25">
      <c r="A5023" s="280"/>
      <c r="B5023" s="281"/>
      <c r="C5023" s="280"/>
      <c r="D5023" s="45"/>
      <c r="E5023" s="166"/>
    </row>
    <row r="5024" spans="1:6" ht="20.25">
      <c r="A5024" s="280"/>
      <c r="B5024" s="281"/>
      <c r="C5024" s="280"/>
      <c r="D5024" s="45"/>
      <c r="E5024" s="46"/>
    </row>
    <row r="5025" spans="1:5" ht="20.25">
      <c r="A5025" s="280"/>
      <c r="B5025" s="281"/>
      <c r="C5025" s="280"/>
      <c r="D5025" s="45" t="s">
        <v>29</v>
      </c>
      <c r="E5025" s="46"/>
    </row>
    <row r="5026" spans="1:5" ht="20.25">
      <c r="A5026" s="280"/>
      <c r="B5026" s="281"/>
      <c r="C5026" s="280"/>
      <c r="D5026" s="45"/>
      <c r="E5026" s="46"/>
    </row>
    <row r="5027" spans="1:5" ht="20.25">
      <c r="A5027" s="280"/>
      <c r="B5027" s="281"/>
      <c r="C5027" s="280"/>
      <c r="D5027" s="45"/>
      <c r="E5027" s="46"/>
    </row>
    <row r="5028" spans="1:5" ht="20.25">
      <c r="A5028" s="280"/>
      <c r="B5028" s="281"/>
      <c r="C5028" s="280"/>
      <c r="D5028" s="45"/>
      <c r="E5028" s="46"/>
    </row>
    <row r="5029" spans="1:5" ht="20.25">
      <c r="A5029" s="280"/>
      <c r="B5029" s="281"/>
      <c r="C5029" s="280"/>
      <c r="D5029" s="45"/>
      <c r="E5029" s="46"/>
    </row>
    <row r="5030" spans="1:5" ht="20.25">
      <c r="A5030" s="280"/>
      <c r="B5030" s="281"/>
      <c r="C5030" s="280"/>
      <c r="D5030" s="45"/>
      <c r="E5030" s="46"/>
    </row>
    <row r="5031" spans="1:5" ht="20.25">
      <c r="A5031" s="280"/>
      <c r="B5031" s="281"/>
      <c r="C5031" s="280"/>
      <c r="D5031" s="45"/>
      <c r="E5031" s="46"/>
    </row>
    <row r="5032" spans="1:5" ht="20.25">
      <c r="A5032" s="280"/>
      <c r="B5032" s="281"/>
      <c r="C5032" s="280"/>
      <c r="D5032" s="45"/>
      <c r="E5032" s="46"/>
    </row>
    <row r="5033" spans="1:5" ht="20.25">
      <c r="A5033" s="280"/>
      <c r="B5033" s="281"/>
      <c r="C5033" s="280"/>
      <c r="D5033" s="45"/>
      <c r="E5033" s="46"/>
    </row>
    <row r="5034" spans="1:5" ht="20.25">
      <c r="A5034" s="280"/>
      <c r="B5034" s="281"/>
      <c r="C5034" s="280"/>
      <c r="D5034" s="45"/>
      <c r="E5034" s="46"/>
    </row>
    <row r="5035" spans="1:5" ht="20.25">
      <c r="A5035" s="47"/>
      <c r="B5035" s="48"/>
      <c r="C5035" s="47"/>
      <c r="D5035" s="49"/>
      <c r="E5035" s="50"/>
    </row>
    <row r="5036" spans="1:5" ht="20.25">
      <c r="A5036" s="30"/>
      <c r="B5036" s="51"/>
      <c r="C5036" s="30"/>
      <c r="D5036" s="49"/>
      <c r="E5036" s="215"/>
    </row>
    <row r="5037" spans="1:5" ht="20.25">
      <c r="A5037" s="52"/>
      <c r="B5037" s="53"/>
      <c r="C5037" s="1238" t="s">
        <v>779</v>
      </c>
      <c r="D5037" s="1239"/>
      <c r="E5037" s="140">
        <f>SUM(E5010:E5036)</f>
        <v>874276</v>
      </c>
    </row>
    <row r="5038" spans="1:5" ht="20.25">
      <c r="A5038" s="55" t="s">
        <v>23</v>
      </c>
      <c r="B5038" s="40"/>
      <c r="C5038" s="40"/>
      <c r="D5038" s="40"/>
      <c r="E5038" s="40"/>
    </row>
    <row r="5039" spans="1:5" ht="20.25">
      <c r="A5039" s="19" t="s">
        <v>0</v>
      </c>
      <c r="B5039" s="40"/>
      <c r="C5039" s="40"/>
      <c r="D5039" s="40"/>
      <c r="E5039" s="40"/>
    </row>
    <row r="5040" spans="1:5" ht="20.25">
      <c r="A5040" s="19" t="s">
        <v>1</v>
      </c>
      <c r="B5040" s="53"/>
      <c r="C5040" s="28"/>
      <c r="D5040" s="28"/>
      <c r="E5040" s="179"/>
    </row>
    <row r="5041" spans="1:6" ht="20.25">
      <c r="A5041" s="19"/>
      <c r="B5041" s="20"/>
      <c r="C5041" s="20"/>
      <c r="D5041" s="21"/>
      <c r="E5041" s="22"/>
      <c r="F5041" s="296"/>
    </row>
    <row r="5042" spans="1:6" ht="20.25">
      <c r="A5042" s="19"/>
      <c r="B5042" s="20"/>
      <c r="C5042" s="19" t="s">
        <v>2</v>
      </c>
      <c r="D5042" s="21"/>
      <c r="E5042" s="21"/>
      <c r="F5042" s="296"/>
    </row>
    <row r="5043" spans="1:6" ht="20.25">
      <c r="A5043" s="19" t="s">
        <v>3</v>
      </c>
      <c r="B5043" s="23"/>
      <c r="C5043" s="20"/>
      <c r="D5043" s="22"/>
      <c r="E5043" s="22"/>
      <c r="F5043" s="296"/>
    </row>
    <row r="5044" spans="1:6" ht="20.25">
      <c r="A5044" s="21"/>
      <c r="B5044" s="23"/>
      <c r="C5044" s="20"/>
      <c r="D5044" s="22"/>
      <c r="E5044" s="22"/>
      <c r="F5044" s="296"/>
    </row>
    <row r="5045" spans="1:6" ht="20.25">
      <c r="A5045" s="21" t="s">
        <v>431</v>
      </c>
      <c r="B5045" s="23"/>
      <c r="C5045" s="20"/>
      <c r="D5045" s="22"/>
      <c r="E5045" s="22"/>
      <c r="F5045" s="296"/>
    </row>
    <row r="5046" spans="1:6" ht="20.25">
      <c r="A5046" s="21" t="s">
        <v>5</v>
      </c>
      <c r="B5046" s="24"/>
      <c r="C5046" s="21"/>
      <c r="D5046" s="22"/>
      <c r="E5046" s="22"/>
      <c r="F5046" s="296"/>
    </row>
    <row r="5047" spans="1:6" ht="20.25">
      <c r="A5047" s="21" t="s">
        <v>6</v>
      </c>
      <c r="B5047" s="24"/>
      <c r="C5047" s="21"/>
      <c r="D5047" s="22"/>
      <c r="E5047" s="22"/>
      <c r="F5047" s="296"/>
    </row>
    <row r="5048" spans="1:6" ht="20.25">
      <c r="A5048" s="714" t="s">
        <v>7</v>
      </c>
      <c r="B5048" s="26" t="s">
        <v>8</v>
      </c>
      <c r="C5048" s="712" t="s">
        <v>9</v>
      </c>
      <c r="D5048" s="713"/>
      <c r="E5048" s="714" t="s">
        <v>10</v>
      </c>
      <c r="F5048" s="296"/>
    </row>
    <row r="5049" spans="1:6" ht="20.25">
      <c r="A5049" s="27"/>
      <c r="B5049" s="28" t="s">
        <v>11</v>
      </c>
      <c r="C5049" s="714"/>
      <c r="D5049" s="29"/>
      <c r="E5049" s="27" t="s">
        <v>12</v>
      </c>
      <c r="F5049" s="296"/>
    </row>
    <row r="5050" spans="1:6" ht="20.25">
      <c r="A5050" s="30"/>
      <c r="B5050" s="31"/>
      <c r="C5050" s="715" t="s">
        <v>13</v>
      </c>
      <c r="D5050" s="718" t="s">
        <v>14</v>
      </c>
      <c r="E5050" s="715"/>
      <c r="F5050" s="296"/>
    </row>
    <row r="5051" spans="1:6" ht="20.25">
      <c r="A5051" s="34" t="s">
        <v>432</v>
      </c>
      <c r="B5051" s="280" t="s">
        <v>433</v>
      </c>
      <c r="C5051" s="280" t="s">
        <v>19</v>
      </c>
      <c r="D5051" s="86">
        <v>41927</v>
      </c>
      <c r="E5051" s="90">
        <v>-4436</v>
      </c>
      <c r="F5051" s="296"/>
    </row>
    <row r="5052" spans="1:6" ht="20.25">
      <c r="A5052" s="280"/>
      <c r="B5052" s="280" t="s">
        <v>36</v>
      </c>
      <c r="C5052" s="280" t="s">
        <v>17</v>
      </c>
      <c r="D5052" s="38">
        <v>42109</v>
      </c>
      <c r="E5052" s="90">
        <v>-193.45</v>
      </c>
      <c r="F5052" s="295"/>
    </row>
    <row r="5053" spans="1:6" ht="20.25">
      <c r="A5053" s="41"/>
      <c r="B5053" s="280" t="s">
        <v>36</v>
      </c>
      <c r="C5053" s="280" t="s">
        <v>17</v>
      </c>
      <c r="D5053" s="38">
        <v>42292</v>
      </c>
      <c r="E5053" s="90">
        <v>-1149.6500000000001</v>
      </c>
      <c r="F5053" s="295"/>
    </row>
    <row r="5054" spans="1:6" ht="20.25">
      <c r="A5054" s="41"/>
      <c r="B5054" s="280" t="s">
        <v>36</v>
      </c>
      <c r="C5054" s="280" t="s">
        <v>19</v>
      </c>
      <c r="D5054" s="38">
        <v>42338</v>
      </c>
      <c r="E5054" s="95">
        <v>-314</v>
      </c>
      <c r="F5054" s="296"/>
    </row>
    <row r="5055" spans="1:6" ht="20.25">
      <c r="A5055" s="41"/>
      <c r="B5055" s="280" t="s">
        <v>36</v>
      </c>
      <c r="C5055" s="280" t="s">
        <v>17</v>
      </c>
      <c r="D5055" s="38">
        <v>42353</v>
      </c>
      <c r="E5055" s="90">
        <v>-644</v>
      </c>
      <c r="F5055" s="296"/>
    </row>
    <row r="5056" spans="1:6" ht="20.25">
      <c r="A5056" s="41"/>
      <c r="B5056" s="280" t="s">
        <v>36</v>
      </c>
      <c r="C5056" s="282" t="s">
        <v>17</v>
      </c>
      <c r="D5056" s="38">
        <v>42323</v>
      </c>
      <c r="E5056" s="90">
        <v>-194</v>
      </c>
      <c r="F5056" s="296"/>
    </row>
    <row r="5057" spans="1:6" ht="20.25">
      <c r="A5057" s="41"/>
      <c r="B5057" s="280" t="s">
        <v>36</v>
      </c>
      <c r="C5057" s="282" t="s">
        <v>19</v>
      </c>
      <c r="D5057" s="86">
        <v>42369</v>
      </c>
      <c r="E5057" s="90">
        <v>-730</v>
      </c>
    </row>
    <row r="5058" spans="1:6" ht="20.25">
      <c r="A5058" s="41"/>
      <c r="B5058" s="280" t="s">
        <v>21</v>
      </c>
      <c r="C5058" s="280" t="s">
        <v>17</v>
      </c>
      <c r="D5058" s="38">
        <v>42384</v>
      </c>
      <c r="E5058" s="89">
        <v>151.37</v>
      </c>
    </row>
    <row r="5059" spans="1:6" ht="20.25">
      <c r="A5059" s="280"/>
      <c r="B5059" s="280" t="s">
        <v>36</v>
      </c>
      <c r="C5059" s="280" t="s">
        <v>19</v>
      </c>
      <c r="D5059" s="38">
        <v>42460</v>
      </c>
      <c r="E5059" s="90">
        <v>-620</v>
      </c>
    </row>
    <row r="5060" spans="1:6" ht="20.25">
      <c r="A5060" s="41"/>
      <c r="B5060" s="280" t="s">
        <v>36</v>
      </c>
      <c r="C5060" s="280" t="s">
        <v>17</v>
      </c>
      <c r="D5060" s="38">
        <v>42505</v>
      </c>
      <c r="E5060" s="90">
        <v>-193</v>
      </c>
    </row>
    <row r="5061" spans="1:6" ht="20.25">
      <c r="A5061" s="41"/>
      <c r="B5061" s="281" t="s">
        <v>36</v>
      </c>
      <c r="C5061" s="280" t="s">
        <v>19</v>
      </c>
      <c r="D5061" s="168">
        <v>42521</v>
      </c>
      <c r="E5061" s="90">
        <v>-320</v>
      </c>
    </row>
    <row r="5062" spans="1:6" ht="20.25">
      <c r="A5062" s="47"/>
      <c r="B5062" s="280" t="s">
        <v>36</v>
      </c>
      <c r="C5062" s="280" t="s">
        <v>19</v>
      </c>
      <c r="D5062" s="38">
        <v>42551</v>
      </c>
      <c r="E5062" s="95">
        <v>-639</v>
      </c>
    </row>
    <row r="5063" spans="1:6" ht="20.25">
      <c r="A5063" s="47"/>
      <c r="B5063" s="280" t="s">
        <v>36</v>
      </c>
      <c r="C5063" s="280" t="s">
        <v>17</v>
      </c>
      <c r="D5063" s="38">
        <v>42566</v>
      </c>
      <c r="E5063" s="95">
        <v>-120</v>
      </c>
    </row>
    <row r="5064" spans="1:6" ht="20.25">
      <c r="A5064" s="280"/>
      <c r="B5064" s="281" t="s">
        <v>73</v>
      </c>
      <c r="C5064" s="280" t="s">
        <v>760</v>
      </c>
      <c r="D5064" s="42">
        <v>43131</v>
      </c>
      <c r="E5064" s="46">
        <v>-65486</v>
      </c>
      <c r="F5064" s="302">
        <v>43101</v>
      </c>
    </row>
    <row r="5065" spans="1:6" ht="20.25">
      <c r="A5065" s="280"/>
      <c r="B5065" s="280" t="s">
        <v>18</v>
      </c>
      <c r="C5065" s="280" t="s">
        <v>19</v>
      </c>
      <c r="D5065" s="86">
        <v>43190</v>
      </c>
      <c r="E5065" s="89">
        <v>1007610</v>
      </c>
    </row>
    <row r="5066" spans="1:6" ht="20.25">
      <c r="A5066" s="41"/>
      <c r="B5066" s="280" t="s">
        <v>18</v>
      </c>
      <c r="C5066" s="280" t="s">
        <v>19</v>
      </c>
      <c r="D5066" s="86">
        <v>43159</v>
      </c>
      <c r="E5066" s="89">
        <v>13</v>
      </c>
      <c r="F5066" s="306"/>
    </row>
    <row r="5067" spans="1:6" ht="20.25">
      <c r="A5067" s="41"/>
      <c r="B5067" s="280"/>
      <c r="C5067" s="280"/>
      <c r="D5067" s="38"/>
      <c r="E5067" s="89"/>
    </row>
    <row r="5068" spans="1:6" ht="20.25">
      <c r="A5068" s="41"/>
      <c r="B5068" s="281"/>
      <c r="C5068" s="280"/>
      <c r="D5068" s="42"/>
      <c r="E5068" s="89"/>
    </row>
    <row r="5069" spans="1:6" ht="20.25">
      <c r="A5069" s="41"/>
      <c r="B5069" s="281"/>
      <c r="C5069" s="280"/>
      <c r="D5069" s="42"/>
      <c r="E5069" s="89"/>
    </row>
    <row r="5070" spans="1:6" ht="20.25">
      <c r="A5070" s="41"/>
      <c r="B5070" s="281"/>
      <c r="C5070" s="280"/>
      <c r="D5070" s="42"/>
      <c r="E5070" s="89"/>
    </row>
    <row r="5071" spans="1:6" ht="20.25">
      <c r="A5071" s="41"/>
      <c r="B5071" s="281"/>
      <c r="C5071" s="280"/>
      <c r="D5071" s="45"/>
      <c r="E5071" s="46"/>
    </row>
    <row r="5072" spans="1:6" ht="20.25">
      <c r="A5072" s="280"/>
      <c r="B5072" s="281"/>
      <c r="C5072" s="280"/>
      <c r="D5072" s="45"/>
      <c r="E5072" s="46"/>
    </row>
    <row r="5073" spans="1:5" ht="20.25">
      <c r="A5073" s="280"/>
      <c r="B5073" s="281"/>
      <c r="C5073" s="280"/>
      <c r="D5073" s="45"/>
      <c r="E5073" s="46"/>
    </row>
    <row r="5074" spans="1:5" ht="20.25">
      <c r="A5074" s="280"/>
      <c r="B5074" s="281"/>
      <c r="C5074" s="280"/>
      <c r="D5074" s="45" t="s">
        <v>29</v>
      </c>
      <c r="E5074" s="46"/>
    </row>
    <row r="5075" spans="1:5" ht="20.25">
      <c r="A5075" s="280"/>
      <c r="B5075" s="281"/>
      <c r="C5075" s="280"/>
      <c r="D5075" s="45"/>
      <c r="E5075" s="46"/>
    </row>
    <row r="5076" spans="1:5" ht="20.25">
      <c r="A5076" s="47"/>
      <c r="B5076" s="48"/>
      <c r="C5076" s="47"/>
      <c r="D5076" s="49"/>
      <c r="E5076" s="50"/>
    </row>
    <row r="5077" spans="1:5" ht="20.25">
      <c r="A5077" s="30"/>
      <c r="B5077" s="51"/>
      <c r="C5077" s="30"/>
      <c r="D5077" s="49"/>
      <c r="E5077" s="50"/>
    </row>
    <row r="5078" spans="1:5" ht="20.25">
      <c r="A5078" s="52"/>
      <c r="B5078" s="53"/>
      <c r="C5078" s="1238" t="s">
        <v>779</v>
      </c>
      <c r="D5078" s="1239"/>
      <c r="E5078" s="140">
        <f>SUM(E5051:E5077)</f>
        <v>932735.27</v>
      </c>
    </row>
    <row r="5079" spans="1:5" ht="20.25">
      <c r="A5079" s="55" t="s">
        <v>23</v>
      </c>
      <c r="B5079" s="53"/>
      <c r="C5079" s="28"/>
      <c r="D5079" s="28"/>
      <c r="E5079" s="179"/>
    </row>
    <row r="5080" spans="1:5" ht="20.25">
      <c r="A5080" s="19" t="s">
        <v>0</v>
      </c>
      <c r="B5080" s="40"/>
      <c r="C5080" s="40"/>
      <c r="D5080" s="40"/>
      <c r="E5080" s="40"/>
    </row>
    <row r="5081" spans="1:5" ht="20.25">
      <c r="A5081" s="19" t="s">
        <v>1</v>
      </c>
      <c r="B5081" s="53"/>
      <c r="C5081" s="28"/>
      <c r="D5081" s="28"/>
      <c r="E5081" s="179"/>
    </row>
    <row r="5082" spans="1:5" ht="20.25">
      <c r="A5082" s="19"/>
      <c r="B5082" s="20"/>
      <c r="C5082" s="20"/>
      <c r="D5082" s="21"/>
      <c r="E5082" s="22"/>
    </row>
    <row r="5083" spans="1:5" ht="20.25">
      <c r="A5083" s="19"/>
      <c r="B5083" s="20"/>
      <c r="C5083" s="19" t="s">
        <v>2</v>
      </c>
      <c r="D5083" s="21"/>
      <c r="E5083" s="21"/>
    </row>
    <row r="5084" spans="1:5" ht="20.25">
      <c r="A5084" s="19" t="s">
        <v>3</v>
      </c>
      <c r="B5084" s="23"/>
      <c r="C5084" s="20"/>
      <c r="D5084" s="22"/>
      <c r="E5084" s="22"/>
    </row>
    <row r="5085" spans="1:5" ht="20.25">
      <c r="A5085" s="21"/>
      <c r="B5085" s="23"/>
      <c r="C5085" s="20"/>
      <c r="D5085" s="22"/>
      <c r="E5085" s="22"/>
    </row>
    <row r="5086" spans="1:5" ht="20.25">
      <c r="A5086" s="21" t="s">
        <v>434</v>
      </c>
      <c r="B5086" s="23"/>
      <c r="C5086" s="20"/>
      <c r="D5086" s="22"/>
      <c r="E5086" s="22"/>
    </row>
    <row r="5087" spans="1:5" ht="20.25">
      <c r="A5087" s="21" t="s">
        <v>5</v>
      </c>
      <c r="B5087" s="24"/>
      <c r="C5087" s="21"/>
      <c r="D5087" s="22"/>
      <c r="E5087" s="22"/>
    </row>
    <row r="5088" spans="1:5" ht="20.25">
      <c r="A5088" s="21" t="s">
        <v>6</v>
      </c>
      <c r="B5088" s="24"/>
      <c r="C5088" s="21"/>
      <c r="D5088" s="22"/>
      <c r="E5088" s="22"/>
    </row>
    <row r="5089" spans="1:6" ht="20.25">
      <c r="A5089" s="714" t="s">
        <v>7</v>
      </c>
      <c r="B5089" s="26" t="s">
        <v>8</v>
      </c>
      <c r="C5089" s="712" t="s">
        <v>9</v>
      </c>
      <c r="D5089" s="713"/>
      <c r="E5089" s="714" t="s">
        <v>10</v>
      </c>
    </row>
    <row r="5090" spans="1:6" ht="20.25">
      <c r="A5090" s="27"/>
      <c r="B5090" s="28" t="s">
        <v>11</v>
      </c>
      <c r="C5090" s="714"/>
      <c r="D5090" s="29"/>
      <c r="E5090" s="27" t="s">
        <v>12</v>
      </c>
    </row>
    <row r="5091" spans="1:6" ht="20.25">
      <c r="A5091" s="30"/>
      <c r="B5091" s="31"/>
      <c r="C5091" s="715" t="s">
        <v>13</v>
      </c>
      <c r="D5091" s="718" t="s">
        <v>14</v>
      </c>
      <c r="E5091" s="715"/>
    </row>
    <row r="5092" spans="1:6" ht="20.25">
      <c r="A5092" s="34" t="s">
        <v>435</v>
      </c>
      <c r="B5092" s="280" t="s">
        <v>18</v>
      </c>
      <c r="C5092" s="280" t="s">
        <v>17</v>
      </c>
      <c r="D5092" s="86">
        <v>43190</v>
      </c>
      <c r="E5092" s="89">
        <v>1195979</v>
      </c>
      <c r="F5092" s="295">
        <v>43101</v>
      </c>
    </row>
    <row r="5093" spans="1:6" ht="20.25">
      <c r="A5093" s="41"/>
      <c r="B5093" s="280"/>
      <c r="C5093" s="280"/>
      <c r="D5093" s="86"/>
      <c r="E5093" s="89"/>
      <c r="F5093" s="296" t="s">
        <v>537</v>
      </c>
    </row>
    <row r="5094" spans="1:6" ht="20.25">
      <c r="B5094" s="280"/>
      <c r="C5094" s="280"/>
      <c r="D5094" s="86"/>
      <c r="E5094" s="89"/>
      <c r="F5094" s="296"/>
    </row>
    <row r="5095" spans="1:6" ht="20.25">
      <c r="A5095" s="280"/>
      <c r="B5095" s="280"/>
      <c r="C5095" s="280"/>
      <c r="D5095" s="86"/>
      <c r="E5095" s="89"/>
      <c r="F5095" s="296"/>
    </row>
    <row r="5096" spans="1:6" ht="20.25">
      <c r="A5096" s="41"/>
      <c r="B5096" s="280"/>
      <c r="C5096" s="280"/>
      <c r="D5096" s="38"/>
      <c r="E5096" s="89"/>
      <c r="F5096" s="296"/>
    </row>
    <row r="5097" spans="1:6" ht="20.25">
      <c r="A5097" s="41"/>
      <c r="B5097" s="280"/>
      <c r="C5097" s="282"/>
      <c r="D5097" s="38"/>
      <c r="E5097" s="89"/>
      <c r="F5097" s="296"/>
    </row>
    <row r="5098" spans="1:6" ht="20.25">
      <c r="A5098" s="41"/>
      <c r="B5098" s="280"/>
      <c r="C5098" s="282"/>
      <c r="D5098" s="86"/>
      <c r="E5098" s="89"/>
      <c r="F5098" s="296"/>
    </row>
    <row r="5099" spans="1:6" ht="20.25">
      <c r="A5099" s="41"/>
      <c r="B5099" s="280"/>
      <c r="C5099" s="280"/>
      <c r="D5099" s="86"/>
      <c r="E5099" s="89"/>
      <c r="F5099" s="296"/>
    </row>
    <row r="5100" spans="1:6" ht="20.25">
      <c r="A5100" s="280"/>
      <c r="B5100" s="280"/>
      <c r="C5100" s="280"/>
      <c r="D5100" s="38"/>
      <c r="E5100" s="89"/>
      <c r="F5100" s="296"/>
    </row>
    <row r="5101" spans="1:6" ht="20.25">
      <c r="A5101" s="41"/>
      <c r="B5101" s="280"/>
      <c r="C5101" s="280"/>
      <c r="D5101" s="38"/>
      <c r="E5101" s="89"/>
      <c r="F5101" s="296"/>
    </row>
    <row r="5102" spans="1:6" ht="20.25">
      <c r="A5102" s="41"/>
      <c r="B5102" s="281"/>
      <c r="C5102" s="280"/>
      <c r="D5102" s="78"/>
      <c r="E5102" s="89"/>
      <c r="F5102" s="296"/>
    </row>
    <row r="5103" spans="1:6" ht="20.25">
      <c r="A5103" s="47"/>
      <c r="B5103" s="28"/>
      <c r="C5103" s="27"/>
      <c r="D5103" s="148"/>
      <c r="E5103" s="89"/>
      <c r="F5103" s="296"/>
    </row>
    <row r="5104" spans="1:6" ht="20.25">
      <c r="A5104" s="47"/>
      <c r="B5104" s="27"/>
      <c r="C5104" s="27"/>
      <c r="D5104" s="27"/>
      <c r="E5104" s="89"/>
      <c r="F5104" s="296"/>
    </row>
    <row r="5105" spans="1:6" ht="20.25">
      <c r="A5105" s="280"/>
      <c r="B5105" s="280"/>
      <c r="C5105" s="280"/>
      <c r="D5105" s="38"/>
      <c r="E5105" s="89"/>
      <c r="F5105" s="296"/>
    </row>
    <row r="5106" spans="1:6" ht="20.25">
      <c r="A5106" s="280"/>
      <c r="B5106" s="280"/>
      <c r="C5106" s="280"/>
      <c r="D5106" s="38"/>
      <c r="E5106" s="89"/>
      <c r="F5106" s="296"/>
    </row>
    <row r="5107" spans="1:6" ht="20.25">
      <c r="A5107" s="41"/>
      <c r="B5107" s="280"/>
      <c r="C5107" s="280"/>
      <c r="D5107" s="38"/>
      <c r="E5107" s="89"/>
      <c r="F5107" s="296"/>
    </row>
    <row r="5108" spans="1:6" ht="20.25">
      <c r="A5108" s="41"/>
      <c r="B5108" s="280"/>
      <c r="C5108" s="280"/>
      <c r="D5108" s="38"/>
      <c r="E5108" s="89"/>
      <c r="F5108" s="296"/>
    </row>
    <row r="5109" spans="1:6" ht="20.25">
      <c r="A5109" s="41"/>
      <c r="B5109" s="280"/>
      <c r="C5109" s="280"/>
      <c r="D5109" s="38"/>
      <c r="E5109" s="89"/>
      <c r="F5109" s="296"/>
    </row>
    <row r="5110" spans="1:6" ht="20.25">
      <c r="A5110" s="280"/>
      <c r="B5110" s="281"/>
      <c r="C5110" s="280"/>
      <c r="D5110" s="45"/>
      <c r="E5110" s="46"/>
      <c r="F5110" s="296"/>
    </row>
    <row r="5111" spans="1:6" ht="20.25">
      <c r="A5111" s="280"/>
      <c r="B5111" s="281"/>
      <c r="C5111" s="280"/>
      <c r="D5111" s="45"/>
      <c r="E5111" s="46"/>
      <c r="F5111" s="296"/>
    </row>
    <row r="5112" spans="1:6" ht="20.25">
      <c r="A5112" s="280"/>
      <c r="B5112" s="281"/>
      <c r="C5112" s="280"/>
      <c r="D5112" s="45" t="s">
        <v>29</v>
      </c>
      <c r="E5112" s="46"/>
      <c r="F5112" s="296"/>
    </row>
    <row r="5113" spans="1:6" ht="20.25">
      <c r="A5113" s="280"/>
      <c r="B5113" s="281"/>
      <c r="C5113" s="280"/>
      <c r="D5113" s="45"/>
      <c r="E5113" s="46"/>
      <c r="F5113" s="296"/>
    </row>
    <row r="5114" spans="1:6" ht="20.25">
      <c r="A5114" s="280"/>
      <c r="B5114" s="281"/>
      <c r="C5114" s="280"/>
      <c r="D5114" s="45"/>
      <c r="E5114" s="46"/>
      <c r="F5114" s="296"/>
    </row>
    <row r="5115" spans="1:6" ht="20.25">
      <c r="A5115" s="47"/>
      <c r="B5115" s="48"/>
      <c r="C5115" s="47"/>
      <c r="D5115" s="49"/>
      <c r="E5115" s="50"/>
      <c r="F5115" s="296"/>
    </row>
    <row r="5116" spans="1:6" ht="20.25">
      <c r="A5116" s="30"/>
      <c r="B5116" s="51"/>
      <c r="C5116" s="30"/>
      <c r="D5116" s="49"/>
      <c r="E5116" s="50"/>
      <c r="F5116" s="296"/>
    </row>
    <row r="5117" spans="1:6" ht="20.25">
      <c r="A5117" s="52"/>
      <c r="B5117" s="53"/>
      <c r="C5117" s="1238" t="s">
        <v>779</v>
      </c>
      <c r="D5117" s="1239"/>
      <c r="E5117" s="140">
        <f>SUM(E5092:E5116)</f>
        <v>1195979</v>
      </c>
      <c r="F5117" s="296"/>
    </row>
    <row r="5118" spans="1:6" ht="20.25">
      <c r="A5118" s="52"/>
      <c r="B5118" s="53"/>
      <c r="C5118" s="28"/>
      <c r="D5118" s="28"/>
      <c r="E5118" s="179"/>
      <c r="F5118" s="296"/>
    </row>
    <row r="5119" spans="1:6" ht="20.25">
      <c r="A5119" s="55" t="s">
        <v>23</v>
      </c>
      <c r="B5119" s="53"/>
      <c r="C5119" s="28"/>
      <c r="D5119" s="40"/>
      <c r="E5119" s="40"/>
      <c r="F5119" s="296"/>
    </row>
    <row r="5120" spans="1:6" ht="20.25">
      <c r="A5120" s="21"/>
      <c r="B5120" s="23"/>
      <c r="C5120" s="20"/>
      <c r="D5120" s="22"/>
      <c r="E5120" s="22"/>
      <c r="F5120" s="296"/>
    </row>
    <row r="5121" spans="1:7" ht="20.25">
      <c r="A5121" s="19" t="s">
        <v>0</v>
      </c>
      <c r="B5121" s="40"/>
      <c r="C5121" s="40"/>
      <c r="D5121" s="40"/>
      <c r="E5121" s="40"/>
      <c r="F5121" s="296"/>
      <c r="G5121" s="232"/>
    </row>
    <row r="5122" spans="1:7" ht="20.25">
      <c r="A5122" s="19" t="s">
        <v>1</v>
      </c>
      <c r="B5122" s="53"/>
      <c r="C5122" s="28"/>
      <c r="D5122" s="28"/>
      <c r="E5122" s="179"/>
      <c r="F5122" s="296"/>
      <c r="G5122" s="232"/>
    </row>
    <row r="5123" spans="1:7" ht="20.25">
      <c r="A5123" s="19"/>
      <c r="B5123" s="20"/>
      <c r="C5123" s="20"/>
      <c r="D5123" s="21"/>
      <c r="E5123" s="22"/>
      <c r="F5123" s="296"/>
      <c r="G5123" s="232"/>
    </row>
    <row r="5124" spans="1:7" ht="20.25">
      <c r="A5124" s="19"/>
      <c r="B5124" s="20"/>
      <c r="C5124" s="19" t="s">
        <v>2</v>
      </c>
      <c r="D5124" s="21"/>
      <c r="E5124" s="21"/>
      <c r="F5124" s="296"/>
      <c r="G5124" s="232"/>
    </row>
    <row r="5125" spans="1:7" ht="20.25">
      <c r="A5125" s="19" t="s">
        <v>3</v>
      </c>
      <c r="B5125" s="23"/>
      <c r="C5125" s="20"/>
      <c r="D5125" s="22"/>
      <c r="E5125" s="22"/>
      <c r="F5125" s="296"/>
      <c r="G5125" s="232"/>
    </row>
    <row r="5126" spans="1:7" ht="20.25">
      <c r="A5126" s="21"/>
      <c r="B5126" s="23"/>
      <c r="C5126" s="20"/>
      <c r="D5126" s="22"/>
      <c r="E5126" s="22"/>
      <c r="F5126" s="296"/>
      <c r="G5126" s="232"/>
    </row>
    <row r="5127" spans="1:7" ht="20.25">
      <c r="A5127" s="21" t="s">
        <v>436</v>
      </c>
      <c r="B5127" s="23"/>
      <c r="C5127" s="20"/>
      <c r="D5127" s="22"/>
      <c r="E5127" s="22"/>
      <c r="F5127" s="296"/>
      <c r="G5127" s="232"/>
    </row>
    <row r="5128" spans="1:7" ht="20.25">
      <c r="A5128" s="21" t="s">
        <v>5</v>
      </c>
      <c r="B5128" s="24"/>
      <c r="C5128" s="21"/>
      <c r="D5128" s="22"/>
      <c r="E5128" s="22"/>
      <c r="F5128" s="296"/>
      <c r="G5128" s="232"/>
    </row>
    <row r="5129" spans="1:7" ht="20.25">
      <c r="A5129" s="21" t="s">
        <v>6</v>
      </c>
      <c r="B5129" s="24"/>
      <c r="C5129" s="21"/>
      <c r="D5129" s="22"/>
      <c r="E5129" s="22"/>
      <c r="F5129" s="296"/>
      <c r="G5129" s="232"/>
    </row>
    <row r="5130" spans="1:7" ht="20.25">
      <c r="A5130" s="714" t="s">
        <v>7</v>
      </c>
      <c r="B5130" s="26" t="s">
        <v>8</v>
      </c>
      <c r="C5130" s="1238" t="s">
        <v>9</v>
      </c>
      <c r="D5130" s="1239"/>
      <c r="E5130" s="714" t="s">
        <v>10</v>
      </c>
      <c r="F5130" s="296"/>
      <c r="G5130" s="232"/>
    </row>
    <row r="5131" spans="1:7" ht="20.25">
      <c r="A5131" s="27"/>
      <c r="B5131" s="28" t="s">
        <v>11</v>
      </c>
      <c r="C5131" s="714"/>
      <c r="D5131" s="29"/>
      <c r="E5131" s="27" t="s">
        <v>12</v>
      </c>
      <c r="F5131" s="296"/>
      <c r="G5131" s="232"/>
    </row>
    <row r="5132" spans="1:7" ht="20.25">
      <c r="A5132" s="30"/>
      <c r="B5132" s="31"/>
      <c r="C5132" s="715" t="s">
        <v>13</v>
      </c>
      <c r="D5132" s="718" t="s">
        <v>14</v>
      </c>
      <c r="E5132" s="715"/>
      <c r="F5132" s="296"/>
      <c r="G5132" s="232"/>
    </row>
    <row r="5133" spans="1:7" ht="20.25">
      <c r="A5133" s="34" t="s">
        <v>437</v>
      </c>
      <c r="B5133" s="280" t="s">
        <v>438</v>
      </c>
      <c r="C5133" s="280" t="s">
        <v>359</v>
      </c>
      <c r="D5133" s="86">
        <v>42674</v>
      </c>
      <c r="E5133" s="91">
        <v>-3000</v>
      </c>
      <c r="F5133" s="296"/>
      <c r="G5133" s="232"/>
    </row>
    <row r="5134" spans="1:7" ht="20.25">
      <c r="A5134" s="41"/>
      <c r="B5134" s="280" t="s">
        <v>40</v>
      </c>
      <c r="C5134" s="280" t="s">
        <v>19</v>
      </c>
      <c r="D5134" s="38">
        <v>43159</v>
      </c>
      <c r="E5134" s="89">
        <v>906407</v>
      </c>
      <c r="F5134" s="295"/>
      <c r="G5134" s="232"/>
    </row>
    <row r="5135" spans="1:7" ht="20.25">
      <c r="A5135" s="41"/>
      <c r="B5135" s="280"/>
      <c r="C5135" s="280"/>
      <c r="D5135" s="38"/>
      <c r="E5135" s="89"/>
      <c r="F5135" s="296"/>
      <c r="G5135" s="232"/>
    </row>
    <row r="5136" spans="1:7" ht="20.25">
      <c r="A5136" s="41"/>
      <c r="B5136" s="280"/>
      <c r="C5136" s="280"/>
      <c r="D5136" s="38"/>
      <c r="E5136" s="89"/>
      <c r="F5136" s="296"/>
      <c r="G5136" s="232"/>
    </row>
    <row r="5137" spans="1:7" ht="20.25">
      <c r="A5137" s="41"/>
      <c r="B5137" s="280"/>
      <c r="C5137" s="280"/>
      <c r="D5137" s="38"/>
      <c r="E5137" s="89"/>
      <c r="F5137" s="296"/>
      <c r="G5137" s="232"/>
    </row>
    <row r="5138" spans="1:7" ht="20.25">
      <c r="A5138" s="41"/>
      <c r="B5138" s="280"/>
      <c r="C5138" s="282"/>
      <c r="D5138" s="38"/>
      <c r="E5138" s="89"/>
      <c r="F5138" s="296"/>
      <c r="G5138" s="232"/>
    </row>
    <row r="5139" spans="1:7" ht="20.25">
      <c r="A5139" s="41"/>
      <c r="B5139" s="280"/>
      <c r="C5139" s="282"/>
      <c r="D5139" s="86"/>
      <c r="E5139" s="89"/>
      <c r="F5139" s="296"/>
      <c r="G5139" s="232"/>
    </row>
    <row r="5140" spans="1:7" ht="20.25">
      <c r="A5140" s="41"/>
      <c r="B5140" s="280"/>
      <c r="C5140" s="280"/>
      <c r="D5140" s="38"/>
      <c r="E5140" s="89"/>
      <c r="F5140" s="296"/>
      <c r="G5140" s="232"/>
    </row>
    <row r="5141" spans="1:7" ht="20.25">
      <c r="A5141" s="280"/>
      <c r="B5141" s="280"/>
      <c r="C5141" s="280"/>
      <c r="D5141" s="38"/>
      <c r="E5141" s="89"/>
      <c r="F5141" s="296"/>
      <c r="G5141" s="232"/>
    </row>
    <row r="5142" spans="1:7" ht="20.25">
      <c r="A5142" s="41"/>
      <c r="B5142" s="280"/>
      <c r="C5142" s="280"/>
      <c r="D5142" s="38"/>
      <c r="E5142" s="89"/>
      <c r="F5142" s="296"/>
      <c r="G5142" s="232"/>
    </row>
    <row r="5143" spans="1:7" ht="20.25">
      <c r="A5143" s="41"/>
      <c r="B5143" s="281"/>
      <c r="C5143" s="280"/>
      <c r="D5143" s="78"/>
      <c r="E5143" s="89"/>
      <c r="F5143" s="296"/>
      <c r="G5143" s="232"/>
    </row>
    <row r="5144" spans="1:7" ht="20.25">
      <c r="A5144" s="47"/>
      <c r="B5144" s="28"/>
      <c r="C5144" s="27"/>
      <c r="D5144" s="148"/>
      <c r="E5144" s="89"/>
      <c r="F5144" s="296"/>
      <c r="G5144" s="232"/>
    </row>
    <row r="5145" spans="1:7" ht="20.25">
      <c r="A5145" s="47"/>
      <c r="B5145" s="27"/>
      <c r="C5145" s="27"/>
      <c r="D5145" s="27"/>
      <c r="E5145" s="89"/>
      <c r="F5145" s="296"/>
      <c r="G5145" s="232"/>
    </row>
    <row r="5146" spans="1:7" ht="20.25">
      <c r="A5146" s="280"/>
      <c r="B5146" s="280"/>
      <c r="C5146" s="280"/>
      <c r="D5146" s="38"/>
      <c r="E5146" s="89"/>
      <c r="F5146" s="296"/>
      <c r="G5146" s="232"/>
    </row>
    <row r="5147" spans="1:7" ht="20.25">
      <c r="A5147" s="280"/>
      <c r="B5147" s="280"/>
      <c r="C5147" s="280"/>
      <c r="D5147" s="38"/>
      <c r="E5147" s="89"/>
      <c r="F5147" s="296"/>
      <c r="G5147" s="232"/>
    </row>
    <row r="5148" spans="1:7" ht="20.25">
      <c r="A5148" s="41"/>
      <c r="B5148" s="280"/>
      <c r="C5148" s="280"/>
      <c r="D5148" s="38"/>
      <c r="E5148" s="89"/>
      <c r="F5148" s="296"/>
      <c r="G5148" s="232"/>
    </row>
    <row r="5149" spans="1:7" ht="20.25">
      <c r="A5149" s="41"/>
      <c r="B5149" s="280"/>
      <c r="C5149" s="280"/>
      <c r="D5149" s="38"/>
      <c r="E5149" s="89"/>
      <c r="F5149" s="296"/>
      <c r="G5149" s="232"/>
    </row>
    <row r="5150" spans="1:7" ht="20.25">
      <c r="A5150" s="41"/>
      <c r="B5150" s="280"/>
      <c r="C5150" s="280"/>
      <c r="D5150" s="38"/>
      <c r="E5150" s="89"/>
      <c r="F5150" s="296"/>
      <c r="G5150" s="232"/>
    </row>
    <row r="5151" spans="1:7" ht="20.25">
      <c r="A5151" s="280"/>
      <c r="B5151" s="281"/>
      <c r="C5151" s="280"/>
      <c r="D5151" s="45"/>
      <c r="E5151" s="46"/>
      <c r="F5151" s="296"/>
      <c r="G5151" s="232"/>
    </row>
    <row r="5152" spans="1:7" ht="20.25">
      <c r="A5152" s="280"/>
      <c r="B5152" s="281"/>
      <c r="C5152" s="280"/>
      <c r="D5152" s="45"/>
      <c r="E5152" s="46"/>
      <c r="F5152" s="296"/>
      <c r="G5152" s="232"/>
    </row>
    <row r="5153" spans="1:7" ht="20.25">
      <c r="A5153" s="280"/>
      <c r="B5153" s="281"/>
      <c r="C5153" s="280"/>
      <c r="D5153" s="45"/>
      <c r="E5153" s="46"/>
      <c r="F5153" s="296"/>
      <c r="G5153" s="232"/>
    </row>
    <row r="5154" spans="1:7" ht="20.25">
      <c r="A5154" s="280"/>
      <c r="B5154" s="281"/>
      <c r="C5154" s="280"/>
      <c r="D5154" s="45"/>
      <c r="E5154" s="46"/>
      <c r="F5154" s="296"/>
      <c r="G5154" s="232"/>
    </row>
    <row r="5155" spans="1:7" ht="20.25">
      <c r="A5155" s="280"/>
      <c r="B5155" s="281"/>
      <c r="C5155" s="280"/>
      <c r="D5155" s="45"/>
      <c r="E5155" s="46"/>
      <c r="F5155" s="296"/>
      <c r="G5155" s="232"/>
    </row>
    <row r="5156" spans="1:7" ht="20.25">
      <c r="A5156" s="280"/>
      <c r="B5156" s="281"/>
      <c r="C5156" s="280"/>
      <c r="D5156" s="45" t="s">
        <v>29</v>
      </c>
      <c r="E5156" s="46"/>
      <c r="F5156" s="296"/>
      <c r="G5156" s="232"/>
    </row>
    <row r="5157" spans="1:7" ht="20.25">
      <c r="A5157" s="280"/>
      <c r="B5157" s="281"/>
      <c r="C5157" s="280"/>
      <c r="D5157" s="45"/>
      <c r="E5157" s="46"/>
      <c r="F5157" s="296"/>
      <c r="G5157" s="232"/>
    </row>
    <row r="5158" spans="1:7" ht="20.25">
      <c r="A5158" s="47"/>
      <c r="B5158" s="48"/>
      <c r="C5158" s="47"/>
      <c r="D5158" s="49"/>
      <c r="E5158" s="50"/>
      <c r="F5158" s="296"/>
      <c r="G5158" s="232"/>
    </row>
    <row r="5159" spans="1:7" ht="20.25">
      <c r="A5159" s="30"/>
      <c r="B5159" s="51"/>
      <c r="C5159" s="30"/>
      <c r="D5159" s="49"/>
      <c r="E5159" s="50"/>
      <c r="F5159" s="296"/>
      <c r="G5159" s="232"/>
    </row>
    <row r="5160" spans="1:7" ht="20.25">
      <c r="A5160" s="52"/>
      <c r="B5160" s="53"/>
      <c r="C5160" s="1238" t="s">
        <v>779</v>
      </c>
      <c r="D5160" s="1239"/>
      <c r="E5160" s="140">
        <f>SUM(E5133:E5159)</f>
        <v>903407</v>
      </c>
      <c r="F5160" s="296"/>
      <c r="G5160" s="232"/>
    </row>
    <row r="5161" spans="1:7" ht="20.25">
      <c r="A5161" s="55" t="s">
        <v>23</v>
      </c>
      <c r="B5161" s="53"/>
      <c r="C5161" s="28"/>
      <c r="D5161" s="28"/>
      <c r="E5161" s="179"/>
      <c r="F5161" s="296"/>
      <c r="G5161" s="232"/>
    </row>
    <row r="5162" spans="1:7" ht="20.25">
      <c r="A5162" s="19" t="s">
        <v>0</v>
      </c>
      <c r="B5162" s="53"/>
      <c r="C5162" s="28"/>
      <c r="D5162" s="28"/>
      <c r="E5162" s="179"/>
      <c r="F5162" s="296"/>
      <c r="G5162" s="232"/>
    </row>
    <row r="5163" spans="1:7" ht="20.25">
      <c r="A5163" s="19" t="s">
        <v>1</v>
      </c>
      <c r="B5163" s="53"/>
      <c r="C5163" s="28"/>
      <c r="D5163" s="28"/>
      <c r="E5163" s="179"/>
      <c r="F5163" s="296"/>
      <c r="G5163" s="232"/>
    </row>
    <row r="5164" spans="1:7" ht="20.25">
      <c r="A5164" s="21"/>
      <c r="B5164" s="23"/>
      <c r="C5164" s="20"/>
      <c r="D5164" s="22"/>
      <c r="E5164" s="22"/>
      <c r="F5164" s="296"/>
      <c r="G5164" s="232"/>
    </row>
    <row r="5165" spans="1:7" ht="20.25">
      <c r="A5165" s="19"/>
      <c r="B5165" s="20"/>
      <c r="C5165" s="19" t="s">
        <v>2</v>
      </c>
      <c r="D5165" s="22"/>
      <c r="E5165" s="22"/>
      <c r="F5165" s="296"/>
      <c r="G5165" s="232"/>
    </row>
    <row r="5166" spans="1:7" ht="20.25">
      <c r="A5166" s="19" t="s">
        <v>3</v>
      </c>
      <c r="B5166" s="23"/>
      <c r="C5166" s="20"/>
      <c r="D5166" s="22"/>
      <c r="E5166" s="22"/>
      <c r="F5166" s="296"/>
      <c r="G5166" s="232"/>
    </row>
    <row r="5167" spans="1:7" ht="20.25">
      <c r="A5167" s="19"/>
      <c r="B5167" s="23"/>
      <c r="C5167" s="20"/>
      <c r="D5167" s="22"/>
      <c r="E5167" s="22"/>
      <c r="F5167" s="296"/>
      <c r="G5167" s="232"/>
    </row>
    <row r="5168" spans="1:7" ht="20.25">
      <c r="A5168" s="21" t="s">
        <v>439</v>
      </c>
      <c r="B5168" s="23"/>
      <c r="C5168" s="20"/>
      <c r="D5168" s="22"/>
      <c r="E5168" s="22"/>
      <c r="G5168" s="232"/>
    </row>
    <row r="5169" spans="1:7" ht="20.25">
      <c r="A5169" s="21" t="s">
        <v>5</v>
      </c>
      <c r="B5169" s="24"/>
      <c r="C5169" s="21"/>
      <c r="D5169" s="22"/>
      <c r="E5169" s="22"/>
      <c r="G5169" s="232"/>
    </row>
    <row r="5170" spans="1:7" ht="20.25">
      <c r="A5170" s="21" t="s">
        <v>6</v>
      </c>
      <c r="B5170" s="24"/>
      <c r="C5170" s="21"/>
      <c r="D5170" s="22"/>
      <c r="E5170" s="22"/>
      <c r="G5170" s="232"/>
    </row>
    <row r="5171" spans="1:7" ht="20.25">
      <c r="A5171" s="714" t="s">
        <v>7</v>
      </c>
      <c r="B5171" s="26" t="s">
        <v>8</v>
      </c>
      <c r="C5171" s="1238" t="s">
        <v>9</v>
      </c>
      <c r="D5171" s="1239"/>
      <c r="E5171" s="714" t="s">
        <v>10</v>
      </c>
      <c r="G5171" s="232"/>
    </row>
    <row r="5172" spans="1:7" ht="20.25">
      <c r="A5172" s="27"/>
      <c r="B5172" s="28" t="s">
        <v>11</v>
      </c>
      <c r="C5172" s="714"/>
      <c r="D5172" s="29"/>
      <c r="E5172" s="27" t="s">
        <v>12</v>
      </c>
      <c r="G5172" s="232"/>
    </row>
    <row r="5173" spans="1:7" ht="20.25">
      <c r="A5173" s="30"/>
      <c r="B5173" s="31"/>
      <c r="C5173" s="715" t="s">
        <v>13</v>
      </c>
      <c r="D5173" s="718" t="s">
        <v>14</v>
      </c>
      <c r="E5173" s="715"/>
      <c r="G5173" s="232"/>
    </row>
    <row r="5174" spans="1:7" ht="20.25">
      <c r="A5174" s="34" t="s">
        <v>440</v>
      </c>
      <c r="B5174" s="280" t="s">
        <v>441</v>
      </c>
      <c r="C5174" s="280" t="s">
        <v>442</v>
      </c>
      <c r="D5174" s="86">
        <v>42628</v>
      </c>
      <c r="E5174" s="95">
        <v>-300</v>
      </c>
      <c r="G5174" s="232"/>
    </row>
    <row r="5175" spans="1:7" ht="20.25">
      <c r="A5175" s="280"/>
      <c r="B5175" s="280" t="s">
        <v>18</v>
      </c>
      <c r="C5175" s="280" t="s">
        <v>19</v>
      </c>
      <c r="D5175" s="86">
        <v>43190</v>
      </c>
      <c r="E5175" s="89">
        <v>754896</v>
      </c>
      <c r="F5175" s="302">
        <v>43101</v>
      </c>
      <c r="G5175" s="232"/>
    </row>
    <row r="5176" spans="1:7" ht="20.25">
      <c r="A5176" s="280"/>
      <c r="B5176" s="280"/>
      <c r="C5176" s="280"/>
      <c r="D5176" s="86"/>
      <c r="E5176" s="89"/>
      <c r="F5176" s="302">
        <v>43101</v>
      </c>
      <c r="G5176" s="232"/>
    </row>
    <row r="5177" spans="1:7" ht="20.25">
      <c r="A5177" s="41"/>
      <c r="B5177" s="280"/>
      <c r="C5177" s="280"/>
      <c r="D5177" s="38"/>
      <c r="E5177" s="89"/>
      <c r="G5177" s="232"/>
    </row>
    <row r="5178" spans="1:7" ht="20.25">
      <c r="A5178" s="41"/>
      <c r="B5178" s="280"/>
      <c r="C5178" s="280"/>
      <c r="D5178" s="86"/>
      <c r="E5178" s="89"/>
      <c r="G5178" s="232"/>
    </row>
    <row r="5179" spans="1:7" ht="20.25">
      <c r="A5179" s="41"/>
      <c r="B5179" s="280"/>
      <c r="C5179" s="280"/>
      <c r="D5179" s="38"/>
      <c r="E5179" s="89"/>
      <c r="G5179" s="232"/>
    </row>
    <row r="5180" spans="1:7" ht="20.25">
      <c r="A5180" s="41"/>
      <c r="B5180" s="280"/>
      <c r="C5180" s="280"/>
      <c r="D5180" s="38"/>
      <c r="E5180" s="89"/>
      <c r="G5180" s="232"/>
    </row>
    <row r="5181" spans="1:7" ht="20.25">
      <c r="A5181" s="41"/>
      <c r="B5181" s="280"/>
      <c r="C5181" s="280"/>
      <c r="D5181" s="38"/>
      <c r="E5181" s="89"/>
      <c r="G5181" s="232"/>
    </row>
    <row r="5182" spans="1:7" ht="20.25">
      <c r="A5182" s="280"/>
      <c r="B5182" s="280"/>
      <c r="C5182" s="280"/>
      <c r="D5182" s="45"/>
      <c r="E5182" s="89"/>
      <c r="G5182" s="232"/>
    </row>
    <row r="5183" spans="1:7" ht="20.25">
      <c r="A5183" s="41"/>
      <c r="B5183" s="281"/>
      <c r="C5183" s="280"/>
      <c r="D5183" s="281"/>
      <c r="E5183" s="89"/>
      <c r="G5183" s="232"/>
    </row>
    <row r="5184" spans="1:7" ht="20.25">
      <c r="A5184" s="41"/>
      <c r="B5184" s="280"/>
      <c r="C5184" s="280"/>
      <c r="D5184" s="38"/>
      <c r="E5184" s="89"/>
      <c r="G5184" s="232"/>
    </row>
    <row r="5185" spans="1:7" ht="20.25">
      <c r="A5185" s="47"/>
      <c r="B5185" s="27"/>
      <c r="C5185" s="280"/>
      <c r="D5185" s="38"/>
      <c r="E5185" s="89"/>
      <c r="G5185" s="232"/>
    </row>
    <row r="5186" spans="1:7" ht="20.25">
      <c r="A5186" s="47"/>
      <c r="B5186" s="280"/>
      <c r="C5186" s="280"/>
      <c r="D5186" s="38"/>
      <c r="E5186" s="89"/>
      <c r="G5186" s="232"/>
    </row>
    <row r="5187" spans="1:7" ht="20.25">
      <c r="A5187" s="280"/>
      <c r="B5187" s="280"/>
      <c r="C5187" s="280"/>
      <c r="D5187" s="38"/>
      <c r="E5187" s="89"/>
      <c r="G5187" s="232"/>
    </row>
    <row r="5188" spans="1:7" ht="20.25">
      <c r="A5188" s="280"/>
      <c r="B5188" s="280"/>
      <c r="C5188" s="280"/>
      <c r="D5188" s="38"/>
      <c r="E5188" s="89"/>
      <c r="G5188" s="232"/>
    </row>
    <row r="5189" spans="1:7" ht="20.25">
      <c r="A5189" s="41"/>
      <c r="B5189" s="280"/>
      <c r="C5189" s="280"/>
      <c r="D5189" s="38"/>
      <c r="E5189" s="89"/>
      <c r="G5189" s="232"/>
    </row>
    <row r="5190" spans="1:7" ht="20.25">
      <c r="A5190" s="41"/>
      <c r="B5190" s="280"/>
      <c r="C5190" s="280"/>
      <c r="D5190" s="38"/>
      <c r="E5190" s="89"/>
      <c r="G5190" s="232"/>
    </row>
    <row r="5191" spans="1:7" ht="20.25">
      <c r="A5191" s="41"/>
      <c r="B5191" s="280"/>
      <c r="C5191" s="280"/>
      <c r="D5191" s="38"/>
      <c r="E5191" s="89"/>
      <c r="G5191" s="232"/>
    </row>
    <row r="5192" spans="1:7" ht="20.25">
      <c r="A5192" s="280"/>
      <c r="B5192" s="281"/>
      <c r="C5192" s="280"/>
      <c r="D5192" s="45"/>
      <c r="E5192" s="46"/>
      <c r="G5192" s="232"/>
    </row>
    <row r="5193" spans="1:7" ht="20.25">
      <c r="A5193" s="280"/>
      <c r="B5193" s="281"/>
      <c r="C5193" s="280"/>
      <c r="D5193" s="45"/>
      <c r="E5193" s="46"/>
      <c r="G5193" s="232"/>
    </row>
    <row r="5194" spans="1:7" ht="20.25">
      <c r="A5194" s="280"/>
      <c r="B5194" s="281"/>
      <c r="C5194" s="280"/>
      <c r="D5194" s="45"/>
      <c r="E5194" s="46"/>
      <c r="G5194" s="232"/>
    </row>
    <row r="5195" spans="1:7" ht="20.25">
      <c r="A5195" s="280"/>
      <c r="B5195" s="281"/>
      <c r="C5195" s="280"/>
      <c r="D5195" s="45"/>
      <c r="E5195" s="46"/>
      <c r="G5195" s="232"/>
    </row>
    <row r="5196" spans="1:7" ht="20.25">
      <c r="A5196" s="280"/>
      <c r="B5196" s="281"/>
      <c r="C5196" s="280"/>
      <c r="D5196" s="45"/>
      <c r="E5196" s="46"/>
      <c r="G5196" s="232"/>
    </row>
    <row r="5197" spans="1:7" ht="20.25">
      <c r="A5197" s="280"/>
      <c r="B5197" s="281"/>
      <c r="C5197" s="280"/>
      <c r="D5197" s="45" t="s">
        <v>29</v>
      </c>
      <c r="E5197" s="46"/>
      <c r="G5197" s="232"/>
    </row>
    <row r="5198" spans="1:7" ht="20.25">
      <c r="A5198" s="280"/>
      <c r="B5198" s="281"/>
      <c r="C5198" s="280"/>
      <c r="D5198" s="45"/>
      <c r="E5198" s="46"/>
      <c r="G5198" s="232"/>
    </row>
    <row r="5199" spans="1:7" ht="20.25">
      <c r="A5199" s="47"/>
      <c r="B5199" s="48"/>
      <c r="C5199" s="47"/>
      <c r="D5199" s="49"/>
      <c r="E5199" s="50"/>
      <c r="G5199" s="232"/>
    </row>
    <row r="5200" spans="1:7" ht="20.25">
      <c r="A5200" s="30"/>
      <c r="B5200" s="51"/>
      <c r="C5200" s="30"/>
      <c r="D5200" s="49"/>
      <c r="E5200" s="50"/>
      <c r="G5200" s="232"/>
    </row>
    <row r="5201" spans="1:7" ht="20.25">
      <c r="A5201" s="52"/>
      <c r="B5201" s="53"/>
      <c r="C5201" s="1238" t="s">
        <v>779</v>
      </c>
      <c r="D5201" s="1239"/>
      <c r="E5201" s="140">
        <f>SUM(E5174:E5200)</f>
        <v>754596</v>
      </c>
      <c r="G5201" s="232"/>
    </row>
    <row r="5202" spans="1:7" ht="20.25">
      <c r="A5202" s="55" t="s">
        <v>23</v>
      </c>
      <c r="B5202" s="53"/>
      <c r="C5202" s="28"/>
      <c r="D5202" s="28"/>
      <c r="E5202" s="179"/>
      <c r="G5202" s="232"/>
    </row>
    <row r="5203" spans="1:7" ht="20.25">
      <c r="A5203" s="19" t="s">
        <v>0</v>
      </c>
      <c r="B5203" s="53"/>
      <c r="C5203" s="28"/>
      <c r="D5203" s="28"/>
      <c r="E5203" s="179"/>
      <c r="G5203" s="232"/>
    </row>
    <row r="5204" spans="1:7" ht="20.25">
      <c r="A5204" s="19" t="s">
        <v>1</v>
      </c>
      <c r="B5204" s="23"/>
      <c r="C5204" s="20"/>
      <c r="D5204" s="22"/>
      <c r="E5204" s="22"/>
      <c r="G5204" s="232"/>
    </row>
    <row r="5205" spans="1:7" ht="20.25">
      <c r="A5205" s="19"/>
      <c r="B5205" s="20"/>
      <c r="C5205" s="19" t="s">
        <v>2</v>
      </c>
      <c r="D5205" s="22"/>
      <c r="E5205" s="22"/>
      <c r="F5205" s="296"/>
      <c r="G5205" s="232"/>
    </row>
    <row r="5206" spans="1:7" ht="20.25">
      <c r="A5206" s="19" t="s">
        <v>3</v>
      </c>
      <c r="B5206" s="23"/>
      <c r="C5206" s="20"/>
      <c r="D5206" s="22"/>
      <c r="E5206" s="22"/>
      <c r="F5206" s="296"/>
      <c r="G5206" s="232"/>
    </row>
    <row r="5207" spans="1:7" ht="20.25">
      <c r="A5207" s="19"/>
      <c r="B5207" s="23"/>
      <c r="C5207" s="20"/>
      <c r="D5207" s="22"/>
      <c r="E5207" s="22"/>
      <c r="G5207" s="232"/>
    </row>
    <row r="5208" spans="1:7" ht="20.25">
      <c r="A5208" s="21" t="s">
        <v>443</v>
      </c>
      <c r="B5208" s="23"/>
      <c r="C5208" s="20"/>
      <c r="D5208" s="22"/>
      <c r="E5208" s="22"/>
      <c r="G5208" s="232"/>
    </row>
    <row r="5209" spans="1:7" ht="20.25">
      <c r="A5209" s="21" t="s">
        <v>5</v>
      </c>
      <c r="B5209" s="24"/>
      <c r="C5209" s="21"/>
      <c r="D5209" s="22"/>
      <c r="E5209" s="22"/>
      <c r="G5209" s="232"/>
    </row>
    <row r="5210" spans="1:7" ht="20.25">
      <c r="A5210" s="21" t="s">
        <v>6</v>
      </c>
      <c r="B5210" s="24"/>
      <c r="C5210" s="21"/>
      <c r="D5210" s="22"/>
      <c r="E5210" s="22"/>
      <c r="G5210" s="232"/>
    </row>
    <row r="5211" spans="1:7" ht="20.25">
      <c r="A5211" s="714" t="s">
        <v>7</v>
      </c>
      <c r="B5211" s="26" t="s">
        <v>8</v>
      </c>
      <c r="C5211" s="1238" t="s">
        <v>9</v>
      </c>
      <c r="D5211" s="1239"/>
      <c r="E5211" s="714" t="s">
        <v>10</v>
      </c>
      <c r="G5211" s="232"/>
    </row>
    <row r="5212" spans="1:7" ht="20.25">
      <c r="A5212" s="27"/>
      <c r="B5212" s="28" t="s">
        <v>11</v>
      </c>
      <c r="C5212" s="714"/>
      <c r="D5212" s="29"/>
      <c r="E5212" s="27" t="s">
        <v>12</v>
      </c>
      <c r="G5212" s="232"/>
    </row>
    <row r="5213" spans="1:7" ht="20.25">
      <c r="A5213" s="30"/>
      <c r="B5213" s="31"/>
      <c r="C5213" s="715" t="s">
        <v>13</v>
      </c>
      <c r="D5213" s="718" t="s">
        <v>14</v>
      </c>
      <c r="E5213" s="715"/>
      <c r="G5213" s="232"/>
    </row>
    <row r="5214" spans="1:7" ht="20.25">
      <c r="A5214" s="34" t="s">
        <v>444</v>
      </c>
      <c r="B5214" s="280" t="s">
        <v>18</v>
      </c>
      <c r="C5214" s="280" t="s">
        <v>19</v>
      </c>
      <c r="D5214" s="86">
        <v>43190</v>
      </c>
      <c r="E5214" s="89">
        <v>2820276</v>
      </c>
      <c r="F5214" s="302">
        <v>43101</v>
      </c>
      <c r="G5214" s="232"/>
    </row>
    <row r="5215" spans="1:7" ht="20.25">
      <c r="A5215" s="280"/>
      <c r="B5215" s="280"/>
      <c r="C5215" s="280"/>
      <c r="D5215" s="86"/>
      <c r="E5215" s="89"/>
      <c r="F5215" s="302">
        <v>43101</v>
      </c>
      <c r="G5215" s="232"/>
    </row>
    <row r="5216" spans="1:7" ht="20.25">
      <c r="A5216" s="41"/>
      <c r="B5216" s="28"/>
      <c r="C5216" s="27"/>
      <c r="D5216" s="148"/>
      <c r="E5216" s="89"/>
      <c r="G5216" s="232"/>
    </row>
    <row r="5217" spans="1:7" ht="20.25">
      <c r="A5217" s="41"/>
      <c r="B5217" s="280"/>
      <c r="C5217" s="280"/>
      <c r="D5217" s="86"/>
      <c r="E5217" s="89"/>
      <c r="G5217" s="232"/>
    </row>
    <row r="5218" spans="1:7" ht="20.25">
      <c r="A5218" s="41"/>
      <c r="B5218" s="280"/>
      <c r="C5218" s="280"/>
      <c r="D5218" s="86"/>
      <c r="E5218" s="89"/>
      <c r="G5218" s="232"/>
    </row>
    <row r="5219" spans="1:7" ht="20.25">
      <c r="A5219" s="41"/>
      <c r="B5219" s="280"/>
      <c r="C5219" s="282"/>
      <c r="D5219" s="86"/>
      <c r="E5219" s="89"/>
      <c r="G5219" s="232"/>
    </row>
    <row r="5220" spans="1:7" ht="20.25">
      <c r="A5220" s="41"/>
      <c r="B5220" s="280"/>
      <c r="C5220" s="282"/>
      <c r="D5220" s="86"/>
      <c r="E5220" s="89"/>
      <c r="G5220" s="232"/>
    </row>
    <row r="5221" spans="1:7" ht="20.25">
      <c r="A5221" s="41"/>
      <c r="B5221" s="280"/>
      <c r="C5221" s="280"/>
      <c r="D5221" s="86"/>
      <c r="E5221" s="89"/>
      <c r="G5221" s="232"/>
    </row>
    <row r="5222" spans="1:7" ht="20.25">
      <c r="A5222" s="280"/>
      <c r="B5222" s="280"/>
      <c r="C5222" s="280"/>
      <c r="D5222" s="86"/>
      <c r="E5222" s="89"/>
      <c r="G5222" s="232"/>
    </row>
    <row r="5223" spans="1:7" ht="20.25">
      <c r="A5223" s="41"/>
      <c r="B5223" s="280"/>
      <c r="C5223" s="280"/>
      <c r="D5223" s="86"/>
      <c r="E5223" s="89"/>
      <c r="G5223" s="232"/>
    </row>
    <row r="5224" spans="1:7" ht="20.25">
      <c r="A5224" s="41"/>
      <c r="B5224" s="281"/>
      <c r="C5224" s="280"/>
      <c r="D5224" s="168"/>
      <c r="E5224" s="89"/>
      <c r="G5224" s="232"/>
    </row>
    <row r="5225" spans="1:7" ht="20.25">
      <c r="A5225" s="47"/>
      <c r="B5225" s="28"/>
      <c r="C5225" s="27"/>
      <c r="D5225" s="148"/>
      <c r="E5225" s="89"/>
      <c r="G5225" s="232"/>
    </row>
    <row r="5226" spans="1:7" ht="20.25">
      <c r="A5226" s="47"/>
      <c r="B5226" s="27"/>
      <c r="C5226" s="27"/>
      <c r="D5226" s="27"/>
      <c r="E5226" s="89"/>
      <c r="G5226" s="232"/>
    </row>
    <row r="5227" spans="1:7" ht="20.25">
      <c r="A5227" s="280"/>
      <c r="B5227" s="280"/>
      <c r="C5227" s="280"/>
      <c r="D5227" s="38"/>
      <c r="E5227" s="89"/>
      <c r="G5227" s="232"/>
    </row>
    <row r="5228" spans="1:7" ht="20.25">
      <c r="A5228" s="280"/>
      <c r="B5228" s="280"/>
      <c r="C5228" s="280"/>
      <c r="D5228" s="38"/>
      <c r="E5228" s="89"/>
      <c r="G5228" s="232"/>
    </row>
    <row r="5229" spans="1:7" ht="20.25">
      <c r="A5229" s="41"/>
      <c r="B5229" s="280"/>
      <c r="C5229" s="280"/>
      <c r="D5229" s="38"/>
      <c r="E5229" s="89"/>
      <c r="G5229" s="232"/>
    </row>
    <row r="5230" spans="1:7" ht="20.25">
      <c r="A5230" s="41"/>
      <c r="B5230" s="280"/>
      <c r="C5230" s="280"/>
      <c r="D5230" s="38"/>
      <c r="E5230" s="89"/>
      <c r="G5230" s="232"/>
    </row>
    <row r="5231" spans="1:7" ht="20.25">
      <c r="A5231" s="41"/>
      <c r="B5231" s="280"/>
      <c r="C5231" s="280"/>
      <c r="D5231" s="38"/>
      <c r="E5231" s="89"/>
      <c r="G5231" s="232"/>
    </row>
    <row r="5232" spans="1:7" ht="20.25">
      <c r="A5232" s="280"/>
      <c r="B5232" s="281"/>
      <c r="C5232" s="280"/>
      <c r="D5232" s="45"/>
      <c r="E5232" s="46"/>
      <c r="G5232" s="232"/>
    </row>
    <row r="5233" spans="1:7" ht="20.25">
      <c r="A5233" s="280"/>
      <c r="B5233" s="281"/>
      <c r="C5233" s="280"/>
      <c r="D5233" s="45"/>
      <c r="E5233" s="46"/>
      <c r="G5233" s="232"/>
    </row>
    <row r="5234" spans="1:7" ht="20.25">
      <c r="A5234" s="280"/>
      <c r="B5234" s="281"/>
      <c r="C5234" s="280"/>
      <c r="D5234" s="45"/>
      <c r="E5234" s="46"/>
      <c r="G5234" s="232"/>
    </row>
    <row r="5235" spans="1:7" ht="20.25">
      <c r="A5235" s="280"/>
      <c r="B5235" s="281"/>
      <c r="C5235" s="280"/>
      <c r="D5235" s="45"/>
      <c r="E5235" s="46"/>
      <c r="G5235" s="232"/>
    </row>
    <row r="5236" spans="1:7" ht="20.25">
      <c r="A5236" s="280"/>
      <c r="B5236" s="281"/>
      <c r="C5236" s="280"/>
      <c r="D5236" s="45"/>
      <c r="E5236" s="46"/>
      <c r="G5236" s="232"/>
    </row>
    <row r="5237" spans="1:7" ht="20.25">
      <c r="A5237" s="280"/>
      <c r="B5237" s="281"/>
      <c r="C5237" s="280"/>
      <c r="D5237" s="45"/>
      <c r="E5237" s="46"/>
      <c r="G5237" s="232"/>
    </row>
    <row r="5238" spans="1:7" ht="20.25">
      <c r="A5238" s="280"/>
      <c r="B5238" s="281"/>
      <c r="C5238" s="280"/>
      <c r="D5238" s="45" t="s">
        <v>29</v>
      </c>
      <c r="E5238" s="46"/>
      <c r="G5238" s="232"/>
    </row>
    <row r="5239" spans="1:7" ht="20.25">
      <c r="A5239" s="280"/>
      <c r="B5239" s="281"/>
      <c r="C5239" s="280"/>
      <c r="D5239" s="45"/>
      <c r="E5239" s="46"/>
      <c r="G5239" s="232"/>
    </row>
    <row r="5240" spans="1:7" ht="20.25">
      <c r="A5240" s="47"/>
      <c r="B5240" s="48"/>
      <c r="C5240" s="47"/>
      <c r="D5240" s="49"/>
      <c r="E5240" s="50"/>
      <c r="G5240" s="232"/>
    </row>
    <row r="5241" spans="1:7" ht="20.25">
      <c r="A5241" s="30"/>
      <c r="B5241" s="51"/>
      <c r="C5241" s="30"/>
      <c r="D5241" s="49"/>
      <c r="E5241" s="50"/>
      <c r="G5241" s="232"/>
    </row>
    <row r="5242" spans="1:7" ht="20.25">
      <c r="A5242" s="52"/>
      <c r="B5242" s="53"/>
      <c r="C5242" s="1238" t="s">
        <v>779</v>
      </c>
      <c r="D5242" s="1239"/>
      <c r="E5242" s="140">
        <f>SUM(E5214:E5241)</f>
        <v>2820276</v>
      </c>
      <c r="G5242" s="232"/>
    </row>
    <row r="5243" spans="1:7" ht="20.25">
      <c r="A5243" s="55" t="s">
        <v>23</v>
      </c>
      <c r="B5243" s="53"/>
      <c r="C5243" s="28"/>
      <c r="D5243" s="28"/>
      <c r="E5243" s="179"/>
      <c r="G5243" s="232"/>
    </row>
    <row r="5244" spans="1:7" ht="20.25">
      <c r="A5244" s="19" t="s">
        <v>0</v>
      </c>
      <c r="B5244" s="53"/>
      <c r="C5244" s="28"/>
      <c r="D5244" s="28"/>
      <c r="E5244" s="179"/>
      <c r="G5244" s="232"/>
    </row>
    <row r="5245" spans="1:7" ht="20.25">
      <c r="A5245" s="19" t="s">
        <v>1</v>
      </c>
      <c r="B5245" s="53"/>
      <c r="C5245" s="28"/>
      <c r="D5245" s="28"/>
      <c r="E5245" s="179"/>
      <c r="G5245" s="232"/>
    </row>
    <row r="5246" spans="1:7" ht="20.25">
      <c r="A5246" s="52"/>
      <c r="B5246" s="53"/>
      <c r="C5246" s="28"/>
      <c r="D5246" s="28"/>
      <c r="E5246" s="179"/>
      <c r="G5246" s="232"/>
    </row>
    <row r="5247" spans="1:7" ht="20.25">
      <c r="A5247" s="19"/>
      <c r="B5247" s="20"/>
      <c r="C5247" s="19" t="s">
        <v>2</v>
      </c>
      <c r="D5247" s="28"/>
      <c r="E5247" s="179"/>
      <c r="G5247" s="232"/>
    </row>
    <row r="5248" spans="1:7" ht="20.25">
      <c r="A5248" s="19" t="s">
        <v>3</v>
      </c>
      <c r="B5248" s="23"/>
      <c r="C5248" s="20"/>
      <c r="D5248" s="28"/>
      <c r="E5248" s="179"/>
      <c r="G5248" s="232"/>
    </row>
    <row r="5249" spans="1:7" ht="20.25">
      <c r="A5249" s="52"/>
      <c r="B5249" s="53"/>
      <c r="C5249" s="28"/>
      <c r="D5249" s="28"/>
      <c r="E5249" s="179"/>
      <c r="G5249" s="232"/>
    </row>
    <row r="5250" spans="1:7" ht="20.25">
      <c r="A5250" s="21" t="s">
        <v>445</v>
      </c>
      <c r="B5250" s="23"/>
      <c r="C5250" s="20"/>
      <c r="D5250" s="22"/>
      <c r="E5250" s="22"/>
      <c r="G5250" s="232"/>
    </row>
    <row r="5251" spans="1:7" ht="20.25">
      <c r="A5251" s="21" t="s">
        <v>5</v>
      </c>
      <c r="B5251" s="24"/>
      <c r="C5251" s="21"/>
      <c r="D5251" s="22"/>
      <c r="E5251" s="22"/>
      <c r="G5251" s="232"/>
    </row>
    <row r="5252" spans="1:7" ht="20.25">
      <c r="A5252" s="21" t="s">
        <v>6</v>
      </c>
      <c r="B5252" s="24"/>
      <c r="C5252" s="21"/>
      <c r="D5252" s="22"/>
      <c r="E5252" s="22"/>
      <c r="G5252" s="232"/>
    </row>
    <row r="5253" spans="1:7" ht="20.25">
      <c r="A5253" s="714" t="s">
        <v>7</v>
      </c>
      <c r="B5253" s="26" t="s">
        <v>8</v>
      </c>
      <c r="C5253" s="1238" t="s">
        <v>9</v>
      </c>
      <c r="D5253" s="1239"/>
      <c r="E5253" s="714" t="s">
        <v>10</v>
      </c>
      <c r="G5253" s="232"/>
    </row>
    <row r="5254" spans="1:7" ht="20.25">
      <c r="A5254" s="27"/>
      <c r="B5254" s="28" t="s">
        <v>11</v>
      </c>
      <c r="C5254" s="714"/>
      <c r="D5254" s="29"/>
      <c r="E5254" s="27" t="s">
        <v>12</v>
      </c>
      <c r="G5254" s="232"/>
    </row>
    <row r="5255" spans="1:7" ht="20.25">
      <c r="A5255" s="30"/>
      <c r="B5255" s="31"/>
      <c r="C5255" s="715" t="s">
        <v>13</v>
      </c>
      <c r="D5255" s="718" t="s">
        <v>14</v>
      </c>
      <c r="E5255" s="715"/>
      <c r="G5255" s="232"/>
    </row>
    <row r="5256" spans="1:7" ht="20.25">
      <c r="A5256" s="34" t="s">
        <v>446</v>
      </c>
      <c r="B5256" s="280" t="s">
        <v>40</v>
      </c>
      <c r="C5256" s="280" t="s">
        <v>19</v>
      </c>
      <c r="D5256" s="86">
        <v>43039</v>
      </c>
      <c r="E5256" s="89">
        <v>70260</v>
      </c>
      <c r="F5256" s="305"/>
      <c r="G5256" s="232"/>
    </row>
    <row r="5257" spans="1:7" ht="20.25">
      <c r="A5257" s="280"/>
      <c r="B5257" s="280" t="s">
        <v>441</v>
      </c>
      <c r="C5257" s="195" t="s">
        <v>19</v>
      </c>
      <c r="D5257" s="196">
        <v>43069</v>
      </c>
      <c r="E5257" s="89">
        <v>-8000</v>
      </c>
      <c r="G5257" s="232"/>
    </row>
    <row r="5258" spans="1:7" ht="20.25">
      <c r="A5258" s="41"/>
      <c r="B5258" s="195" t="s">
        <v>40</v>
      </c>
      <c r="C5258" s="195" t="s">
        <v>19</v>
      </c>
      <c r="D5258" s="196">
        <v>43131</v>
      </c>
      <c r="E5258" s="89">
        <v>3797</v>
      </c>
      <c r="F5258" s="302">
        <v>43101</v>
      </c>
      <c r="G5258" s="232"/>
    </row>
    <row r="5259" spans="1:7" ht="20.25">
      <c r="A5259" s="280"/>
      <c r="B5259" s="195" t="s">
        <v>40</v>
      </c>
      <c r="C5259" s="195" t="s">
        <v>19</v>
      </c>
      <c r="D5259" s="196">
        <v>43190</v>
      </c>
      <c r="E5259" s="89">
        <v>467139</v>
      </c>
      <c r="G5259" s="232"/>
    </row>
    <row r="5260" spans="1:7" ht="20.25">
      <c r="A5260" s="280"/>
      <c r="B5260" s="280"/>
      <c r="C5260" s="280"/>
      <c r="D5260" s="86"/>
      <c r="E5260" s="89"/>
      <c r="F5260" s="305"/>
      <c r="G5260" s="232"/>
    </row>
    <row r="5261" spans="1:7" ht="20.25">
      <c r="A5261" s="41"/>
      <c r="B5261" s="280"/>
      <c r="C5261" s="280"/>
      <c r="D5261" s="38"/>
      <c r="E5261" s="284"/>
      <c r="G5261" s="232"/>
    </row>
    <row r="5262" spans="1:7" ht="20.25">
      <c r="A5262" s="41"/>
      <c r="B5262" s="280"/>
      <c r="C5262" s="280"/>
      <c r="D5262" s="38"/>
      <c r="E5262" s="284"/>
      <c r="G5262" s="232"/>
    </row>
    <row r="5263" spans="1:7" ht="20.25">
      <c r="A5263" s="41"/>
      <c r="B5263" s="280"/>
      <c r="C5263" s="282"/>
      <c r="D5263" s="86"/>
      <c r="E5263" s="284"/>
      <c r="G5263" s="232"/>
    </row>
    <row r="5264" spans="1:7" ht="20.25">
      <c r="A5264" s="41"/>
      <c r="B5264" s="280"/>
      <c r="C5264" s="280"/>
      <c r="D5264" s="38"/>
      <c r="E5264" s="284"/>
      <c r="G5264" s="232"/>
    </row>
    <row r="5265" spans="1:7" ht="20.25">
      <c r="A5265" s="280"/>
      <c r="B5265" s="280"/>
      <c r="C5265" s="280"/>
      <c r="D5265" s="38"/>
      <c r="E5265" s="166"/>
      <c r="G5265" s="232"/>
    </row>
    <row r="5266" spans="1:7" ht="20.25">
      <c r="A5266" s="41"/>
      <c r="B5266" s="280"/>
      <c r="C5266" s="280"/>
      <c r="D5266" s="38"/>
      <c r="E5266" s="166"/>
      <c r="G5266" s="232"/>
    </row>
    <row r="5267" spans="1:7" ht="20.25">
      <c r="A5267" s="41"/>
      <c r="B5267" s="281"/>
      <c r="C5267" s="280"/>
      <c r="D5267" s="78"/>
      <c r="E5267" s="166"/>
      <c r="G5267" s="232"/>
    </row>
    <row r="5268" spans="1:7" ht="20.25">
      <c r="A5268" s="47"/>
      <c r="B5268" s="28"/>
      <c r="C5268" s="27"/>
      <c r="D5268" s="148"/>
      <c r="E5268" s="285"/>
      <c r="G5268" s="232"/>
    </row>
    <row r="5269" spans="1:7" ht="20.25">
      <c r="A5269" s="47"/>
      <c r="B5269" s="27"/>
      <c r="C5269" s="27"/>
      <c r="D5269" s="27"/>
      <c r="E5269" s="89"/>
      <c r="G5269" s="232"/>
    </row>
    <row r="5270" spans="1:7" ht="20.25">
      <c r="A5270" s="280"/>
      <c r="B5270" s="280"/>
      <c r="C5270" s="280"/>
      <c r="D5270" s="38"/>
      <c r="E5270" s="89"/>
      <c r="G5270" s="232"/>
    </row>
    <row r="5271" spans="1:7" ht="20.25">
      <c r="A5271" s="280"/>
      <c r="B5271" s="280"/>
      <c r="C5271" s="280"/>
      <c r="D5271" s="38"/>
      <c r="E5271" s="89"/>
      <c r="G5271" s="232"/>
    </row>
    <row r="5272" spans="1:7" ht="20.25">
      <c r="A5272" s="41"/>
      <c r="B5272" s="280"/>
      <c r="C5272" s="280"/>
      <c r="D5272" s="38"/>
      <c r="E5272" s="89"/>
      <c r="G5272" s="232"/>
    </row>
    <row r="5273" spans="1:7" ht="20.25">
      <c r="A5273" s="41"/>
      <c r="B5273" s="280"/>
      <c r="C5273" s="280"/>
      <c r="D5273" s="38"/>
      <c r="E5273" s="89"/>
      <c r="G5273" s="232"/>
    </row>
    <row r="5274" spans="1:7" ht="20.25">
      <c r="A5274" s="41"/>
      <c r="B5274" s="280"/>
      <c r="C5274" s="280"/>
      <c r="D5274" s="38"/>
      <c r="E5274" s="89"/>
      <c r="G5274" s="232"/>
    </row>
    <row r="5275" spans="1:7" ht="20.25">
      <c r="A5275" s="41"/>
      <c r="B5275" s="280"/>
      <c r="C5275" s="280"/>
      <c r="D5275" s="38"/>
      <c r="E5275" s="89"/>
      <c r="G5275" s="232"/>
    </row>
    <row r="5276" spans="1:7" ht="20.25">
      <c r="A5276" s="41"/>
      <c r="B5276" s="280"/>
      <c r="C5276" s="280"/>
      <c r="D5276" s="38"/>
      <c r="E5276" s="89"/>
      <c r="G5276" s="232"/>
    </row>
    <row r="5277" spans="1:7" ht="20.25">
      <c r="A5277" s="280"/>
      <c r="B5277" s="281"/>
      <c r="C5277" s="280"/>
      <c r="D5277" s="45"/>
      <c r="E5277" s="46"/>
      <c r="G5277" s="232"/>
    </row>
    <row r="5278" spans="1:7" ht="20.25">
      <c r="A5278" s="280"/>
      <c r="B5278" s="281"/>
      <c r="C5278" s="280"/>
      <c r="D5278" s="45"/>
      <c r="E5278" s="46"/>
      <c r="G5278" s="232"/>
    </row>
    <row r="5279" spans="1:7" ht="20.25">
      <c r="A5279" s="280"/>
      <c r="B5279" s="281"/>
      <c r="C5279" s="280"/>
      <c r="D5279" s="45" t="s">
        <v>29</v>
      </c>
      <c r="E5279" s="46"/>
      <c r="G5279" s="232"/>
    </row>
    <row r="5280" spans="1:7" ht="20.25">
      <c r="A5280" s="280"/>
      <c r="B5280" s="281"/>
      <c r="C5280" s="280"/>
      <c r="D5280" s="45"/>
      <c r="E5280" s="46"/>
      <c r="G5280" s="232"/>
    </row>
    <row r="5281" spans="1:7" ht="20.25">
      <c r="A5281" s="47"/>
      <c r="B5281" s="48"/>
      <c r="C5281" s="47"/>
      <c r="D5281" s="49"/>
      <c r="E5281" s="50"/>
      <c r="G5281" s="232"/>
    </row>
    <row r="5282" spans="1:7" ht="20.25">
      <c r="A5282" s="30"/>
      <c r="B5282" s="51"/>
      <c r="C5282" s="30"/>
      <c r="D5282" s="49"/>
      <c r="E5282" s="215"/>
      <c r="G5282" s="232"/>
    </row>
    <row r="5283" spans="1:7" ht="20.25">
      <c r="A5283" s="52"/>
      <c r="B5283" s="53"/>
      <c r="C5283" s="1238" t="s">
        <v>779</v>
      </c>
      <c r="D5283" s="1239"/>
      <c r="E5283" s="140">
        <f>SUM(E5256:E5282)</f>
        <v>533196</v>
      </c>
      <c r="G5283" s="232"/>
    </row>
    <row r="5284" spans="1:7" ht="20.25">
      <c r="A5284" s="55" t="s">
        <v>23</v>
      </c>
      <c r="B5284" s="53"/>
      <c r="C5284" s="28"/>
      <c r="D5284" s="28"/>
      <c r="E5284" s="179"/>
      <c r="G5284" s="232"/>
    </row>
    <row r="5285" spans="1:7" ht="20.25">
      <c r="A5285" s="19" t="s">
        <v>0</v>
      </c>
      <c r="G5285" s="232"/>
    </row>
    <row r="5286" spans="1:7" ht="20.25">
      <c r="A5286" s="19" t="s">
        <v>1</v>
      </c>
      <c r="G5286" s="232"/>
    </row>
    <row r="5287" spans="1:7" ht="20.25">
      <c r="A5287" s="19"/>
      <c r="G5287" s="232"/>
    </row>
    <row r="5288" spans="1:7" ht="20.25">
      <c r="A5288" s="19"/>
      <c r="B5288" s="20"/>
      <c r="C5288" s="19" t="s">
        <v>2</v>
      </c>
      <c r="G5288" s="232"/>
    </row>
    <row r="5289" spans="1:7" ht="20.25">
      <c r="A5289" s="13" t="s">
        <v>3</v>
      </c>
      <c r="B5289" s="246"/>
      <c r="C5289" s="247"/>
      <c r="D5289" s="248"/>
      <c r="E5289" s="248"/>
      <c r="G5289" s="232"/>
    </row>
    <row r="5290" spans="1:7" ht="20.25">
      <c r="A5290" s="13"/>
      <c r="B5290" s="246"/>
      <c r="C5290" s="247"/>
      <c r="D5290" s="248"/>
      <c r="E5290" s="248"/>
      <c r="G5290" s="232"/>
    </row>
    <row r="5291" spans="1:7" ht="20.25">
      <c r="A5291" s="249" t="s">
        <v>447</v>
      </c>
      <c r="B5291" s="246"/>
      <c r="C5291" s="247"/>
      <c r="D5291" s="250"/>
      <c r="E5291" s="250"/>
      <c r="G5291" s="232"/>
    </row>
    <row r="5292" spans="1:7" ht="20.25">
      <c r="A5292" s="249" t="s">
        <v>5</v>
      </c>
      <c r="B5292" s="251"/>
      <c r="C5292" s="249"/>
      <c r="D5292" s="250"/>
      <c r="E5292" s="250"/>
      <c r="G5292" s="232"/>
    </row>
    <row r="5293" spans="1:7" ht="20.25">
      <c r="A5293" s="249" t="s">
        <v>6</v>
      </c>
      <c r="B5293" s="251"/>
      <c r="C5293" s="249"/>
      <c r="D5293" s="250"/>
      <c r="E5293" s="250"/>
      <c r="G5293" s="232"/>
    </row>
    <row r="5294" spans="1:7" ht="20.25">
      <c r="A5294" s="252" t="s">
        <v>7</v>
      </c>
      <c r="B5294" s="253" t="s">
        <v>8</v>
      </c>
      <c r="C5294" s="1264" t="s">
        <v>9</v>
      </c>
      <c r="D5294" s="1265"/>
      <c r="E5294" s="252" t="s">
        <v>10</v>
      </c>
      <c r="G5294" s="232"/>
    </row>
    <row r="5295" spans="1:7" ht="20.25">
      <c r="A5295" s="181"/>
      <c r="B5295" s="254" t="s">
        <v>11</v>
      </c>
      <c r="C5295" s="252"/>
      <c r="D5295" s="255"/>
      <c r="E5295" s="181" t="s">
        <v>12</v>
      </c>
      <c r="G5295" s="232"/>
    </row>
    <row r="5296" spans="1:7" ht="20.25">
      <c r="A5296" s="256"/>
      <c r="B5296" s="257"/>
      <c r="C5296" s="258" t="s">
        <v>13</v>
      </c>
      <c r="D5296" s="259" t="s">
        <v>14</v>
      </c>
      <c r="E5296" s="258"/>
      <c r="G5296" s="232"/>
    </row>
    <row r="5297" spans="1:7" ht="20.25">
      <c r="A5297" s="260" t="s">
        <v>448</v>
      </c>
      <c r="B5297" s="244" t="s">
        <v>535</v>
      </c>
      <c r="C5297" s="244" t="s">
        <v>19</v>
      </c>
      <c r="D5297" s="38">
        <v>42916</v>
      </c>
      <c r="E5297" s="58">
        <v>-15928</v>
      </c>
      <c r="F5297" s="716"/>
      <c r="G5297" s="232"/>
    </row>
    <row r="5298" spans="1:7" ht="20.25">
      <c r="A5298" s="261"/>
      <c r="B5298" s="244" t="s">
        <v>534</v>
      </c>
      <c r="C5298" s="244" t="s">
        <v>17</v>
      </c>
      <c r="D5298" s="38">
        <v>42931</v>
      </c>
      <c r="E5298" s="58">
        <v>-25661</v>
      </c>
      <c r="G5298" s="232"/>
    </row>
    <row r="5299" spans="1:7" ht="20.25">
      <c r="A5299" s="261"/>
      <c r="B5299" s="244"/>
      <c r="C5299" s="244"/>
      <c r="D5299" s="292"/>
      <c r="E5299" s="58"/>
      <c r="G5299" s="232"/>
    </row>
    <row r="5300" spans="1:7" ht="20.25">
      <c r="A5300" s="261"/>
      <c r="B5300" s="244"/>
      <c r="C5300" s="244"/>
      <c r="D5300" s="244"/>
      <c r="E5300" s="58"/>
      <c r="G5300" s="232"/>
    </row>
    <row r="5301" spans="1:7" ht="20.25">
      <c r="A5301" s="261"/>
      <c r="B5301" s="244"/>
      <c r="C5301" s="262"/>
      <c r="D5301" s="262"/>
      <c r="E5301" s="58"/>
      <c r="G5301" s="232"/>
    </row>
    <row r="5302" spans="1:7" ht="20.25">
      <c r="A5302" s="261"/>
      <c r="B5302" s="244"/>
      <c r="C5302" s="244"/>
      <c r="D5302" s="244"/>
      <c r="E5302" s="58"/>
      <c r="G5302" s="232"/>
    </row>
    <row r="5303" spans="1:7" ht="20.25">
      <c r="A5303" s="244"/>
      <c r="B5303" s="244"/>
      <c r="C5303" s="244"/>
      <c r="D5303" s="244"/>
      <c r="E5303" s="58"/>
      <c r="G5303" s="232"/>
    </row>
    <row r="5304" spans="1:7" ht="20.25">
      <c r="A5304" s="244"/>
      <c r="B5304" s="244"/>
      <c r="C5304" s="244"/>
      <c r="D5304" s="244"/>
      <c r="E5304" s="58"/>
      <c r="G5304" s="232"/>
    </row>
    <row r="5305" spans="1:7" ht="20.25">
      <c r="A5305" s="261"/>
      <c r="B5305" s="244"/>
      <c r="C5305" s="244"/>
      <c r="D5305" s="244"/>
      <c r="E5305" s="58"/>
      <c r="G5305" s="232"/>
    </row>
    <row r="5306" spans="1:7" ht="20.25">
      <c r="A5306" s="261"/>
      <c r="B5306" s="263"/>
      <c r="C5306" s="244"/>
      <c r="D5306" s="264"/>
      <c r="E5306" s="58"/>
      <c r="G5306" s="232"/>
    </row>
    <row r="5307" spans="1:7" ht="20.25">
      <c r="A5307" s="265"/>
      <c r="B5307" s="254"/>
      <c r="C5307" s="181"/>
      <c r="D5307" s="266"/>
      <c r="E5307" s="58"/>
      <c r="G5307" s="232"/>
    </row>
    <row r="5308" spans="1:7" ht="20.25">
      <c r="A5308" s="265"/>
      <c r="B5308" s="181"/>
      <c r="C5308" s="181"/>
      <c r="D5308" s="181"/>
      <c r="E5308" s="58"/>
      <c r="G5308" s="232"/>
    </row>
    <row r="5309" spans="1:7" ht="20.25">
      <c r="A5309" s="244"/>
      <c r="B5309" s="244"/>
      <c r="C5309" s="244"/>
      <c r="D5309" s="244"/>
      <c r="E5309" s="58"/>
      <c r="G5309" s="232"/>
    </row>
    <row r="5310" spans="1:7" ht="20.25">
      <c r="A5310" s="244"/>
      <c r="B5310" s="244"/>
      <c r="C5310" s="244"/>
      <c r="D5310" s="244"/>
      <c r="E5310" s="58"/>
      <c r="G5310" s="232"/>
    </row>
    <row r="5311" spans="1:7" ht="20.25">
      <c r="A5311" s="261"/>
      <c r="B5311" s="244"/>
      <c r="C5311" s="244"/>
      <c r="D5311" s="244"/>
      <c r="E5311" s="58"/>
      <c r="G5311" s="232"/>
    </row>
    <row r="5312" spans="1:7" ht="20.25">
      <c r="A5312" s="261"/>
      <c r="B5312" s="244"/>
      <c r="C5312" s="244"/>
      <c r="D5312" s="244"/>
      <c r="E5312" s="58"/>
      <c r="G5312" s="232"/>
    </row>
    <row r="5313" spans="1:7" ht="20.25">
      <c r="A5313" s="261"/>
      <c r="B5313" s="244"/>
      <c r="C5313" s="244"/>
      <c r="D5313" s="244"/>
      <c r="E5313" s="58"/>
      <c r="G5313" s="232"/>
    </row>
    <row r="5314" spans="1:7" ht="20.25">
      <c r="A5314" s="261"/>
      <c r="B5314" s="244"/>
      <c r="C5314" s="244"/>
      <c r="D5314" s="244"/>
      <c r="E5314" s="58"/>
      <c r="G5314" s="232"/>
    </row>
    <row r="5315" spans="1:7" ht="20.25">
      <c r="A5315" s="261"/>
      <c r="B5315" s="244"/>
      <c r="C5315" s="244"/>
      <c r="D5315" s="244"/>
      <c r="E5315" s="58"/>
      <c r="G5315" s="232"/>
    </row>
    <row r="5316" spans="1:7" ht="20.25">
      <c r="A5316" s="261"/>
      <c r="B5316" s="244"/>
      <c r="C5316" s="244"/>
      <c r="D5316" s="244"/>
      <c r="E5316" s="58"/>
      <c r="G5316" s="232"/>
    </row>
    <row r="5317" spans="1:7" ht="20.25">
      <c r="A5317" s="261"/>
      <c r="B5317" s="244"/>
      <c r="C5317" s="244"/>
      <c r="D5317" s="244"/>
      <c r="E5317" s="58"/>
      <c r="G5317" s="232"/>
    </row>
    <row r="5318" spans="1:7" ht="20.25">
      <c r="A5318" s="244"/>
      <c r="B5318" s="263"/>
      <c r="C5318" s="244"/>
      <c r="D5318" s="267"/>
      <c r="E5318" s="182"/>
      <c r="G5318" s="232"/>
    </row>
    <row r="5319" spans="1:7" ht="20.25">
      <c r="A5319" s="244"/>
      <c r="B5319" s="263"/>
      <c r="C5319" s="244"/>
      <c r="D5319" s="267"/>
      <c r="E5319" s="182"/>
      <c r="G5319" s="232"/>
    </row>
    <row r="5320" spans="1:7" ht="20.25">
      <c r="A5320" s="244"/>
      <c r="B5320" s="263"/>
      <c r="C5320" s="244"/>
      <c r="D5320" s="267" t="s">
        <v>29</v>
      </c>
      <c r="E5320" s="182"/>
      <c r="G5320" s="232"/>
    </row>
    <row r="5321" spans="1:7" ht="20.25">
      <c r="A5321" s="244"/>
      <c r="B5321" s="263"/>
      <c r="C5321" s="244"/>
      <c r="D5321" s="267"/>
      <c r="E5321" s="182"/>
      <c r="G5321" s="232"/>
    </row>
    <row r="5322" spans="1:7" ht="20.25">
      <c r="A5322" s="265"/>
      <c r="B5322" s="268"/>
      <c r="C5322" s="265"/>
      <c r="D5322" s="269"/>
      <c r="E5322" s="183"/>
      <c r="G5322" s="232"/>
    </row>
    <row r="5323" spans="1:7" ht="20.25">
      <c r="A5323" s="256"/>
      <c r="B5323" s="270"/>
      <c r="C5323" s="256"/>
      <c r="D5323" s="269"/>
      <c r="E5323" s="183"/>
      <c r="G5323" s="232"/>
    </row>
    <row r="5324" spans="1:7" ht="20.25">
      <c r="A5324" s="271"/>
      <c r="B5324" s="272"/>
      <c r="C5324" s="1264" t="s">
        <v>779</v>
      </c>
      <c r="D5324" s="1265"/>
      <c r="E5324" s="273">
        <f>SUM(E5297:E5323)</f>
        <v>-41589</v>
      </c>
      <c r="G5324" s="232"/>
    </row>
    <row r="5325" spans="1:7" ht="20.25">
      <c r="A5325" s="274" t="s">
        <v>23</v>
      </c>
      <c r="B5325" s="272"/>
      <c r="C5325" s="254"/>
      <c r="D5325" s="248"/>
      <c r="E5325" s="248"/>
      <c r="G5325" s="232"/>
    </row>
    <row r="5326" spans="1:7" ht="20.25">
      <c r="A5326" s="19" t="s">
        <v>0</v>
      </c>
      <c r="G5326" s="232"/>
    </row>
    <row r="5327" spans="1:7" ht="20.25">
      <c r="A5327" s="19" t="s">
        <v>1</v>
      </c>
      <c r="G5327" s="232"/>
    </row>
    <row r="5328" spans="1:7" ht="20.25">
      <c r="A5328" s="19"/>
      <c r="G5328" s="232"/>
    </row>
    <row r="5329" spans="1:7" ht="20.25">
      <c r="A5329" s="19"/>
      <c r="B5329" s="20"/>
      <c r="C5329" s="19" t="s">
        <v>2</v>
      </c>
      <c r="G5329" s="232"/>
    </row>
    <row r="5330" spans="1:7" ht="20.25">
      <c r="A5330" s="19" t="s">
        <v>3</v>
      </c>
      <c r="B5330" s="23"/>
      <c r="C5330" s="20"/>
      <c r="G5330" s="232"/>
    </row>
    <row r="5331" spans="1:7" ht="20.25">
      <c r="G5331" s="232"/>
    </row>
    <row r="5332" spans="1:7" ht="20.25">
      <c r="A5332" s="21" t="s">
        <v>449</v>
      </c>
      <c r="B5332" s="23"/>
      <c r="C5332" s="20"/>
      <c r="D5332" s="22"/>
      <c r="E5332" s="22"/>
      <c r="G5332" s="232"/>
    </row>
    <row r="5333" spans="1:7" ht="20.25">
      <c r="A5333" s="21" t="s">
        <v>5</v>
      </c>
      <c r="B5333" s="24"/>
      <c r="C5333" s="21"/>
      <c r="D5333" s="22"/>
      <c r="E5333" s="22"/>
      <c r="G5333" s="232"/>
    </row>
    <row r="5334" spans="1:7" ht="20.25">
      <c r="A5334" s="21" t="s">
        <v>6</v>
      </c>
      <c r="B5334" s="24"/>
      <c r="C5334" s="21"/>
      <c r="D5334" s="22"/>
      <c r="E5334" s="22"/>
      <c r="G5334" s="232"/>
    </row>
    <row r="5335" spans="1:7" ht="20.25">
      <c r="A5335" s="714" t="s">
        <v>7</v>
      </c>
      <c r="B5335" s="26" t="s">
        <v>8</v>
      </c>
      <c r="C5335" s="1238" t="s">
        <v>9</v>
      </c>
      <c r="D5335" s="1239"/>
      <c r="E5335" s="714" t="s">
        <v>10</v>
      </c>
      <c r="G5335" s="232"/>
    </row>
    <row r="5336" spans="1:7" ht="20.25">
      <c r="A5336" s="27"/>
      <c r="B5336" s="28" t="s">
        <v>11</v>
      </c>
      <c r="C5336" s="714"/>
      <c r="D5336" s="29"/>
      <c r="E5336" s="27" t="s">
        <v>12</v>
      </c>
      <c r="G5336" s="232"/>
    </row>
    <row r="5337" spans="1:7" ht="20.25">
      <c r="A5337" s="30"/>
      <c r="B5337" s="31"/>
      <c r="C5337" s="715" t="s">
        <v>13</v>
      </c>
      <c r="D5337" s="718" t="s">
        <v>14</v>
      </c>
      <c r="E5337" s="715"/>
      <c r="G5337" s="232"/>
    </row>
    <row r="5338" spans="1:7" ht="20.25">
      <c r="A5338" s="34" t="s">
        <v>450</v>
      </c>
      <c r="B5338" s="280"/>
      <c r="C5338" s="280"/>
      <c r="D5338" s="38"/>
      <c r="E5338" s="89"/>
      <c r="F5338" s="306">
        <v>43101</v>
      </c>
      <c r="G5338" s="232"/>
    </row>
    <row r="5339" spans="1:7" ht="20.25">
      <c r="A5339" s="280"/>
      <c r="B5339" s="280"/>
      <c r="C5339" s="280"/>
      <c r="D5339" s="38"/>
      <c r="E5339" s="89"/>
      <c r="F5339" s="306"/>
      <c r="G5339" s="232"/>
    </row>
    <row r="5340" spans="1:7" ht="20.25">
      <c r="A5340" s="41"/>
      <c r="B5340" s="280"/>
      <c r="C5340" s="280"/>
      <c r="D5340" s="38"/>
      <c r="E5340" s="89"/>
      <c r="G5340" s="232"/>
    </row>
    <row r="5341" spans="1:7" ht="20.25">
      <c r="A5341" s="41"/>
      <c r="B5341" s="280"/>
      <c r="C5341" s="280"/>
      <c r="D5341" s="38"/>
      <c r="E5341" s="89"/>
      <c r="G5341" s="232"/>
    </row>
    <row r="5342" spans="1:7" ht="20.25">
      <c r="A5342" s="41"/>
      <c r="B5342" s="280"/>
      <c r="C5342" s="282"/>
      <c r="D5342" s="38"/>
      <c r="E5342" s="89"/>
      <c r="G5342" s="232"/>
    </row>
    <row r="5343" spans="1:7" ht="20.25">
      <c r="A5343" s="41"/>
      <c r="B5343" s="280"/>
      <c r="C5343" s="282"/>
      <c r="D5343" s="86"/>
      <c r="E5343" s="89"/>
      <c r="G5343" s="232"/>
    </row>
    <row r="5344" spans="1:7" ht="20.25">
      <c r="A5344" s="41"/>
      <c r="B5344" s="280"/>
      <c r="C5344" s="280"/>
      <c r="D5344" s="38"/>
      <c r="E5344" s="89"/>
      <c r="G5344" s="232"/>
    </row>
    <row r="5345" spans="1:7" ht="20.25">
      <c r="A5345" s="41"/>
      <c r="B5345" s="280"/>
      <c r="C5345" s="280"/>
      <c r="D5345" s="38"/>
      <c r="E5345" s="89"/>
      <c r="G5345" s="232"/>
    </row>
    <row r="5346" spans="1:7" ht="20.25">
      <c r="A5346" s="280"/>
      <c r="B5346" s="280"/>
      <c r="C5346" s="280"/>
      <c r="D5346" s="38"/>
      <c r="E5346" s="89"/>
      <c r="G5346" s="232"/>
    </row>
    <row r="5347" spans="1:7" ht="20.25">
      <c r="A5347" s="41"/>
      <c r="B5347" s="280"/>
      <c r="C5347" s="280"/>
      <c r="D5347" s="38"/>
      <c r="E5347" s="89"/>
      <c r="G5347" s="232"/>
    </row>
    <row r="5348" spans="1:7" ht="20.25">
      <c r="A5348" s="41"/>
      <c r="B5348" s="281"/>
      <c r="C5348" s="280"/>
      <c r="D5348" s="78"/>
      <c r="E5348" s="89"/>
      <c r="G5348" s="232"/>
    </row>
    <row r="5349" spans="1:7" ht="20.25">
      <c r="A5349" s="47"/>
      <c r="B5349" s="28"/>
      <c r="C5349" s="27"/>
      <c r="D5349" s="148"/>
      <c r="E5349" s="89"/>
      <c r="G5349" s="232"/>
    </row>
    <row r="5350" spans="1:7" ht="20.25">
      <c r="A5350" s="47"/>
      <c r="B5350" s="27"/>
      <c r="C5350" s="27"/>
      <c r="D5350" s="27"/>
      <c r="E5350" s="89"/>
      <c r="G5350" s="232"/>
    </row>
    <row r="5351" spans="1:7" ht="20.25">
      <c r="A5351" s="280"/>
      <c r="B5351" s="280"/>
      <c r="C5351" s="280"/>
      <c r="D5351" s="38"/>
      <c r="E5351" s="89"/>
      <c r="G5351" s="232"/>
    </row>
    <row r="5352" spans="1:7" ht="20.25">
      <c r="A5352" s="280"/>
      <c r="B5352" s="280"/>
      <c r="C5352" s="280"/>
      <c r="D5352" s="38"/>
      <c r="E5352" s="89"/>
      <c r="G5352" s="232"/>
    </row>
    <row r="5353" spans="1:7" ht="20.25">
      <c r="A5353" s="41"/>
      <c r="B5353" s="280"/>
      <c r="C5353" s="280"/>
      <c r="D5353" s="38"/>
      <c r="E5353" s="89"/>
      <c r="G5353" s="232"/>
    </row>
    <row r="5354" spans="1:7" ht="20.25">
      <c r="A5354" s="41"/>
      <c r="B5354" s="280"/>
      <c r="C5354" s="280"/>
      <c r="D5354" s="38"/>
      <c r="E5354" s="89"/>
      <c r="G5354" s="232"/>
    </row>
    <row r="5355" spans="1:7" ht="20.25">
      <c r="A5355" s="41"/>
      <c r="B5355" s="280"/>
      <c r="C5355" s="280"/>
      <c r="D5355" s="38"/>
      <c r="E5355" s="89"/>
      <c r="G5355" s="232"/>
    </row>
    <row r="5356" spans="1:7" ht="20.25">
      <c r="A5356" s="280"/>
      <c r="B5356" s="281"/>
      <c r="C5356" s="280"/>
      <c r="D5356" s="45"/>
      <c r="E5356" s="46"/>
      <c r="G5356" s="232"/>
    </row>
    <row r="5357" spans="1:7" ht="20.25">
      <c r="A5357" s="280"/>
      <c r="B5357" s="281"/>
      <c r="C5357" s="280"/>
      <c r="D5357" s="45"/>
      <c r="E5357" s="46"/>
      <c r="G5357" s="232"/>
    </row>
    <row r="5358" spans="1:7" ht="20.25">
      <c r="A5358" s="280"/>
      <c r="B5358" s="281"/>
      <c r="C5358" s="280"/>
      <c r="D5358" s="45"/>
      <c r="E5358" s="46"/>
      <c r="G5358" s="232"/>
    </row>
    <row r="5359" spans="1:7" ht="20.25">
      <c r="A5359" s="280"/>
      <c r="B5359" s="281"/>
      <c r="C5359" s="280"/>
      <c r="D5359" s="45"/>
      <c r="E5359" s="46"/>
      <c r="G5359" s="232"/>
    </row>
    <row r="5360" spans="1:7" ht="20.25">
      <c r="A5360" s="280"/>
      <c r="B5360" s="281"/>
      <c r="C5360" s="280"/>
      <c r="D5360" s="45"/>
      <c r="E5360" s="46"/>
      <c r="G5360" s="232"/>
    </row>
    <row r="5361" spans="1:7" ht="20.25">
      <c r="A5361" s="280"/>
      <c r="B5361" s="281"/>
      <c r="C5361" s="280"/>
      <c r="D5361" s="45" t="s">
        <v>29</v>
      </c>
      <c r="E5361" s="46"/>
      <c r="G5361" s="232"/>
    </row>
    <row r="5362" spans="1:7" ht="20.25">
      <c r="A5362" s="280"/>
      <c r="B5362" s="281"/>
      <c r="C5362" s="280"/>
      <c r="D5362" s="45"/>
      <c r="E5362" s="46"/>
      <c r="G5362" s="232"/>
    </row>
    <row r="5363" spans="1:7" ht="20.25">
      <c r="A5363" s="47"/>
      <c r="B5363" s="48"/>
      <c r="C5363" s="47"/>
      <c r="D5363" s="49"/>
      <c r="E5363" s="50"/>
      <c r="G5363" s="232"/>
    </row>
    <row r="5364" spans="1:7" ht="20.25">
      <c r="A5364" s="30"/>
      <c r="B5364" s="51"/>
      <c r="C5364" s="30"/>
      <c r="D5364" s="49"/>
      <c r="E5364" s="50"/>
      <c r="G5364" s="232"/>
    </row>
    <row r="5365" spans="1:7" ht="20.25">
      <c r="A5365" s="52"/>
      <c r="B5365" s="53"/>
      <c r="C5365" s="1238" t="s">
        <v>779</v>
      </c>
      <c r="D5365" s="1239"/>
      <c r="E5365" s="140">
        <f>SUM(E5338:E5364)</f>
        <v>0</v>
      </c>
      <c r="G5365" s="232"/>
    </row>
    <row r="5366" spans="1:7" ht="20.25">
      <c r="A5366" s="55" t="s">
        <v>23</v>
      </c>
      <c r="B5366" s="53"/>
      <c r="C5366" s="28"/>
      <c r="E5366" s="187"/>
      <c r="G5366" s="232"/>
    </row>
    <row r="5367" spans="1:7" ht="20.25">
      <c r="A5367" s="19" t="s">
        <v>0</v>
      </c>
      <c r="G5367" s="232"/>
    </row>
    <row r="5368" spans="1:7" ht="20.25">
      <c r="A5368" s="19" t="s">
        <v>1</v>
      </c>
      <c r="G5368" s="232"/>
    </row>
    <row r="5369" spans="1:7" ht="20.25">
      <c r="A5369" s="19"/>
      <c r="G5369" s="232"/>
    </row>
    <row r="5370" spans="1:7" ht="20.25">
      <c r="A5370" s="19"/>
      <c r="B5370" s="20"/>
      <c r="C5370" s="19" t="s">
        <v>2</v>
      </c>
      <c r="D5370" s="22"/>
      <c r="E5370" s="22"/>
      <c r="G5370" s="232"/>
    </row>
    <row r="5371" spans="1:7" ht="20.25">
      <c r="A5371" s="19" t="s">
        <v>3</v>
      </c>
      <c r="B5371" s="23"/>
      <c r="C5371" s="20"/>
      <c r="D5371" s="22"/>
      <c r="E5371" s="22"/>
      <c r="G5371" s="232"/>
    </row>
    <row r="5372" spans="1:7" ht="20.25">
      <c r="A5372" s="19"/>
      <c r="B5372" s="23"/>
      <c r="C5372" s="20"/>
      <c r="D5372" s="22"/>
      <c r="E5372" s="22"/>
      <c r="G5372" s="232"/>
    </row>
    <row r="5373" spans="1:7" ht="20.25">
      <c r="A5373" s="21" t="s">
        <v>451</v>
      </c>
      <c r="B5373" s="23"/>
      <c r="C5373" s="20"/>
      <c r="D5373" s="22"/>
      <c r="E5373" s="22"/>
      <c r="G5373" s="232"/>
    </row>
    <row r="5374" spans="1:7" ht="20.25">
      <c r="A5374" s="21" t="s">
        <v>5</v>
      </c>
      <c r="B5374" s="24"/>
      <c r="C5374" s="21"/>
      <c r="D5374" s="22"/>
      <c r="E5374" s="22"/>
      <c r="G5374" s="232"/>
    </row>
    <row r="5375" spans="1:7" ht="20.25">
      <c r="A5375" s="21" t="s">
        <v>6</v>
      </c>
      <c r="B5375" s="24"/>
      <c r="C5375" s="21"/>
      <c r="D5375" s="22"/>
      <c r="E5375" s="22"/>
      <c r="G5375" s="232"/>
    </row>
    <row r="5376" spans="1:7" ht="20.25">
      <c r="A5376" s="714" t="s">
        <v>7</v>
      </c>
      <c r="B5376" s="26" t="s">
        <v>8</v>
      </c>
      <c r="C5376" s="1238" t="s">
        <v>9</v>
      </c>
      <c r="D5376" s="1266"/>
      <c r="E5376" s="714" t="s">
        <v>10</v>
      </c>
      <c r="G5376" s="232"/>
    </row>
    <row r="5377" spans="1:8" ht="20.25">
      <c r="A5377" s="27"/>
      <c r="B5377" s="28" t="s">
        <v>11</v>
      </c>
      <c r="C5377" s="714"/>
      <c r="D5377" s="29"/>
      <c r="E5377" s="27" t="s">
        <v>12</v>
      </c>
      <c r="G5377" s="232"/>
    </row>
    <row r="5378" spans="1:8" ht="20.25">
      <c r="A5378" s="30"/>
      <c r="B5378" s="31"/>
      <c r="C5378" s="715" t="s">
        <v>13</v>
      </c>
      <c r="D5378" s="718" t="s">
        <v>14</v>
      </c>
      <c r="E5378" s="715"/>
      <c r="G5378" s="232"/>
    </row>
    <row r="5379" spans="1:8" ht="20.25">
      <c r="A5379" s="34" t="s">
        <v>527</v>
      </c>
      <c r="B5379" s="280" t="s">
        <v>18</v>
      </c>
      <c r="C5379" s="280" t="s">
        <v>17</v>
      </c>
      <c r="D5379" s="86">
        <v>43146</v>
      </c>
      <c r="E5379" s="197">
        <v>3090706</v>
      </c>
      <c r="G5379" s="232"/>
      <c r="H5379" s="668"/>
    </row>
    <row r="5380" spans="1:8" ht="20.25">
      <c r="A5380" s="280"/>
      <c r="B5380" s="280" t="s">
        <v>18</v>
      </c>
      <c r="C5380" s="280" t="s">
        <v>19</v>
      </c>
      <c r="D5380" s="86">
        <v>43159</v>
      </c>
      <c r="E5380" s="284">
        <v>3503868</v>
      </c>
      <c r="F5380" s="305"/>
      <c r="G5380" s="232"/>
      <c r="H5380" s="668"/>
    </row>
    <row r="5381" spans="1:8" ht="20.25">
      <c r="A5381" s="41"/>
      <c r="B5381" s="280" t="s">
        <v>18</v>
      </c>
      <c r="C5381" s="280" t="s">
        <v>17</v>
      </c>
      <c r="D5381" s="86">
        <v>43174</v>
      </c>
      <c r="E5381" s="197">
        <v>4338527</v>
      </c>
      <c r="G5381" s="232"/>
      <c r="H5381" s="668"/>
    </row>
    <row r="5382" spans="1:8" ht="20.25">
      <c r="A5382" s="41"/>
      <c r="B5382" s="280" t="s">
        <v>18</v>
      </c>
      <c r="C5382" s="280" t="s">
        <v>19</v>
      </c>
      <c r="D5382" s="86">
        <v>43190</v>
      </c>
      <c r="E5382" s="284">
        <v>3142469</v>
      </c>
      <c r="F5382" s="305"/>
      <c r="G5382" s="232"/>
      <c r="H5382" s="668"/>
    </row>
    <row r="5383" spans="1:8" ht="20.25">
      <c r="A5383" s="41"/>
      <c r="B5383" s="280"/>
      <c r="C5383" s="280"/>
      <c r="D5383" s="86"/>
      <c r="E5383" s="284"/>
      <c r="F5383" s="305"/>
      <c r="G5383" s="232"/>
      <c r="H5383" s="668"/>
    </row>
    <row r="5384" spans="1:8" ht="20.25">
      <c r="A5384" s="280"/>
      <c r="B5384" s="281"/>
      <c r="C5384" s="282"/>
      <c r="D5384" s="286"/>
      <c r="E5384" s="284"/>
      <c r="F5384" s="304"/>
      <c r="G5384" s="232"/>
    </row>
    <row r="5385" spans="1:8" ht="20.25">
      <c r="A5385" s="41"/>
      <c r="B5385" s="281"/>
      <c r="C5385" s="280"/>
      <c r="D5385" s="286"/>
      <c r="E5385" s="284"/>
      <c r="F5385" s="305"/>
      <c r="G5385" s="232"/>
    </row>
    <row r="5386" spans="1:8" ht="20.25">
      <c r="A5386" s="41"/>
      <c r="B5386" s="281"/>
      <c r="C5386" s="282"/>
      <c r="D5386" s="286"/>
      <c r="E5386" s="284"/>
      <c r="F5386" s="304"/>
      <c r="G5386" s="232"/>
    </row>
    <row r="5387" spans="1:8" ht="20.25">
      <c r="A5387" s="41"/>
      <c r="B5387" s="281"/>
      <c r="C5387" s="280"/>
      <c r="D5387" s="283"/>
      <c r="E5387" s="284"/>
      <c r="G5387" s="232"/>
    </row>
    <row r="5388" spans="1:8" ht="20.25">
      <c r="A5388" s="41"/>
      <c r="B5388" s="281"/>
      <c r="C5388" s="280"/>
      <c r="D5388" s="283"/>
      <c r="E5388" s="277"/>
      <c r="G5388" s="232"/>
    </row>
    <row r="5389" spans="1:8" ht="20.25">
      <c r="A5389" s="41"/>
      <c r="B5389" s="281"/>
      <c r="C5389" s="280"/>
      <c r="D5389" s="216"/>
      <c r="E5389" s="276"/>
      <c r="G5389" s="232"/>
    </row>
    <row r="5390" spans="1:8" ht="20.25">
      <c r="A5390" s="47"/>
      <c r="B5390" s="28"/>
      <c r="C5390" s="27"/>
      <c r="D5390" s="28"/>
      <c r="E5390" s="275"/>
      <c r="G5390" s="232"/>
    </row>
    <row r="5391" spans="1:8" ht="20.25">
      <c r="A5391" s="47"/>
      <c r="B5391" s="148"/>
      <c r="C5391" s="27"/>
      <c r="D5391" s="28"/>
      <c r="E5391" s="275"/>
      <c r="G5391" s="232"/>
    </row>
    <row r="5392" spans="1:8" ht="20.25">
      <c r="A5392" s="280"/>
      <c r="B5392" s="281"/>
      <c r="C5392" s="280"/>
      <c r="D5392" s="283"/>
      <c r="E5392" s="276"/>
      <c r="G5392" s="232"/>
    </row>
    <row r="5393" spans="1:7" ht="20.25">
      <c r="A5393" s="280"/>
      <c r="B5393" s="281"/>
      <c r="C5393" s="280"/>
      <c r="D5393" s="283"/>
      <c r="E5393" s="277"/>
      <c r="G5393" s="232"/>
    </row>
    <row r="5394" spans="1:7" ht="20.25">
      <c r="A5394" s="41"/>
      <c r="B5394" s="281"/>
      <c r="C5394" s="280"/>
      <c r="D5394" s="283"/>
      <c r="E5394" s="276"/>
      <c r="G5394" s="232"/>
    </row>
    <row r="5395" spans="1:7" ht="20.25">
      <c r="A5395" s="41"/>
      <c r="B5395" s="281"/>
      <c r="C5395" s="280"/>
      <c r="D5395" s="283"/>
      <c r="E5395" s="276"/>
      <c r="G5395" s="232"/>
    </row>
    <row r="5396" spans="1:7" ht="20.25">
      <c r="A5396" s="41"/>
      <c r="B5396" s="281"/>
      <c r="C5396" s="280"/>
      <c r="D5396" s="283"/>
      <c r="E5396" s="275"/>
      <c r="G5396" s="232"/>
    </row>
    <row r="5397" spans="1:7" ht="20.25">
      <c r="A5397" s="280"/>
      <c r="B5397" s="281"/>
      <c r="C5397" s="280"/>
      <c r="D5397" s="116"/>
      <c r="E5397" s="275"/>
      <c r="G5397" s="232"/>
    </row>
    <row r="5398" spans="1:7" ht="20.25">
      <c r="A5398" s="280"/>
      <c r="B5398" s="281"/>
      <c r="C5398" s="280"/>
      <c r="D5398" s="116"/>
      <c r="E5398" s="182"/>
      <c r="G5398" s="232"/>
    </row>
    <row r="5399" spans="1:7" ht="20.25">
      <c r="A5399" s="280"/>
      <c r="B5399" s="281"/>
      <c r="C5399" s="280"/>
      <c r="D5399" s="116"/>
      <c r="E5399" s="182"/>
      <c r="G5399" s="232"/>
    </row>
    <row r="5400" spans="1:7" ht="20.25">
      <c r="A5400" s="280"/>
      <c r="B5400" s="281"/>
      <c r="C5400" s="280"/>
      <c r="D5400" s="116"/>
      <c r="E5400" s="182"/>
      <c r="G5400" s="232"/>
    </row>
    <row r="5401" spans="1:7" ht="20.25">
      <c r="A5401" s="280"/>
      <c r="B5401" s="281"/>
      <c r="C5401" s="280"/>
      <c r="D5401" s="116"/>
      <c r="E5401" s="182"/>
      <c r="G5401" s="232"/>
    </row>
    <row r="5402" spans="1:7" ht="20.25">
      <c r="A5402" s="280"/>
      <c r="B5402" s="281"/>
      <c r="C5402" s="280"/>
      <c r="D5402" s="116" t="s">
        <v>29</v>
      </c>
      <c r="E5402" s="182"/>
      <c r="G5402" s="232"/>
    </row>
    <row r="5403" spans="1:7" ht="20.25">
      <c r="A5403" s="280"/>
      <c r="B5403" s="281"/>
      <c r="C5403" s="280"/>
      <c r="D5403" s="116"/>
      <c r="E5403" s="182"/>
      <c r="G5403" s="232"/>
    </row>
    <row r="5404" spans="1:7" ht="20.25">
      <c r="A5404" s="47"/>
      <c r="B5404" s="48"/>
      <c r="C5404" s="47"/>
      <c r="D5404" s="53"/>
      <c r="E5404" s="182"/>
      <c r="G5404" s="232"/>
    </row>
    <row r="5405" spans="1:7" ht="20.25">
      <c r="A5405" s="30"/>
      <c r="B5405" s="51"/>
      <c r="C5405" s="30"/>
      <c r="D5405" s="53"/>
      <c r="E5405" s="278"/>
      <c r="G5405" s="232"/>
    </row>
    <row r="5406" spans="1:7" ht="20.25">
      <c r="A5406" s="52"/>
      <c r="B5406" s="53"/>
      <c r="C5406" s="1238" t="s">
        <v>779</v>
      </c>
      <c r="D5406" s="1239"/>
      <c r="E5406" s="140">
        <f>SUM(E5379:E5405)</f>
        <v>14075570</v>
      </c>
      <c r="G5406" s="232"/>
    </row>
    <row r="5407" spans="1:7" ht="20.25">
      <c r="A5407" s="55" t="s">
        <v>23</v>
      </c>
      <c r="B5407" s="53"/>
      <c r="C5407" s="28"/>
      <c r="D5407" s="28"/>
      <c r="E5407" s="179"/>
      <c r="G5407" s="232"/>
    </row>
    <row r="5408" spans="1:7" ht="20.25">
      <c r="A5408" s="19" t="s">
        <v>0</v>
      </c>
      <c r="B5408" s="40"/>
      <c r="C5408" s="40"/>
      <c r="D5408" s="40"/>
      <c r="E5408" s="40"/>
      <c r="G5408" s="232"/>
    </row>
    <row r="5409" spans="1:7" ht="20.25">
      <c r="A5409" s="19" t="s">
        <v>1</v>
      </c>
      <c r="G5409" s="232"/>
    </row>
    <row r="5410" spans="1:7" ht="20.25">
      <c r="G5410" s="232"/>
    </row>
    <row r="5411" spans="1:7" ht="20.25">
      <c r="A5411" s="19"/>
      <c r="B5411" s="20"/>
      <c r="C5411" s="19" t="s">
        <v>2</v>
      </c>
      <c r="D5411" s="22"/>
      <c r="E5411" s="22"/>
      <c r="G5411" s="232"/>
    </row>
    <row r="5412" spans="1:7" ht="20.25">
      <c r="A5412" s="19" t="s">
        <v>3</v>
      </c>
      <c r="B5412" s="23"/>
      <c r="C5412" s="20"/>
      <c r="D5412" s="22"/>
      <c r="E5412" s="22"/>
      <c r="G5412" s="232"/>
    </row>
    <row r="5413" spans="1:7" ht="20.25">
      <c r="A5413" s="19"/>
      <c r="B5413" s="23"/>
      <c r="C5413" s="20"/>
      <c r="D5413" s="22"/>
      <c r="E5413" s="22"/>
      <c r="G5413" s="232"/>
    </row>
    <row r="5414" spans="1:7" ht="20.25">
      <c r="A5414" s="21" t="s">
        <v>453</v>
      </c>
      <c r="B5414" s="23"/>
      <c r="C5414" s="20"/>
      <c r="D5414" s="22"/>
      <c r="E5414" s="22"/>
      <c r="G5414" s="232"/>
    </row>
    <row r="5415" spans="1:7" ht="20.25">
      <c r="A5415" s="21" t="s">
        <v>5</v>
      </c>
      <c r="B5415" s="24"/>
      <c r="C5415" s="21"/>
      <c r="D5415" s="22"/>
      <c r="E5415" s="22"/>
      <c r="G5415" s="232"/>
    </row>
    <row r="5416" spans="1:7" ht="20.25">
      <c r="A5416" s="21" t="s">
        <v>6</v>
      </c>
      <c r="B5416" s="24"/>
      <c r="C5416" s="21"/>
      <c r="D5416" s="22"/>
      <c r="E5416" s="22"/>
      <c r="G5416" s="232"/>
    </row>
    <row r="5417" spans="1:7" ht="20.25">
      <c r="A5417" s="714" t="s">
        <v>7</v>
      </c>
      <c r="B5417" s="26" t="s">
        <v>8</v>
      </c>
      <c r="C5417" s="1238" t="s">
        <v>9</v>
      </c>
      <c r="D5417" s="1239"/>
      <c r="E5417" s="714" t="s">
        <v>10</v>
      </c>
      <c r="G5417" s="232"/>
    </row>
    <row r="5418" spans="1:7" ht="20.25">
      <c r="A5418" s="27"/>
      <c r="B5418" s="28" t="s">
        <v>11</v>
      </c>
      <c r="C5418" s="714"/>
      <c r="D5418" s="29"/>
      <c r="E5418" s="27" t="s">
        <v>12</v>
      </c>
      <c r="G5418" s="232"/>
    </row>
    <row r="5419" spans="1:7" ht="20.25">
      <c r="A5419" s="30"/>
      <c r="B5419" s="31"/>
      <c r="C5419" s="715" t="s">
        <v>13</v>
      </c>
      <c r="D5419" s="718" t="s">
        <v>14</v>
      </c>
      <c r="E5419" s="715"/>
      <c r="G5419" s="232"/>
    </row>
    <row r="5420" spans="1:7" ht="20.25">
      <c r="A5420" s="34" t="s">
        <v>454</v>
      </c>
      <c r="B5420" s="280" t="s">
        <v>528</v>
      </c>
      <c r="C5420" s="280" t="s">
        <v>17</v>
      </c>
      <c r="D5420" s="86">
        <v>42870</v>
      </c>
      <c r="E5420" s="89">
        <v>127184</v>
      </c>
      <c r="F5420" s="716"/>
      <c r="G5420" s="232"/>
    </row>
    <row r="5421" spans="1:7" ht="20.25">
      <c r="A5421" s="41"/>
      <c r="B5421" s="280" t="s">
        <v>441</v>
      </c>
      <c r="C5421" s="280" t="s">
        <v>184</v>
      </c>
      <c r="D5421" s="38">
        <v>43069</v>
      </c>
      <c r="E5421" s="89">
        <v>-211896</v>
      </c>
      <c r="G5421" s="232"/>
    </row>
    <row r="5422" spans="1:7" ht="20.25">
      <c r="A5422" s="41"/>
      <c r="B5422" s="280" t="s">
        <v>18</v>
      </c>
      <c r="C5422" s="280" t="s">
        <v>19</v>
      </c>
      <c r="D5422" s="86">
        <v>43159</v>
      </c>
      <c r="E5422" s="89">
        <v>-1</v>
      </c>
      <c r="F5422" s="302">
        <v>43101</v>
      </c>
      <c r="G5422" s="232"/>
    </row>
    <row r="5423" spans="1:7" ht="20.25">
      <c r="A5423" s="41"/>
      <c r="B5423" s="280"/>
      <c r="C5423" s="280"/>
      <c r="D5423" s="86"/>
      <c r="E5423" s="89"/>
      <c r="F5423" s="302">
        <v>43101</v>
      </c>
      <c r="G5423" s="232"/>
    </row>
    <row r="5424" spans="1:7" ht="20.25">
      <c r="A5424" s="41"/>
      <c r="B5424" s="280"/>
      <c r="C5424" s="280"/>
      <c r="D5424" s="38"/>
      <c r="E5424" s="89"/>
      <c r="G5424" s="232"/>
    </row>
    <row r="5425" spans="1:7" ht="20.25">
      <c r="A5425" s="41"/>
      <c r="B5425" s="280"/>
      <c r="C5425" s="280"/>
      <c r="D5425" s="38"/>
      <c r="E5425" s="89"/>
      <c r="G5425" s="232"/>
    </row>
    <row r="5426" spans="1:7" ht="20.25">
      <c r="A5426" s="41"/>
      <c r="B5426" s="280"/>
      <c r="C5426" s="280"/>
      <c r="D5426" s="38"/>
      <c r="E5426" s="89"/>
      <c r="G5426" s="232"/>
    </row>
    <row r="5427" spans="1:7" ht="20.25">
      <c r="A5427" s="41"/>
      <c r="B5427" s="280"/>
      <c r="C5427" s="280"/>
      <c r="D5427" s="38"/>
      <c r="E5427" s="89"/>
      <c r="G5427" s="232"/>
    </row>
    <row r="5428" spans="1:7" ht="20.25">
      <c r="A5428" s="41"/>
      <c r="B5428" s="281"/>
      <c r="C5428" s="280"/>
      <c r="D5428" s="78"/>
      <c r="E5428" s="89"/>
      <c r="G5428" s="232"/>
    </row>
    <row r="5429" spans="1:7" ht="20.25">
      <c r="A5429" s="47"/>
      <c r="B5429" s="28"/>
      <c r="C5429" s="27"/>
      <c r="D5429" s="148"/>
      <c r="E5429" s="89"/>
      <c r="G5429" s="232"/>
    </row>
    <row r="5430" spans="1:7" ht="20.25">
      <c r="A5430" s="47"/>
      <c r="B5430" s="27"/>
      <c r="C5430" s="27"/>
      <c r="D5430" s="27"/>
      <c r="E5430" s="89"/>
      <c r="G5430" s="232"/>
    </row>
    <row r="5431" spans="1:7" ht="20.25">
      <c r="A5431" s="280"/>
      <c r="B5431" s="280"/>
      <c r="C5431" s="280"/>
      <c r="D5431" s="38"/>
      <c r="E5431" s="89"/>
      <c r="G5431" s="232"/>
    </row>
    <row r="5432" spans="1:7" ht="20.25">
      <c r="A5432" s="280"/>
      <c r="B5432" s="280"/>
      <c r="C5432" s="280"/>
      <c r="D5432" s="38"/>
      <c r="E5432" s="89"/>
      <c r="G5432" s="232"/>
    </row>
    <row r="5433" spans="1:7" ht="20.25">
      <c r="A5433" s="41"/>
      <c r="B5433" s="280"/>
      <c r="C5433" s="280"/>
      <c r="D5433" s="38"/>
      <c r="E5433" s="89"/>
      <c r="G5433" s="232"/>
    </row>
    <row r="5434" spans="1:7" ht="20.25">
      <c r="A5434" s="41"/>
      <c r="B5434" s="280"/>
      <c r="C5434" s="280"/>
      <c r="D5434" s="38"/>
      <c r="E5434" s="89"/>
      <c r="G5434" s="232"/>
    </row>
    <row r="5435" spans="1:7" ht="20.25">
      <c r="A5435" s="41"/>
      <c r="B5435" s="280"/>
      <c r="C5435" s="280"/>
      <c r="D5435" s="38"/>
      <c r="E5435" s="89"/>
      <c r="G5435" s="232"/>
    </row>
    <row r="5436" spans="1:7" ht="20.25">
      <c r="A5436" s="280"/>
      <c r="B5436" s="281"/>
      <c r="C5436" s="280"/>
      <c r="D5436" s="45"/>
      <c r="E5436" s="46"/>
      <c r="G5436" s="232"/>
    </row>
    <row r="5437" spans="1:7" ht="20.25">
      <c r="A5437" s="280"/>
      <c r="B5437" s="281"/>
      <c r="C5437" s="280"/>
      <c r="D5437" s="45"/>
      <c r="E5437" s="46"/>
      <c r="G5437" s="232"/>
    </row>
    <row r="5438" spans="1:7" ht="20.25">
      <c r="A5438" s="280"/>
      <c r="B5438" s="281"/>
      <c r="C5438" s="280"/>
      <c r="D5438" s="45"/>
      <c r="E5438" s="46"/>
      <c r="G5438" s="232"/>
    </row>
    <row r="5439" spans="1:7" ht="20.25">
      <c r="A5439" s="280"/>
      <c r="B5439" s="281"/>
      <c r="C5439" s="280"/>
      <c r="D5439" s="45"/>
      <c r="E5439" s="46"/>
      <c r="G5439" s="232"/>
    </row>
    <row r="5440" spans="1:7" ht="20.25">
      <c r="A5440" s="280"/>
      <c r="B5440" s="281"/>
      <c r="C5440" s="280"/>
      <c r="D5440" s="45"/>
      <c r="E5440" s="46"/>
      <c r="G5440" s="232"/>
    </row>
    <row r="5441" spans="1:7" ht="20.25">
      <c r="A5441" s="280"/>
      <c r="B5441" s="281"/>
      <c r="C5441" s="280"/>
      <c r="D5441" s="45"/>
      <c r="E5441" s="46"/>
      <c r="G5441" s="232"/>
    </row>
    <row r="5442" spans="1:7" ht="20.25">
      <c r="A5442" s="280"/>
      <c r="B5442" s="281"/>
      <c r="C5442" s="280"/>
      <c r="D5442" s="45"/>
      <c r="E5442" s="46"/>
      <c r="G5442" s="232"/>
    </row>
    <row r="5443" spans="1:7" ht="20.25">
      <c r="A5443" s="280"/>
      <c r="B5443" s="281"/>
      <c r="C5443" s="280"/>
      <c r="D5443" s="45" t="s">
        <v>29</v>
      </c>
      <c r="E5443" s="46"/>
      <c r="G5443" s="232"/>
    </row>
    <row r="5444" spans="1:7" ht="20.25">
      <c r="A5444" s="280"/>
      <c r="B5444" s="281"/>
      <c r="C5444" s="280"/>
      <c r="D5444" s="45"/>
      <c r="E5444" s="46"/>
      <c r="G5444" s="232"/>
    </row>
    <row r="5445" spans="1:7" ht="20.25">
      <c r="A5445" s="47"/>
      <c r="B5445" s="48"/>
      <c r="C5445" s="47"/>
      <c r="D5445" s="49"/>
      <c r="E5445" s="50"/>
      <c r="G5445" s="232"/>
    </row>
    <row r="5446" spans="1:7" ht="20.25">
      <c r="A5446" s="30"/>
      <c r="B5446" s="51"/>
      <c r="C5446" s="30"/>
      <c r="D5446" s="49"/>
      <c r="E5446" s="50"/>
      <c r="G5446" s="232"/>
    </row>
    <row r="5447" spans="1:7" ht="20.25">
      <c r="A5447" s="52"/>
      <c r="B5447" s="53"/>
      <c r="C5447" s="1238" t="s">
        <v>779</v>
      </c>
      <c r="D5447" s="1239"/>
      <c r="E5447" s="140">
        <f>SUM(E5420:E5446)</f>
        <v>-84713</v>
      </c>
      <c r="G5447" s="232"/>
    </row>
    <row r="5448" spans="1:7" ht="20.25">
      <c r="A5448" s="55" t="s">
        <v>23</v>
      </c>
      <c r="B5448" s="53"/>
      <c r="C5448" s="28"/>
      <c r="D5448" s="28"/>
      <c r="E5448" s="179"/>
      <c r="G5448" s="232"/>
    </row>
    <row r="5449" spans="1:7" ht="20.25">
      <c r="A5449" s="19" t="s">
        <v>0</v>
      </c>
      <c r="B5449" s="40"/>
      <c r="C5449" s="40"/>
      <c r="D5449" s="40"/>
      <c r="E5449" s="40"/>
      <c r="G5449" s="232"/>
    </row>
    <row r="5450" spans="1:7" ht="20.25">
      <c r="A5450" s="19" t="s">
        <v>1</v>
      </c>
      <c r="G5450" s="232"/>
    </row>
    <row r="5451" spans="1:7" ht="20.25">
      <c r="G5451" s="232"/>
    </row>
    <row r="5452" spans="1:7" ht="20.25">
      <c r="A5452" s="19"/>
      <c r="B5452" s="20"/>
      <c r="C5452" s="19" t="s">
        <v>2</v>
      </c>
      <c r="D5452" s="22"/>
      <c r="E5452" s="22"/>
      <c r="G5452" s="232"/>
    </row>
    <row r="5453" spans="1:7" ht="20.25">
      <c r="A5453" s="19" t="s">
        <v>3</v>
      </c>
      <c r="B5453" s="23"/>
      <c r="C5453" s="20"/>
      <c r="D5453" s="22"/>
      <c r="E5453" s="22"/>
      <c r="G5453" s="232"/>
    </row>
    <row r="5454" spans="1:7" ht="20.25">
      <c r="A5454" s="19"/>
      <c r="B5454" s="23"/>
      <c r="C5454" s="20"/>
      <c r="D5454" s="22"/>
      <c r="E5454" s="22"/>
      <c r="G5454" s="232"/>
    </row>
    <row r="5455" spans="1:7" ht="20.25">
      <c r="A5455" s="21" t="s">
        <v>455</v>
      </c>
      <c r="B5455" s="23"/>
      <c r="C5455" s="20"/>
      <c r="D5455" s="22"/>
      <c r="E5455" s="22"/>
      <c r="G5455" s="232"/>
    </row>
    <row r="5456" spans="1:7" ht="20.25">
      <c r="A5456" s="21" t="s">
        <v>5</v>
      </c>
      <c r="B5456" s="24"/>
      <c r="C5456" s="21"/>
      <c r="D5456" s="22"/>
      <c r="E5456" s="22"/>
      <c r="G5456" s="232"/>
    </row>
    <row r="5457" spans="1:7" ht="20.25">
      <c r="A5457" s="21" t="s">
        <v>6</v>
      </c>
      <c r="B5457" s="24"/>
      <c r="C5457" s="21"/>
      <c r="D5457" s="22"/>
      <c r="E5457" s="22"/>
      <c r="G5457" s="232"/>
    </row>
    <row r="5458" spans="1:7" ht="20.25">
      <c r="A5458" s="714" t="s">
        <v>7</v>
      </c>
      <c r="B5458" s="26" t="s">
        <v>8</v>
      </c>
      <c r="C5458" s="1238" t="s">
        <v>9</v>
      </c>
      <c r="D5458" s="1239"/>
      <c r="E5458" s="714" t="s">
        <v>10</v>
      </c>
      <c r="G5458" s="232"/>
    </row>
    <row r="5459" spans="1:7" ht="20.25">
      <c r="A5459" s="27"/>
      <c r="B5459" s="28" t="s">
        <v>11</v>
      </c>
      <c r="C5459" s="714"/>
      <c r="D5459" s="29"/>
      <c r="E5459" s="27" t="s">
        <v>12</v>
      </c>
      <c r="G5459" s="232"/>
    </row>
    <row r="5460" spans="1:7" ht="20.25">
      <c r="A5460" s="30"/>
      <c r="B5460" s="31"/>
      <c r="C5460" s="715" t="s">
        <v>13</v>
      </c>
      <c r="D5460" s="718" t="s">
        <v>14</v>
      </c>
      <c r="E5460" s="715"/>
      <c r="G5460" s="232"/>
    </row>
    <row r="5461" spans="1:7" ht="20.25">
      <c r="A5461" s="34" t="s">
        <v>456</v>
      </c>
      <c r="B5461" s="636" t="s">
        <v>18</v>
      </c>
      <c r="C5461" s="660" t="s">
        <v>17</v>
      </c>
      <c r="D5461" s="637">
        <v>43174</v>
      </c>
      <c r="E5461" s="6">
        <v>727982</v>
      </c>
      <c r="F5461" s="716">
        <v>43101</v>
      </c>
      <c r="G5461" s="232"/>
    </row>
    <row r="5462" spans="1:7" ht="20.25">
      <c r="A5462" s="41"/>
      <c r="B5462" s="636" t="s">
        <v>73</v>
      </c>
      <c r="C5462" s="660" t="s">
        <v>753</v>
      </c>
      <c r="D5462" s="637">
        <v>43190</v>
      </c>
      <c r="E5462" s="6">
        <v>-725500</v>
      </c>
      <c r="G5462" s="232"/>
    </row>
    <row r="5463" spans="1:7" ht="20.25">
      <c r="A5463" s="280"/>
      <c r="B5463" s="280"/>
      <c r="C5463" s="282" t="s">
        <v>19</v>
      </c>
      <c r="D5463" s="38">
        <v>43190</v>
      </c>
      <c r="E5463" s="89">
        <v>216622</v>
      </c>
      <c r="G5463" s="232"/>
    </row>
    <row r="5464" spans="1:7" ht="20.25">
      <c r="A5464" s="41"/>
      <c r="B5464" s="280"/>
      <c r="C5464" s="282"/>
      <c r="D5464" s="38"/>
      <c r="E5464" s="89"/>
      <c r="G5464" s="232"/>
    </row>
    <row r="5465" spans="1:7" ht="20.25">
      <c r="A5465" s="41"/>
      <c r="B5465" s="280"/>
      <c r="C5465" s="282"/>
      <c r="D5465" s="86"/>
      <c r="E5465" s="89"/>
      <c r="G5465" s="232"/>
    </row>
    <row r="5466" spans="1:7" ht="20.25">
      <c r="A5466" s="41"/>
      <c r="B5466" s="280"/>
      <c r="C5466" s="280"/>
      <c r="D5466" s="38"/>
      <c r="E5466" s="89"/>
      <c r="G5466" s="232"/>
    </row>
    <row r="5467" spans="1:7" ht="20.25">
      <c r="A5467" s="41"/>
      <c r="B5467" s="280"/>
      <c r="C5467" s="280"/>
      <c r="D5467" s="38"/>
      <c r="E5467" s="89"/>
      <c r="G5467" s="232"/>
    </row>
    <row r="5468" spans="1:7" ht="20.25">
      <c r="A5468" s="41"/>
      <c r="B5468" s="280"/>
      <c r="C5468" s="280"/>
      <c r="D5468" s="38"/>
      <c r="E5468" s="89"/>
      <c r="G5468" s="232"/>
    </row>
    <row r="5469" spans="1:7" ht="20.25">
      <c r="A5469" s="280"/>
      <c r="B5469" s="280"/>
      <c r="C5469" s="280"/>
      <c r="D5469" s="38"/>
      <c r="E5469" s="89"/>
      <c r="G5469" s="232"/>
    </row>
    <row r="5470" spans="1:7" ht="20.25">
      <c r="A5470" s="41"/>
      <c r="B5470" s="280"/>
      <c r="C5470" s="280"/>
      <c r="D5470" s="38"/>
      <c r="E5470" s="89"/>
      <c r="G5470" s="232"/>
    </row>
    <row r="5471" spans="1:7" ht="20.25">
      <c r="A5471" s="41"/>
      <c r="B5471" s="281"/>
      <c r="C5471" s="280"/>
      <c r="D5471" s="78"/>
      <c r="E5471" s="89"/>
      <c r="G5471" s="232"/>
    </row>
    <row r="5472" spans="1:7" ht="20.25">
      <c r="A5472" s="47"/>
      <c r="B5472" s="28"/>
      <c r="C5472" s="27"/>
      <c r="D5472" s="148"/>
      <c r="E5472" s="89"/>
      <c r="G5472" s="232"/>
    </row>
    <row r="5473" spans="1:7" ht="20.25">
      <c r="A5473" s="47"/>
      <c r="B5473" s="27"/>
      <c r="C5473" s="27"/>
      <c r="D5473" s="27"/>
      <c r="E5473" s="89"/>
      <c r="G5473" s="232"/>
    </row>
    <row r="5474" spans="1:7" ht="20.25">
      <c r="A5474" s="280"/>
      <c r="B5474" s="280"/>
      <c r="C5474" s="280"/>
      <c r="D5474" s="38"/>
      <c r="E5474" s="89"/>
      <c r="G5474" s="232"/>
    </row>
    <row r="5475" spans="1:7" ht="20.25">
      <c r="A5475" s="280"/>
      <c r="B5475" s="280"/>
      <c r="C5475" s="280"/>
      <c r="D5475" s="38"/>
      <c r="E5475" s="89"/>
      <c r="G5475" s="232"/>
    </row>
    <row r="5476" spans="1:7" ht="20.25">
      <c r="A5476" s="41"/>
      <c r="B5476" s="280"/>
      <c r="C5476" s="280"/>
      <c r="D5476" s="38"/>
      <c r="E5476" s="89"/>
      <c r="G5476" s="232"/>
    </row>
    <row r="5477" spans="1:7" ht="20.25">
      <c r="A5477" s="41"/>
      <c r="B5477" s="280"/>
      <c r="C5477" s="280"/>
      <c r="D5477" s="38"/>
      <c r="E5477" s="89"/>
      <c r="G5477" s="232"/>
    </row>
    <row r="5478" spans="1:7" ht="20.25">
      <c r="A5478" s="41"/>
      <c r="B5478" s="280"/>
      <c r="C5478" s="280"/>
      <c r="D5478" s="38"/>
      <c r="E5478" s="89"/>
      <c r="G5478" s="232"/>
    </row>
    <row r="5479" spans="1:7" ht="20.25">
      <c r="A5479" s="280"/>
      <c r="B5479" s="281"/>
      <c r="C5479" s="280"/>
      <c r="D5479" s="45"/>
      <c r="E5479" s="46"/>
      <c r="G5479" s="232"/>
    </row>
    <row r="5480" spans="1:7" ht="20.25">
      <c r="A5480" s="280"/>
      <c r="B5480" s="281"/>
      <c r="C5480" s="280"/>
      <c r="D5480" s="45"/>
      <c r="E5480" s="46"/>
      <c r="G5480" s="232"/>
    </row>
    <row r="5481" spans="1:7" ht="20.25">
      <c r="A5481" s="280"/>
      <c r="B5481" s="281"/>
      <c r="C5481" s="280"/>
      <c r="D5481" s="45"/>
      <c r="E5481" s="46"/>
      <c r="G5481" s="232"/>
    </row>
    <row r="5482" spans="1:7" ht="20.25">
      <c r="A5482" s="280"/>
      <c r="B5482" s="281"/>
      <c r="C5482" s="280"/>
      <c r="D5482" s="45"/>
      <c r="E5482" s="46"/>
      <c r="G5482" s="232"/>
    </row>
    <row r="5483" spans="1:7" ht="20.25">
      <c r="A5483" s="280"/>
      <c r="B5483" s="281"/>
      <c r="C5483" s="280"/>
      <c r="D5483" s="45"/>
      <c r="E5483" s="46"/>
      <c r="G5483" s="232"/>
    </row>
    <row r="5484" spans="1:7" ht="20.25">
      <c r="A5484" s="280"/>
      <c r="B5484" s="281"/>
      <c r="C5484" s="280"/>
      <c r="D5484" s="45" t="s">
        <v>29</v>
      </c>
      <c r="E5484" s="46"/>
      <c r="G5484" s="232"/>
    </row>
    <row r="5485" spans="1:7" ht="20.25">
      <c r="A5485" s="280"/>
      <c r="B5485" s="281"/>
      <c r="C5485" s="280"/>
      <c r="D5485" s="45"/>
      <c r="E5485" s="46"/>
      <c r="G5485" s="232"/>
    </row>
    <row r="5486" spans="1:7" ht="20.25">
      <c r="A5486" s="47"/>
      <c r="B5486" s="48"/>
      <c r="C5486" s="47"/>
      <c r="D5486" s="49"/>
      <c r="E5486" s="50"/>
      <c r="G5486" s="232"/>
    </row>
    <row r="5487" spans="1:7" ht="20.25">
      <c r="A5487" s="30"/>
      <c r="B5487" s="51"/>
      <c r="C5487" s="30"/>
      <c r="D5487" s="49"/>
      <c r="E5487" s="50"/>
      <c r="G5487" s="232"/>
    </row>
    <row r="5488" spans="1:7" ht="20.25">
      <c r="A5488" s="52"/>
      <c r="B5488" s="53"/>
      <c r="C5488" s="1238" t="s">
        <v>779</v>
      </c>
      <c r="D5488" s="1239"/>
      <c r="E5488" s="140">
        <f>SUM(E5461:E5487)</f>
        <v>219104</v>
      </c>
      <c r="G5488" s="232"/>
    </row>
    <row r="5489" spans="1:7" ht="20.25">
      <c r="A5489" s="55" t="s">
        <v>23</v>
      </c>
      <c r="B5489" s="53"/>
      <c r="C5489" s="28"/>
      <c r="D5489" s="28"/>
      <c r="E5489" s="179"/>
      <c r="G5489" s="232"/>
    </row>
    <row r="5490" spans="1:7" ht="20.25">
      <c r="A5490" s="19" t="s">
        <v>0</v>
      </c>
      <c r="B5490" s="40"/>
      <c r="C5490" s="40"/>
      <c r="D5490" s="40"/>
      <c r="E5490" s="40"/>
      <c r="G5490" s="232"/>
    </row>
    <row r="5491" spans="1:7" ht="20.25">
      <c r="A5491" s="19" t="s">
        <v>1</v>
      </c>
      <c r="G5491" s="232"/>
    </row>
    <row r="5492" spans="1:7" ht="20.25">
      <c r="G5492" s="232"/>
    </row>
    <row r="5493" spans="1:7" ht="20.25">
      <c r="A5493" s="19"/>
      <c r="B5493" s="20"/>
      <c r="C5493" s="19" t="s">
        <v>2</v>
      </c>
      <c r="D5493" s="22"/>
      <c r="E5493" s="22"/>
      <c r="G5493" s="232"/>
    </row>
    <row r="5494" spans="1:7" ht="20.25">
      <c r="A5494" s="19" t="s">
        <v>3</v>
      </c>
      <c r="B5494" s="23"/>
      <c r="C5494" s="20"/>
      <c r="D5494" s="22"/>
      <c r="E5494" s="22"/>
      <c r="G5494" s="232"/>
    </row>
    <row r="5495" spans="1:7" ht="20.25">
      <c r="A5495" s="19"/>
      <c r="B5495" s="23"/>
      <c r="C5495" s="20"/>
      <c r="D5495" s="22"/>
      <c r="E5495" s="22"/>
      <c r="G5495" s="232"/>
    </row>
    <row r="5496" spans="1:7" ht="20.25">
      <c r="A5496" s="21" t="s">
        <v>457</v>
      </c>
      <c r="B5496" s="23"/>
      <c r="C5496" s="20"/>
      <c r="D5496" s="22"/>
      <c r="E5496" s="22"/>
      <c r="G5496" s="232"/>
    </row>
    <row r="5497" spans="1:7" ht="20.25">
      <c r="A5497" s="21" t="s">
        <v>5</v>
      </c>
      <c r="B5497" s="24"/>
      <c r="C5497" s="21"/>
      <c r="D5497" s="22"/>
      <c r="E5497" s="22"/>
      <c r="G5497" s="232"/>
    </row>
    <row r="5498" spans="1:7" ht="20.25">
      <c r="A5498" s="21" t="s">
        <v>6</v>
      </c>
      <c r="B5498" s="24"/>
      <c r="C5498" s="21"/>
      <c r="D5498" s="22"/>
      <c r="E5498" s="22"/>
      <c r="G5498" s="232"/>
    </row>
    <row r="5499" spans="1:7" ht="20.25">
      <c r="A5499" s="714" t="s">
        <v>7</v>
      </c>
      <c r="B5499" s="26" t="s">
        <v>8</v>
      </c>
      <c r="C5499" s="1238" t="s">
        <v>9</v>
      </c>
      <c r="D5499" s="1239"/>
      <c r="E5499" s="714" t="s">
        <v>10</v>
      </c>
      <c r="G5499" s="232"/>
    </row>
    <row r="5500" spans="1:7" ht="20.25">
      <c r="A5500" s="27"/>
      <c r="B5500" s="28" t="s">
        <v>11</v>
      </c>
      <c r="C5500" s="714"/>
      <c r="D5500" s="29"/>
      <c r="E5500" s="27" t="s">
        <v>12</v>
      </c>
      <c r="G5500" s="232"/>
    </row>
    <row r="5501" spans="1:7" ht="20.25">
      <c r="A5501" s="30"/>
      <c r="B5501" s="31"/>
      <c r="C5501" s="715" t="s">
        <v>13</v>
      </c>
      <c r="D5501" s="718" t="s">
        <v>14</v>
      </c>
      <c r="E5501" s="715"/>
      <c r="G5501" s="232"/>
    </row>
    <row r="5502" spans="1:7" ht="20.25">
      <c r="A5502" s="34" t="s">
        <v>458</v>
      </c>
      <c r="B5502" s="280" t="s">
        <v>18</v>
      </c>
      <c r="C5502" s="280" t="s">
        <v>17</v>
      </c>
      <c r="D5502" s="86">
        <v>43146</v>
      </c>
      <c r="E5502" s="89">
        <v>734437</v>
      </c>
      <c r="F5502" s="716">
        <v>43101</v>
      </c>
      <c r="G5502" s="232"/>
    </row>
    <row r="5503" spans="1:7" ht="20.25">
      <c r="A5503" s="41"/>
      <c r="B5503" s="280" t="s">
        <v>18</v>
      </c>
      <c r="C5503" s="280" t="s">
        <v>19</v>
      </c>
      <c r="D5503" s="86">
        <v>43159</v>
      </c>
      <c r="E5503" s="89">
        <v>-1</v>
      </c>
      <c r="F5503" s="716">
        <v>43101</v>
      </c>
      <c r="G5503" s="232"/>
    </row>
    <row r="5504" spans="1:7" ht="20.25">
      <c r="A5504" s="41"/>
      <c r="B5504" s="280"/>
      <c r="C5504" s="280"/>
      <c r="D5504" s="86"/>
      <c r="E5504" s="89"/>
      <c r="G5504" s="232"/>
    </row>
    <row r="5505" spans="1:7" ht="20.25">
      <c r="A5505" s="280"/>
      <c r="B5505" s="280"/>
      <c r="C5505" s="280"/>
      <c r="D5505" s="86"/>
      <c r="E5505" s="91"/>
      <c r="F5505" s="305"/>
      <c r="G5505" s="232"/>
    </row>
    <row r="5506" spans="1:7" ht="20.25">
      <c r="A5506" s="41"/>
      <c r="B5506" s="280"/>
      <c r="C5506" s="280"/>
      <c r="D5506" s="38"/>
      <c r="E5506" s="89"/>
      <c r="G5506" s="232"/>
    </row>
    <row r="5507" spans="1:7" ht="20.25">
      <c r="A5507" s="41"/>
      <c r="B5507" s="280"/>
      <c r="C5507" s="282"/>
      <c r="D5507" s="38"/>
      <c r="E5507" s="89"/>
      <c r="G5507" s="232"/>
    </row>
    <row r="5508" spans="1:7" ht="20.25">
      <c r="A5508" s="41"/>
      <c r="B5508" s="280"/>
      <c r="C5508" s="282"/>
      <c r="D5508" s="86"/>
      <c r="E5508" s="89"/>
      <c r="G5508" s="232"/>
    </row>
    <row r="5509" spans="1:7" ht="20.25">
      <c r="A5509" s="41"/>
      <c r="B5509" s="280"/>
      <c r="C5509" s="280"/>
      <c r="D5509" s="38"/>
      <c r="E5509" s="89"/>
      <c r="G5509" s="232"/>
    </row>
    <row r="5510" spans="1:7" ht="20.25">
      <c r="A5510" s="280"/>
      <c r="B5510" s="280"/>
      <c r="C5510" s="280"/>
      <c r="D5510" s="38"/>
      <c r="E5510" s="89"/>
      <c r="G5510" s="232"/>
    </row>
    <row r="5511" spans="1:7" ht="20.25">
      <c r="A5511" s="41"/>
      <c r="B5511" s="280"/>
      <c r="C5511" s="280"/>
      <c r="D5511" s="38"/>
      <c r="E5511" s="89"/>
      <c r="G5511" s="232"/>
    </row>
    <row r="5512" spans="1:7" ht="20.25">
      <c r="A5512" s="41"/>
      <c r="B5512" s="281"/>
      <c r="C5512" s="280"/>
      <c r="D5512" s="78"/>
      <c r="E5512" s="89"/>
      <c r="G5512" s="232"/>
    </row>
    <row r="5513" spans="1:7" ht="20.25">
      <c r="A5513" s="47"/>
      <c r="B5513" s="28"/>
      <c r="C5513" s="27"/>
      <c r="D5513" s="148"/>
      <c r="E5513" s="89"/>
      <c r="G5513" s="232"/>
    </row>
    <row r="5514" spans="1:7" ht="20.25">
      <c r="A5514" s="47"/>
      <c r="B5514" s="27"/>
      <c r="C5514" s="27"/>
      <c r="D5514" s="27"/>
      <c r="E5514" s="89"/>
      <c r="G5514" s="232"/>
    </row>
    <row r="5515" spans="1:7" ht="20.25">
      <c r="A5515" s="280"/>
      <c r="B5515" s="280"/>
      <c r="C5515" s="280"/>
      <c r="D5515" s="38"/>
      <c r="E5515" s="89"/>
      <c r="G5515" s="232"/>
    </row>
    <row r="5516" spans="1:7" ht="20.25">
      <c r="A5516" s="280"/>
      <c r="B5516" s="280"/>
      <c r="C5516" s="280"/>
      <c r="D5516" s="38"/>
      <c r="E5516" s="89"/>
      <c r="G5516" s="232"/>
    </row>
    <row r="5517" spans="1:7" ht="20.25">
      <c r="A5517" s="41"/>
      <c r="B5517" s="280"/>
      <c r="C5517" s="280"/>
      <c r="D5517" s="38"/>
      <c r="E5517" s="89"/>
      <c r="G5517" s="232"/>
    </row>
    <row r="5518" spans="1:7" ht="20.25">
      <c r="A5518" s="41"/>
      <c r="B5518" s="280"/>
      <c r="C5518" s="280"/>
      <c r="D5518" s="38"/>
      <c r="E5518" s="89"/>
      <c r="G5518" s="232"/>
    </row>
    <row r="5519" spans="1:7" ht="20.25">
      <c r="A5519" s="41"/>
      <c r="B5519" s="280"/>
      <c r="C5519" s="280"/>
      <c r="D5519" s="38"/>
      <c r="E5519" s="89"/>
      <c r="G5519" s="232"/>
    </row>
    <row r="5520" spans="1:7" ht="20.25">
      <c r="A5520" s="280"/>
      <c r="B5520" s="281"/>
      <c r="C5520" s="280"/>
      <c r="D5520" s="45"/>
      <c r="E5520" s="46"/>
      <c r="G5520" s="232"/>
    </row>
    <row r="5521" spans="1:7" ht="20.25">
      <c r="A5521" s="280"/>
      <c r="B5521" s="281"/>
      <c r="C5521" s="280"/>
      <c r="D5521" s="45"/>
      <c r="E5521" s="46"/>
      <c r="G5521" s="232"/>
    </row>
    <row r="5522" spans="1:7" ht="20.25">
      <c r="A5522" s="280"/>
      <c r="B5522" s="281"/>
      <c r="C5522" s="280"/>
      <c r="D5522" s="45"/>
      <c r="E5522" s="46"/>
      <c r="G5522" s="232"/>
    </row>
    <row r="5523" spans="1:7" ht="20.25">
      <c r="A5523" s="280"/>
      <c r="B5523" s="281"/>
      <c r="C5523" s="280"/>
      <c r="D5523" s="45"/>
      <c r="E5523" s="46"/>
      <c r="G5523" s="232"/>
    </row>
    <row r="5524" spans="1:7" ht="20.25">
      <c r="A5524" s="280"/>
      <c r="B5524" s="281"/>
      <c r="C5524" s="280"/>
      <c r="D5524" s="45"/>
      <c r="E5524" s="46"/>
      <c r="G5524" s="232"/>
    </row>
    <row r="5525" spans="1:7" ht="20.25">
      <c r="A5525" s="280"/>
      <c r="B5525" s="281"/>
      <c r="C5525" s="280"/>
      <c r="D5525" s="45" t="s">
        <v>29</v>
      </c>
      <c r="E5525" s="46"/>
      <c r="G5525" s="232"/>
    </row>
    <row r="5526" spans="1:7" ht="20.25">
      <c r="A5526" s="280"/>
      <c r="B5526" s="281"/>
      <c r="C5526" s="280"/>
      <c r="D5526" s="45"/>
      <c r="E5526" s="46"/>
      <c r="G5526" s="232"/>
    </row>
    <row r="5527" spans="1:7" ht="20.25">
      <c r="A5527" s="47"/>
      <c r="B5527" s="48"/>
      <c r="C5527" s="47"/>
      <c r="D5527" s="49"/>
      <c r="E5527" s="50"/>
      <c r="G5527" s="232"/>
    </row>
    <row r="5528" spans="1:7" ht="20.25">
      <c r="A5528" s="30"/>
      <c r="B5528" s="51"/>
      <c r="C5528" s="30"/>
      <c r="D5528" s="49"/>
      <c r="E5528" s="50"/>
      <c r="G5528" s="232"/>
    </row>
    <row r="5529" spans="1:7" ht="20.25">
      <c r="A5529" s="52"/>
      <c r="B5529" s="53"/>
      <c r="C5529" s="1238" t="s">
        <v>779</v>
      </c>
      <c r="D5529" s="1239"/>
      <c r="E5529" s="140">
        <f>SUM(E5502:E5528)</f>
        <v>734436</v>
      </c>
      <c r="G5529" s="232"/>
    </row>
    <row r="5530" spans="1:7" ht="20.25">
      <c r="A5530" s="55" t="s">
        <v>23</v>
      </c>
      <c r="B5530" s="53"/>
      <c r="C5530" s="28"/>
      <c r="D5530" s="28"/>
      <c r="E5530" s="179"/>
      <c r="G5530" s="232"/>
    </row>
    <row r="5531" spans="1:7" ht="20.25">
      <c r="A5531" s="19" t="s">
        <v>0</v>
      </c>
      <c r="B5531" s="40"/>
      <c r="C5531" s="40"/>
      <c r="D5531" s="40"/>
      <c r="E5531" s="40"/>
      <c r="F5531" s="306"/>
    </row>
    <row r="5532" spans="1:7" ht="20.25">
      <c r="A5532" s="19" t="s">
        <v>1</v>
      </c>
      <c r="F5532" s="306"/>
    </row>
    <row r="5533" spans="1:7">
      <c r="F5533" s="306"/>
    </row>
    <row r="5534" spans="1:7" ht="20.25">
      <c r="A5534" s="19"/>
      <c r="B5534" s="20"/>
      <c r="C5534" s="19" t="s">
        <v>2</v>
      </c>
      <c r="D5534" s="22"/>
      <c r="E5534" s="22"/>
      <c r="F5534" s="306"/>
    </row>
    <row r="5535" spans="1:7" ht="20.25">
      <c r="A5535" s="19" t="s">
        <v>3</v>
      </c>
      <c r="B5535" s="23"/>
      <c r="C5535" s="20"/>
      <c r="D5535" s="22"/>
      <c r="E5535" s="22"/>
      <c r="F5535" s="306"/>
    </row>
    <row r="5536" spans="1:7" ht="20.25">
      <c r="A5536" s="19"/>
      <c r="B5536" s="23"/>
      <c r="C5536" s="20"/>
      <c r="D5536" s="22"/>
      <c r="E5536" s="22"/>
      <c r="F5536" s="306"/>
    </row>
    <row r="5537" spans="1:6" ht="20.25">
      <c r="A5537" s="21" t="s">
        <v>761</v>
      </c>
      <c r="B5537" s="23"/>
      <c r="C5537" s="20"/>
      <c r="D5537" s="22"/>
      <c r="E5537" s="22"/>
      <c r="F5537" s="306"/>
    </row>
    <row r="5538" spans="1:6" ht="20.25">
      <c r="A5538" s="21" t="s">
        <v>5</v>
      </c>
      <c r="B5538" s="24"/>
      <c r="C5538" s="21"/>
      <c r="D5538" s="22"/>
      <c r="E5538" s="22"/>
      <c r="F5538" s="306"/>
    </row>
    <row r="5539" spans="1:6" ht="20.25">
      <c r="A5539" s="21" t="s">
        <v>6</v>
      </c>
      <c r="B5539" s="24"/>
      <c r="C5539" s="21"/>
      <c r="D5539" s="22"/>
      <c r="E5539" s="22"/>
      <c r="F5539" s="306"/>
    </row>
    <row r="5540" spans="1:6" ht="20.25">
      <c r="A5540" s="714" t="s">
        <v>7</v>
      </c>
      <c r="B5540" s="26" t="s">
        <v>8</v>
      </c>
      <c r="C5540" s="1238" t="s">
        <v>9</v>
      </c>
      <c r="D5540" s="1239"/>
      <c r="E5540" s="714" t="s">
        <v>10</v>
      </c>
      <c r="F5540" s="306"/>
    </row>
    <row r="5541" spans="1:6" ht="20.25">
      <c r="A5541" s="27"/>
      <c r="B5541" s="28" t="s">
        <v>11</v>
      </c>
      <c r="C5541" s="714"/>
      <c r="D5541" s="29"/>
      <c r="E5541" s="27" t="s">
        <v>12</v>
      </c>
      <c r="F5541" s="306"/>
    </row>
    <row r="5542" spans="1:6" ht="20.25">
      <c r="A5542" s="30"/>
      <c r="B5542" s="31"/>
      <c r="C5542" s="715" t="s">
        <v>13</v>
      </c>
      <c r="D5542" s="718" t="s">
        <v>14</v>
      </c>
      <c r="E5542" s="715"/>
      <c r="F5542" s="306"/>
    </row>
    <row r="5543" spans="1:6" ht="20.25">
      <c r="A5543" s="34" t="s">
        <v>762</v>
      </c>
      <c r="B5543" s="280" t="s">
        <v>18</v>
      </c>
      <c r="C5543" s="280" t="s">
        <v>19</v>
      </c>
      <c r="D5543" s="86">
        <v>43190</v>
      </c>
      <c r="E5543" s="89">
        <v>159009</v>
      </c>
      <c r="F5543" s="306">
        <v>43101</v>
      </c>
    </row>
    <row r="5544" spans="1:6" ht="20.25">
      <c r="A5544" s="41"/>
      <c r="B5544" s="280"/>
      <c r="C5544" s="280"/>
      <c r="D5544" s="86"/>
      <c r="E5544" s="89"/>
      <c r="F5544" s="306">
        <v>43101</v>
      </c>
    </row>
    <row r="5545" spans="1:6" ht="20.25">
      <c r="A5545" s="41"/>
      <c r="B5545" s="280"/>
      <c r="C5545" s="280"/>
      <c r="D5545" s="86"/>
      <c r="E5545" s="89"/>
      <c r="F5545" s="306"/>
    </row>
    <row r="5546" spans="1:6" ht="20.25">
      <c r="A5546" s="280"/>
      <c r="B5546" s="280"/>
      <c r="C5546" s="280"/>
      <c r="D5546" s="86"/>
      <c r="E5546" s="91"/>
      <c r="F5546" s="306"/>
    </row>
    <row r="5547" spans="1:6" ht="20.25">
      <c r="A5547" s="41"/>
      <c r="B5547" s="280"/>
      <c r="C5547" s="280"/>
      <c r="D5547" s="38"/>
      <c r="E5547" s="89"/>
      <c r="F5547" s="306"/>
    </row>
    <row r="5548" spans="1:6" ht="20.25">
      <c r="A5548" s="41"/>
      <c r="B5548" s="280"/>
      <c r="C5548" s="282"/>
      <c r="D5548" s="38"/>
      <c r="E5548" s="89"/>
      <c r="F5548" s="306"/>
    </row>
    <row r="5549" spans="1:6" ht="20.25">
      <c r="A5549" s="41"/>
      <c r="B5549" s="280"/>
      <c r="C5549" s="282"/>
      <c r="D5549" s="86"/>
      <c r="E5549" s="89"/>
      <c r="F5549" s="306"/>
    </row>
    <row r="5550" spans="1:6" ht="20.25">
      <c r="A5550" s="41"/>
      <c r="B5550" s="280"/>
      <c r="C5550" s="280"/>
      <c r="D5550" s="38"/>
      <c r="E5550" s="89"/>
      <c r="F5550" s="306"/>
    </row>
    <row r="5551" spans="1:6" ht="20.25">
      <c r="A5551" s="280"/>
      <c r="B5551" s="280"/>
      <c r="C5551" s="280"/>
      <c r="D5551" s="38"/>
      <c r="E5551" s="89"/>
      <c r="F5551" s="306"/>
    </row>
    <row r="5552" spans="1:6" ht="20.25">
      <c r="A5552" s="41"/>
      <c r="B5552" s="280"/>
      <c r="C5552" s="280"/>
      <c r="D5552" s="38"/>
      <c r="E5552" s="89"/>
      <c r="F5552" s="306"/>
    </row>
    <row r="5553" spans="1:6" ht="20.25">
      <c r="A5553" s="41"/>
      <c r="B5553" s="281"/>
      <c r="C5553" s="280"/>
      <c r="D5553" s="78"/>
      <c r="E5553" s="89"/>
      <c r="F5553" s="306"/>
    </row>
    <row r="5554" spans="1:6" ht="20.25">
      <c r="A5554" s="47"/>
      <c r="B5554" s="28"/>
      <c r="C5554" s="27"/>
      <c r="D5554" s="148"/>
      <c r="E5554" s="89"/>
      <c r="F5554" s="306"/>
    </row>
    <row r="5555" spans="1:6" ht="20.25">
      <c r="A5555" s="47"/>
      <c r="B5555" s="27"/>
      <c r="C5555" s="27"/>
      <c r="D5555" s="27"/>
      <c r="E5555" s="89"/>
      <c r="F5555" s="306"/>
    </row>
    <row r="5556" spans="1:6" ht="20.25">
      <c r="A5556" s="280"/>
      <c r="B5556" s="280"/>
      <c r="C5556" s="280"/>
      <c r="D5556" s="38"/>
      <c r="E5556" s="89"/>
      <c r="F5556" s="306"/>
    </row>
    <row r="5557" spans="1:6" ht="20.25">
      <c r="A5557" s="280"/>
      <c r="B5557" s="280"/>
      <c r="C5557" s="280"/>
      <c r="D5557" s="38"/>
      <c r="E5557" s="89"/>
      <c r="F5557" s="306"/>
    </row>
    <row r="5558" spans="1:6" ht="20.25">
      <c r="A5558" s="41"/>
      <c r="B5558" s="280"/>
      <c r="C5558" s="280"/>
      <c r="D5558" s="38"/>
      <c r="E5558" s="89"/>
      <c r="F5558" s="306"/>
    </row>
    <row r="5559" spans="1:6" ht="20.25">
      <c r="A5559" s="41"/>
      <c r="B5559" s="280"/>
      <c r="C5559" s="280"/>
      <c r="D5559" s="38"/>
      <c r="E5559" s="89"/>
      <c r="F5559" s="306"/>
    </row>
    <row r="5560" spans="1:6" ht="20.25">
      <c r="A5560" s="41"/>
      <c r="B5560" s="280"/>
      <c r="C5560" s="280"/>
      <c r="D5560" s="38"/>
      <c r="E5560" s="89"/>
      <c r="F5560" s="306"/>
    </row>
    <row r="5561" spans="1:6" ht="20.25">
      <c r="A5561" s="280"/>
      <c r="B5561" s="281"/>
      <c r="C5561" s="280"/>
      <c r="D5561" s="45"/>
      <c r="E5561" s="46"/>
      <c r="F5561" s="306"/>
    </row>
    <row r="5562" spans="1:6" ht="20.25">
      <c r="A5562" s="280"/>
      <c r="B5562" s="281"/>
      <c r="C5562" s="280"/>
      <c r="D5562" s="45"/>
      <c r="E5562" s="46"/>
      <c r="F5562" s="306"/>
    </row>
    <row r="5563" spans="1:6" ht="20.25">
      <c r="A5563" s="280"/>
      <c r="B5563" s="281"/>
      <c r="C5563" s="280"/>
      <c r="D5563" s="45"/>
      <c r="E5563" s="46"/>
      <c r="F5563" s="306"/>
    </row>
    <row r="5564" spans="1:6" ht="20.25">
      <c r="A5564" s="280"/>
      <c r="B5564" s="281"/>
      <c r="C5564" s="280"/>
      <c r="D5564" s="45"/>
      <c r="E5564" s="46"/>
      <c r="F5564" s="306"/>
    </row>
    <row r="5565" spans="1:6" ht="20.25">
      <c r="A5565" s="280"/>
      <c r="B5565" s="281"/>
      <c r="C5565" s="280"/>
      <c r="D5565" s="45"/>
      <c r="E5565" s="46"/>
      <c r="F5565" s="306"/>
    </row>
    <row r="5566" spans="1:6" ht="20.25">
      <c r="A5566" s="280"/>
      <c r="B5566" s="281"/>
      <c r="C5566" s="280"/>
      <c r="D5566" s="45" t="s">
        <v>29</v>
      </c>
      <c r="E5566" s="46"/>
      <c r="F5566" s="306"/>
    </row>
    <row r="5567" spans="1:6" ht="20.25">
      <c r="A5567" s="280"/>
      <c r="B5567" s="281"/>
      <c r="C5567" s="280"/>
      <c r="D5567" s="45"/>
      <c r="E5567" s="46"/>
      <c r="F5567" s="306"/>
    </row>
    <row r="5568" spans="1:6" ht="20.25">
      <c r="A5568" s="47"/>
      <c r="B5568" s="48"/>
      <c r="C5568" s="47"/>
      <c r="D5568" s="49"/>
      <c r="E5568" s="50"/>
      <c r="F5568" s="306"/>
    </row>
    <row r="5569" spans="1:6" ht="20.25">
      <c r="A5569" s="30"/>
      <c r="B5569" s="51"/>
      <c r="C5569" s="30"/>
      <c r="D5569" s="49"/>
      <c r="E5569" s="50"/>
      <c r="F5569" s="306"/>
    </row>
    <row r="5570" spans="1:6" ht="20.25">
      <c r="A5570" s="52"/>
      <c r="B5570" s="53"/>
      <c r="C5570" s="1238" t="s">
        <v>779</v>
      </c>
      <c r="D5570" s="1239"/>
      <c r="E5570" s="140">
        <f>SUM(E5543:E5569)</f>
        <v>159009</v>
      </c>
      <c r="F5570" s="306"/>
    </row>
    <row r="5571" spans="1:6" ht="20.25">
      <c r="A5571" s="55" t="s">
        <v>23</v>
      </c>
      <c r="B5571" s="53"/>
      <c r="C5571" s="28"/>
      <c r="D5571" s="28"/>
      <c r="E5571" s="179"/>
      <c r="F5571" s="306"/>
    </row>
    <row r="5572" spans="1:6" ht="20.25">
      <c r="A5572" s="19" t="s">
        <v>0</v>
      </c>
      <c r="B5572" s="40"/>
      <c r="C5572" s="40"/>
      <c r="D5572" s="40"/>
      <c r="E5572" s="40"/>
      <c r="F5572" s="306"/>
    </row>
    <row r="5573" spans="1:6" ht="20.25">
      <c r="A5573" s="19" t="s">
        <v>1</v>
      </c>
      <c r="F5573" s="306"/>
    </row>
    <row r="5574" spans="1:6">
      <c r="F5574" s="306"/>
    </row>
    <row r="5575" spans="1:6" ht="20.25">
      <c r="A5575" s="19"/>
      <c r="B5575" s="20"/>
      <c r="C5575" s="19" t="s">
        <v>2</v>
      </c>
      <c r="D5575" s="22"/>
      <c r="E5575" s="22"/>
      <c r="F5575" s="306"/>
    </row>
    <row r="5576" spans="1:6" ht="20.25">
      <c r="A5576" s="19" t="s">
        <v>3</v>
      </c>
      <c r="B5576" s="23"/>
      <c r="C5576" s="20"/>
      <c r="D5576" s="22"/>
      <c r="E5576" s="22"/>
      <c r="F5576" s="306"/>
    </row>
    <row r="5577" spans="1:6" ht="20.25">
      <c r="A5577" s="19"/>
      <c r="B5577" s="23"/>
      <c r="C5577" s="20"/>
      <c r="D5577" s="22"/>
      <c r="E5577" s="22"/>
      <c r="F5577" s="306"/>
    </row>
    <row r="5578" spans="1:6" ht="20.25">
      <c r="A5578" s="21" t="s">
        <v>763</v>
      </c>
      <c r="B5578" s="23"/>
      <c r="C5578" s="20"/>
      <c r="D5578" s="22"/>
      <c r="E5578" s="22"/>
      <c r="F5578" s="306"/>
    </row>
    <row r="5579" spans="1:6" ht="20.25">
      <c r="A5579" s="21" t="s">
        <v>5</v>
      </c>
      <c r="B5579" s="24"/>
      <c r="C5579" s="21"/>
      <c r="D5579" s="22"/>
      <c r="E5579" s="22"/>
      <c r="F5579" s="306"/>
    </row>
    <row r="5580" spans="1:6" ht="20.25">
      <c r="A5580" s="21" t="s">
        <v>6</v>
      </c>
      <c r="B5580" s="24"/>
      <c r="C5580" s="21"/>
      <c r="D5580" s="22"/>
      <c r="E5580" s="22"/>
      <c r="F5580" s="306"/>
    </row>
    <row r="5581" spans="1:6" ht="20.25">
      <c r="A5581" s="714" t="s">
        <v>7</v>
      </c>
      <c r="B5581" s="26" t="s">
        <v>8</v>
      </c>
      <c r="C5581" s="1238" t="s">
        <v>9</v>
      </c>
      <c r="D5581" s="1239"/>
      <c r="E5581" s="714" t="s">
        <v>10</v>
      </c>
      <c r="F5581" s="306"/>
    </row>
    <row r="5582" spans="1:6" ht="20.25">
      <c r="A5582" s="27"/>
      <c r="B5582" s="28" t="s">
        <v>11</v>
      </c>
      <c r="C5582" s="714"/>
      <c r="D5582" s="29"/>
      <c r="E5582" s="27" t="s">
        <v>12</v>
      </c>
      <c r="F5582" s="306"/>
    </row>
    <row r="5583" spans="1:6" ht="20.25">
      <c r="A5583" s="30"/>
      <c r="B5583" s="31"/>
      <c r="C5583" s="715" t="s">
        <v>13</v>
      </c>
      <c r="D5583" s="718" t="s">
        <v>14</v>
      </c>
      <c r="E5583" s="715"/>
      <c r="F5583" s="306"/>
    </row>
    <row r="5584" spans="1:6" ht="20.25">
      <c r="A5584" s="34" t="s">
        <v>460</v>
      </c>
      <c r="B5584" s="280" t="s">
        <v>18</v>
      </c>
      <c r="C5584" s="280" t="s">
        <v>19</v>
      </c>
      <c r="D5584" s="86">
        <v>43159</v>
      </c>
      <c r="E5584" s="89">
        <v>-2</v>
      </c>
      <c r="F5584" s="306"/>
    </row>
    <row r="5585" spans="1:7" ht="20.25">
      <c r="A5585" s="41"/>
      <c r="B5585" s="280" t="s">
        <v>18</v>
      </c>
      <c r="C5585" s="280" t="s">
        <v>19</v>
      </c>
      <c r="D5585" s="86">
        <v>43190</v>
      </c>
      <c r="E5585" s="89">
        <v>7869</v>
      </c>
      <c r="F5585" s="306">
        <v>43101</v>
      </c>
    </row>
    <row r="5586" spans="1:7" ht="20.25">
      <c r="A5586" s="41"/>
      <c r="B5586" s="280"/>
      <c r="C5586" s="280"/>
      <c r="D5586" s="86"/>
      <c r="E5586" s="89"/>
      <c r="F5586" s="1267" t="s">
        <v>545</v>
      </c>
      <c r="G5586" s="1256"/>
    </row>
    <row r="5587" spans="1:7" ht="20.25">
      <c r="A5587" s="280"/>
      <c r="B5587" s="280"/>
      <c r="C5587" s="280"/>
      <c r="D5587" s="86"/>
      <c r="E5587" s="91"/>
      <c r="F5587" s="306"/>
    </row>
    <row r="5588" spans="1:7" ht="20.25">
      <c r="A5588" s="41"/>
      <c r="B5588" s="280"/>
      <c r="C5588" s="280"/>
      <c r="D5588" s="38"/>
      <c r="E5588" s="89"/>
      <c r="F5588" s="306"/>
    </row>
    <row r="5589" spans="1:7" ht="20.25">
      <c r="A5589" s="41"/>
      <c r="B5589" s="280"/>
      <c r="C5589" s="282"/>
      <c r="D5589" s="38"/>
      <c r="E5589" s="89"/>
      <c r="F5589" s="306"/>
    </row>
    <row r="5590" spans="1:7" ht="20.25">
      <c r="A5590" s="41"/>
      <c r="B5590" s="280"/>
      <c r="C5590" s="282"/>
      <c r="D5590" s="86"/>
      <c r="E5590" s="89"/>
      <c r="F5590" s="306"/>
    </row>
    <row r="5591" spans="1:7" ht="20.25">
      <c r="A5591" s="41"/>
      <c r="B5591" s="280"/>
      <c r="C5591" s="280"/>
      <c r="D5591" s="38"/>
      <c r="E5591" s="89"/>
      <c r="F5591" s="306"/>
    </row>
    <row r="5592" spans="1:7" ht="20.25">
      <c r="A5592" s="280"/>
      <c r="B5592" s="280"/>
      <c r="C5592" s="280"/>
      <c r="D5592" s="38"/>
      <c r="E5592" s="89"/>
      <c r="F5592" s="306"/>
    </row>
    <row r="5593" spans="1:7" ht="20.25">
      <c r="A5593" s="41"/>
      <c r="B5593" s="280"/>
      <c r="C5593" s="280"/>
      <c r="D5593" s="38"/>
      <c r="E5593" s="89"/>
      <c r="F5593" s="306"/>
    </row>
    <row r="5594" spans="1:7" ht="20.25">
      <c r="A5594" s="41"/>
      <c r="B5594" s="281"/>
      <c r="C5594" s="280"/>
      <c r="D5594" s="78"/>
      <c r="E5594" s="89"/>
      <c r="F5594" s="306"/>
    </row>
    <row r="5595" spans="1:7" ht="20.25">
      <c r="A5595" s="47"/>
      <c r="B5595" s="28"/>
      <c r="C5595" s="27"/>
      <c r="D5595" s="148"/>
      <c r="E5595" s="89"/>
      <c r="F5595" s="306"/>
    </row>
    <row r="5596" spans="1:7" ht="20.25">
      <c r="A5596" s="47"/>
      <c r="B5596" s="27"/>
      <c r="C5596" s="27"/>
      <c r="D5596" s="27"/>
      <c r="E5596" s="89"/>
      <c r="F5596" s="306"/>
    </row>
    <row r="5597" spans="1:7" ht="20.25">
      <c r="A5597" s="280"/>
      <c r="B5597" s="280"/>
      <c r="C5597" s="280"/>
      <c r="D5597" s="38"/>
      <c r="E5597" s="89"/>
      <c r="F5597" s="306"/>
    </row>
    <row r="5598" spans="1:7" ht="20.25">
      <c r="A5598" s="280"/>
      <c r="B5598" s="280"/>
      <c r="C5598" s="280"/>
      <c r="D5598" s="38"/>
      <c r="E5598" s="89"/>
      <c r="F5598" s="306"/>
    </row>
    <row r="5599" spans="1:7" ht="20.25">
      <c r="A5599" s="41"/>
      <c r="B5599" s="280"/>
      <c r="C5599" s="280"/>
      <c r="D5599" s="38"/>
      <c r="E5599" s="89"/>
      <c r="F5599" s="306"/>
    </row>
    <row r="5600" spans="1:7" ht="20.25">
      <c r="A5600" s="41"/>
      <c r="B5600" s="280"/>
      <c r="C5600" s="280"/>
      <c r="D5600" s="38"/>
      <c r="E5600" s="89"/>
      <c r="F5600" s="306"/>
    </row>
    <row r="5601" spans="1:6" ht="20.25">
      <c r="A5601" s="41"/>
      <c r="B5601" s="280"/>
      <c r="C5601" s="280"/>
      <c r="D5601" s="38"/>
      <c r="E5601" s="89"/>
      <c r="F5601" s="306"/>
    </row>
    <row r="5602" spans="1:6" ht="20.25">
      <c r="A5602" s="280"/>
      <c r="B5602" s="281"/>
      <c r="C5602" s="280"/>
      <c r="D5602" s="45"/>
      <c r="E5602" s="46"/>
      <c r="F5602" s="306"/>
    </row>
    <row r="5603" spans="1:6" ht="20.25">
      <c r="A5603" s="280"/>
      <c r="B5603" s="281"/>
      <c r="C5603" s="280"/>
      <c r="D5603" s="45"/>
      <c r="E5603" s="46"/>
      <c r="F5603" s="306"/>
    </row>
    <row r="5604" spans="1:6" ht="20.25">
      <c r="A5604" s="280"/>
      <c r="B5604" s="281"/>
      <c r="C5604" s="280"/>
      <c r="D5604" s="45"/>
      <c r="E5604" s="46"/>
      <c r="F5604" s="306"/>
    </row>
    <row r="5605" spans="1:6" ht="20.25">
      <c r="A5605" s="280"/>
      <c r="B5605" s="281"/>
      <c r="C5605" s="280"/>
      <c r="D5605" s="45"/>
      <c r="E5605" s="46"/>
      <c r="F5605" s="306"/>
    </row>
    <row r="5606" spans="1:6" ht="20.25">
      <c r="A5606" s="280"/>
      <c r="B5606" s="281"/>
      <c r="C5606" s="280"/>
      <c r="D5606" s="45"/>
      <c r="E5606" s="46"/>
      <c r="F5606" s="306"/>
    </row>
    <row r="5607" spans="1:6" ht="20.25">
      <c r="A5607" s="280"/>
      <c r="B5607" s="281"/>
      <c r="C5607" s="280"/>
      <c r="D5607" s="45" t="s">
        <v>29</v>
      </c>
      <c r="E5607" s="46"/>
      <c r="F5607" s="306"/>
    </row>
    <row r="5608" spans="1:6" ht="20.25">
      <c r="A5608" s="280"/>
      <c r="B5608" s="281"/>
      <c r="C5608" s="280"/>
      <c r="D5608" s="45"/>
      <c r="E5608" s="46"/>
      <c r="F5608" s="306"/>
    </row>
    <row r="5609" spans="1:6" ht="20.25">
      <c r="A5609" s="47"/>
      <c r="B5609" s="48"/>
      <c r="C5609" s="47"/>
      <c r="D5609" s="49"/>
      <c r="E5609" s="50"/>
      <c r="F5609" s="306"/>
    </row>
    <row r="5610" spans="1:6" ht="20.25">
      <c r="A5610" s="30"/>
      <c r="B5610" s="51"/>
      <c r="C5610" s="30"/>
      <c r="D5610" s="49"/>
      <c r="E5610" s="50"/>
      <c r="F5610" s="306"/>
    </row>
    <row r="5611" spans="1:6" ht="20.25">
      <c r="A5611" s="52"/>
      <c r="B5611" s="53"/>
      <c r="C5611" s="1238" t="s">
        <v>779</v>
      </c>
      <c r="D5611" s="1239"/>
      <c r="E5611" s="140">
        <f>SUM(E5584:E5610)</f>
        <v>7867</v>
      </c>
      <c r="F5611" s="306"/>
    </row>
    <row r="5612" spans="1:6" ht="20.25">
      <c r="A5612" s="55" t="s">
        <v>23</v>
      </c>
      <c r="B5612" s="53"/>
      <c r="C5612" s="28"/>
      <c r="D5612" s="28"/>
      <c r="E5612" s="179"/>
      <c r="F5612" s="306"/>
    </row>
    <row r="5613" spans="1:6" ht="20.25">
      <c r="A5613" s="19" t="s">
        <v>0</v>
      </c>
      <c r="B5613" s="40"/>
      <c r="C5613" s="40"/>
      <c r="D5613" s="40"/>
      <c r="E5613" s="40"/>
      <c r="F5613" s="306"/>
    </row>
    <row r="5614" spans="1:6" ht="20.25">
      <c r="A5614" s="19" t="s">
        <v>1</v>
      </c>
      <c r="F5614" s="306"/>
    </row>
    <row r="5615" spans="1:6">
      <c r="F5615" s="306"/>
    </row>
    <row r="5616" spans="1:6" ht="20.25">
      <c r="A5616" s="19"/>
      <c r="B5616" s="20"/>
      <c r="C5616" s="19" t="s">
        <v>2</v>
      </c>
      <c r="D5616" s="22"/>
      <c r="E5616" s="22"/>
      <c r="F5616" s="306"/>
    </row>
    <row r="5617" spans="1:6" ht="20.25">
      <c r="A5617" s="19" t="s">
        <v>3</v>
      </c>
      <c r="B5617" s="23"/>
      <c r="C5617" s="20"/>
      <c r="D5617" s="22"/>
      <c r="E5617" s="22"/>
      <c r="F5617" s="306"/>
    </row>
    <row r="5618" spans="1:6" ht="20.25">
      <c r="A5618" s="19"/>
      <c r="B5618" s="23"/>
      <c r="C5618" s="20"/>
      <c r="D5618" s="22"/>
      <c r="E5618" s="22"/>
      <c r="F5618" s="306"/>
    </row>
    <row r="5619" spans="1:6" ht="20.25">
      <c r="A5619" s="21" t="s">
        <v>461</v>
      </c>
      <c r="B5619" s="23"/>
      <c r="C5619" s="20"/>
      <c r="D5619" s="22"/>
      <c r="E5619" s="22"/>
      <c r="F5619" s="306"/>
    </row>
    <row r="5620" spans="1:6" ht="20.25">
      <c r="A5620" s="21" t="s">
        <v>5</v>
      </c>
      <c r="B5620" s="24"/>
      <c r="C5620" s="21"/>
      <c r="D5620" s="22"/>
      <c r="E5620" s="22"/>
      <c r="F5620" s="306"/>
    </row>
    <row r="5621" spans="1:6" ht="20.25">
      <c r="A5621" s="21" t="s">
        <v>6</v>
      </c>
      <c r="B5621" s="24"/>
      <c r="C5621" s="21"/>
      <c r="D5621" s="22"/>
      <c r="E5621" s="22"/>
      <c r="F5621" s="306"/>
    </row>
    <row r="5622" spans="1:6" ht="20.25">
      <c r="A5622" s="714" t="s">
        <v>7</v>
      </c>
      <c r="B5622" s="26" t="s">
        <v>8</v>
      </c>
      <c r="C5622" s="712" t="s">
        <v>9</v>
      </c>
      <c r="D5622" s="713"/>
      <c r="E5622" s="714" t="s">
        <v>10</v>
      </c>
      <c r="F5622" s="306"/>
    </row>
    <row r="5623" spans="1:6" ht="20.25">
      <c r="A5623" s="27"/>
      <c r="B5623" s="28" t="s">
        <v>11</v>
      </c>
      <c r="C5623" s="714"/>
      <c r="D5623" s="29"/>
      <c r="E5623" s="27" t="s">
        <v>12</v>
      </c>
      <c r="F5623" s="306"/>
    </row>
    <row r="5624" spans="1:6" ht="20.25">
      <c r="A5624" s="30"/>
      <c r="B5624" s="31"/>
      <c r="C5624" s="715" t="s">
        <v>13</v>
      </c>
      <c r="D5624" s="718" t="s">
        <v>14</v>
      </c>
      <c r="E5624" s="715"/>
      <c r="F5624" s="306"/>
    </row>
    <row r="5625" spans="1:6" ht="20.25">
      <c r="A5625" s="34" t="s">
        <v>462</v>
      </c>
      <c r="B5625" s="280" t="s">
        <v>73</v>
      </c>
      <c r="C5625" s="280" t="s">
        <v>760</v>
      </c>
      <c r="D5625" s="86">
        <v>43131</v>
      </c>
      <c r="E5625" s="89">
        <v>-714867</v>
      </c>
      <c r="F5625" s="306"/>
    </row>
    <row r="5626" spans="1:6" ht="20.25">
      <c r="A5626" s="280"/>
      <c r="B5626" s="280" t="s">
        <v>18</v>
      </c>
      <c r="C5626" s="280" t="s">
        <v>17</v>
      </c>
      <c r="D5626" s="86">
        <v>43115</v>
      </c>
      <c r="E5626" s="89">
        <v>1614867</v>
      </c>
      <c r="F5626" s="716"/>
    </row>
    <row r="5627" spans="1:6" ht="20.25">
      <c r="A5627" s="41"/>
      <c r="B5627" s="280" t="s">
        <v>528</v>
      </c>
      <c r="C5627" s="280" t="s">
        <v>19</v>
      </c>
      <c r="D5627" s="86">
        <v>43131</v>
      </c>
      <c r="E5627" s="89">
        <v>127000</v>
      </c>
      <c r="F5627" s="305"/>
    </row>
    <row r="5628" spans="1:6" ht="20.25">
      <c r="A5628" s="41"/>
      <c r="B5628" s="280"/>
      <c r="C5628" s="280"/>
      <c r="D5628" s="86"/>
      <c r="E5628" s="89"/>
      <c r="F5628" s="306">
        <v>43101</v>
      </c>
    </row>
    <row r="5629" spans="1:6" ht="20.25">
      <c r="A5629" s="41"/>
      <c r="B5629" s="280"/>
      <c r="C5629" s="280"/>
      <c r="D5629" s="86"/>
      <c r="E5629" s="89"/>
      <c r="F5629" s="306"/>
    </row>
    <row r="5630" spans="1:6" ht="20.25">
      <c r="A5630" s="41"/>
      <c r="B5630" s="280"/>
      <c r="C5630" s="282"/>
      <c r="D5630" s="86"/>
      <c r="E5630" s="89"/>
      <c r="F5630" s="306"/>
    </row>
    <row r="5631" spans="1:6" ht="20.25">
      <c r="A5631" s="41"/>
      <c r="B5631" s="280"/>
      <c r="C5631" s="282"/>
      <c r="D5631" s="86"/>
      <c r="E5631" s="89"/>
      <c r="F5631" s="306"/>
    </row>
    <row r="5632" spans="1:6" ht="20.25">
      <c r="A5632" s="41"/>
      <c r="B5632" s="280"/>
      <c r="C5632" s="280"/>
      <c r="D5632" s="38"/>
      <c r="E5632" s="89"/>
      <c r="F5632" s="306"/>
    </row>
    <row r="5633" spans="1:6" ht="20.25">
      <c r="A5633" s="280"/>
      <c r="B5633" s="280"/>
      <c r="C5633" s="280"/>
      <c r="D5633" s="38"/>
      <c r="E5633" s="89"/>
      <c r="F5633" s="306"/>
    </row>
    <row r="5634" spans="1:6" ht="20.25">
      <c r="A5634" s="41"/>
      <c r="B5634" s="280"/>
      <c r="C5634" s="280"/>
      <c r="D5634" s="38"/>
      <c r="E5634" s="89"/>
      <c r="F5634" s="306"/>
    </row>
    <row r="5635" spans="1:6" ht="20.25">
      <c r="A5635" s="41"/>
      <c r="B5635" s="281"/>
      <c r="C5635" s="280"/>
      <c r="D5635" s="78"/>
      <c r="E5635" s="89"/>
      <c r="F5635" s="306"/>
    </row>
    <row r="5636" spans="1:6" ht="20.25">
      <c r="A5636" s="47"/>
      <c r="B5636" s="28"/>
      <c r="C5636" s="27"/>
      <c r="D5636" s="148"/>
      <c r="E5636" s="89"/>
      <c r="F5636" s="306"/>
    </row>
    <row r="5637" spans="1:6" ht="20.25">
      <c r="A5637" s="47"/>
      <c r="B5637" s="27"/>
      <c r="C5637" s="27"/>
      <c r="D5637" s="27"/>
      <c r="E5637" s="89"/>
      <c r="F5637" s="306"/>
    </row>
    <row r="5638" spans="1:6" ht="20.25">
      <c r="A5638" s="280"/>
      <c r="B5638" s="280"/>
      <c r="C5638" s="280"/>
      <c r="D5638" s="38"/>
      <c r="E5638" s="89"/>
      <c r="F5638" s="306"/>
    </row>
    <row r="5639" spans="1:6" ht="20.25">
      <c r="A5639" s="280"/>
      <c r="B5639" s="280"/>
      <c r="C5639" s="280"/>
      <c r="D5639" s="38"/>
      <c r="E5639" s="89"/>
      <c r="F5639" s="306"/>
    </row>
    <row r="5640" spans="1:6" ht="20.25">
      <c r="A5640" s="41"/>
      <c r="B5640" s="280"/>
      <c r="C5640" s="280"/>
      <c r="D5640" s="38"/>
      <c r="E5640" s="89"/>
      <c r="F5640" s="306"/>
    </row>
    <row r="5641" spans="1:6" ht="20.25">
      <c r="A5641" s="41"/>
      <c r="B5641" s="280"/>
      <c r="C5641" s="280"/>
      <c r="D5641" s="38"/>
      <c r="E5641" s="89"/>
      <c r="F5641" s="306"/>
    </row>
    <row r="5642" spans="1:6" ht="20.25">
      <c r="A5642" s="41"/>
      <c r="B5642" s="280"/>
      <c r="C5642" s="280"/>
      <c r="D5642" s="38"/>
      <c r="E5642" s="89"/>
      <c r="F5642" s="306"/>
    </row>
    <row r="5643" spans="1:6" ht="20.25">
      <c r="A5643" s="280"/>
      <c r="B5643" s="281"/>
      <c r="C5643" s="280"/>
      <c r="D5643" s="45"/>
      <c r="E5643" s="46"/>
      <c r="F5643" s="306"/>
    </row>
    <row r="5644" spans="1:6" ht="20.25">
      <c r="A5644" s="280"/>
      <c r="B5644" s="281"/>
      <c r="C5644" s="280"/>
      <c r="D5644" s="45"/>
      <c r="E5644" s="46"/>
      <c r="F5644" s="306"/>
    </row>
    <row r="5645" spans="1:6" ht="20.25">
      <c r="A5645" s="280"/>
      <c r="B5645" s="281"/>
      <c r="C5645" s="280"/>
      <c r="D5645" s="45"/>
      <c r="E5645" s="46"/>
      <c r="F5645" s="306"/>
    </row>
    <row r="5646" spans="1:6" ht="20.25">
      <c r="A5646" s="280"/>
      <c r="B5646" s="281"/>
      <c r="C5646" s="280"/>
      <c r="D5646" s="45"/>
      <c r="E5646" s="46"/>
      <c r="F5646" s="306"/>
    </row>
    <row r="5647" spans="1:6" ht="20.25">
      <c r="A5647" s="280"/>
      <c r="B5647" s="281"/>
      <c r="C5647" s="280"/>
      <c r="D5647" s="45"/>
      <c r="E5647" s="46"/>
      <c r="F5647" s="306"/>
    </row>
    <row r="5648" spans="1:6" ht="20.25">
      <c r="A5648" s="280"/>
      <c r="B5648" s="281"/>
      <c r="C5648" s="280"/>
      <c r="D5648" s="45" t="s">
        <v>29</v>
      </c>
      <c r="E5648" s="46"/>
      <c r="F5648" s="306"/>
    </row>
    <row r="5649" spans="1:6" ht="20.25">
      <c r="A5649" s="280"/>
      <c r="B5649" s="281"/>
      <c r="C5649" s="280"/>
      <c r="D5649" s="45"/>
      <c r="E5649" s="46"/>
      <c r="F5649" s="306"/>
    </row>
    <row r="5650" spans="1:6" ht="20.25">
      <c r="A5650" s="47"/>
      <c r="B5650" s="48"/>
      <c r="C5650" s="47"/>
      <c r="D5650" s="49"/>
      <c r="E5650" s="50"/>
      <c r="F5650" s="306"/>
    </row>
    <row r="5651" spans="1:6" ht="20.25">
      <c r="A5651" s="30"/>
      <c r="B5651" s="51"/>
      <c r="C5651" s="30"/>
      <c r="D5651" s="49"/>
      <c r="E5651" s="50"/>
      <c r="F5651" s="306"/>
    </row>
    <row r="5652" spans="1:6" ht="20.25">
      <c r="A5652" s="52"/>
      <c r="B5652" s="53"/>
      <c r="C5652" s="1238" t="s">
        <v>779</v>
      </c>
      <c r="D5652" s="1239"/>
      <c r="E5652" s="140">
        <f>SUM(E5625:E5651)</f>
        <v>1027000</v>
      </c>
      <c r="F5652" s="306"/>
    </row>
    <row r="5653" spans="1:6" ht="20.25">
      <c r="A5653" s="55" t="s">
        <v>23</v>
      </c>
      <c r="B5653" s="53"/>
      <c r="C5653" s="28"/>
      <c r="D5653" s="28"/>
      <c r="E5653" s="179"/>
      <c r="F5653" s="306"/>
    </row>
    <row r="5654" spans="1:6" ht="20.25">
      <c r="A5654" s="19" t="s">
        <v>0</v>
      </c>
      <c r="B5654" s="40"/>
      <c r="C5654" s="40"/>
      <c r="D5654" s="40"/>
      <c r="E5654" s="40"/>
      <c r="F5654" s="306"/>
    </row>
    <row r="5655" spans="1:6" ht="20.25">
      <c r="A5655" s="19" t="s">
        <v>1</v>
      </c>
      <c r="F5655" s="306"/>
    </row>
    <row r="5656" spans="1:6">
      <c r="F5656" s="306"/>
    </row>
    <row r="5657" spans="1:6">
      <c r="F5657" s="306"/>
    </row>
    <row r="5658" spans="1:6" ht="20.25">
      <c r="A5658" s="19"/>
      <c r="B5658" s="20"/>
      <c r="C5658" s="19" t="s">
        <v>2</v>
      </c>
      <c r="D5658" s="22"/>
      <c r="E5658" s="22"/>
      <c r="F5658" s="306"/>
    </row>
    <row r="5659" spans="1:6" ht="20.25">
      <c r="A5659" s="19" t="s">
        <v>3</v>
      </c>
      <c r="B5659" s="23"/>
      <c r="C5659" s="20"/>
      <c r="D5659" s="22"/>
      <c r="E5659" s="22"/>
      <c r="F5659" s="306"/>
    </row>
    <row r="5660" spans="1:6" ht="20.25">
      <c r="A5660" s="19"/>
      <c r="B5660" s="23"/>
      <c r="C5660" s="20"/>
      <c r="D5660" s="22"/>
      <c r="E5660" s="22"/>
      <c r="F5660" s="306"/>
    </row>
    <row r="5661" spans="1:6" ht="20.25">
      <c r="A5661" s="21" t="s">
        <v>463</v>
      </c>
      <c r="B5661" s="23"/>
      <c r="C5661" s="20"/>
      <c r="D5661" s="22"/>
      <c r="E5661" s="22"/>
      <c r="F5661" s="306"/>
    </row>
    <row r="5662" spans="1:6" ht="20.25">
      <c r="A5662" s="21" t="s">
        <v>5</v>
      </c>
      <c r="B5662" s="24"/>
      <c r="C5662" s="21"/>
      <c r="D5662" s="22"/>
      <c r="E5662" s="22"/>
      <c r="F5662" s="306"/>
    </row>
    <row r="5663" spans="1:6" ht="20.25">
      <c r="A5663" s="21" t="s">
        <v>6</v>
      </c>
      <c r="B5663" s="24"/>
      <c r="C5663" s="21"/>
      <c r="D5663" s="22"/>
      <c r="E5663" s="22"/>
      <c r="F5663" s="306"/>
    </row>
    <row r="5664" spans="1:6" ht="20.25">
      <c r="A5664" s="714" t="s">
        <v>7</v>
      </c>
      <c r="B5664" s="26" t="s">
        <v>8</v>
      </c>
      <c r="C5664" s="1238" t="s">
        <v>9</v>
      </c>
      <c r="D5664" s="1239"/>
      <c r="E5664" s="714" t="s">
        <v>10</v>
      </c>
      <c r="F5664" s="306"/>
    </row>
    <row r="5665" spans="1:6" ht="20.25">
      <c r="A5665" s="27"/>
      <c r="B5665" s="28" t="s">
        <v>11</v>
      </c>
      <c r="C5665" s="714"/>
      <c r="D5665" s="29"/>
      <c r="E5665" s="27" t="s">
        <v>12</v>
      </c>
      <c r="F5665" s="306"/>
    </row>
    <row r="5666" spans="1:6" ht="20.25">
      <c r="A5666" s="30"/>
      <c r="B5666" s="31"/>
      <c r="C5666" s="715" t="s">
        <v>13</v>
      </c>
      <c r="D5666" s="718" t="s">
        <v>14</v>
      </c>
      <c r="E5666" s="715"/>
      <c r="F5666" s="305">
        <v>43101</v>
      </c>
    </row>
    <row r="5667" spans="1:6" ht="20.25">
      <c r="A5667" s="34" t="s">
        <v>464</v>
      </c>
      <c r="B5667" s="280" t="s">
        <v>40</v>
      </c>
      <c r="C5667" s="280" t="s">
        <v>19</v>
      </c>
      <c r="D5667" s="86">
        <v>43100</v>
      </c>
      <c r="E5667" s="89">
        <v>1039501</v>
      </c>
      <c r="F5667" s="305">
        <v>43101</v>
      </c>
    </row>
    <row r="5668" spans="1:6" ht="20.25">
      <c r="A5668" s="280"/>
      <c r="B5668" s="280" t="s">
        <v>73</v>
      </c>
      <c r="C5668" s="280" t="s">
        <v>764</v>
      </c>
      <c r="D5668" s="86">
        <v>43131</v>
      </c>
      <c r="E5668" s="89">
        <v>-935223</v>
      </c>
      <c r="F5668" s="306"/>
    </row>
    <row r="5669" spans="1:6" ht="20.25">
      <c r="A5669" s="41"/>
      <c r="B5669" s="280" t="s">
        <v>18</v>
      </c>
      <c r="C5669" s="280" t="s">
        <v>17</v>
      </c>
      <c r="D5669" s="86">
        <v>43174</v>
      </c>
      <c r="E5669" s="89">
        <v>3543002</v>
      </c>
      <c r="F5669" s="306"/>
    </row>
    <row r="5670" spans="1:6" ht="20.25">
      <c r="A5670" s="41"/>
      <c r="B5670" s="280" t="s">
        <v>18</v>
      </c>
      <c r="C5670" s="280" t="s">
        <v>19</v>
      </c>
      <c r="D5670" s="86">
        <v>43190</v>
      </c>
      <c r="E5670" s="89">
        <v>2285919</v>
      </c>
      <c r="F5670" s="306"/>
    </row>
    <row r="5671" spans="1:6" ht="20.25">
      <c r="A5671" s="41"/>
      <c r="B5671" s="280" t="s">
        <v>18</v>
      </c>
      <c r="C5671" s="280" t="s">
        <v>17</v>
      </c>
      <c r="D5671" s="86">
        <v>43146</v>
      </c>
      <c r="E5671" s="89">
        <v>-1</v>
      </c>
      <c r="F5671" s="306"/>
    </row>
    <row r="5672" spans="1:6" ht="20.25">
      <c r="A5672" s="41"/>
      <c r="B5672" s="280" t="s">
        <v>18</v>
      </c>
      <c r="C5672" s="280" t="s">
        <v>19</v>
      </c>
      <c r="D5672" s="86">
        <v>43159</v>
      </c>
      <c r="E5672" s="89">
        <v>-1</v>
      </c>
      <c r="F5672" s="306"/>
    </row>
    <row r="5673" spans="1:6" ht="20.25">
      <c r="A5673" s="41"/>
      <c r="B5673" s="280"/>
      <c r="C5673" s="280"/>
      <c r="D5673" s="38"/>
      <c r="E5673" s="89">
        <v>1</v>
      </c>
      <c r="F5673" s="306"/>
    </row>
    <row r="5674" spans="1:6" ht="20.25">
      <c r="A5674" s="41"/>
      <c r="B5674" s="280"/>
      <c r="C5674" s="280"/>
      <c r="D5674" s="38"/>
      <c r="E5674" s="89"/>
      <c r="F5674" s="306"/>
    </row>
    <row r="5675" spans="1:6" ht="20.25">
      <c r="A5675" s="280"/>
      <c r="B5675" s="280"/>
      <c r="C5675" s="280"/>
      <c r="D5675" s="38"/>
      <c r="E5675" s="89"/>
      <c r="F5675" s="306"/>
    </row>
    <row r="5676" spans="1:6" ht="20.25">
      <c r="A5676" s="41"/>
      <c r="B5676" s="280"/>
      <c r="C5676" s="280"/>
      <c r="D5676" s="38"/>
      <c r="E5676" s="89"/>
      <c r="F5676" s="306"/>
    </row>
    <row r="5677" spans="1:6" ht="20.25">
      <c r="A5677" s="41"/>
      <c r="B5677" s="281"/>
      <c r="C5677" s="280"/>
      <c r="D5677" s="78"/>
      <c r="E5677" s="89"/>
      <c r="F5677" s="306"/>
    </row>
    <row r="5678" spans="1:6" ht="20.25">
      <c r="A5678" s="47"/>
      <c r="B5678" s="28"/>
      <c r="C5678" s="27"/>
      <c r="D5678" s="148"/>
      <c r="E5678" s="89"/>
      <c r="F5678" s="306"/>
    </row>
    <row r="5679" spans="1:6" ht="20.25">
      <c r="A5679" s="47"/>
      <c r="B5679" s="27"/>
      <c r="C5679" s="27"/>
      <c r="D5679" s="27"/>
      <c r="E5679" s="89"/>
      <c r="F5679" s="306"/>
    </row>
    <row r="5680" spans="1:6" ht="20.25">
      <c r="A5680" s="280"/>
      <c r="B5680" s="280"/>
      <c r="C5680" s="280"/>
      <c r="D5680" s="38"/>
      <c r="E5680" s="89"/>
      <c r="F5680" s="306"/>
    </row>
    <row r="5681" spans="1:6" ht="20.25">
      <c r="A5681" s="280"/>
      <c r="B5681" s="280"/>
      <c r="C5681" s="280"/>
      <c r="D5681" s="38"/>
      <c r="E5681" s="89"/>
      <c r="F5681" s="306"/>
    </row>
    <row r="5682" spans="1:6" ht="20.25">
      <c r="A5682" s="41"/>
      <c r="B5682" s="280"/>
      <c r="C5682" s="280"/>
      <c r="D5682" s="38"/>
      <c r="E5682" s="89"/>
      <c r="F5682" s="306"/>
    </row>
    <row r="5683" spans="1:6" ht="20.25">
      <c r="A5683" s="41"/>
      <c r="B5683" s="280"/>
      <c r="C5683" s="280"/>
      <c r="D5683" s="38"/>
      <c r="E5683" s="89"/>
      <c r="F5683" s="306"/>
    </row>
    <row r="5684" spans="1:6" ht="20.25">
      <c r="A5684" s="41"/>
      <c r="B5684" s="280"/>
      <c r="C5684" s="280"/>
      <c r="D5684" s="38"/>
      <c r="E5684" s="89"/>
      <c r="F5684" s="306"/>
    </row>
    <row r="5685" spans="1:6" ht="20.25">
      <c r="A5685" s="280"/>
      <c r="B5685" s="281"/>
      <c r="C5685" s="280"/>
      <c r="D5685" s="45"/>
      <c r="E5685" s="46"/>
      <c r="F5685" s="306"/>
    </row>
    <row r="5686" spans="1:6" ht="20.25">
      <c r="A5686" s="280"/>
      <c r="B5686" s="281"/>
      <c r="C5686" s="280"/>
      <c r="D5686" s="45"/>
      <c r="E5686" s="46"/>
      <c r="F5686" s="306"/>
    </row>
    <row r="5687" spans="1:6" ht="20.25">
      <c r="A5687" s="280"/>
      <c r="B5687" s="281"/>
      <c r="C5687" s="280"/>
      <c r="D5687" s="45"/>
      <c r="E5687" s="46"/>
      <c r="F5687" s="306"/>
    </row>
    <row r="5688" spans="1:6" ht="20.25">
      <c r="A5688" s="280"/>
      <c r="B5688" s="281"/>
      <c r="C5688" s="280"/>
      <c r="D5688" s="45"/>
      <c r="E5688" s="46"/>
      <c r="F5688" s="306"/>
    </row>
    <row r="5689" spans="1:6" ht="20.25">
      <c r="A5689" s="280"/>
      <c r="B5689" s="281"/>
      <c r="C5689" s="280"/>
      <c r="D5689" s="45" t="s">
        <v>29</v>
      </c>
      <c r="E5689" s="46"/>
      <c r="F5689" s="306"/>
    </row>
    <row r="5690" spans="1:6" ht="20.25">
      <c r="A5690" s="280"/>
      <c r="B5690" s="281"/>
      <c r="C5690" s="280"/>
      <c r="D5690" s="45"/>
      <c r="E5690" s="46"/>
      <c r="F5690" s="306"/>
    </row>
    <row r="5691" spans="1:6" ht="20.25">
      <c r="A5691" s="47"/>
      <c r="B5691" s="48"/>
      <c r="C5691" s="47"/>
      <c r="D5691" s="49"/>
      <c r="E5691" s="50"/>
      <c r="F5691" s="306"/>
    </row>
    <row r="5692" spans="1:6" ht="20.25">
      <c r="A5692" s="30"/>
      <c r="B5692" s="51"/>
      <c r="C5692" s="30"/>
      <c r="D5692" s="49"/>
      <c r="E5692" s="50"/>
      <c r="F5692" s="306"/>
    </row>
    <row r="5693" spans="1:6" ht="20.25">
      <c r="A5693" s="52"/>
      <c r="B5693" s="53"/>
      <c r="C5693" s="1238" t="s">
        <v>779</v>
      </c>
      <c r="D5693" s="1239"/>
      <c r="E5693" s="140">
        <f>SUM(E5667:E5692)</f>
        <v>5933198</v>
      </c>
      <c r="F5693" s="306"/>
    </row>
    <row r="5694" spans="1:6" ht="20.25">
      <c r="A5694" s="55" t="s">
        <v>23</v>
      </c>
      <c r="B5694" s="53"/>
      <c r="C5694" s="192"/>
      <c r="D5694" s="28"/>
      <c r="E5694" s="179"/>
      <c r="F5694" s="306"/>
    </row>
    <row r="5695" spans="1:6" ht="20.25">
      <c r="A5695" s="19" t="s">
        <v>0</v>
      </c>
      <c r="B5695" s="40"/>
      <c r="C5695" s="40"/>
      <c r="D5695" s="40"/>
      <c r="E5695" s="40"/>
      <c r="F5695" s="306"/>
    </row>
    <row r="5696" spans="1:6" ht="20.25">
      <c r="A5696" s="19" t="s">
        <v>1</v>
      </c>
      <c r="F5696" s="306"/>
    </row>
    <row r="5697" spans="1:6">
      <c r="F5697" s="306"/>
    </row>
    <row r="5698" spans="1:6">
      <c r="F5698" s="306"/>
    </row>
    <row r="5699" spans="1:6" ht="20.25">
      <c r="A5699" s="19"/>
      <c r="B5699" s="20"/>
      <c r="C5699" s="19" t="s">
        <v>2</v>
      </c>
      <c r="D5699" s="22"/>
      <c r="E5699" s="22"/>
      <c r="F5699" s="306"/>
    </row>
    <row r="5700" spans="1:6" ht="20.25">
      <c r="A5700" s="19" t="s">
        <v>3</v>
      </c>
      <c r="B5700" s="23"/>
      <c r="C5700" s="20"/>
      <c r="D5700" s="22"/>
      <c r="E5700" s="22"/>
      <c r="F5700" s="306"/>
    </row>
    <row r="5701" spans="1:6" ht="20.25">
      <c r="A5701" s="19"/>
      <c r="B5701" s="23"/>
      <c r="C5701" s="20"/>
      <c r="D5701" s="22"/>
      <c r="E5701" s="22"/>
      <c r="F5701" s="306"/>
    </row>
    <row r="5702" spans="1:6" ht="20.25">
      <c r="A5702" s="21" t="s">
        <v>465</v>
      </c>
      <c r="B5702" s="23"/>
      <c r="F5702" s="306"/>
    </row>
    <row r="5703" spans="1:6" ht="20.25">
      <c r="A5703" s="21" t="s">
        <v>5</v>
      </c>
      <c r="B5703" s="24"/>
      <c r="C5703" s="21"/>
      <c r="D5703" s="22"/>
      <c r="E5703" s="22"/>
      <c r="F5703" s="306"/>
    </row>
    <row r="5704" spans="1:6" ht="20.25">
      <c r="A5704" s="21" t="s">
        <v>6</v>
      </c>
      <c r="B5704" s="24"/>
      <c r="C5704" s="21"/>
      <c r="D5704" s="22"/>
      <c r="E5704" s="22"/>
      <c r="F5704" s="306"/>
    </row>
    <row r="5705" spans="1:6" ht="20.25">
      <c r="A5705" s="714" t="s">
        <v>7</v>
      </c>
      <c r="B5705" s="26" t="s">
        <v>8</v>
      </c>
      <c r="C5705" s="712" t="s">
        <v>9</v>
      </c>
      <c r="D5705" s="713"/>
      <c r="E5705" s="714" t="s">
        <v>10</v>
      </c>
      <c r="F5705" s="306"/>
    </row>
    <row r="5706" spans="1:6" ht="20.25">
      <c r="A5706" s="27"/>
      <c r="B5706" s="28" t="s">
        <v>11</v>
      </c>
      <c r="C5706" s="714"/>
      <c r="D5706" s="29"/>
      <c r="E5706" s="27" t="s">
        <v>12</v>
      </c>
      <c r="F5706" s="306"/>
    </row>
    <row r="5707" spans="1:6" ht="20.25">
      <c r="A5707" s="30"/>
      <c r="B5707" s="31"/>
      <c r="C5707" s="715" t="s">
        <v>13</v>
      </c>
      <c r="D5707" s="718" t="s">
        <v>14</v>
      </c>
      <c r="E5707" s="715"/>
      <c r="F5707" s="306">
        <v>43101</v>
      </c>
    </row>
    <row r="5708" spans="1:6" ht="20.25">
      <c r="A5708" s="34" t="s">
        <v>466</v>
      </c>
      <c r="B5708" s="280" t="s">
        <v>467</v>
      </c>
      <c r="C5708" s="282"/>
      <c r="D5708" s="86">
        <v>42735</v>
      </c>
      <c r="E5708" s="89">
        <v>8483.2999999999993</v>
      </c>
      <c r="F5708" s="306"/>
    </row>
    <row r="5709" spans="1:6" ht="20.25">
      <c r="A5709" s="280"/>
      <c r="B5709" s="280" t="s">
        <v>18</v>
      </c>
      <c r="C5709" s="280" t="s">
        <v>19</v>
      </c>
      <c r="D5709" s="86">
        <v>43159</v>
      </c>
      <c r="E5709" s="89">
        <v>263316</v>
      </c>
      <c r="F5709" s="306"/>
    </row>
    <row r="5710" spans="1:6" ht="20.25">
      <c r="A5710" s="280"/>
      <c r="B5710" s="280"/>
      <c r="C5710" s="280"/>
      <c r="D5710" s="86"/>
      <c r="E5710" s="89">
        <v>-4</v>
      </c>
      <c r="F5710" s="306"/>
    </row>
    <row r="5711" spans="1:6" ht="20.25">
      <c r="A5711" s="41"/>
      <c r="B5711" s="280"/>
      <c r="C5711" s="280"/>
      <c r="D5711" s="38"/>
      <c r="E5711" s="89"/>
      <c r="F5711" s="306"/>
    </row>
    <row r="5712" spans="1:6" ht="20.25">
      <c r="A5712" s="41"/>
      <c r="B5712" s="281"/>
      <c r="C5712" s="280"/>
      <c r="D5712" s="78"/>
      <c r="E5712" s="89"/>
      <c r="F5712" s="306"/>
    </row>
    <row r="5713" spans="1:6" ht="20.25">
      <c r="A5713" s="41"/>
      <c r="B5713" s="281"/>
      <c r="C5713" s="280"/>
      <c r="D5713" s="78"/>
      <c r="E5713" s="89"/>
      <c r="F5713" s="306"/>
    </row>
    <row r="5714" spans="1:6" ht="20.25">
      <c r="A5714" s="41"/>
      <c r="B5714" s="28"/>
      <c r="C5714" s="27"/>
      <c r="D5714" s="148"/>
      <c r="E5714" s="89"/>
      <c r="F5714" s="306"/>
    </row>
    <row r="5715" spans="1:6" ht="20.25">
      <c r="A5715" s="41"/>
      <c r="B5715" s="27"/>
      <c r="C5715" s="27"/>
      <c r="D5715" s="27"/>
      <c r="E5715" s="89"/>
      <c r="F5715" s="306"/>
    </row>
    <row r="5716" spans="1:6" ht="20.25">
      <c r="A5716" s="280"/>
      <c r="B5716" s="280"/>
      <c r="C5716" s="280"/>
      <c r="D5716" s="38"/>
      <c r="E5716" s="89"/>
      <c r="F5716" s="306"/>
    </row>
    <row r="5717" spans="1:6" ht="20.25">
      <c r="A5717" s="41"/>
      <c r="B5717" s="280"/>
      <c r="C5717" s="280"/>
      <c r="D5717" s="38"/>
      <c r="E5717" s="89"/>
      <c r="F5717" s="306"/>
    </row>
    <row r="5718" spans="1:6" ht="20.25">
      <c r="A5718" s="41"/>
      <c r="B5718" s="281"/>
      <c r="C5718" s="280"/>
      <c r="D5718" s="78"/>
      <c r="E5718" s="89"/>
      <c r="F5718" s="306"/>
    </row>
    <row r="5719" spans="1:6" ht="20.25">
      <c r="A5719" s="47"/>
      <c r="B5719" s="28"/>
      <c r="C5719" s="27"/>
      <c r="D5719" s="148"/>
      <c r="E5719" s="89"/>
      <c r="F5719" s="306"/>
    </row>
    <row r="5720" spans="1:6" ht="20.25">
      <c r="A5720" s="47"/>
      <c r="B5720" s="27"/>
      <c r="C5720" s="27"/>
      <c r="D5720" s="27"/>
      <c r="E5720" s="89"/>
      <c r="F5720" s="306"/>
    </row>
    <row r="5721" spans="1:6" ht="20.25">
      <c r="A5721" s="280"/>
      <c r="B5721" s="280"/>
      <c r="C5721" s="280"/>
      <c r="D5721" s="38"/>
      <c r="E5721" s="89"/>
      <c r="F5721" s="306"/>
    </row>
    <row r="5722" spans="1:6" ht="20.25">
      <c r="A5722" s="280"/>
      <c r="B5722" s="280"/>
      <c r="C5722" s="280"/>
      <c r="D5722" s="38"/>
      <c r="E5722" s="89"/>
      <c r="F5722" s="306"/>
    </row>
    <row r="5723" spans="1:6" ht="20.25">
      <c r="A5723" s="41"/>
      <c r="B5723" s="280"/>
      <c r="C5723" s="280"/>
      <c r="D5723" s="38"/>
      <c r="E5723" s="89"/>
      <c r="F5723" s="306"/>
    </row>
    <row r="5724" spans="1:6" ht="20.25">
      <c r="A5724" s="41"/>
      <c r="B5724" s="280"/>
      <c r="C5724" s="280"/>
      <c r="D5724" s="38"/>
      <c r="E5724" s="89"/>
      <c r="F5724" s="306" t="s">
        <v>29</v>
      </c>
    </row>
    <row r="5725" spans="1:6" ht="20.25">
      <c r="A5725" s="41"/>
      <c r="B5725" s="280"/>
      <c r="C5725" s="280"/>
      <c r="D5725" s="38"/>
      <c r="E5725" s="89"/>
      <c r="F5725" s="306"/>
    </row>
    <row r="5726" spans="1:6" ht="20.25">
      <c r="A5726" s="280"/>
      <c r="B5726" s="281"/>
      <c r="C5726" s="280"/>
      <c r="D5726" s="45"/>
      <c r="E5726" s="46"/>
      <c r="F5726" s="306"/>
    </row>
    <row r="5727" spans="1:6" ht="20.25">
      <c r="A5727" s="280"/>
      <c r="B5727" s="281"/>
      <c r="C5727" s="280"/>
      <c r="D5727" s="45"/>
      <c r="E5727" s="46"/>
      <c r="F5727" s="306"/>
    </row>
    <row r="5728" spans="1:6" ht="20.25">
      <c r="A5728" s="280"/>
      <c r="B5728" s="281"/>
      <c r="C5728" s="280"/>
      <c r="D5728" s="45"/>
      <c r="E5728" s="46"/>
      <c r="F5728" s="306"/>
    </row>
    <row r="5729" spans="1:6" ht="20.25">
      <c r="A5729" s="280"/>
      <c r="B5729" s="281"/>
      <c r="C5729" s="280"/>
      <c r="D5729" s="45"/>
      <c r="E5729" s="46"/>
      <c r="F5729" s="306"/>
    </row>
    <row r="5730" spans="1:6" ht="20.25">
      <c r="A5730" s="280"/>
      <c r="B5730" s="281"/>
      <c r="C5730" s="280"/>
      <c r="D5730" s="45" t="s">
        <v>29</v>
      </c>
      <c r="E5730" s="46"/>
      <c r="F5730" s="306"/>
    </row>
    <row r="5731" spans="1:6" ht="20.25">
      <c r="A5731" s="280"/>
      <c r="B5731" s="281"/>
      <c r="C5731" s="280"/>
      <c r="D5731" s="45"/>
      <c r="E5731" s="46"/>
      <c r="F5731" s="306"/>
    </row>
    <row r="5732" spans="1:6" ht="20.25">
      <c r="A5732" s="47"/>
      <c r="B5732" s="48"/>
      <c r="C5732" s="47"/>
      <c r="D5732" s="49"/>
      <c r="E5732" s="50"/>
      <c r="F5732" s="306"/>
    </row>
    <row r="5733" spans="1:6" ht="20.25">
      <c r="A5733" s="30"/>
      <c r="B5733" s="51"/>
      <c r="C5733" s="30"/>
      <c r="D5733" s="49"/>
      <c r="E5733" s="50"/>
      <c r="F5733" s="306"/>
    </row>
    <row r="5734" spans="1:6" ht="20.25">
      <c r="A5734" s="52"/>
      <c r="B5734" s="53"/>
      <c r="C5734" s="1238" t="s">
        <v>779</v>
      </c>
      <c r="D5734" s="1239"/>
      <c r="E5734" s="140">
        <f>SUM(E5708:E5733)</f>
        <v>271795.3</v>
      </c>
      <c r="F5734" s="306"/>
    </row>
    <row r="5735" spans="1:6" ht="20.25">
      <c r="A5735" s="55" t="s">
        <v>23</v>
      </c>
      <c r="B5735" s="53"/>
      <c r="C5735" s="28"/>
      <c r="D5735" s="28"/>
      <c r="E5735" s="179"/>
      <c r="F5735" s="306"/>
    </row>
    <row r="5736" spans="1:6" ht="20.25">
      <c r="A5736" s="19" t="s">
        <v>0</v>
      </c>
      <c r="B5736" s="40"/>
      <c r="C5736" s="40"/>
      <c r="D5736" s="40"/>
      <c r="E5736" s="40"/>
      <c r="F5736" s="306"/>
    </row>
    <row r="5737" spans="1:6" ht="20.25">
      <c r="A5737" s="19" t="s">
        <v>1</v>
      </c>
      <c r="F5737" s="306"/>
    </row>
    <row r="5738" spans="1:6">
      <c r="F5738" s="306"/>
    </row>
    <row r="5739" spans="1:6" ht="20.25">
      <c r="A5739" s="19"/>
      <c r="B5739" s="20"/>
      <c r="C5739" s="19" t="s">
        <v>2</v>
      </c>
      <c r="D5739" s="22"/>
      <c r="E5739" s="22"/>
      <c r="F5739" s="306"/>
    </row>
    <row r="5740" spans="1:6" ht="20.25">
      <c r="A5740" s="19" t="s">
        <v>3</v>
      </c>
      <c r="B5740" s="23"/>
      <c r="C5740" s="20"/>
      <c r="D5740" s="22"/>
      <c r="E5740" s="22"/>
      <c r="F5740" s="306"/>
    </row>
    <row r="5741" spans="1:6" ht="20.25">
      <c r="A5741" s="19"/>
      <c r="B5741" s="23"/>
      <c r="C5741" s="20"/>
      <c r="D5741" s="22"/>
      <c r="E5741" s="22"/>
      <c r="F5741" s="306"/>
    </row>
    <row r="5742" spans="1:6" ht="20.25">
      <c r="A5742" s="21" t="s">
        <v>468</v>
      </c>
      <c r="B5742" s="23"/>
      <c r="C5742" s="20"/>
      <c r="D5742" s="22"/>
      <c r="E5742" s="22"/>
      <c r="F5742" s="306"/>
    </row>
    <row r="5743" spans="1:6" ht="20.25">
      <c r="A5743" s="21" t="s">
        <v>5</v>
      </c>
      <c r="B5743" s="24"/>
      <c r="C5743" s="21"/>
      <c r="D5743" s="22"/>
      <c r="E5743" s="22"/>
      <c r="F5743" s="306"/>
    </row>
    <row r="5744" spans="1:6" ht="20.25">
      <c r="A5744" s="21" t="s">
        <v>6</v>
      </c>
      <c r="B5744" s="24"/>
      <c r="C5744" s="21"/>
      <c r="D5744" s="22"/>
      <c r="E5744" s="22"/>
      <c r="F5744" s="306"/>
    </row>
    <row r="5745" spans="1:6" ht="20.25">
      <c r="A5745" s="714" t="s">
        <v>7</v>
      </c>
      <c r="B5745" s="26" t="s">
        <v>8</v>
      </c>
      <c r="C5745" s="712" t="s">
        <v>9</v>
      </c>
      <c r="D5745" s="713"/>
      <c r="E5745" s="714" t="s">
        <v>10</v>
      </c>
      <c r="F5745" s="306"/>
    </row>
    <row r="5746" spans="1:6" ht="20.25">
      <c r="A5746" s="27"/>
      <c r="B5746" s="28" t="s">
        <v>11</v>
      </c>
      <c r="C5746" s="714"/>
      <c r="D5746" s="29"/>
      <c r="E5746" s="27" t="s">
        <v>12</v>
      </c>
      <c r="F5746" s="306"/>
    </row>
    <row r="5747" spans="1:6" ht="20.25">
      <c r="A5747" s="30"/>
      <c r="B5747" s="31"/>
      <c r="C5747" s="715" t="s">
        <v>13</v>
      </c>
      <c r="D5747" s="718" t="s">
        <v>14</v>
      </c>
      <c r="E5747" s="715"/>
      <c r="F5747" s="306"/>
    </row>
    <row r="5748" spans="1:6" ht="20.25">
      <c r="A5748" s="34" t="s">
        <v>469</v>
      </c>
      <c r="B5748" s="280" t="s">
        <v>18</v>
      </c>
      <c r="C5748" s="280" t="s">
        <v>17</v>
      </c>
      <c r="D5748" s="86">
        <v>43174</v>
      </c>
      <c r="E5748" s="89">
        <v>970554</v>
      </c>
      <c r="F5748" s="716">
        <v>43101</v>
      </c>
    </row>
    <row r="5749" spans="1:6" ht="20.25">
      <c r="A5749" s="280"/>
      <c r="B5749" s="280" t="s">
        <v>18</v>
      </c>
      <c r="C5749" s="280" t="s">
        <v>19</v>
      </c>
      <c r="D5749" s="86">
        <v>39538</v>
      </c>
      <c r="E5749" s="89">
        <v>778295</v>
      </c>
      <c r="F5749" s="306"/>
    </row>
    <row r="5750" spans="1:6" ht="20.25">
      <c r="A5750" s="41"/>
      <c r="B5750" s="280"/>
      <c r="C5750" s="280"/>
      <c r="D5750" s="38"/>
      <c r="E5750" s="89"/>
      <c r="F5750" s="306"/>
    </row>
    <row r="5751" spans="1:6" ht="20.25">
      <c r="A5751" s="41"/>
      <c r="B5751" s="280"/>
      <c r="C5751" s="280"/>
      <c r="D5751" s="38"/>
      <c r="E5751" s="89"/>
      <c r="F5751" s="306"/>
    </row>
    <row r="5752" spans="1:6" ht="20.25">
      <c r="A5752" s="41"/>
      <c r="B5752" s="280"/>
      <c r="C5752" s="280"/>
      <c r="D5752" s="38"/>
      <c r="E5752" s="89"/>
      <c r="F5752" s="306"/>
    </row>
    <row r="5753" spans="1:6" ht="20.25">
      <c r="A5753" s="41"/>
      <c r="B5753" s="280"/>
      <c r="C5753" s="282"/>
      <c r="D5753" s="38"/>
      <c r="E5753" s="89"/>
      <c r="F5753" s="306"/>
    </row>
    <row r="5754" spans="1:6" ht="20.25">
      <c r="A5754" s="41"/>
      <c r="B5754" s="280"/>
      <c r="C5754" s="282"/>
      <c r="D5754" s="86"/>
      <c r="E5754" s="89"/>
      <c r="F5754" s="306"/>
    </row>
    <row r="5755" spans="1:6" ht="20.25">
      <c r="A5755" s="41"/>
      <c r="B5755" s="280"/>
      <c r="C5755" s="280"/>
      <c r="D5755" s="38"/>
      <c r="E5755" s="89"/>
      <c r="F5755" s="306"/>
    </row>
    <row r="5756" spans="1:6" ht="20.25">
      <c r="A5756" s="280"/>
      <c r="B5756" s="280"/>
      <c r="C5756" s="280"/>
      <c r="D5756" s="38"/>
      <c r="E5756" s="89"/>
      <c r="F5756" s="306"/>
    </row>
    <row r="5757" spans="1:6" ht="20.25">
      <c r="A5757" s="41"/>
      <c r="B5757" s="280"/>
      <c r="C5757" s="280"/>
      <c r="D5757" s="38"/>
      <c r="E5757" s="89"/>
      <c r="F5757" s="306"/>
    </row>
    <row r="5758" spans="1:6" ht="20.25">
      <c r="A5758" s="41"/>
      <c r="B5758" s="281"/>
      <c r="C5758" s="280"/>
      <c r="D5758" s="78"/>
      <c r="E5758" s="89"/>
      <c r="F5758" s="306"/>
    </row>
    <row r="5759" spans="1:6" ht="20.25">
      <c r="A5759" s="47"/>
      <c r="B5759" s="28"/>
      <c r="C5759" s="27"/>
      <c r="D5759" s="148"/>
      <c r="E5759" s="89"/>
      <c r="F5759" s="306"/>
    </row>
    <row r="5760" spans="1:6" ht="20.25">
      <c r="A5760" s="47"/>
      <c r="B5760" s="27"/>
      <c r="C5760" s="27"/>
      <c r="D5760" s="27"/>
      <c r="E5760" s="89"/>
      <c r="F5760" s="306"/>
    </row>
    <row r="5761" spans="1:6" ht="20.25">
      <c r="A5761" s="280"/>
      <c r="B5761" s="280"/>
      <c r="C5761" s="280"/>
      <c r="D5761" s="38"/>
      <c r="E5761" s="89"/>
      <c r="F5761" s="306"/>
    </row>
    <row r="5762" spans="1:6" ht="20.25">
      <c r="A5762" s="280"/>
      <c r="B5762" s="280"/>
      <c r="C5762" s="280"/>
      <c r="D5762" s="38"/>
      <c r="E5762" s="89"/>
      <c r="F5762" s="306"/>
    </row>
    <row r="5763" spans="1:6" ht="20.25">
      <c r="A5763" s="41"/>
      <c r="B5763" s="280"/>
      <c r="C5763" s="280"/>
      <c r="D5763" s="38"/>
      <c r="E5763" s="89"/>
      <c r="F5763" s="306"/>
    </row>
    <row r="5764" spans="1:6" ht="20.25">
      <c r="A5764" s="41"/>
      <c r="B5764" s="280"/>
      <c r="C5764" s="280"/>
      <c r="D5764" s="38"/>
      <c r="E5764" s="89"/>
      <c r="F5764" s="306"/>
    </row>
    <row r="5765" spans="1:6" ht="20.25">
      <c r="A5765" s="41"/>
      <c r="B5765" s="280"/>
      <c r="C5765" s="280"/>
      <c r="D5765" s="38"/>
      <c r="E5765" s="89"/>
      <c r="F5765" s="306"/>
    </row>
    <row r="5766" spans="1:6" ht="20.25">
      <c r="A5766" s="280"/>
      <c r="B5766" s="281"/>
      <c r="C5766" s="280"/>
      <c r="D5766" s="45"/>
      <c r="E5766" s="46"/>
      <c r="F5766" s="306"/>
    </row>
    <row r="5767" spans="1:6" ht="20.25">
      <c r="A5767" s="280"/>
      <c r="B5767" s="281"/>
      <c r="C5767" s="280"/>
      <c r="D5767" s="45"/>
      <c r="E5767" s="46"/>
      <c r="F5767" s="306"/>
    </row>
    <row r="5768" spans="1:6" ht="20.25">
      <c r="A5768" s="280"/>
      <c r="B5768" s="281"/>
      <c r="C5768" s="280"/>
      <c r="D5768" s="45"/>
      <c r="E5768" s="46"/>
      <c r="F5768" s="306"/>
    </row>
    <row r="5769" spans="1:6" ht="20.25">
      <c r="A5769" s="280"/>
      <c r="B5769" s="281"/>
      <c r="C5769" s="280"/>
      <c r="D5769" s="45"/>
      <c r="E5769" s="46"/>
      <c r="F5769" s="306"/>
    </row>
    <row r="5770" spans="1:6" ht="20.25">
      <c r="A5770" s="280"/>
      <c r="B5770" s="281"/>
      <c r="C5770" s="280"/>
      <c r="D5770" s="45"/>
      <c r="E5770" s="46"/>
      <c r="F5770" s="306"/>
    </row>
    <row r="5771" spans="1:6" ht="20.25">
      <c r="A5771" s="280"/>
      <c r="B5771" s="281"/>
      <c r="C5771" s="280"/>
      <c r="D5771" s="45" t="s">
        <v>29</v>
      </c>
      <c r="E5771" s="46"/>
      <c r="F5771" s="306"/>
    </row>
    <row r="5772" spans="1:6" ht="20.25">
      <c r="A5772" s="280"/>
      <c r="B5772" s="281"/>
      <c r="C5772" s="280"/>
      <c r="D5772" s="45"/>
      <c r="E5772" s="46"/>
      <c r="F5772" s="306"/>
    </row>
    <row r="5773" spans="1:6" ht="20.25">
      <c r="A5773" s="47"/>
      <c r="B5773" s="48"/>
      <c r="C5773" s="47"/>
      <c r="D5773" s="49"/>
      <c r="E5773" s="50"/>
      <c r="F5773" s="306"/>
    </row>
    <row r="5774" spans="1:6" ht="20.25">
      <c r="A5774" s="30"/>
      <c r="B5774" s="51"/>
      <c r="C5774" s="30"/>
      <c r="D5774" s="49"/>
      <c r="E5774" s="50"/>
      <c r="F5774" s="306"/>
    </row>
    <row r="5775" spans="1:6" ht="20.25">
      <c r="A5775" s="52"/>
      <c r="B5775" s="53"/>
      <c r="C5775" s="1238" t="s">
        <v>779</v>
      </c>
      <c r="D5775" s="1239"/>
      <c r="E5775" s="140">
        <f>SUM(E5748:E5774)</f>
        <v>1748849</v>
      </c>
      <c r="F5775" s="306"/>
    </row>
    <row r="5776" spans="1:6" ht="20.25">
      <c r="A5776" s="55" t="s">
        <v>23</v>
      </c>
      <c r="B5776" s="53"/>
      <c r="C5776" s="28"/>
      <c r="D5776" s="28"/>
      <c r="E5776" s="179"/>
      <c r="F5776" s="306"/>
    </row>
    <row r="5777" spans="1:6" ht="20.25">
      <c r="A5777" s="19" t="s">
        <v>0</v>
      </c>
      <c r="B5777" s="40"/>
      <c r="C5777" s="40"/>
      <c r="D5777" s="40"/>
      <c r="E5777" s="40"/>
      <c r="F5777" s="306"/>
    </row>
    <row r="5778" spans="1:6" ht="20.25">
      <c r="A5778" s="19" t="s">
        <v>1</v>
      </c>
      <c r="F5778" s="306"/>
    </row>
    <row r="5779" spans="1:6">
      <c r="F5779" s="306"/>
    </row>
    <row r="5780" spans="1:6" ht="20.25">
      <c r="A5780" s="19"/>
      <c r="B5780" s="20"/>
      <c r="C5780" s="19" t="s">
        <v>2</v>
      </c>
      <c r="D5780" s="22"/>
      <c r="E5780" s="22"/>
      <c r="F5780" s="306"/>
    </row>
    <row r="5781" spans="1:6" ht="20.25">
      <c r="A5781" s="19" t="s">
        <v>3</v>
      </c>
      <c r="B5781" s="23"/>
      <c r="C5781" s="20"/>
      <c r="D5781" s="22"/>
      <c r="E5781" s="22"/>
      <c r="F5781" s="306"/>
    </row>
    <row r="5782" spans="1:6" ht="20.25">
      <c r="A5782" s="21"/>
      <c r="B5782" s="23"/>
      <c r="C5782" s="20"/>
      <c r="D5782" s="22"/>
      <c r="E5782" s="22"/>
      <c r="F5782" s="306"/>
    </row>
    <row r="5783" spans="1:6" ht="20.25">
      <c r="A5783" s="21" t="s">
        <v>470</v>
      </c>
      <c r="B5783" s="23"/>
      <c r="C5783" s="20"/>
      <c r="D5783" s="22"/>
      <c r="E5783" s="22"/>
      <c r="F5783" s="306"/>
    </row>
    <row r="5784" spans="1:6" ht="20.25">
      <c r="A5784" s="21" t="s">
        <v>5</v>
      </c>
      <c r="B5784" s="24"/>
      <c r="C5784" s="21"/>
      <c r="D5784" s="22"/>
      <c r="E5784" s="22"/>
      <c r="F5784" s="306"/>
    </row>
    <row r="5785" spans="1:6" ht="20.25">
      <c r="A5785" s="21" t="s">
        <v>6</v>
      </c>
      <c r="B5785" s="24"/>
      <c r="C5785" s="21"/>
      <c r="D5785" s="22"/>
      <c r="E5785" s="22"/>
      <c r="F5785" s="306"/>
    </row>
    <row r="5786" spans="1:6" ht="20.25">
      <c r="A5786" s="714" t="s">
        <v>7</v>
      </c>
      <c r="B5786" s="26" t="s">
        <v>8</v>
      </c>
      <c r="C5786" s="712" t="s">
        <v>9</v>
      </c>
      <c r="D5786" s="713"/>
      <c r="E5786" s="714" t="s">
        <v>10</v>
      </c>
      <c r="F5786" s="306"/>
    </row>
    <row r="5787" spans="1:6" ht="20.25">
      <c r="A5787" s="27"/>
      <c r="B5787" s="28" t="s">
        <v>11</v>
      </c>
      <c r="C5787" s="714"/>
      <c r="D5787" s="29"/>
      <c r="E5787" s="27" t="s">
        <v>12</v>
      </c>
      <c r="F5787" s="306"/>
    </row>
    <row r="5788" spans="1:6" ht="20.25">
      <c r="A5788" s="30"/>
      <c r="B5788" s="31"/>
      <c r="C5788" s="715" t="s">
        <v>13</v>
      </c>
      <c r="D5788" s="718" t="s">
        <v>14</v>
      </c>
      <c r="E5788" s="715"/>
      <c r="F5788" s="306"/>
    </row>
    <row r="5789" spans="1:6" ht="20.25">
      <c r="A5789" s="34" t="s">
        <v>471</v>
      </c>
      <c r="B5789" s="280" t="s">
        <v>40</v>
      </c>
      <c r="C5789" s="280" t="s">
        <v>19</v>
      </c>
      <c r="D5789" s="38">
        <v>43190</v>
      </c>
      <c r="E5789" s="89">
        <v>569011</v>
      </c>
      <c r="F5789" s="306">
        <v>43101</v>
      </c>
    </row>
    <row r="5790" spans="1:6" ht="20.25">
      <c r="A5790" s="41"/>
      <c r="B5790" s="280"/>
      <c r="C5790" s="280"/>
      <c r="D5790" s="38"/>
      <c r="E5790" s="89"/>
      <c r="F5790" s="306"/>
    </row>
    <row r="5791" spans="1:6" ht="20.25">
      <c r="A5791" s="280"/>
      <c r="B5791" s="280"/>
      <c r="C5791" s="280"/>
      <c r="D5791" s="86"/>
      <c r="E5791" s="90"/>
      <c r="F5791" s="306"/>
    </row>
    <row r="5792" spans="1:6" ht="20.25">
      <c r="A5792" s="41"/>
      <c r="B5792" s="280"/>
      <c r="C5792" s="280"/>
      <c r="D5792" s="38"/>
      <c r="E5792" s="89"/>
      <c r="F5792" s="306"/>
    </row>
    <row r="5793" spans="1:6" ht="20.25">
      <c r="A5793" s="41"/>
      <c r="B5793" s="280"/>
      <c r="C5793" s="280"/>
      <c r="D5793" s="38"/>
      <c r="E5793" s="90"/>
      <c r="F5793" s="306"/>
    </row>
    <row r="5794" spans="1:6" ht="20.25">
      <c r="A5794" s="41"/>
      <c r="B5794" s="280"/>
      <c r="C5794" s="282"/>
      <c r="D5794" s="38"/>
      <c r="E5794" s="89"/>
      <c r="F5794" s="306"/>
    </row>
    <row r="5795" spans="1:6" ht="20.25">
      <c r="A5795" s="41"/>
      <c r="B5795" s="280"/>
      <c r="C5795" s="282"/>
      <c r="D5795" s="86"/>
      <c r="E5795" s="90"/>
      <c r="F5795" s="306"/>
    </row>
    <row r="5796" spans="1:6" ht="20.25">
      <c r="A5796" s="41"/>
      <c r="B5796" s="280"/>
      <c r="C5796" s="280"/>
      <c r="D5796" s="38"/>
      <c r="E5796" s="90"/>
      <c r="F5796" s="306"/>
    </row>
    <row r="5797" spans="1:6" ht="20.25">
      <c r="A5797" s="280"/>
      <c r="B5797" s="280"/>
      <c r="C5797" s="280"/>
      <c r="D5797" s="38"/>
      <c r="E5797" s="90"/>
      <c r="F5797" s="306"/>
    </row>
    <row r="5798" spans="1:6" ht="20.25">
      <c r="A5798" s="41"/>
      <c r="B5798" s="280"/>
      <c r="C5798" s="280"/>
      <c r="D5798" s="38"/>
      <c r="E5798" s="90"/>
      <c r="F5798" s="306"/>
    </row>
    <row r="5799" spans="1:6" ht="20.25">
      <c r="A5799" s="41"/>
      <c r="B5799" s="281"/>
      <c r="C5799" s="280"/>
      <c r="D5799" s="168"/>
      <c r="E5799" s="90"/>
      <c r="F5799" s="306"/>
    </row>
    <row r="5800" spans="1:6" ht="20.25">
      <c r="A5800" s="47"/>
      <c r="B5800" s="116"/>
      <c r="C5800" s="280"/>
      <c r="D5800" s="147"/>
      <c r="E5800" s="90"/>
      <c r="F5800" s="306"/>
    </row>
    <row r="5801" spans="1:6" ht="20.25">
      <c r="A5801" s="47"/>
      <c r="B5801" s="280"/>
      <c r="C5801" s="280"/>
      <c r="D5801" s="38"/>
      <c r="E5801" s="89"/>
      <c r="F5801" s="306"/>
    </row>
    <row r="5802" spans="1:6" ht="20.25">
      <c r="A5802" s="280"/>
      <c r="B5802" s="280"/>
      <c r="C5802" s="280"/>
      <c r="D5802" s="38"/>
      <c r="E5802" s="89"/>
      <c r="F5802" s="306"/>
    </row>
    <row r="5803" spans="1:6" ht="20.25">
      <c r="A5803" s="280"/>
      <c r="B5803" s="280"/>
      <c r="C5803" s="280"/>
      <c r="D5803" s="38"/>
      <c r="E5803" s="89"/>
      <c r="F5803" s="306"/>
    </row>
    <row r="5804" spans="1:6" ht="20.25">
      <c r="A5804" s="41"/>
      <c r="B5804" s="280"/>
      <c r="C5804" s="280"/>
      <c r="D5804" s="38"/>
      <c r="E5804" s="90"/>
      <c r="F5804" s="306"/>
    </row>
    <row r="5805" spans="1:6" ht="20.25">
      <c r="A5805" s="41"/>
      <c r="B5805" s="280"/>
      <c r="C5805" s="280"/>
      <c r="D5805" s="38"/>
      <c r="E5805" s="90"/>
      <c r="F5805" s="306"/>
    </row>
    <row r="5806" spans="1:6" ht="20.25">
      <c r="A5806" s="280"/>
      <c r="B5806" s="280"/>
      <c r="C5806" s="280"/>
      <c r="D5806" s="42"/>
      <c r="E5806" s="90"/>
      <c r="F5806" s="306"/>
    </row>
    <row r="5807" spans="1:6" ht="20.25">
      <c r="A5807" s="280"/>
      <c r="B5807" s="280"/>
      <c r="C5807" s="280"/>
      <c r="D5807" s="42"/>
      <c r="E5807" s="139"/>
      <c r="F5807" s="306"/>
    </row>
    <row r="5808" spans="1:6" ht="20.25">
      <c r="A5808" s="280"/>
      <c r="B5808" s="280"/>
      <c r="C5808" s="280"/>
      <c r="D5808" s="42"/>
      <c r="E5808" s="139"/>
      <c r="F5808" s="306"/>
    </row>
    <row r="5809" spans="1:6" ht="20.25">
      <c r="A5809" s="280"/>
      <c r="B5809" s="280"/>
      <c r="C5809" s="280"/>
      <c r="D5809" s="42"/>
      <c r="E5809" s="139"/>
      <c r="F5809" s="306"/>
    </row>
    <row r="5810" spans="1:6" ht="20.25">
      <c r="A5810" s="280"/>
      <c r="B5810" s="280"/>
      <c r="C5810" s="280"/>
      <c r="D5810" s="42"/>
      <c r="E5810" s="139"/>
      <c r="F5810" s="306"/>
    </row>
    <row r="5811" spans="1:6" ht="20.25">
      <c r="A5811" s="280"/>
      <c r="B5811" s="280"/>
      <c r="C5811" s="280"/>
      <c r="D5811" s="42"/>
      <c r="E5811" s="139"/>
      <c r="F5811" s="306"/>
    </row>
    <row r="5812" spans="1:6" ht="20.25">
      <c r="A5812" s="280"/>
      <c r="B5812" s="281"/>
      <c r="C5812" s="280"/>
      <c r="D5812" s="42"/>
      <c r="E5812" s="46"/>
      <c r="F5812" s="306"/>
    </row>
    <row r="5813" spans="1:6" ht="20.25">
      <c r="A5813" s="47"/>
      <c r="B5813" s="48"/>
      <c r="C5813" s="47"/>
      <c r="D5813" s="49"/>
      <c r="E5813" s="50"/>
      <c r="F5813" s="306"/>
    </row>
    <row r="5814" spans="1:6" ht="20.25">
      <c r="A5814" s="30"/>
      <c r="B5814" s="51"/>
      <c r="C5814" s="30"/>
      <c r="D5814" s="49"/>
      <c r="E5814" s="50"/>
      <c r="F5814" s="306"/>
    </row>
    <row r="5815" spans="1:6" ht="20.25">
      <c r="A5815" s="52"/>
      <c r="B5815" s="53"/>
      <c r="C5815" s="1238" t="s">
        <v>779</v>
      </c>
      <c r="D5815" s="1239"/>
      <c r="E5815" s="217">
        <f>SUM(E5789:E5814)</f>
        <v>569011</v>
      </c>
      <c r="F5815" s="306"/>
    </row>
    <row r="5816" spans="1:6" ht="20.25">
      <c r="A5816" s="55" t="s">
        <v>23</v>
      </c>
      <c r="B5816" s="53"/>
      <c r="C5816" s="28"/>
      <c r="D5816" s="28"/>
      <c r="E5816" s="179"/>
      <c r="F5816" s="306"/>
    </row>
    <row r="5817" spans="1:6" ht="20.25">
      <c r="A5817" s="55"/>
      <c r="B5817" s="53"/>
      <c r="C5817" s="28"/>
      <c r="D5817" s="28"/>
      <c r="E5817" s="179"/>
      <c r="F5817" s="306"/>
    </row>
    <row r="5818" spans="1:6" ht="20.25">
      <c r="A5818" s="19" t="s">
        <v>0</v>
      </c>
      <c r="B5818" s="40"/>
      <c r="C5818" s="40"/>
      <c r="D5818" s="40"/>
      <c r="E5818" s="40"/>
      <c r="F5818" s="306"/>
    </row>
    <row r="5819" spans="1:6" ht="20.25">
      <c r="A5819" s="19" t="s">
        <v>1</v>
      </c>
      <c r="F5819" s="306"/>
    </row>
    <row r="5820" spans="1:6">
      <c r="F5820" s="306"/>
    </row>
    <row r="5821" spans="1:6" ht="20.25">
      <c r="A5821" s="19"/>
      <c r="B5821" s="20"/>
      <c r="C5821" s="19" t="s">
        <v>2</v>
      </c>
      <c r="D5821" s="22"/>
      <c r="E5821" s="22"/>
      <c r="F5821" s="306"/>
    </row>
    <row r="5822" spans="1:6" ht="20.25">
      <c r="A5822" s="19" t="s">
        <v>3</v>
      </c>
      <c r="B5822" s="23"/>
      <c r="C5822" s="20"/>
      <c r="D5822" s="22"/>
      <c r="E5822" s="22"/>
      <c r="F5822" s="306"/>
    </row>
    <row r="5823" spans="1:6" ht="20.25">
      <c r="A5823" s="21"/>
      <c r="B5823" s="23"/>
      <c r="C5823" s="20"/>
      <c r="D5823" s="22"/>
      <c r="E5823" s="22"/>
      <c r="F5823" s="306"/>
    </row>
    <row r="5824" spans="1:6" ht="20.25">
      <c r="A5824" s="21" t="s">
        <v>472</v>
      </c>
      <c r="B5824" s="23"/>
      <c r="C5824" s="20"/>
      <c r="D5824" s="22"/>
      <c r="E5824" s="22"/>
      <c r="F5824" s="306"/>
    </row>
    <row r="5825" spans="1:6" ht="20.25">
      <c r="A5825" s="21" t="s">
        <v>5</v>
      </c>
      <c r="B5825" s="24"/>
      <c r="C5825" s="21"/>
      <c r="D5825" s="22"/>
      <c r="E5825" s="22"/>
      <c r="F5825" s="306"/>
    </row>
    <row r="5826" spans="1:6" ht="20.25">
      <c r="A5826" s="21" t="s">
        <v>6</v>
      </c>
      <c r="B5826" s="24"/>
      <c r="C5826" s="21"/>
      <c r="D5826" s="22"/>
      <c r="E5826" s="22"/>
      <c r="F5826" s="306"/>
    </row>
    <row r="5827" spans="1:6" ht="20.25">
      <c r="A5827" s="714" t="s">
        <v>7</v>
      </c>
      <c r="B5827" s="26" t="s">
        <v>8</v>
      </c>
      <c r="C5827" s="712" t="s">
        <v>9</v>
      </c>
      <c r="D5827" s="713"/>
      <c r="E5827" s="714" t="s">
        <v>10</v>
      </c>
      <c r="F5827" s="306"/>
    </row>
    <row r="5828" spans="1:6" ht="20.25">
      <c r="A5828" s="27"/>
      <c r="B5828" s="28" t="s">
        <v>11</v>
      </c>
      <c r="C5828" s="714"/>
      <c r="D5828" s="29"/>
      <c r="E5828" s="27" t="s">
        <v>12</v>
      </c>
      <c r="F5828" s="306"/>
    </row>
    <row r="5829" spans="1:6" ht="20.25">
      <c r="A5829" s="30"/>
      <c r="B5829" s="31"/>
      <c r="C5829" s="715" t="s">
        <v>13</v>
      </c>
      <c r="D5829" s="718" t="s">
        <v>14</v>
      </c>
      <c r="E5829" s="715"/>
      <c r="F5829" s="306"/>
    </row>
    <row r="5830" spans="1:6" ht="20.25">
      <c r="A5830" s="34" t="s">
        <v>473</v>
      </c>
      <c r="B5830" s="280" t="s">
        <v>18</v>
      </c>
      <c r="C5830" s="280" t="s">
        <v>19</v>
      </c>
      <c r="D5830" s="86">
        <v>43190</v>
      </c>
      <c r="E5830" s="89">
        <v>537212</v>
      </c>
      <c r="F5830" s="306"/>
    </row>
    <row r="5831" spans="1:6" ht="20.25">
      <c r="A5831" s="41"/>
      <c r="B5831" s="280"/>
      <c r="C5831" s="280"/>
      <c r="D5831" s="86"/>
      <c r="E5831" s="89"/>
      <c r="F5831" s="306"/>
    </row>
    <row r="5832" spans="1:6" ht="20.25">
      <c r="A5832" s="280"/>
      <c r="B5832" s="280"/>
      <c r="C5832" s="280"/>
      <c r="D5832" s="86"/>
      <c r="E5832" s="90"/>
      <c r="F5832" s="306">
        <v>43101</v>
      </c>
    </row>
    <row r="5833" spans="1:6" ht="20.25">
      <c r="A5833" s="41"/>
      <c r="B5833" s="280"/>
      <c r="C5833" s="280"/>
      <c r="D5833" s="38"/>
      <c r="E5833" s="89"/>
      <c r="F5833" s="306">
        <v>43101</v>
      </c>
    </row>
    <row r="5834" spans="1:6" ht="20.25">
      <c r="A5834" s="41"/>
      <c r="B5834" s="280"/>
      <c r="C5834" s="280"/>
      <c r="D5834" s="86"/>
      <c r="E5834" s="89"/>
      <c r="F5834" s="306">
        <v>43101</v>
      </c>
    </row>
    <row r="5835" spans="1:6" ht="20.25">
      <c r="A5835" s="41"/>
      <c r="B5835" s="280"/>
      <c r="C5835" s="280"/>
      <c r="D5835" s="38"/>
      <c r="E5835" s="89"/>
      <c r="F5835" s="306"/>
    </row>
    <row r="5836" spans="1:6" ht="20.25">
      <c r="A5836" s="41"/>
      <c r="B5836" s="280"/>
      <c r="C5836" s="282"/>
      <c r="D5836" s="38"/>
      <c r="E5836" s="89"/>
      <c r="F5836" s="306"/>
    </row>
    <row r="5837" spans="1:6" ht="20.25">
      <c r="A5837" s="41"/>
      <c r="B5837" s="280"/>
      <c r="C5837" s="282"/>
      <c r="D5837" s="86"/>
      <c r="E5837" s="89"/>
      <c r="F5837" s="306"/>
    </row>
    <row r="5838" spans="1:6" ht="20.25">
      <c r="A5838" s="41"/>
      <c r="B5838" s="280"/>
      <c r="C5838" s="280"/>
      <c r="D5838" s="38"/>
      <c r="E5838" s="89"/>
      <c r="F5838" s="306"/>
    </row>
    <row r="5839" spans="1:6" ht="20.25">
      <c r="A5839" s="280"/>
      <c r="B5839" s="280"/>
      <c r="C5839" s="280"/>
      <c r="D5839" s="38"/>
      <c r="E5839" s="89"/>
      <c r="F5839" s="306"/>
    </row>
    <row r="5840" spans="1:6" ht="20.25">
      <c r="A5840" s="41"/>
      <c r="B5840" s="280"/>
      <c r="C5840" s="280"/>
      <c r="D5840" s="38"/>
      <c r="E5840" s="89"/>
      <c r="F5840" s="306"/>
    </row>
    <row r="5841" spans="1:6" ht="20.25">
      <c r="A5841" s="41"/>
      <c r="B5841" s="281"/>
      <c r="C5841" s="280"/>
      <c r="D5841" s="78"/>
      <c r="E5841" s="89"/>
      <c r="F5841" s="306"/>
    </row>
    <row r="5842" spans="1:6" ht="20.25">
      <c r="A5842" s="47"/>
      <c r="B5842" s="28"/>
      <c r="C5842" s="27"/>
      <c r="D5842" s="148"/>
      <c r="E5842" s="89"/>
      <c r="F5842" s="306"/>
    </row>
    <row r="5843" spans="1:6" ht="20.25">
      <c r="A5843" s="47"/>
      <c r="B5843" s="27"/>
      <c r="C5843" s="27"/>
      <c r="D5843" s="27"/>
      <c r="E5843" s="89"/>
      <c r="F5843" s="306"/>
    </row>
    <row r="5844" spans="1:6" ht="20.25">
      <c r="A5844" s="280"/>
      <c r="B5844" s="280"/>
      <c r="C5844" s="280"/>
      <c r="D5844" s="38"/>
      <c r="E5844" s="89"/>
      <c r="F5844" s="306"/>
    </row>
    <row r="5845" spans="1:6" ht="20.25">
      <c r="A5845" s="280"/>
      <c r="B5845" s="280"/>
      <c r="C5845" s="280"/>
      <c r="D5845" s="38"/>
      <c r="E5845" s="89"/>
      <c r="F5845" s="306"/>
    </row>
    <row r="5846" spans="1:6" ht="20.25">
      <c r="A5846" s="41"/>
      <c r="B5846" s="280"/>
      <c r="C5846" s="280"/>
      <c r="D5846" s="38"/>
      <c r="E5846" s="89"/>
      <c r="F5846" s="306"/>
    </row>
    <row r="5847" spans="1:6" ht="20.25">
      <c r="A5847" s="41"/>
      <c r="B5847" s="280"/>
      <c r="C5847" s="280"/>
      <c r="D5847" s="38"/>
      <c r="E5847" s="89"/>
      <c r="F5847" s="306"/>
    </row>
    <row r="5848" spans="1:6" ht="20.25">
      <c r="A5848" s="41"/>
      <c r="B5848" s="280"/>
      <c r="C5848" s="280"/>
      <c r="D5848" s="38"/>
      <c r="E5848" s="89"/>
      <c r="F5848" s="306"/>
    </row>
    <row r="5849" spans="1:6" ht="20.25">
      <c r="A5849" s="280"/>
      <c r="B5849" s="281"/>
      <c r="C5849" s="280"/>
      <c r="D5849" s="45"/>
      <c r="E5849" s="46"/>
      <c r="F5849" s="306"/>
    </row>
    <row r="5850" spans="1:6" ht="20.25">
      <c r="A5850" s="280"/>
      <c r="B5850" s="281"/>
      <c r="C5850" s="280"/>
      <c r="D5850" s="45"/>
      <c r="E5850" s="46"/>
      <c r="F5850" s="306"/>
    </row>
    <row r="5851" spans="1:6" ht="20.25">
      <c r="A5851" s="280"/>
      <c r="B5851" s="281"/>
      <c r="C5851" s="280"/>
      <c r="D5851" s="45" t="s">
        <v>29</v>
      </c>
      <c r="E5851" s="46"/>
      <c r="F5851" s="306"/>
    </row>
    <row r="5852" spans="1:6" ht="20.25">
      <c r="A5852" s="280"/>
      <c r="B5852" s="281"/>
      <c r="C5852" s="280"/>
      <c r="D5852" s="45"/>
      <c r="E5852" s="46"/>
      <c r="F5852" s="306"/>
    </row>
    <row r="5853" spans="1:6" ht="20.25">
      <c r="A5853" s="280"/>
      <c r="B5853" s="281"/>
      <c r="C5853" s="280"/>
      <c r="D5853" s="45"/>
      <c r="E5853" s="46"/>
      <c r="F5853" s="306"/>
    </row>
    <row r="5854" spans="1:6" ht="20.25">
      <c r="A5854" s="280"/>
      <c r="B5854" s="281"/>
      <c r="C5854" s="280"/>
      <c r="D5854" s="45"/>
      <c r="E5854" s="46"/>
      <c r="F5854" s="306"/>
    </row>
    <row r="5855" spans="1:6" ht="20.25">
      <c r="A5855" s="47"/>
      <c r="B5855" s="48"/>
      <c r="C5855" s="47"/>
      <c r="D5855" s="49"/>
      <c r="E5855" s="50"/>
      <c r="F5855" s="306"/>
    </row>
    <row r="5856" spans="1:6" ht="20.25">
      <c r="A5856" s="30"/>
      <c r="B5856" s="51"/>
      <c r="C5856" s="30"/>
      <c r="D5856" s="49"/>
      <c r="E5856" s="50"/>
      <c r="F5856" s="306"/>
    </row>
    <row r="5857" spans="1:6" ht="20.25">
      <c r="A5857" s="52"/>
      <c r="B5857" s="53"/>
      <c r="C5857" s="1238" t="s">
        <v>779</v>
      </c>
      <c r="D5857" s="1239"/>
      <c r="E5857" s="140">
        <f>SUM(E5830:E5856)</f>
        <v>537212</v>
      </c>
      <c r="F5857" s="306"/>
    </row>
    <row r="5858" spans="1:6" ht="20.25">
      <c r="A5858" s="55" t="s">
        <v>23</v>
      </c>
      <c r="B5858" s="53"/>
      <c r="C5858" s="28"/>
      <c r="D5858" s="28"/>
      <c r="E5858" s="179"/>
      <c r="F5858" s="306"/>
    </row>
    <row r="5859" spans="1:6" ht="20.25">
      <c r="A5859" s="19" t="s">
        <v>0</v>
      </c>
      <c r="B5859" s="40"/>
      <c r="C5859" s="40"/>
      <c r="D5859" s="40"/>
      <c r="E5859" s="40"/>
      <c r="F5859" s="306"/>
    </row>
    <row r="5860" spans="1:6" ht="20.25">
      <c r="A5860" s="19" t="s">
        <v>1</v>
      </c>
      <c r="F5860" s="306"/>
    </row>
    <row r="5861" spans="1:6">
      <c r="F5861" s="306"/>
    </row>
    <row r="5862" spans="1:6" ht="20.25">
      <c r="A5862" s="19"/>
      <c r="B5862" s="20"/>
      <c r="C5862" s="19" t="s">
        <v>2</v>
      </c>
      <c r="D5862" s="22"/>
      <c r="E5862" s="22"/>
      <c r="F5862" s="306"/>
    </row>
    <row r="5863" spans="1:6" ht="20.25">
      <c r="A5863" s="19" t="s">
        <v>3</v>
      </c>
      <c r="B5863" s="23"/>
      <c r="C5863" s="20"/>
      <c r="D5863" s="22"/>
      <c r="E5863" s="22"/>
      <c r="F5863" s="306"/>
    </row>
    <row r="5864" spans="1:6" ht="20.25">
      <c r="A5864" s="21"/>
      <c r="B5864" s="23"/>
      <c r="C5864" s="20"/>
      <c r="D5864" s="22"/>
      <c r="E5864" s="22"/>
      <c r="F5864" s="306"/>
    </row>
    <row r="5865" spans="1:6" ht="20.25">
      <c r="A5865" s="21" t="s">
        <v>474</v>
      </c>
      <c r="B5865" s="23"/>
      <c r="C5865" s="20"/>
      <c r="D5865" s="22"/>
      <c r="E5865" s="22"/>
      <c r="F5865" s="306"/>
    </row>
    <row r="5866" spans="1:6" ht="20.25">
      <c r="A5866" s="21" t="s">
        <v>5</v>
      </c>
      <c r="B5866" s="24"/>
      <c r="C5866" s="21"/>
      <c r="D5866" s="22"/>
      <c r="E5866" s="22"/>
      <c r="F5866" s="306"/>
    </row>
    <row r="5867" spans="1:6" ht="20.25">
      <c r="A5867" s="21" t="s">
        <v>6</v>
      </c>
      <c r="B5867" s="24"/>
      <c r="C5867" s="21"/>
      <c r="D5867" s="22"/>
      <c r="E5867" s="22"/>
      <c r="F5867" s="306"/>
    </row>
    <row r="5868" spans="1:6" ht="20.25">
      <c r="A5868" s="714" t="s">
        <v>7</v>
      </c>
      <c r="B5868" s="26" t="s">
        <v>8</v>
      </c>
      <c r="C5868" s="712" t="s">
        <v>9</v>
      </c>
      <c r="D5868" s="713"/>
      <c r="E5868" s="714" t="s">
        <v>10</v>
      </c>
      <c r="F5868" s="306"/>
    </row>
    <row r="5869" spans="1:6" ht="20.25">
      <c r="A5869" s="27"/>
      <c r="B5869" s="28" t="s">
        <v>11</v>
      </c>
      <c r="C5869" s="714"/>
      <c r="D5869" s="29"/>
      <c r="E5869" s="27" t="s">
        <v>12</v>
      </c>
      <c r="F5869" s="306"/>
    </row>
    <row r="5870" spans="1:6" ht="20.25">
      <c r="A5870" s="30"/>
      <c r="B5870" s="31"/>
      <c r="C5870" s="715" t="s">
        <v>13</v>
      </c>
      <c r="D5870" s="718" t="s">
        <v>14</v>
      </c>
      <c r="E5870" s="715"/>
      <c r="F5870" s="306"/>
    </row>
    <row r="5871" spans="1:6" ht="20.25">
      <c r="A5871" s="34" t="s">
        <v>475</v>
      </c>
      <c r="B5871" s="280" t="s">
        <v>18</v>
      </c>
      <c r="C5871" s="280" t="s">
        <v>19</v>
      </c>
      <c r="D5871" s="86">
        <v>43190</v>
      </c>
      <c r="E5871" s="89">
        <v>535073</v>
      </c>
      <c r="F5871" s="716">
        <v>43101</v>
      </c>
    </row>
    <row r="5872" spans="1:6" ht="20.25">
      <c r="A5872" s="41"/>
      <c r="B5872" s="280"/>
      <c r="C5872" s="280"/>
      <c r="D5872" s="86"/>
      <c r="E5872" s="89"/>
      <c r="F5872" s="306"/>
    </row>
    <row r="5873" spans="1:6" ht="20.25">
      <c r="A5873" s="41"/>
      <c r="B5873" s="280"/>
      <c r="C5873" s="282"/>
      <c r="D5873" s="38"/>
      <c r="E5873" s="89"/>
      <c r="F5873" s="306"/>
    </row>
    <row r="5874" spans="1:6" ht="20.25">
      <c r="A5874" s="41"/>
      <c r="B5874" s="280"/>
      <c r="C5874" s="280"/>
      <c r="D5874" s="38"/>
      <c r="E5874" s="89"/>
      <c r="F5874" s="306"/>
    </row>
    <row r="5875" spans="1:6" ht="20.25">
      <c r="A5875" s="41"/>
      <c r="B5875" s="280"/>
      <c r="C5875" s="282"/>
      <c r="D5875" s="38"/>
      <c r="E5875" s="89"/>
      <c r="F5875" s="306"/>
    </row>
    <row r="5876" spans="1:6" ht="20.25">
      <c r="A5876" s="41"/>
      <c r="B5876" s="280"/>
      <c r="C5876" s="282"/>
      <c r="D5876" s="86"/>
      <c r="E5876" s="89"/>
      <c r="F5876" s="306"/>
    </row>
    <row r="5877" spans="1:6" ht="20.25">
      <c r="A5877" s="41"/>
      <c r="B5877" s="280"/>
      <c r="C5877" s="280"/>
      <c r="D5877" s="38"/>
      <c r="E5877" s="89"/>
      <c r="F5877" s="306"/>
    </row>
    <row r="5878" spans="1:6" ht="20.25">
      <c r="A5878" s="280"/>
      <c r="B5878" s="280"/>
      <c r="C5878" s="280"/>
      <c r="D5878" s="38"/>
      <c r="E5878" s="89"/>
      <c r="F5878" s="306"/>
    </row>
    <row r="5879" spans="1:6" ht="20.25">
      <c r="A5879" s="41"/>
      <c r="B5879" s="280"/>
      <c r="C5879" s="280"/>
      <c r="D5879" s="38"/>
      <c r="E5879" s="89"/>
      <c r="F5879" s="306"/>
    </row>
    <row r="5880" spans="1:6" ht="20.25">
      <c r="A5880" s="41"/>
      <c r="B5880" s="281"/>
      <c r="C5880" s="280"/>
      <c r="D5880" s="78"/>
      <c r="E5880" s="89"/>
      <c r="F5880" s="306"/>
    </row>
    <row r="5881" spans="1:6" ht="20.25">
      <c r="A5881" s="47"/>
      <c r="B5881" s="28"/>
      <c r="C5881" s="27"/>
      <c r="D5881" s="148"/>
      <c r="E5881" s="89"/>
      <c r="F5881" s="306"/>
    </row>
    <row r="5882" spans="1:6" ht="20.25">
      <c r="A5882" s="47"/>
      <c r="B5882" s="27"/>
      <c r="C5882" s="27"/>
      <c r="D5882" s="27"/>
      <c r="E5882" s="89"/>
      <c r="F5882" s="306"/>
    </row>
    <row r="5883" spans="1:6" ht="20.25">
      <c r="A5883" s="280"/>
      <c r="B5883" s="280"/>
      <c r="C5883" s="280"/>
      <c r="D5883" s="38"/>
      <c r="E5883" s="89"/>
      <c r="F5883" s="306"/>
    </row>
    <row r="5884" spans="1:6" ht="20.25">
      <c r="A5884" s="280"/>
      <c r="B5884" s="280"/>
      <c r="C5884" s="280"/>
      <c r="D5884" s="38"/>
      <c r="E5884" s="89"/>
      <c r="F5884" s="306"/>
    </row>
    <row r="5885" spans="1:6" ht="20.25">
      <c r="A5885" s="41"/>
      <c r="B5885" s="280"/>
      <c r="C5885" s="280"/>
      <c r="D5885" s="38"/>
      <c r="E5885" s="89"/>
      <c r="F5885" s="306"/>
    </row>
    <row r="5886" spans="1:6" ht="20.25">
      <c r="A5886" s="41"/>
      <c r="B5886" s="280"/>
      <c r="C5886" s="280"/>
      <c r="D5886" s="38"/>
      <c r="E5886" s="89"/>
      <c r="F5886" s="306"/>
    </row>
    <row r="5887" spans="1:6" ht="20.25">
      <c r="A5887" s="41"/>
      <c r="B5887" s="280"/>
      <c r="C5887" s="280"/>
      <c r="D5887" s="38"/>
      <c r="E5887" s="89"/>
      <c r="F5887" s="306"/>
    </row>
    <row r="5888" spans="1:6" ht="20.25">
      <c r="A5888" s="280"/>
      <c r="B5888" s="281"/>
      <c r="C5888" s="280"/>
      <c r="D5888" s="45"/>
      <c r="E5888" s="46"/>
      <c r="F5888" s="306"/>
    </row>
    <row r="5889" spans="1:6" ht="20.25">
      <c r="A5889" s="280"/>
      <c r="B5889" s="281"/>
      <c r="C5889" s="280"/>
      <c r="D5889" s="45"/>
      <c r="E5889" s="46"/>
      <c r="F5889" s="306"/>
    </row>
    <row r="5890" spans="1:6" ht="20.25">
      <c r="A5890" s="280"/>
      <c r="B5890" s="281"/>
      <c r="C5890" s="280"/>
      <c r="D5890" s="45" t="s">
        <v>29</v>
      </c>
      <c r="E5890" s="46"/>
      <c r="F5890" s="306"/>
    </row>
    <row r="5891" spans="1:6" ht="20.25">
      <c r="A5891" s="280"/>
      <c r="B5891" s="281"/>
      <c r="C5891" s="280"/>
      <c r="D5891" s="45"/>
      <c r="E5891" s="46"/>
      <c r="F5891" s="306"/>
    </row>
    <row r="5892" spans="1:6" ht="20.25">
      <c r="A5892" s="280"/>
      <c r="B5892" s="281"/>
      <c r="C5892" s="280"/>
      <c r="D5892" s="45"/>
      <c r="E5892" s="46"/>
      <c r="F5892" s="306"/>
    </row>
    <row r="5893" spans="1:6" ht="20.25">
      <c r="A5893" s="280"/>
      <c r="B5893" s="281"/>
      <c r="C5893" s="280"/>
      <c r="D5893" s="45"/>
      <c r="E5893" s="46"/>
      <c r="F5893" s="306"/>
    </row>
    <row r="5894" spans="1:6" ht="20.25">
      <c r="A5894" s="280"/>
      <c r="B5894" s="281"/>
      <c r="C5894" s="280"/>
      <c r="D5894" s="45"/>
      <c r="E5894" s="46"/>
      <c r="F5894" s="306"/>
    </row>
    <row r="5895" spans="1:6" ht="20.25">
      <c r="A5895" s="280"/>
      <c r="B5895" s="281"/>
      <c r="C5895" s="280"/>
      <c r="D5895" s="45"/>
      <c r="E5895" s="46"/>
      <c r="F5895" s="306"/>
    </row>
    <row r="5896" spans="1:6" ht="20.25">
      <c r="A5896" s="47"/>
      <c r="B5896" s="48"/>
      <c r="C5896" s="47"/>
      <c r="D5896" s="49"/>
      <c r="E5896" s="50"/>
      <c r="F5896" s="306"/>
    </row>
    <row r="5897" spans="1:6" ht="20.25">
      <c r="A5897" s="30"/>
      <c r="B5897" s="51"/>
      <c r="C5897" s="30"/>
      <c r="D5897" s="49"/>
      <c r="E5897" s="50"/>
      <c r="F5897" s="306"/>
    </row>
    <row r="5898" spans="1:6" ht="20.25">
      <c r="A5898" s="52"/>
      <c r="B5898" s="53"/>
      <c r="C5898" s="1238" t="s">
        <v>779</v>
      </c>
      <c r="D5898" s="1239"/>
      <c r="E5898" s="140">
        <f>SUM(E5871:E5897)</f>
        <v>535073</v>
      </c>
      <c r="F5898" s="306"/>
    </row>
    <row r="5899" spans="1:6" ht="20.25">
      <c r="A5899" s="55" t="s">
        <v>23</v>
      </c>
      <c r="B5899" s="53"/>
      <c r="C5899" s="28"/>
      <c r="D5899" s="28"/>
      <c r="E5899" s="179"/>
      <c r="F5899" s="306"/>
    </row>
    <row r="5900" spans="1:6" ht="20.25">
      <c r="A5900" s="19" t="s">
        <v>0</v>
      </c>
      <c r="B5900" s="40"/>
      <c r="C5900" s="40"/>
      <c r="D5900" s="40"/>
      <c r="E5900" s="40"/>
      <c r="F5900" s="306"/>
    </row>
    <row r="5901" spans="1:6" ht="20.25">
      <c r="A5901" s="19" t="s">
        <v>1</v>
      </c>
      <c r="F5901" s="306"/>
    </row>
    <row r="5902" spans="1:6" ht="20.25">
      <c r="A5902" s="19"/>
      <c r="B5902" s="23"/>
      <c r="C5902" s="20"/>
      <c r="D5902" s="22"/>
      <c r="E5902" s="22"/>
      <c r="F5902" s="306"/>
    </row>
    <row r="5903" spans="1:6" ht="20.25">
      <c r="A5903" s="19"/>
      <c r="B5903" s="20"/>
      <c r="C5903" s="19" t="s">
        <v>2</v>
      </c>
      <c r="D5903" s="22"/>
      <c r="E5903" s="22"/>
      <c r="F5903" s="306"/>
    </row>
    <row r="5904" spans="1:6" ht="20.25">
      <c r="A5904" s="19" t="s">
        <v>3</v>
      </c>
      <c r="B5904" s="23"/>
      <c r="C5904" s="20"/>
      <c r="D5904" s="22"/>
      <c r="E5904" s="22"/>
      <c r="F5904" s="306"/>
    </row>
    <row r="5905" spans="1:6" ht="20.25">
      <c r="A5905" s="21"/>
      <c r="B5905" s="23"/>
      <c r="C5905" s="20"/>
      <c r="D5905" s="22"/>
      <c r="E5905" s="22"/>
      <c r="F5905" s="306"/>
    </row>
    <row r="5906" spans="1:6" ht="20.25">
      <c r="A5906" s="21" t="s">
        <v>476</v>
      </c>
      <c r="B5906" s="23"/>
      <c r="C5906" s="20"/>
      <c r="D5906" s="22"/>
      <c r="E5906" s="22"/>
      <c r="F5906" s="306"/>
    </row>
    <row r="5907" spans="1:6" ht="20.25">
      <c r="A5907" s="21" t="s">
        <v>5</v>
      </c>
      <c r="B5907" s="24"/>
      <c r="C5907" s="21"/>
      <c r="D5907" s="22"/>
      <c r="E5907" s="22"/>
      <c r="F5907" s="306"/>
    </row>
    <row r="5908" spans="1:6" ht="20.25">
      <c r="A5908" s="21" t="s">
        <v>6</v>
      </c>
      <c r="B5908" s="24"/>
      <c r="C5908" s="21"/>
      <c r="D5908" s="22"/>
      <c r="E5908" s="22"/>
      <c r="F5908" s="306"/>
    </row>
    <row r="5909" spans="1:6" ht="20.25">
      <c r="A5909" s="714" t="s">
        <v>7</v>
      </c>
      <c r="B5909" s="26" t="s">
        <v>8</v>
      </c>
      <c r="C5909" s="712" t="s">
        <v>9</v>
      </c>
      <c r="D5909" s="713"/>
      <c r="E5909" s="714" t="s">
        <v>10</v>
      </c>
      <c r="F5909" s="306"/>
    </row>
    <row r="5910" spans="1:6" ht="20.25">
      <c r="A5910" s="27"/>
      <c r="B5910" s="28" t="s">
        <v>11</v>
      </c>
      <c r="C5910" s="714"/>
      <c r="D5910" s="29"/>
      <c r="E5910" s="27" t="s">
        <v>12</v>
      </c>
      <c r="F5910" s="306"/>
    </row>
    <row r="5911" spans="1:6" ht="20.25">
      <c r="A5911" s="30"/>
      <c r="B5911" s="31"/>
      <c r="C5911" s="715" t="s">
        <v>13</v>
      </c>
      <c r="D5911" s="718" t="s">
        <v>14</v>
      </c>
      <c r="E5911" s="715"/>
      <c r="F5911" s="306"/>
    </row>
    <row r="5912" spans="1:6" ht="20.25">
      <c r="A5912" s="34" t="s">
        <v>477</v>
      </c>
      <c r="B5912" s="280" t="s">
        <v>551</v>
      </c>
      <c r="C5912" s="280" t="s">
        <v>19</v>
      </c>
      <c r="D5912" s="86">
        <v>42643</v>
      </c>
      <c r="E5912" s="89">
        <v>40344</v>
      </c>
      <c r="F5912" s="305"/>
    </row>
    <row r="5913" spans="1:6" ht="20.25">
      <c r="A5913" s="280"/>
      <c r="B5913" s="280" t="s">
        <v>478</v>
      </c>
      <c r="C5913" s="280" t="s">
        <v>479</v>
      </c>
      <c r="D5913" s="86">
        <v>42916</v>
      </c>
      <c r="E5913" s="90">
        <v>-2000</v>
      </c>
      <c r="F5913" s="306"/>
    </row>
    <row r="5914" spans="1:6" ht="20.25">
      <c r="A5914" s="41"/>
      <c r="B5914" s="280" t="s">
        <v>18</v>
      </c>
      <c r="C5914" s="280" t="s">
        <v>479</v>
      </c>
      <c r="D5914" s="38">
        <v>43190</v>
      </c>
      <c r="E5914" s="89">
        <v>461849</v>
      </c>
      <c r="F5914" s="306"/>
    </row>
    <row r="5915" spans="1:6" ht="20.25">
      <c r="A5915" s="41"/>
      <c r="B5915" s="636" t="s">
        <v>73</v>
      </c>
      <c r="C5915" s="636" t="s">
        <v>757</v>
      </c>
      <c r="D5915" s="637">
        <v>43190</v>
      </c>
      <c r="E5915" s="6">
        <v>-723068</v>
      </c>
      <c r="F5915" s="306"/>
    </row>
    <row r="5916" spans="1:6" ht="20.25">
      <c r="A5916" s="41"/>
      <c r="B5916" s="280"/>
      <c r="C5916" s="280"/>
      <c r="D5916" s="38"/>
      <c r="E5916" s="89"/>
      <c r="F5916" s="306"/>
    </row>
    <row r="5917" spans="1:6" ht="20.25">
      <c r="A5917" s="41"/>
      <c r="B5917" s="280"/>
      <c r="C5917" s="282"/>
      <c r="D5917" s="38"/>
      <c r="E5917" s="89"/>
      <c r="F5917" s="306" t="s">
        <v>538</v>
      </c>
    </row>
    <row r="5918" spans="1:6" ht="20.25">
      <c r="A5918" s="41"/>
      <c r="B5918" s="280"/>
      <c r="C5918" s="282"/>
      <c r="D5918" s="86"/>
      <c r="E5918" s="89"/>
      <c r="F5918" s="306"/>
    </row>
    <row r="5919" spans="1:6" ht="20.25">
      <c r="A5919" s="41"/>
      <c r="B5919" s="280"/>
      <c r="C5919" s="280"/>
      <c r="D5919" s="38"/>
      <c r="E5919" s="89"/>
      <c r="F5919" s="306"/>
    </row>
    <row r="5920" spans="1:6" ht="20.25">
      <c r="A5920" s="280"/>
      <c r="B5920" s="280"/>
      <c r="C5920" s="280"/>
      <c r="D5920" s="38"/>
      <c r="E5920" s="89"/>
      <c r="F5920" s="306"/>
    </row>
    <row r="5921" spans="1:6" ht="20.25">
      <c r="A5921" s="41"/>
      <c r="B5921" s="280"/>
      <c r="C5921" s="280"/>
      <c r="D5921" s="38"/>
      <c r="E5921" s="89"/>
      <c r="F5921" s="306"/>
    </row>
    <row r="5922" spans="1:6" ht="20.25">
      <c r="A5922" s="41"/>
      <c r="B5922" s="281"/>
      <c r="C5922" s="280"/>
      <c r="D5922" s="78"/>
      <c r="E5922" s="89"/>
      <c r="F5922" s="306"/>
    </row>
    <row r="5923" spans="1:6" ht="20.25">
      <c r="A5923" s="47"/>
      <c r="B5923" s="28"/>
      <c r="C5923" s="27"/>
      <c r="D5923" s="148"/>
      <c r="E5923" s="89"/>
      <c r="F5923" s="306"/>
    </row>
    <row r="5924" spans="1:6" ht="20.25">
      <c r="A5924" s="47"/>
      <c r="B5924" s="27"/>
      <c r="C5924" s="27"/>
      <c r="D5924" s="27"/>
      <c r="E5924" s="89"/>
      <c r="F5924" s="306"/>
    </row>
    <row r="5925" spans="1:6" ht="20.25">
      <c r="A5925" s="280"/>
      <c r="B5925" s="280"/>
      <c r="C5925" s="280"/>
      <c r="D5925" s="38"/>
      <c r="E5925" s="89"/>
      <c r="F5925" s="306"/>
    </row>
    <row r="5926" spans="1:6" ht="20.25">
      <c r="A5926" s="280"/>
      <c r="B5926" s="280"/>
      <c r="C5926" s="280"/>
      <c r="D5926" s="38"/>
      <c r="E5926" s="89"/>
      <c r="F5926" s="306"/>
    </row>
    <row r="5927" spans="1:6" ht="20.25">
      <c r="A5927" s="41"/>
      <c r="B5927" s="280"/>
      <c r="C5927" s="280"/>
      <c r="D5927" s="38"/>
      <c r="E5927" s="89"/>
      <c r="F5927" s="306"/>
    </row>
    <row r="5928" spans="1:6" ht="20.25">
      <c r="A5928" s="41"/>
      <c r="B5928" s="280"/>
      <c r="C5928" s="280"/>
      <c r="D5928" s="38"/>
      <c r="E5928" s="89"/>
      <c r="F5928" s="306"/>
    </row>
    <row r="5929" spans="1:6" ht="20.25">
      <c r="A5929" s="41"/>
      <c r="B5929" s="280"/>
      <c r="C5929" s="280"/>
      <c r="D5929" s="38"/>
      <c r="E5929" s="89"/>
      <c r="F5929" s="306"/>
    </row>
    <row r="5930" spans="1:6" ht="20.25">
      <c r="A5930" s="280"/>
      <c r="B5930" s="281"/>
      <c r="C5930" s="280"/>
      <c r="D5930" s="45"/>
      <c r="E5930" s="46"/>
      <c r="F5930" s="306"/>
    </row>
    <row r="5931" spans="1:6" ht="20.25">
      <c r="A5931" s="280"/>
      <c r="B5931" s="281"/>
      <c r="C5931" s="280"/>
      <c r="D5931" s="45"/>
      <c r="E5931" s="46"/>
      <c r="F5931" s="306"/>
    </row>
    <row r="5932" spans="1:6" ht="20.25">
      <c r="A5932" s="280"/>
      <c r="B5932" s="281"/>
      <c r="C5932" s="280"/>
      <c r="D5932" s="45"/>
      <c r="E5932" s="46"/>
      <c r="F5932" s="306"/>
    </row>
    <row r="5933" spans="1:6" ht="20.25">
      <c r="A5933" s="280"/>
      <c r="B5933" s="281"/>
      <c r="C5933" s="280"/>
      <c r="D5933" s="45"/>
      <c r="E5933" s="46"/>
      <c r="F5933" s="306"/>
    </row>
    <row r="5934" spans="1:6" ht="20.25">
      <c r="A5934" s="280"/>
      <c r="B5934" s="281"/>
      <c r="C5934" s="280"/>
      <c r="D5934" s="45"/>
      <c r="E5934" s="46"/>
      <c r="F5934" s="306"/>
    </row>
    <row r="5935" spans="1:6" ht="20.25">
      <c r="A5935" s="280"/>
      <c r="B5935" s="281"/>
      <c r="C5935" s="280"/>
      <c r="D5935" s="45" t="s">
        <v>29</v>
      </c>
      <c r="E5935" s="46"/>
      <c r="F5935" s="306"/>
    </row>
    <row r="5936" spans="1:6" ht="20.25">
      <c r="A5936" s="280"/>
      <c r="B5936" s="281"/>
      <c r="C5936" s="280"/>
      <c r="D5936" s="45"/>
      <c r="E5936" s="46"/>
      <c r="F5936" s="306"/>
    </row>
    <row r="5937" spans="1:6" ht="20.25">
      <c r="A5937" s="47"/>
      <c r="B5937" s="48"/>
      <c r="C5937" s="47"/>
      <c r="D5937" s="49"/>
      <c r="E5937" s="50"/>
      <c r="F5937" s="306"/>
    </row>
    <row r="5938" spans="1:6" ht="20.25">
      <c r="A5938" s="30"/>
      <c r="B5938" s="51"/>
      <c r="C5938" s="30"/>
      <c r="D5938" s="49"/>
      <c r="E5938" s="50"/>
      <c r="F5938" s="306"/>
    </row>
    <row r="5939" spans="1:6" ht="20.25">
      <c r="A5939" s="52"/>
      <c r="B5939" s="53"/>
      <c r="C5939" s="1238" t="s">
        <v>779</v>
      </c>
      <c r="D5939" s="1239"/>
      <c r="E5939" s="140">
        <f>SUM(E5912:E5938)</f>
        <v>-222875</v>
      </c>
      <c r="F5939" s="306"/>
    </row>
    <row r="5940" spans="1:6" ht="20.25">
      <c r="A5940" s="55" t="s">
        <v>23</v>
      </c>
      <c r="B5940" s="53"/>
      <c r="C5940" s="28"/>
      <c r="D5940" s="28"/>
      <c r="E5940" s="179"/>
      <c r="F5940" s="306"/>
    </row>
    <row r="5941" spans="1:6" ht="20.25">
      <c r="A5941" s="19" t="s">
        <v>0</v>
      </c>
      <c r="B5941" s="40"/>
      <c r="C5941" s="40"/>
      <c r="D5941" s="40"/>
      <c r="E5941" s="40"/>
      <c r="F5941" s="306"/>
    </row>
    <row r="5942" spans="1:6" ht="20.25">
      <c r="A5942" s="19" t="s">
        <v>1</v>
      </c>
      <c r="F5942" s="306"/>
    </row>
    <row r="5943" spans="1:6">
      <c r="F5943" s="306"/>
    </row>
    <row r="5944" spans="1:6">
      <c r="F5944" s="306"/>
    </row>
    <row r="5945" spans="1:6" ht="20.25">
      <c r="A5945" s="19"/>
      <c r="B5945" s="20"/>
      <c r="C5945" s="19" t="s">
        <v>2</v>
      </c>
      <c r="D5945" s="22"/>
      <c r="E5945" s="22"/>
      <c r="F5945" s="306"/>
    </row>
    <row r="5946" spans="1:6" ht="20.25">
      <c r="A5946" s="19" t="s">
        <v>3</v>
      </c>
      <c r="B5946" s="23"/>
      <c r="C5946" s="20"/>
      <c r="D5946" s="22"/>
      <c r="E5946" s="22"/>
      <c r="F5946" s="306"/>
    </row>
    <row r="5947" spans="1:6" ht="20.25">
      <c r="A5947" s="21" t="s">
        <v>480</v>
      </c>
      <c r="B5947" s="23"/>
      <c r="C5947" s="20"/>
      <c r="D5947" s="22"/>
      <c r="E5947" s="22"/>
      <c r="F5947" s="306"/>
    </row>
    <row r="5948" spans="1:6" ht="20.25">
      <c r="A5948" s="21" t="s">
        <v>5</v>
      </c>
      <c r="B5948" s="24"/>
      <c r="C5948" s="21"/>
      <c r="D5948" s="22"/>
      <c r="E5948" s="22"/>
      <c r="F5948" s="306"/>
    </row>
    <row r="5949" spans="1:6" ht="20.25">
      <c r="A5949" s="21" t="s">
        <v>6</v>
      </c>
      <c r="B5949" s="24"/>
      <c r="C5949" s="21"/>
      <c r="D5949" s="22"/>
      <c r="E5949" s="22"/>
      <c r="F5949" s="306"/>
    </row>
    <row r="5950" spans="1:6" ht="20.25">
      <c r="A5950" s="714" t="s">
        <v>7</v>
      </c>
      <c r="B5950" s="26" t="s">
        <v>8</v>
      </c>
      <c r="C5950" s="712" t="s">
        <v>9</v>
      </c>
      <c r="D5950" s="713"/>
      <c r="E5950" s="714" t="s">
        <v>10</v>
      </c>
      <c r="F5950" s="306"/>
    </row>
    <row r="5951" spans="1:6" ht="20.25">
      <c r="A5951" s="27"/>
      <c r="B5951" s="28" t="s">
        <v>11</v>
      </c>
      <c r="C5951" s="714"/>
      <c r="D5951" s="29"/>
      <c r="E5951" s="27" t="s">
        <v>12</v>
      </c>
      <c r="F5951" s="306"/>
    </row>
    <row r="5952" spans="1:6" ht="20.25">
      <c r="A5952" s="30"/>
      <c r="B5952" s="31"/>
      <c r="C5952" s="715" t="s">
        <v>13</v>
      </c>
      <c r="D5952" s="718" t="s">
        <v>14</v>
      </c>
      <c r="E5952" s="715"/>
      <c r="F5952" s="306"/>
    </row>
    <row r="5953" spans="1:6" ht="20.25">
      <c r="A5953" s="34" t="s">
        <v>481</v>
      </c>
      <c r="B5953" s="280" t="s">
        <v>18</v>
      </c>
      <c r="C5953" s="280" t="s">
        <v>19</v>
      </c>
      <c r="D5953" s="38">
        <v>43190</v>
      </c>
      <c r="E5953" s="89">
        <v>628765</v>
      </c>
      <c r="F5953" s="306" t="s">
        <v>538</v>
      </c>
    </row>
    <row r="5954" spans="1:6" ht="20.25">
      <c r="A5954" s="41"/>
      <c r="B5954" s="280"/>
      <c r="C5954" s="280"/>
      <c r="D5954" s="38"/>
      <c r="E5954" s="89"/>
      <c r="F5954" s="306" t="s">
        <v>538</v>
      </c>
    </row>
    <row r="5955" spans="1:6" ht="20.25">
      <c r="A5955" s="41"/>
      <c r="B5955" s="280"/>
      <c r="C5955" s="280"/>
      <c r="D5955" s="38"/>
      <c r="E5955" s="89"/>
      <c r="F5955" s="306"/>
    </row>
    <row r="5956" spans="1:6" ht="20.25">
      <c r="A5956" s="41"/>
      <c r="B5956" s="280" t="s">
        <v>482</v>
      </c>
      <c r="C5956" s="282"/>
      <c r="D5956" s="38"/>
      <c r="E5956" s="89"/>
      <c r="F5956" s="306"/>
    </row>
    <row r="5957" spans="1:6" ht="20.25">
      <c r="A5957" s="41"/>
      <c r="B5957" s="280"/>
      <c r="C5957" s="282"/>
      <c r="D5957" s="38"/>
      <c r="E5957" s="89"/>
      <c r="F5957" s="306"/>
    </row>
    <row r="5958" spans="1:6" ht="20.25">
      <c r="A5958" s="41"/>
      <c r="B5958" s="280"/>
      <c r="C5958" s="282"/>
      <c r="D5958" s="38"/>
      <c r="E5958" s="89"/>
      <c r="F5958" s="306"/>
    </row>
    <row r="5959" spans="1:6" ht="20.25">
      <c r="A5959" s="41"/>
      <c r="B5959" s="280"/>
      <c r="C5959" s="282"/>
      <c r="D5959" s="86"/>
      <c r="E5959" s="89"/>
      <c r="F5959" s="306"/>
    </row>
    <row r="5960" spans="1:6" ht="20.25">
      <c r="A5960" s="41"/>
      <c r="B5960" s="280"/>
      <c r="C5960" s="280"/>
      <c r="D5960" s="38"/>
      <c r="E5960" s="89"/>
      <c r="F5960" s="306"/>
    </row>
    <row r="5961" spans="1:6" ht="20.25">
      <c r="A5961" s="280"/>
      <c r="B5961" s="280"/>
      <c r="C5961" s="280"/>
      <c r="D5961" s="38"/>
      <c r="E5961" s="89"/>
      <c r="F5961" s="306"/>
    </row>
    <row r="5962" spans="1:6" ht="20.25">
      <c r="A5962" s="41"/>
      <c r="B5962" s="280"/>
      <c r="C5962" s="280"/>
      <c r="D5962" s="38"/>
      <c r="E5962" s="89"/>
      <c r="F5962" s="306"/>
    </row>
    <row r="5963" spans="1:6" ht="20.25">
      <c r="A5963" s="41"/>
      <c r="B5963" s="281"/>
      <c r="C5963" s="280"/>
      <c r="D5963" s="78"/>
      <c r="E5963" s="89"/>
      <c r="F5963" s="306"/>
    </row>
    <row r="5964" spans="1:6" ht="20.25">
      <c r="A5964" s="47"/>
      <c r="B5964" s="28"/>
      <c r="C5964" s="27"/>
      <c r="D5964" s="148"/>
      <c r="E5964" s="89"/>
      <c r="F5964" s="306"/>
    </row>
    <row r="5965" spans="1:6" ht="20.25">
      <c r="A5965" s="47"/>
      <c r="B5965" s="27"/>
      <c r="C5965" s="27"/>
      <c r="D5965" s="27"/>
      <c r="E5965" s="89"/>
      <c r="F5965" s="306"/>
    </row>
    <row r="5966" spans="1:6" ht="20.25">
      <c r="A5966" s="280"/>
      <c r="B5966" s="280"/>
      <c r="C5966" s="280"/>
      <c r="D5966" s="38"/>
      <c r="E5966" s="89"/>
      <c r="F5966" s="306"/>
    </row>
    <row r="5967" spans="1:6" ht="20.25">
      <c r="A5967" s="280"/>
      <c r="B5967" s="280"/>
      <c r="C5967" s="280"/>
      <c r="D5967" s="38"/>
      <c r="E5967" s="89"/>
      <c r="F5967" s="306"/>
    </row>
    <row r="5968" spans="1:6" ht="20.25">
      <c r="A5968" s="41"/>
      <c r="B5968" s="280"/>
      <c r="C5968" s="280"/>
      <c r="D5968" s="38"/>
      <c r="E5968" s="89"/>
      <c r="F5968" s="306"/>
    </row>
    <row r="5969" spans="1:6" ht="20.25">
      <c r="A5969" s="41"/>
      <c r="B5969" s="280"/>
      <c r="C5969" s="280"/>
      <c r="D5969" s="38"/>
      <c r="E5969" s="89"/>
      <c r="F5969" s="306"/>
    </row>
    <row r="5970" spans="1:6" ht="20.25">
      <c r="A5970" s="41"/>
      <c r="B5970" s="280"/>
      <c r="C5970" s="280"/>
      <c r="D5970" s="38"/>
      <c r="E5970" s="89"/>
      <c r="F5970" s="306"/>
    </row>
    <row r="5971" spans="1:6" ht="20.25">
      <c r="A5971" s="280"/>
      <c r="B5971" s="281"/>
      <c r="C5971" s="280"/>
      <c r="D5971" s="45"/>
      <c r="E5971" s="46"/>
      <c r="F5971" s="306"/>
    </row>
    <row r="5972" spans="1:6" ht="20.25">
      <c r="A5972" s="280"/>
      <c r="B5972" s="281"/>
      <c r="C5972" s="280"/>
      <c r="D5972" s="45"/>
      <c r="E5972" s="46"/>
      <c r="F5972" s="306"/>
    </row>
    <row r="5973" spans="1:6" ht="20.25">
      <c r="A5973" s="280"/>
      <c r="B5973" s="281"/>
      <c r="C5973" s="280"/>
      <c r="D5973" s="45"/>
      <c r="E5973" s="46"/>
      <c r="F5973" s="306"/>
    </row>
    <row r="5974" spans="1:6" ht="20.25">
      <c r="A5974" s="280"/>
      <c r="B5974" s="281"/>
      <c r="C5974" s="280"/>
      <c r="D5974" s="45"/>
      <c r="E5974" s="46"/>
      <c r="F5974" s="306"/>
    </row>
    <row r="5975" spans="1:6" ht="20.25">
      <c r="A5975" s="280"/>
      <c r="B5975" s="281"/>
      <c r="C5975" s="280"/>
      <c r="D5975" s="45"/>
      <c r="E5975" s="46"/>
      <c r="F5975" s="306"/>
    </row>
    <row r="5976" spans="1:6" ht="20.25">
      <c r="A5976" s="280"/>
      <c r="B5976" s="281"/>
      <c r="C5976" s="280"/>
      <c r="D5976" s="45" t="s">
        <v>29</v>
      </c>
      <c r="E5976" s="46"/>
      <c r="F5976" s="306"/>
    </row>
    <row r="5977" spans="1:6" ht="20.25">
      <c r="A5977" s="280"/>
      <c r="B5977" s="281"/>
      <c r="C5977" s="280"/>
      <c r="D5977" s="45"/>
      <c r="E5977" s="46"/>
      <c r="F5977" s="306"/>
    </row>
    <row r="5978" spans="1:6" ht="20.25">
      <c r="A5978" s="47"/>
      <c r="B5978" s="48"/>
      <c r="C5978" s="47"/>
      <c r="D5978" s="49"/>
      <c r="E5978" s="50"/>
      <c r="F5978" s="306"/>
    </row>
    <row r="5979" spans="1:6" ht="20.25">
      <c r="A5979" s="30"/>
      <c r="B5979" s="51"/>
      <c r="C5979" s="30"/>
      <c r="D5979" s="49"/>
      <c r="E5979" s="50"/>
      <c r="F5979" s="306"/>
    </row>
    <row r="5980" spans="1:6" ht="20.25">
      <c r="A5980" s="52"/>
      <c r="B5980" s="53"/>
      <c r="C5980" s="1238" t="s">
        <v>779</v>
      </c>
      <c r="D5980" s="1239"/>
      <c r="E5980" s="140">
        <f>SUM(E5953:E5979)</f>
        <v>628765</v>
      </c>
      <c r="F5980" s="306"/>
    </row>
    <row r="5981" spans="1:6" ht="20.25">
      <c r="A5981" s="55" t="s">
        <v>23</v>
      </c>
      <c r="B5981" s="53"/>
      <c r="C5981" s="28"/>
      <c r="D5981" s="28"/>
      <c r="E5981" s="179"/>
      <c r="F5981" s="306"/>
    </row>
    <row r="5982" spans="1:6" ht="20.25">
      <c r="A5982" s="19" t="s">
        <v>0</v>
      </c>
      <c r="B5982" s="40"/>
      <c r="C5982" s="40"/>
      <c r="D5982" s="40"/>
      <c r="E5982" s="40"/>
      <c r="F5982" s="306"/>
    </row>
    <row r="5983" spans="1:6" ht="20.25">
      <c r="A5983" s="19" t="s">
        <v>1</v>
      </c>
      <c r="F5983" s="306"/>
    </row>
    <row r="5984" spans="1:6">
      <c r="F5984" s="306"/>
    </row>
    <row r="5985" spans="1:6" ht="20.25">
      <c r="A5985" s="19"/>
      <c r="B5985" s="20"/>
      <c r="C5985" s="19" t="s">
        <v>2</v>
      </c>
      <c r="D5985" s="22"/>
      <c r="E5985" s="22"/>
      <c r="F5985" s="306"/>
    </row>
    <row r="5986" spans="1:6" ht="20.25">
      <c r="A5986" s="19" t="s">
        <v>3</v>
      </c>
      <c r="B5986" s="23"/>
      <c r="C5986" s="20"/>
      <c r="D5986" s="22"/>
      <c r="E5986" s="22"/>
      <c r="F5986" s="306"/>
    </row>
    <row r="5987" spans="1:6" ht="20.25">
      <c r="A5987" s="21"/>
      <c r="B5987" s="23"/>
      <c r="C5987" s="20"/>
      <c r="D5987" s="22"/>
      <c r="E5987" s="22"/>
      <c r="F5987" s="306"/>
    </row>
    <row r="5988" spans="1:6" ht="20.25">
      <c r="A5988" s="21" t="s">
        <v>483</v>
      </c>
      <c r="B5988" s="23"/>
      <c r="C5988" s="20"/>
      <c r="D5988" s="22"/>
      <c r="E5988" s="22"/>
      <c r="F5988" s="306"/>
    </row>
    <row r="5989" spans="1:6" ht="20.25">
      <c r="A5989" s="21" t="s">
        <v>5</v>
      </c>
      <c r="B5989" s="24"/>
      <c r="C5989" s="21"/>
      <c r="D5989" s="22"/>
      <c r="E5989" s="22"/>
      <c r="F5989" s="306"/>
    </row>
    <row r="5990" spans="1:6" ht="20.25">
      <c r="A5990" s="21" t="s">
        <v>6</v>
      </c>
      <c r="B5990" s="24"/>
      <c r="C5990" s="21"/>
      <c r="D5990" s="22"/>
      <c r="E5990" s="22"/>
      <c r="F5990" s="306"/>
    </row>
    <row r="5991" spans="1:6" ht="20.25">
      <c r="A5991" s="714" t="s">
        <v>7</v>
      </c>
      <c r="B5991" s="26" t="s">
        <v>8</v>
      </c>
      <c r="C5991" s="712" t="s">
        <v>9</v>
      </c>
      <c r="D5991" s="713"/>
      <c r="E5991" s="714" t="s">
        <v>10</v>
      </c>
      <c r="F5991" s="306"/>
    </row>
    <row r="5992" spans="1:6" ht="20.25">
      <c r="A5992" s="27"/>
      <c r="B5992" s="28" t="s">
        <v>11</v>
      </c>
      <c r="C5992" s="714"/>
      <c r="D5992" s="29"/>
      <c r="E5992" s="27" t="s">
        <v>12</v>
      </c>
      <c r="F5992" s="306"/>
    </row>
    <row r="5993" spans="1:6" ht="20.25">
      <c r="A5993" s="30"/>
      <c r="B5993" s="31"/>
      <c r="C5993" s="715" t="s">
        <v>13</v>
      </c>
      <c r="D5993" s="718" t="s">
        <v>14</v>
      </c>
      <c r="E5993" s="715"/>
      <c r="F5993" s="306"/>
    </row>
    <row r="5994" spans="1:6" ht="20.25">
      <c r="A5994" s="96" t="s">
        <v>484</v>
      </c>
      <c r="B5994" s="280" t="s">
        <v>36</v>
      </c>
      <c r="C5994" s="280" t="s">
        <v>17</v>
      </c>
      <c r="D5994" s="86">
        <v>42505</v>
      </c>
      <c r="E5994" s="90">
        <v>-129336</v>
      </c>
      <c r="F5994" s="306">
        <v>43101</v>
      </c>
    </row>
    <row r="5995" spans="1:6" ht="20.25">
      <c r="A5995" s="130"/>
      <c r="B5995" s="280" t="s">
        <v>485</v>
      </c>
      <c r="C5995" s="282" t="s">
        <v>17</v>
      </c>
      <c r="D5995" s="38">
        <v>42840</v>
      </c>
      <c r="E5995" s="89">
        <v>5254</v>
      </c>
      <c r="F5995" s="306"/>
    </row>
    <row r="5996" spans="1:6" ht="20.25">
      <c r="A5996" s="130"/>
      <c r="B5996" s="280" t="s">
        <v>486</v>
      </c>
      <c r="C5996" s="280"/>
      <c r="D5996" s="38">
        <v>42855</v>
      </c>
      <c r="E5996" s="89">
        <v>-12931</v>
      </c>
      <c r="F5996" s="306"/>
    </row>
    <row r="5997" spans="1:6" ht="20.25">
      <c r="A5997" s="130"/>
      <c r="B5997" s="280" t="s">
        <v>21</v>
      </c>
      <c r="C5997" s="280" t="s">
        <v>17</v>
      </c>
      <c r="D5997" s="38">
        <v>43023</v>
      </c>
      <c r="E5997" s="89">
        <v>12375</v>
      </c>
      <c r="F5997" s="306"/>
    </row>
    <row r="5998" spans="1:6" ht="20.25">
      <c r="A5998" s="48"/>
      <c r="B5998" s="280" t="s">
        <v>36</v>
      </c>
      <c r="C5998" s="280"/>
      <c r="D5998" s="38">
        <v>43069</v>
      </c>
      <c r="E5998" s="90">
        <v>-7700</v>
      </c>
      <c r="F5998" s="306"/>
    </row>
    <row r="5999" spans="1:6" s="279" customFormat="1" ht="20.25">
      <c r="A5999" s="48"/>
      <c r="B5999" s="280" t="s">
        <v>40</v>
      </c>
      <c r="C5999" s="280" t="s">
        <v>17</v>
      </c>
      <c r="D5999" s="38">
        <v>43174</v>
      </c>
      <c r="E5999" s="89">
        <v>827811</v>
      </c>
      <c r="F5999" s="306"/>
    </row>
    <row r="6000" spans="1:6" ht="20.25">
      <c r="A6000" s="281"/>
      <c r="B6000" s="280" t="s">
        <v>40</v>
      </c>
      <c r="C6000" s="280" t="s">
        <v>19</v>
      </c>
      <c r="D6000" s="38">
        <v>43190</v>
      </c>
      <c r="E6000" s="89">
        <v>307642</v>
      </c>
      <c r="F6000" s="306"/>
    </row>
    <row r="6001" spans="1:6" ht="20.25">
      <c r="A6001" s="130"/>
      <c r="B6001" s="280" t="s">
        <v>73</v>
      </c>
      <c r="C6001" s="280" t="s">
        <v>753</v>
      </c>
      <c r="D6001" s="38">
        <v>43190</v>
      </c>
      <c r="E6001" s="90">
        <v>-824611</v>
      </c>
      <c r="F6001" s="306"/>
    </row>
    <row r="6002" spans="1:6" ht="20.25">
      <c r="A6002" s="130"/>
      <c r="B6002" s="280"/>
      <c r="C6002" s="280"/>
      <c r="D6002" s="38"/>
      <c r="E6002" s="89"/>
      <c r="F6002" s="306"/>
    </row>
    <row r="6003" spans="1:6" ht="20.25">
      <c r="A6003" s="130"/>
      <c r="B6003" s="280"/>
      <c r="C6003" s="280"/>
      <c r="D6003" s="38"/>
      <c r="E6003" s="89"/>
      <c r="F6003" s="306"/>
    </row>
    <row r="6004" spans="1:6" ht="20.25">
      <c r="A6004" s="130"/>
      <c r="B6004" s="280"/>
      <c r="C6004" s="280"/>
      <c r="D6004" s="38"/>
      <c r="E6004" s="89"/>
      <c r="F6004" s="306"/>
    </row>
    <row r="6005" spans="1:6" ht="20.25">
      <c r="A6005" s="130"/>
      <c r="B6005" s="280"/>
      <c r="C6005" s="280"/>
      <c r="D6005" s="38"/>
      <c r="E6005" s="89"/>
      <c r="F6005" s="306"/>
    </row>
    <row r="6006" spans="1:6" ht="20.25">
      <c r="A6006" s="130"/>
      <c r="B6006" s="280"/>
      <c r="C6006" s="280"/>
      <c r="D6006" s="38"/>
      <c r="E6006" s="89"/>
      <c r="F6006" s="306"/>
    </row>
    <row r="6007" spans="1:6" ht="20.25">
      <c r="A6007" s="130"/>
      <c r="B6007" s="280"/>
      <c r="C6007" s="280"/>
      <c r="D6007" s="38"/>
      <c r="E6007" s="89"/>
      <c r="F6007" s="306"/>
    </row>
    <row r="6008" spans="1:6" ht="20.25">
      <c r="A6008" s="130"/>
      <c r="B6008" s="280"/>
      <c r="C6008" s="280"/>
      <c r="D6008" s="38"/>
      <c r="E6008" s="89"/>
      <c r="F6008" s="306"/>
    </row>
    <row r="6009" spans="1:6" ht="20.25">
      <c r="A6009" s="130"/>
      <c r="B6009" s="280"/>
      <c r="C6009" s="280"/>
      <c r="D6009" s="38"/>
      <c r="E6009" s="89"/>
      <c r="F6009" s="306"/>
    </row>
    <row r="6010" spans="1:6" ht="20.25">
      <c r="A6010" s="130"/>
      <c r="B6010" s="280"/>
      <c r="C6010" s="280"/>
      <c r="D6010" s="38"/>
      <c r="E6010" s="89"/>
      <c r="F6010" s="306"/>
    </row>
    <row r="6011" spans="1:6" ht="20.25">
      <c r="A6011" s="130"/>
      <c r="B6011" s="280"/>
      <c r="C6011" s="280"/>
      <c r="D6011" s="38"/>
      <c r="E6011" s="89"/>
      <c r="F6011" s="306"/>
    </row>
    <row r="6012" spans="1:6" ht="20.25">
      <c r="A6012" s="130"/>
      <c r="B6012" s="280"/>
      <c r="C6012" s="280"/>
      <c r="D6012" s="38"/>
      <c r="E6012" s="89"/>
      <c r="F6012" s="306"/>
    </row>
    <row r="6013" spans="1:6" ht="20.25">
      <c r="A6013" s="130"/>
      <c r="B6013" s="280"/>
      <c r="C6013" s="280"/>
      <c r="D6013" s="38"/>
      <c r="E6013" s="89"/>
      <c r="F6013" s="306"/>
    </row>
    <row r="6014" spans="1:6" ht="20.25">
      <c r="A6014" s="130"/>
      <c r="B6014" s="280"/>
      <c r="C6014" s="280"/>
      <c r="D6014" s="38"/>
      <c r="E6014" s="89"/>
      <c r="F6014" s="306"/>
    </row>
    <row r="6015" spans="1:6" ht="20.25">
      <c r="A6015" s="130"/>
      <c r="B6015" s="280"/>
      <c r="C6015" s="280"/>
      <c r="D6015" s="38"/>
      <c r="E6015" s="89"/>
      <c r="F6015" s="306"/>
    </row>
    <row r="6016" spans="1:6" ht="20.25">
      <c r="A6016" s="281"/>
      <c r="B6016" s="280"/>
      <c r="C6016" s="280"/>
      <c r="D6016" s="280"/>
      <c r="E6016" s="89"/>
      <c r="F6016" s="306"/>
    </row>
    <row r="6017" spans="1:6" ht="20.25">
      <c r="A6017" s="281"/>
      <c r="B6017" s="280"/>
      <c r="C6017" s="280"/>
      <c r="D6017" s="280"/>
      <c r="E6017" s="46"/>
      <c r="F6017" s="306"/>
    </row>
    <row r="6018" spans="1:6" ht="20.25">
      <c r="A6018" s="281"/>
      <c r="B6018" s="280"/>
      <c r="C6018" s="280"/>
      <c r="D6018" s="280" t="s">
        <v>29</v>
      </c>
      <c r="E6018" s="46"/>
      <c r="F6018" s="306"/>
    </row>
    <row r="6019" spans="1:6" ht="20.25">
      <c r="A6019" s="281"/>
      <c r="B6019" s="280"/>
      <c r="C6019" s="280"/>
      <c r="D6019" s="280"/>
      <c r="E6019" s="46"/>
      <c r="F6019" s="306"/>
    </row>
    <row r="6020" spans="1:6" ht="20.25">
      <c r="A6020" s="48"/>
      <c r="B6020" s="47"/>
      <c r="C6020" s="47"/>
      <c r="D6020" s="47"/>
      <c r="E6020" s="50"/>
      <c r="F6020" s="306"/>
    </row>
    <row r="6021" spans="1:6" ht="20.25">
      <c r="A6021" s="51"/>
      <c r="B6021" s="30"/>
      <c r="C6021" s="30"/>
      <c r="D6021" s="47"/>
      <c r="E6021" s="50"/>
      <c r="F6021" s="306"/>
    </row>
    <row r="6022" spans="1:6" ht="20.25">
      <c r="A6022" s="52"/>
      <c r="B6022" s="47"/>
      <c r="C6022" s="1270" t="s">
        <v>779</v>
      </c>
      <c r="D6022" s="1270"/>
      <c r="E6022" s="218">
        <f>SUM(E5994:E6021)</f>
        <v>178504</v>
      </c>
      <c r="F6022" s="306"/>
    </row>
    <row r="6023" spans="1:6" ht="20.25">
      <c r="A6023" s="55" t="s">
        <v>23</v>
      </c>
      <c r="B6023" s="53"/>
      <c r="C6023" s="28"/>
      <c r="D6023" s="28"/>
      <c r="E6023" s="179"/>
      <c r="F6023" s="306"/>
    </row>
    <row r="6024" spans="1:6" ht="20.25">
      <c r="A6024" s="19" t="s">
        <v>0</v>
      </c>
      <c r="B6024" s="40"/>
      <c r="C6024" s="40"/>
      <c r="D6024" s="40"/>
      <c r="E6024" s="40"/>
      <c r="F6024" s="306"/>
    </row>
    <row r="6025" spans="1:6" ht="20.25">
      <c r="A6025" s="19" t="s">
        <v>1</v>
      </c>
      <c r="F6025" s="306"/>
    </row>
    <row r="6026" spans="1:6" ht="20.25">
      <c r="A6026" s="19"/>
      <c r="B6026" s="23"/>
      <c r="C6026" s="20"/>
      <c r="D6026" s="22"/>
      <c r="E6026" s="22"/>
      <c r="F6026" s="306"/>
    </row>
    <row r="6027" spans="1:6" ht="20.25">
      <c r="A6027" s="19"/>
      <c r="B6027" s="20"/>
      <c r="C6027" s="19" t="s">
        <v>2</v>
      </c>
      <c r="D6027" s="22"/>
      <c r="E6027" s="22"/>
      <c r="F6027" s="306"/>
    </row>
    <row r="6028" spans="1:6" ht="20.25">
      <c r="A6028" s="19" t="s">
        <v>3</v>
      </c>
      <c r="B6028" s="23"/>
      <c r="C6028" s="20"/>
      <c r="D6028" s="22"/>
      <c r="E6028" s="22"/>
      <c r="F6028" s="306"/>
    </row>
    <row r="6029" spans="1:6" ht="20.25">
      <c r="A6029" s="21"/>
      <c r="B6029" s="23"/>
      <c r="C6029" s="20"/>
      <c r="D6029" s="22"/>
      <c r="E6029" s="22"/>
      <c r="F6029" s="306"/>
    </row>
    <row r="6030" spans="1:6" ht="20.25">
      <c r="A6030" s="21" t="s">
        <v>487</v>
      </c>
      <c r="B6030" s="23"/>
      <c r="C6030" s="20"/>
      <c r="D6030" s="22"/>
      <c r="E6030" s="22"/>
      <c r="F6030" s="306"/>
    </row>
    <row r="6031" spans="1:6" ht="20.25">
      <c r="A6031" s="21" t="s">
        <v>5</v>
      </c>
      <c r="B6031" s="24"/>
      <c r="C6031" s="21"/>
      <c r="D6031" s="22"/>
      <c r="E6031" s="22"/>
      <c r="F6031" s="306"/>
    </row>
    <row r="6032" spans="1:6" ht="20.25">
      <c r="A6032" s="21" t="s">
        <v>6</v>
      </c>
      <c r="B6032" s="24"/>
      <c r="C6032" s="21"/>
      <c r="D6032" s="22"/>
      <c r="E6032" s="22"/>
      <c r="F6032" s="306"/>
    </row>
    <row r="6033" spans="1:6" ht="20.25">
      <c r="A6033" s="714" t="s">
        <v>7</v>
      </c>
      <c r="B6033" s="26" t="s">
        <v>8</v>
      </c>
      <c r="C6033" s="712" t="s">
        <v>9</v>
      </c>
      <c r="D6033" s="713"/>
      <c r="E6033" s="714" t="s">
        <v>10</v>
      </c>
      <c r="F6033" s="306"/>
    </row>
    <row r="6034" spans="1:6" ht="20.25">
      <c r="A6034" s="27"/>
      <c r="B6034" s="28" t="s">
        <v>11</v>
      </c>
      <c r="C6034" s="714"/>
      <c r="D6034" s="29"/>
      <c r="E6034" s="27" t="s">
        <v>12</v>
      </c>
      <c r="F6034" s="306"/>
    </row>
    <row r="6035" spans="1:6" ht="20.25">
      <c r="A6035" s="30"/>
      <c r="B6035" s="31"/>
      <c r="C6035" s="715" t="s">
        <v>13</v>
      </c>
      <c r="D6035" s="718" t="s">
        <v>14</v>
      </c>
      <c r="E6035" s="715"/>
      <c r="F6035" s="306"/>
    </row>
    <row r="6036" spans="1:6" ht="20.25">
      <c r="A6036" s="34" t="s">
        <v>488</v>
      </c>
      <c r="B6036" s="280" t="s">
        <v>40</v>
      </c>
      <c r="C6036" s="280" t="s">
        <v>17</v>
      </c>
      <c r="D6036" s="38">
        <v>43174</v>
      </c>
      <c r="E6036" s="89">
        <v>532184</v>
      </c>
      <c r="F6036" s="716"/>
    </row>
    <row r="6037" spans="1:6" ht="20.25">
      <c r="A6037" s="41"/>
      <c r="B6037" s="280" t="s">
        <v>40</v>
      </c>
      <c r="C6037" s="280" t="s">
        <v>19</v>
      </c>
      <c r="D6037" s="38">
        <v>43190</v>
      </c>
      <c r="E6037" s="89">
        <v>442884</v>
      </c>
      <c r="F6037" s="306"/>
    </row>
    <row r="6038" spans="1:6" ht="20.25">
      <c r="A6038" s="41"/>
      <c r="B6038" s="280"/>
      <c r="C6038" s="280"/>
      <c r="D6038" s="38"/>
      <c r="E6038" s="89">
        <v>1</v>
      </c>
      <c r="F6038" s="306"/>
    </row>
    <row r="6039" spans="1:6" ht="20.25">
      <c r="A6039" s="41"/>
      <c r="B6039" s="280"/>
      <c r="C6039" s="280"/>
      <c r="D6039" s="38"/>
      <c r="E6039" s="89"/>
      <c r="F6039" s="306"/>
    </row>
    <row r="6040" spans="1:6" ht="20.25">
      <c r="A6040" s="41"/>
      <c r="B6040" s="280"/>
      <c r="C6040" s="280"/>
      <c r="D6040" s="38"/>
      <c r="E6040" s="89"/>
      <c r="F6040" s="306"/>
    </row>
    <row r="6041" spans="1:6" ht="20.25">
      <c r="A6041" s="41"/>
      <c r="B6041" s="280"/>
      <c r="C6041" s="282"/>
      <c r="D6041" s="38"/>
      <c r="E6041" s="89"/>
      <c r="F6041" s="306"/>
    </row>
    <row r="6042" spans="1:6" ht="20.25">
      <c r="A6042" s="41"/>
      <c r="B6042" s="280"/>
      <c r="C6042" s="282"/>
      <c r="D6042" s="86"/>
      <c r="E6042" s="89"/>
      <c r="F6042" s="306"/>
    </row>
    <row r="6043" spans="1:6" ht="20.25">
      <c r="A6043" s="41"/>
      <c r="B6043" s="280"/>
      <c r="C6043" s="280"/>
      <c r="D6043" s="38"/>
      <c r="E6043" s="89"/>
      <c r="F6043" s="306"/>
    </row>
    <row r="6044" spans="1:6" ht="20.25">
      <c r="A6044" s="280"/>
      <c r="B6044" s="280"/>
      <c r="C6044" s="280"/>
      <c r="D6044" s="38"/>
      <c r="E6044" s="89"/>
      <c r="F6044" s="306"/>
    </row>
    <row r="6045" spans="1:6" ht="20.25">
      <c r="A6045" s="41"/>
      <c r="B6045" s="280"/>
      <c r="C6045" s="280"/>
      <c r="D6045" s="38"/>
      <c r="E6045" s="89"/>
      <c r="F6045" s="306"/>
    </row>
    <row r="6046" spans="1:6" ht="20.25">
      <c r="A6046" s="41"/>
      <c r="B6046" s="281"/>
      <c r="C6046" s="280"/>
      <c r="D6046" s="78"/>
      <c r="E6046" s="89"/>
      <c r="F6046" s="306"/>
    </row>
    <row r="6047" spans="1:6" ht="20.25">
      <c r="A6047" s="47"/>
      <c r="B6047" s="28"/>
      <c r="C6047" s="27"/>
      <c r="D6047" s="148"/>
      <c r="E6047" s="89"/>
      <c r="F6047" s="306"/>
    </row>
    <row r="6048" spans="1:6" ht="20.25">
      <c r="A6048" s="47"/>
      <c r="B6048" s="27"/>
      <c r="C6048" s="27"/>
      <c r="D6048" s="27"/>
      <c r="E6048" s="89"/>
      <c r="F6048" s="306"/>
    </row>
    <row r="6049" spans="1:6" ht="20.25">
      <c r="A6049" s="280"/>
      <c r="B6049" s="280"/>
      <c r="C6049" s="280"/>
      <c r="D6049" s="38"/>
      <c r="E6049" s="89"/>
      <c r="F6049" s="306"/>
    </row>
    <row r="6050" spans="1:6" ht="20.25">
      <c r="A6050" s="280"/>
      <c r="B6050" s="280"/>
      <c r="C6050" s="280"/>
      <c r="D6050" s="38"/>
      <c r="E6050" s="89"/>
      <c r="F6050" s="306"/>
    </row>
    <row r="6051" spans="1:6" ht="20.25">
      <c r="A6051" s="41"/>
      <c r="B6051" s="280"/>
      <c r="C6051" s="280"/>
      <c r="D6051" s="38"/>
      <c r="E6051" s="89"/>
      <c r="F6051" s="306"/>
    </row>
    <row r="6052" spans="1:6" ht="20.25">
      <c r="A6052" s="41"/>
      <c r="B6052" s="280"/>
      <c r="C6052" s="280"/>
      <c r="D6052" s="38"/>
      <c r="E6052" s="89"/>
      <c r="F6052" s="306"/>
    </row>
    <row r="6053" spans="1:6" ht="20.25">
      <c r="A6053" s="41"/>
      <c r="B6053" s="280"/>
      <c r="C6053" s="280"/>
      <c r="D6053" s="38"/>
      <c r="E6053" s="89"/>
      <c r="F6053" s="306"/>
    </row>
    <row r="6054" spans="1:6" ht="20.25">
      <c r="A6054" s="280"/>
      <c r="B6054" s="281"/>
      <c r="C6054" s="280"/>
      <c r="D6054" s="45"/>
      <c r="E6054" s="46"/>
      <c r="F6054" s="306"/>
    </row>
    <row r="6055" spans="1:6" ht="20.25">
      <c r="A6055" s="280"/>
      <c r="B6055" s="281"/>
      <c r="C6055" s="280"/>
      <c r="D6055" s="45"/>
      <c r="E6055" s="46"/>
      <c r="F6055" s="306"/>
    </row>
    <row r="6056" spans="1:6" ht="20.25">
      <c r="A6056" s="280"/>
      <c r="B6056" s="281"/>
      <c r="C6056" s="280"/>
      <c r="D6056" s="45"/>
      <c r="E6056" s="46"/>
      <c r="F6056" s="306"/>
    </row>
    <row r="6057" spans="1:6" ht="20.25">
      <c r="A6057" s="280"/>
      <c r="B6057" s="281"/>
      <c r="C6057" s="280"/>
      <c r="D6057" s="45"/>
      <c r="E6057" s="46"/>
      <c r="F6057" s="306"/>
    </row>
    <row r="6058" spans="1:6" ht="20.25">
      <c r="A6058" s="280"/>
      <c r="B6058" s="281"/>
      <c r="C6058" s="280"/>
      <c r="D6058" s="45"/>
      <c r="E6058" s="46"/>
      <c r="F6058" s="306"/>
    </row>
    <row r="6059" spans="1:6" ht="20.25">
      <c r="A6059" s="280"/>
      <c r="B6059" s="281"/>
      <c r="C6059" s="280"/>
      <c r="D6059" s="45" t="s">
        <v>29</v>
      </c>
      <c r="E6059" s="46"/>
      <c r="F6059" s="306"/>
    </row>
    <row r="6060" spans="1:6" ht="20.25">
      <c r="A6060" s="280"/>
      <c r="B6060" s="281"/>
      <c r="C6060" s="280"/>
      <c r="D6060" s="45"/>
      <c r="E6060" s="46"/>
      <c r="F6060" s="306"/>
    </row>
    <row r="6061" spans="1:6" ht="20.25">
      <c r="A6061" s="47"/>
      <c r="B6061" s="48"/>
      <c r="C6061" s="47"/>
      <c r="D6061" s="49"/>
      <c r="E6061" s="50"/>
      <c r="F6061" s="306"/>
    </row>
    <row r="6062" spans="1:6" ht="20.25">
      <c r="A6062" s="30"/>
      <c r="B6062" s="51"/>
      <c r="C6062" s="30"/>
      <c r="D6062" s="49"/>
      <c r="E6062" s="50"/>
      <c r="F6062" s="306"/>
    </row>
    <row r="6063" spans="1:6" ht="20.25">
      <c r="A6063" s="52"/>
      <c r="B6063" s="53"/>
      <c r="C6063" s="1238" t="s">
        <v>779</v>
      </c>
      <c r="D6063" s="1239"/>
      <c r="E6063" s="140">
        <f>SUM(E6036:E6062)</f>
        <v>975069</v>
      </c>
      <c r="F6063" s="306"/>
    </row>
    <row r="6064" spans="1:6" ht="20.25">
      <c r="A6064" s="55" t="s">
        <v>23</v>
      </c>
      <c r="B6064" s="53"/>
      <c r="C6064" s="28"/>
      <c r="D6064" s="28"/>
      <c r="E6064" s="179"/>
      <c r="F6064" s="306"/>
    </row>
    <row r="6065" spans="1:6" ht="20.25">
      <c r="A6065" s="19" t="s">
        <v>0</v>
      </c>
      <c r="B6065" s="40"/>
      <c r="C6065" s="40"/>
      <c r="D6065" s="40"/>
      <c r="E6065" s="40"/>
      <c r="F6065" s="306"/>
    </row>
    <row r="6066" spans="1:6" ht="20.25">
      <c r="A6066" s="19" t="s">
        <v>1</v>
      </c>
      <c r="F6066" s="306"/>
    </row>
    <row r="6067" spans="1:6">
      <c r="F6067" s="306"/>
    </row>
    <row r="6068" spans="1:6" ht="20.25">
      <c r="A6068" s="19"/>
      <c r="B6068" s="20"/>
      <c r="C6068" s="19" t="s">
        <v>2</v>
      </c>
      <c r="D6068" s="22"/>
      <c r="E6068" s="22"/>
      <c r="F6068" s="306"/>
    </row>
    <row r="6069" spans="1:6" ht="20.25">
      <c r="A6069" s="19" t="s">
        <v>3</v>
      </c>
      <c r="B6069" s="23"/>
      <c r="C6069" s="20"/>
      <c r="D6069" s="22"/>
      <c r="E6069" s="22"/>
      <c r="F6069" s="306"/>
    </row>
    <row r="6070" spans="1:6" ht="20.25">
      <c r="A6070" s="21"/>
      <c r="B6070" s="23"/>
      <c r="C6070" s="20"/>
      <c r="D6070" s="22"/>
      <c r="E6070" s="22"/>
      <c r="F6070" s="306"/>
    </row>
    <row r="6071" spans="1:6" ht="20.25">
      <c r="A6071" s="21" t="s">
        <v>489</v>
      </c>
      <c r="B6071" s="23"/>
      <c r="C6071" s="20"/>
      <c r="D6071" s="22"/>
      <c r="E6071" s="22"/>
      <c r="F6071" s="306"/>
    </row>
    <row r="6072" spans="1:6" ht="20.25">
      <c r="A6072" s="21" t="s">
        <v>5</v>
      </c>
      <c r="B6072" s="24"/>
      <c r="C6072" s="21"/>
      <c r="D6072" s="22"/>
      <c r="E6072" s="22"/>
      <c r="F6072" s="306"/>
    </row>
    <row r="6073" spans="1:6" ht="20.25">
      <c r="A6073" s="21" t="s">
        <v>6</v>
      </c>
      <c r="B6073" s="24"/>
      <c r="C6073" s="21"/>
      <c r="D6073" s="22"/>
      <c r="E6073" s="22"/>
      <c r="F6073" s="306"/>
    </row>
    <row r="6074" spans="1:6" ht="20.25">
      <c r="A6074" s="714" t="s">
        <v>7</v>
      </c>
      <c r="B6074" s="26" t="s">
        <v>8</v>
      </c>
      <c r="C6074" s="712" t="s">
        <v>9</v>
      </c>
      <c r="D6074" s="713"/>
      <c r="E6074" s="714" t="s">
        <v>10</v>
      </c>
      <c r="F6074" s="306"/>
    </row>
    <row r="6075" spans="1:6" ht="20.25">
      <c r="A6075" s="27"/>
      <c r="B6075" s="28" t="s">
        <v>11</v>
      </c>
      <c r="C6075" s="714"/>
      <c r="D6075" s="29"/>
      <c r="E6075" s="27" t="s">
        <v>12</v>
      </c>
      <c r="F6075" s="306"/>
    </row>
    <row r="6076" spans="1:6" ht="20.25">
      <c r="A6076" s="30"/>
      <c r="B6076" s="31"/>
      <c r="C6076" s="715" t="s">
        <v>13</v>
      </c>
      <c r="D6076" s="718" t="s">
        <v>14</v>
      </c>
      <c r="E6076" s="715"/>
      <c r="F6076" s="306"/>
    </row>
    <row r="6077" spans="1:6" ht="20.25">
      <c r="A6077" s="34" t="s">
        <v>490</v>
      </c>
      <c r="B6077" s="280" t="s">
        <v>18</v>
      </c>
      <c r="C6077" s="280" t="s">
        <v>19</v>
      </c>
      <c r="D6077" s="38">
        <v>43190</v>
      </c>
      <c r="E6077" s="89">
        <v>1365195</v>
      </c>
      <c r="F6077" s="306"/>
    </row>
    <row r="6078" spans="1:6" ht="20.25">
      <c r="A6078" s="280"/>
      <c r="B6078" s="280"/>
      <c r="C6078" s="280"/>
      <c r="D6078" s="86"/>
      <c r="E6078" s="89">
        <v>2</v>
      </c>
      <c r="F6078" s="306">
        <v>43101</v>
      </c>
    </row>
    <row r="6079" spans="1:6" ht="20.25">
      <c r="A6079" s="41"/>
      <c r="B6079" s="280"/>
      <c r="C6079" s="280"/>
      <c r="D6079" s="86"/>
      <c r="E6079" s="89"/>
      <c r="F6079" s="306"/>
    </row>
    <row r="6080" spans="1:6" ht="20.25">
      <c r="B6080" s="280"/>
      <c r="C6080" s="280"/>
      <c r="D6080" s="86"/>
      <c r="E6080" s="89"/>
      <c r="F6080" s="306"/>
    </row>
    <row r="6081" spans="1:6" ht="20.25">
      <c r="A6081" s="41"/>
      <c r="B6081" s="280"/>
      <c r="C6081" s="280"/>
      <c r="D6081" s="38"/>
      <c r="E6081" s="89"/>
      <c r="F6081" s="306"/>
    </row>
    <row r="6082" spans="1:6" ht="20.25">
      <c r="A6082" s="41"/>
      <c r="B6082" s="280"/>
      <c r="C6082" s="282"/>
      <c r="D6082" s="38"/>
      <c r="E6082" s="89"/>
      <c r="F6082" s="306"/>
    </row>
    <row r="6083" spans="1:6" ht="20.25">
      <c r="A6083" s="41"/>
      <c r="B6083" s="280"/>
      <c r="C6083" s="282"/>
      <c r="D6083" s="86"/>
      <c r="E6083" s="89"/>
      <c r="F6083" s="306"/>
    </row>
    <row r="6084" spans="1:6" ht="20.25">
      <c r="A6084" s="41"/>
      <c r="B6084" s="280"/>
      <c r="C6084" s="280"/>
      <c r="D6084" s="38"/>
      <c r="E6084" s="89"/>
      <c r="F6084" s="306"/>
    </row>
    <row r="6085" spans="1:6" ht="20.25">
      <c r="A6085" s="280"/>
      <c r="B6085" s="280"/>
      <c r="C6085" s="280"/>
      <c r="D6085" s="38"/>
      <c r="E6085" s="89"/>
      <c r="F6085" s="306"/>
    </row>
    <row r="6086" spans="1:6" ht="20.25">
      <c r="A6086" s="41"/>
      <c r="B6086" s="280"/>
      <c r="C6086" s="280"/>
      <c r="D6086" s="38"/>
      <c r="E6086" s="89"/>
      <c r="F6086" s="306"/>
    </row>
    <row r="6087" spans="1:6" ht="20.25">
      <c r="A6087" s="41"/>
      <c r="B6087" s="281"/>
      <c r="C6087" s="280"/>
      <c r="D6087" s="78"/>
      <c r="E6087" s="89"/>
      <c r="F6087" s="306"/>
    </row>
    <row r="6088" spans="1:6" ht="20.25">
      <c r="A6088" s="47"/>
      <c r="B6088" s="28"/>
      <c r="C6088" s="27"/>
      <c r="D6088" s="148"/>
      <c r="E6088" s="89"/>
      <c r="F6088" s="306"/>
    </row>
    <row r="6089" spans="1:6" ht="20.25">
      <c r="A6089" s="47"/>
      <c r="B6089" s="27"/>
      <c r="C6089" s="27"/>
      <c r="D6089" s="27"/>
      <c r="E6089" s="89"/>
      <c r="F6089" s="306"/>
    </row>
    <row r="6090" spans="1:6" ht="20.25">
      <c r="A6090" s="280"/>
      <c r="B6090" s="280"/>
      <c r="C6090" s="280"/>
      <c r="D6090" s="38"/>
      <c r="E6090" s="89"/>
      <c r="F6090" s="306"/>
    </row>
    <row r="6091" spans="1:6" ht="20.25">
      <c r="A6091" s="280"/>
      <c r="B6091" s="280"/>
      <c r="C6091" s="280"/>
      <c r="D6091" s="38"/>
      <c r="E6091" s="89"/>
      <c r="F6091" s="306"/>
    </row>
    <row r="6092" spans="1:6" ht="20.25">
      <c r="A6092" s="41"/>
      <c r="B6092" s="280"/>
      <c r="C6092" s="280"/>
      <c r="D6092" s="38"/>
      <c r="E6092" s="89"/>
      <c r="F6092" s="306"/>
    </row>
    <row r="6093" spans="1:6" ht="20.25">
      <c r="A6093" s="41"/>
      <c r="B6093" s="280"/>
      <c r="C6093" s="280"/>
      <c r="D6093" s="38"/>
      <c r="E6093" s="89"/>
      <c r="F6093" s="306"/>
    </row>
    <row r="6094" spans="1:6" ht="20.25">
      <c r="A6094" s="41"/>
      <c r="B6094" s="280"/>
      <c r="C6094" s="280"/>
      <c r="D6094" s="38"/>
      <c r="E6094" s="89"/>
      <c r="F6094" s="306"/>
    </row>
    <row r="6095" spans="1:6" ht="20.25">
      <c r="A6095" s="280"/>
      <c r="B6095" s="281"/>
      <c r="C6095" s="280"/>
      <c r="D6095" s="45"/>
      <c r="E6095" s="46"/>
      <c r="F6095" s="306"/>
    </row>
    <row r="6096" spans="1:6" ht="20.25">
      <c r="A6096" s="280"/>
      <c r="B6096" s="281"/>
      <c r="C6096" s="280"/>
      <c r="D6096" s="45"/>
      <c r="E6096" s="46"/>
      <c r="F6096" s="306"/>
    </row>
    <row r="6097" spans="1:8" ht="20.25">
      <c r="A6097" s="280"/>
      <c r="B6097" s="281"/>
      <c r="C6097" s="280"/>
      <c r="D6097" s="45"/>
      <c r="E6097" s="46"/>
      <c r="F6097" s="306"/>
      <c r="G6097" s="290"/>
      <c r="H6097" s="290"/>
    </row>
    <row r="6098" spans="1:8" ht="20.25">
      <c r="A6098" s="280"/>
      <c r="B6098" s="281"/>
      <c r="C6098" s="280"/>
      <c r="D6098" s="45"/>
      <c r="E6098" s="46"/>
      <c r="F6098" s="306"/>
    </row>
    <row r="6099" spans="1:8" ht="20.25">
      <c r="A6099" s="280"/>
      <c r="B6099" s="281"/>
      <c r="C6099" s="280"/>
      <c r="D6099" s="45"/>
      <c r="E6099" s="46"/>
      <c r="F6099" s="306"/>
    </row>
    <row r="6100" spans="1:8" ht="20.25">
      <c r="A6100" s="280"/>
      <c r="B6100" s="281"/>
      <c r="C6100" s="280"/>
      <c r="D6100" s="45" t="s">
        <v>29</v>
      </c>
      <c r="E6100" s="46"/>
      <c r="F6100" s="306"/>
    </row>
    <row r="6101" spans="1:8" ht="20.25">
      <c r="A6101" s="280"/>
      <c r="B6101" s="281"/>
      <c r="C6101" s="280"/>
      <c r="D6101" s="45"/>
      <c r="E6101" s="46"/>
      <c r="F6101" s="306"/>
    </row>
    <row r="6102" spans="1:8" ht="20.25">
      <c r="A6102" s="47"/>
      <c r="B6102" s="48"/>
      <c r="C6102" s="47"/>
      <c r="D6102" s="49"/>
      <c r="E6102" s="50"/>
      <c r="F6102" s="306"/>
    </row>
    <row r="6103" spans="1:8" ht="20.25">
      <c r="A6103" s="30"/>
      <c r="B6103" s="51"/>
      <c r="C6103" s="30"/>
      <c r="D6103" s="49"/>
      <c r="E6103" s="50"/>
      <c r="F6103" s="306"/>
    </row>
    <row r="6104" spans="1:8" ht="20.25">
      <c r="A6104" s="52"/>
      <c r="B6104" s="53"/>
      <c r="C6104" s="1238" t="s">
        <v>779</v>
      </c>
      <c r="D6104" s="1239"/>
      <c r="E6104" s="140">
        <f>SUM(E6077:E6103)</f>
        <v>1365197</v>
      </c>
      <c r="F6104" s="306"/>
    </row>
    <row r="6105" spans="1:8" ht="20.25">
      <c r="A6105" s="55" t="s">
        <v>23</v>
      </c>
      <c r="B6105" s="53"/>
      <c r="C6105" s="28"/>
      <c r="D6105" s="28"/>
      <c r="E6105" s="179"/>
      <c r="F6105" s="306"/>
    </row>
    <row r="6106" spans="1:8" ht="20.25">
      <c r="A6106" s="19" t="s">
        <v>0</v>
      </c>
      <c r="B6106" s="40"/>
      <c r="C6106" s="40"/>
      <c r="D6106" s="40"/>
      <c r="E6106" s="40"/>
      <c r="F6106" s="306"/>
    </row>
    <row r="6107" spans="1:8" ht="20.25">
      <c r="A6107" s="19" t="s">
        <v>1</v>
      </c>
      <c r="F6107" s="306"/>
    </row>
    <row r="6108" spans="1:8">
      <c r="F6108" s="306"/>
    </row>
    <row r="6109" spans="1:8" ht="20.25">
      <c r="A6109" s="19"/>
      <c r="B6109" s="20"/>
      <c r="C6109" s="19" t="s">
        <v>2</v>
      </c>
      <c r="D6109" s="22"/>
      <c r="E6109" s="22"/>
      <c r="F6109" s="306"/>
    </row>
    <row r="6110" spans="1:8" ht="20.25">
      <c r="A6110" s="19" t="s">
        <v>3</v>
      </c>
      <c r="B6110" s="23"/>
      <c r="C6110" s="20"/>
      <c r="D6110" s="22"/>
      <c r="E6110" s="22"/>
      <c r="F6110" s="306"/>
    </row>
    <row r="6111" spans="1:8" ht="20.25">
      <c r="A6111" s="21"/>
      <c r="B6111" s="23"/>
      <c r="C6111" s="20"/>
      <c r="D6111" s="22"/>
      <c r="E6111" s="22"/>
      <c r="F6111" s="306"/>
    </row>
    <row r="6112" spans="1:8" ht="20.25">
      <c r="A6112" s="21" t="s">
        <v>491</v>
      </c>
      <c r="B6112" s="23"/>
      <c r="C6112" s="20"/>
      <c r="D6112" s="22"/>
      <c r="E6112" s="22"/>
      <c r="F6112" s="306"/>
    </row>
    <row r="6113" spans="1:6" ht="20.25">
      <c r="A6113" s="21" t="s">
        <v>5</v>
      </c>
      <c r="B6113" s="24"/>
      <c r="C6113" s="21"/>
      <c r="D6113" s="22"/>
      <c r="E6113" s="22"/>
      <c r="F6113" s="306"/>
    </row>
    <row r="6114" spans="1:6" ht="20.25">
      <c r="A6114" s="21" t="s">
        <v>6</v>
      </c>
      <c r="B6114" s="24"/>
      <c r="C6114" s="21"/>
      <c r="D6114" s="22"/>
      <c r="E6114" s="22"/>
      <c r="F6114" s="306"/>
    </row>
    <row r="6115" spans="1:6" ht="20.25">
      <c r="A6115" s="714" t="s">
        <v>7</v>
      </c>
      <c r="B6115" s="26" t="s">
        <v>8</v>
      </c>
      <c r="C6115" s="712" t="s">
        <v>9</v>
      </c>
      <c r="D6115" s="713"/>
      <c r="E6115" s="714" t="s">
        <v>10</v>
      </c>
      <c r="F6115" s="306"/>
    </row>
    <row r="6116" spans="1:6" ht="20.25">
      <c r="A6116" s="27"/>
      <c r="B6116" s="28" t="s">
        <v>11</v>
      </c>
      <c r="C6116" s="714"/>
      <c r="D6116" s="29"/>
      <c r="E6116" s="27" t="s">
        <v>12</v>
      </c>
      <c r="F6116" s="306"/>
    </row>
    <row r="6117" spans="1:6" ht="20.25">
      <c r="A6117" s="30"/>
      <c r="B6117" s="31"/>
      <c r="C6117" s="715" t="s">
        <v>13</v>
      </c>
      <c r="D6117" s="718" t="s">
        <v>14</v>
      </c>
      <c r="E6117" s="715"/>
      <c r="F6117" s="306"/>
    </row>
    <row r="6118" spans="1:6" ht="20.25">
      <c r="A6118" s="34" t="s">
        <v>492</v>
      </c>
      <c r="B6118" s="280" t="s">
        <v>121</v>
      </c>
      <c r="C6118" s="280" t="s">
        <v>17</v>
      </c>
      <c r="D6118" s="86">
        <v>42658</v>
      </c>
      <c r="E6118" s="90">
        <v>-3556</v>
      </c>
      <c r="F6118" s="306">
        <v>43101</v>
      </c>
    </row>
    <row r="6119" spans="1:6" ht="20.25">
      <c r="A6119" s="280"/>
      <c r="B6119" s="280" t="s">
        <v>36</v>
      </c>
      <c r="C6119" s="280" t="s">
        <v>19</v>
      </c>
      <c r="D6119" s="86">
        <v>42674</v>
      </c>
      <c r="E6119" s="90">
        <v>-28984</v>
      </c>
      <c r="F6119" s="306"/>
    </row>
    <row r="6120" spans="1:6" ht="20.25">
      <c r="A6120" s="41"/>
      <c r="B6120" s="280" t="s">
        <v>18</v>
      </c>
      <c r="C6120" s="280" t="s">
        <v>19</v>
      </c>
      <c r="D6120" s="38">
        <v>42766</v>
      </c>
      <c r="E6120" s="89">
        <v>687661</v>
      </c>
      <c r="F6120" s="306"/>
    </row>
    <row r="6121" spans="1:6" ht="20.25">
      <c r="A6121" s="41"/>
      <c r="B6121" s="280" t="s">
        <v>18</v>
      </c>
      <c r="C6121" s="280" t="s">
        <v>17</v>
      </c>
      <c r="D6121" s="38">
        <v>42781</v>
      </c>
      <c r="E6121" s="89">
        <v>437018</v>
      </c>
      <c r="F6121" s="306"/>
    </row>
    <row r="6122" spans="1:6" ht="20.25">
      <c r="A6122" s="41"/>
      <c r="B6122" s="280" t="s">
        <v>18</v>
      </c>
      <c r="C6122" s="282" t="s">
        <v>19</v>
      </c>
      <c r="D6122" s="38">
        <v>42794</v>
      </c>
      <c r="E6122" s="89">
        <v>862809</v>
      </c>
      <c r="F6122" s="306"/>
    </row>
    <row r="6123" spans="1:6" ht="20.25">
      <c r="A6123" s="41"/>
      <c r="B6123" s="280" t="s">
        <v>18</v>
      </c>
      <c r="C6123" s="282" t="s">
        <v>17</v>
      </c>
      <c r="D6123" s="86">
        <v>42809</v>
      </c>
      <c r="E6123" s="89">
        <v>909061</v>
      </c>
      <c r="F6123" s="306"/>
    </row>
    <row r="6124" spans="1:6" ht="20.25">
      <c r="A6124" s="41"/>
      <c r="B6124" s="280"/>
      <c r="C6124" s="280" t="s">
        <v>493</v>
      </c>
      <c r="D6124" s="38">
        <v>42855</v>
      </c>
      <c r="E6124" s="90">
        <v>-809</v>
      </c>
      <c r="F6124" s="306"/>
    </row>
    <row r="6125" spans="1:6" ht="20.25">
      <c r="A6125" s="41"/>
      <c r="B6125" s="280"/>
      <c r="C6125" s="280" t="s">
        <v>493</v>
      </c>
      <c r="D6125" s="38">
        <v>42855</v>
      </c>
      <c r="E6125" s="90">
        <v>-17061</v>
      </c>
      <c r="F6125" s="306"/>
    </row>
    <row r="6126" spans="1:6" ht="20.25">
      <c r="A6126" s="280"/>
      <c r="B6126" s="280"/>
      <c r="C6126" s="280" t="s">
        <v>494</v>
      </c>
      <c r="D6126" s="38">
        <v>42978</v>
      </c>
      <c r="E6126" s="90">
        <v>-112000</v>
      </c>
      <c r="F6126" s="306"/>
    </row>
    <row r="6127" spans="1:6" ht="20.25">
      <c r="A6127" s="41"/>
      <c r="B6127" s="280"/>
      <c r="C6127" s="280" t="s">
        <v>494</v>
      </c>
      <c r="D6127" s="38">
        <v>42978</v>
      </c>
      <c r="E6127" s="90">
        <v>-152000</v>
      </c>
      <c r="F6127" s="306"/>
    </row>
    <row r="6128" spans="1:6" ht="20.25">
      <c r="A6128" s="41"/>
      <c r="B6128" s="281"/>
      <c r="C6128" s="280" t="s">
        <v>494</v>
      </c>
      <c r="D6128" s="38">
        <v>42978</v>
      </c>
      <c r="E6128" s="90">
        <v>-439000</v>
      </c>
      <c r="F6128" s="306"/>
    </row>
    <row r="6129" spans="1:6" ht="20.25">
      <c r="A6129" s="47"/>
      <c r="B6129" s="28"/>
      <c r="C6129" s="280" t="s">
        <v>495</v>
      </c>
      <c r="D6129" s="147">
        <v>43039</v>
      </c>
      <c r="E6129" s="90">
        <v>-709999.8</v>
      </c>
      <c r="F6129" s="306"/>
    </row>
    <row r="6130" spans="1:6" ht="20.25">
      <c r="A6130" s="47"/>
      <c r="B6130" s="27"/>
      <c r="C6130" s="280" t="s">
        <v>496</v>
      </c>
      <c r="D6130" s="38">
        <v>43069</v>
      </c>
      <c r="E6130" s="90">
        <v>-682000</v>
      </c>
      <c r="F6130" s="306"/>
    </row>
    <row r="6131" spans="1:6" ht="20.25">
      <c r="A6131" s="280"/>
      <c r="B6131" s="280"/>
      <c r="C6131" s="280" t="s">
        <v>496</v>
      </c>
      <c r="D6131" s="38">
        <v>43069</v>
      </c>
      <c r="E6131" s="90">
        <v>-93741.3</v>
      </c>
      <c r="F6131" s="306"/>
    </row>
    <row r="6132" spans="1:6" ht="20.25">
      <c r="A6132" s="280"/>
      <c r="B6132" s="280"/>
      <c r="C6132" s="280"/>
      <c r="D6132" s="38"/>
      <c r="E6132" s="89"/>
      <c r="F6132" s="306"/>
    </row>
    <row r="6133" spans="1:6" ht="20.25">
      <c r="A6133" s="41"/>
      <c r="B6133" s="280"/>
      <c r="C6133" s="280"/>
      <c r="D6133" s="38"/>
      <c r="E6133" s="89"/>
      <c r="F6133" s="306"/>
    </row>
    <row r="6134" spans="1:6" ht="20.25">
      <c r="A6134" s="41"/>
      <c r="B6134" s="280"/>
      <c r="C6134" s="280"/>
      <c r="D6134" s="38"/>
      <c r="E6134" s="89"/>
      <c r="F6134" s="306"/>
    </row>
    <row r="6135" spans="1:6" ht="20.25">
      <c r="A6135" s="41"/>
      <c r="B6135" s="280"/>
      <c r="C6135" s="280"/>
      <c r="D6135" s="38"/>
      <c r="E6135" s="89"/>
      <c r="F6135" s="306"/>
    </row>
    <row r="6136" spans="1:6" ht="20.25">
      <c r="A6136" s="280"/>
      <c r="B6136" s="281"/>
      <c r="C6136" s="280"/>
      <c r="D6136" s="45"/>
      <c r="E6136" s="46"/>
      <c r="F6136" s="306"/>
    </row>
    <row r="6137" spans="1:6" ht="20.25">
      <c r="A6137" s="280"/>
      <c r="B6137" s="281"/>
      <c r="C6137" s="280"/>
      <c r="D6137" s="45"/>
      <c r="E6137" s="46"/>
      <c r="F6137" s="306"/>
    </row>
    <row r="6138" spans="1:6" ht="20.25">
      <c r="A6138" s="280"/>
      <c r="B6138" s="281"/>
      <c r="C6138" s="280"/>
      <c r="D6138" s="45" t="s">
        <v>29</v>
      </c>
      <c r="E6138" s="46"/>
      <c r="F6138" s="306"/>
    </row>
    <row r="6139" spans="1:6" ht="20.25">
      <c r="A6139" s="280"/>
      <c r="B6139" s="281"/>
      <c r="C6139" s="280"/>
      <c r="D6139" s="45"/>
      <c r="E6139" s="46"/>
      <c r="F6139" s="306"/>
    </row>
    <row r="6140" spans="1:6" ht="20.25">
      <c r="A6140" s="280"/>
      <c r="B6140" s="281"/>
      <c r="C6140" s="280"/>
      <c r="D6140" s="45"/>
      <c r="E6140" s="46"/>
      <c r="F6140" s="306"/>
    </row>
    <row r="6141" spans="1:6" ht="20.25">
      <c r="A6141" s="280"/>
      <c r="B6141" s="281"/>
      <c r="C6141" s="280"/>
      <c r="D6141" s="45"/>
      <c r="E6141" s="46"/>
      <c r="F6141" s="306"/>
    </row>
    <row r="6142" spans="1:6" ht="20.25">
      <c r="A6142" s="280"/>
      <c r="B6142" s="281"/>
      <c r="C6142" s="280"/>
      <c r="D6142" s="45"/>
      <c r="E6142" s="46"/>
      <c r="F6142" s="306"/>
    </row>
    <row r="6143" spans="1:6" ht="20.25">
      <c r="A6143" s="47"/>
      <c r="B6143" s="48"/>
      <c r="C6143" s="47"/>
      <c r="D6143" s="49"/>
      <c r="E6143" s="50"/>
      <c r="F6143" s="306"/>
    </row>
    <row r="6144" spans="1:6" ht="20.25">
      <c r="A6144" s="30"/>
      <c r="B6144" s="51"/>
      <c r="C6144" s="30"/>
      <c r="D6144" s="49"/>
      <c r="E6144" s="50"/>
      <c r="F6144" s="306"/>
    </row>
    <row r="6145" spans="1:6" ht="20.25">
      <c r="A6145" s="52"/>
      <c r="B6145" s="53"/>
      <c r="C6145" s="1238" t="s">
        <v>779</v>
      </c>
      <c r="D6145" s="1239"/>
      <c r="E6145" s="140">
        <f>SUM(E6118:E6144)</f>
        <v>657397.89999999991</v>
      </c>
      <c r="F6145" s="306"/>
    </row>
    <row r="6146" spans="1:6" ht="20.25">
      <c r="A6146" s="55" t="s">
        <v>23</v>
      </c>
      <c r="B6146" s="53"/>
      <c r="C6146" s="28"/>
      <c r="D6146" s="28"/>
      <c r="E6146" s="179"/>
      <c r="F6146" s="306"/>
    </row>
    <row r="6147" spans="1:6" ht="20.25">
      <c r="A6147" s="19" t="s">
        <v>0</v>
      </c>
      <c r="B6147" s="40"/>
      <c r="C6147" s="40"/>
      <c r="D6147" s="40"/>
      <c r="E6147" s="40"/>
      <c r="F6147" s="306"/>
    </row>
    <row r="6148" spans="1:6" ht="20.25">
      <c r="A6148" s="19" t="s">
        <v>1</v>
      </c>
      <c r="F6148" s="306"/>
    </row>
    <row r="6149" spans="1:6">
      <c r="F6149" s="306"/>
    </row>
    <row r="6150" spans="1:6" ht="20.25">
      <c r="A6150" s="19"/>
      <c r="B6150" s="20"/>
      <c r="C6150" s="19" t="s">
        <v>2</v>
      </c>
      <c r="D6150" s="22"/>
      <c r="E6150" s="22"/>
      <c r="F6150" s="306"/>
    </row>
    <row r="6151" spans="1:6" ht="20.25">
      <c r="A6151" s="19" t="s">
        <v>3</v>
      </c>
      <c r="B6151" s="23"/>
      <c r="C6151" s="20"/>
      <c r="D6151" s="22"/>
      <c r="E6151" s="22"/>
      <c r="F6151" s="306"/>
    </row>
    <row r="6152" spans="1:6" ht="20.25">
      <c r="A6152" s="21"/>
      <c r="B6152" s="23"/>
      <c r="C6152" s="20"/>
      <c r="D6152" s="22"/>
      <c r="E6152" s="22"/>
      <c r="F6152" s="306"/>
    </row>
    <row r="6153" spans="1:6" ht="20.25">
      <c r="A6153" s="21" t="s">
        <v>497</v>
      </c>
      <c r="B6153" s="23"/>
      <c r="C6153" s="20"/>
      <c r="D6153" s="22"/>
      <c r="E6153" s="22"/>
      <c r="F6153" s="306"/>
    </row>
    <row r="6154" spans="1:6" ht="20.25">
      <c r="A6154" s="21" t="s">
        <v>5</v>
      </c>
      <c r="B6154" s="24"/>
      <c r="C6154" s="21"/>
      <c r="D6154" s="22"/>
      <c r="E6154" s="22"/>
      <c r="F6154" s="306"/>
    </row>
    <row r="6155" spans="1:6" ht="20.25">
      <c r="A6155" s="21" t="s">
        <v>6</v>
      </c>
      <c r="B6155" s="24"/>
      <c r="C6155" s="21"/>
      <c r="D6155" s="22"/>
      <c r="E6155" s="22"/>
      <c r="F6155" s="306"/>
    </row>
    <row r="6156" spans="1:6" ht="20.25">
      <c r="A6156" s="714" t="s">
        <v>7</v>
      </c>
      <c r="B6156" s="26" t="s">
        <v>8</v>
      </c>
      <c r="C6156" s="712" t="s">
        <v>9</v>
      </c>
      <c r="D6156" s="713"/>
      <c r="E6156" s="714" t="s">
        <v>10</v>
      </c>
      <c r="F6156" s="306"/>
    </row>
    <row r="6157" spans="1:6" ht="20.25">
      <c r="A6157" s="27"/>
      <c r="B6157" s="28" t="s">
        <v>11</v>
      </c>
      <c r="C6157" s="714"/>
      <c r="D6157" s="29"/>
      <c r="E6157" s="27" t="s">
        <v>12</v>
      </c>
      <c r="F6157" s="306"/>
    </row>
    <row r="6158" spans="1:6" ht="20.25">
      <c r="A6158" s="30"/>
      <c r="B6158" s="31"/>
      <c r="C6158" s="715" t="s">
        <v>13</v>
      </c>
      <c r="D6158" s="718" t="s">
        <v>14</v>
      </c>
      <c r="E6158" s="715"/>
      <c r="F6158" s="306"/>
    </row>
    <row r="6159" spans="1:6" ht="20.25">
      <c r="A6159" s="34" t="s">
        <v>498</v>
      </c>
      <c r="B6159" s="280" t="s">
        <v>18</v>
      </c>
      <c r="C6159" s="280" t="s">
        <v>17</v>
      </c>
      <c r="D6159" s="38">
        <v>43174</v>
      </c>
      <c r="E6159" s="89">
        <v>830267</v>
      </c>
      <c r="F6159" s="306">
        <v>43191</v>
      </c>
    </row>
    <row r="6160" spans="1:6" ht="20.25">
      <c r="A6160" s="41"/>
      <c r="B6160" s="280" t="s">
        <v>18</v>
      </c>
      <c r="C6160" s="280" t="s">
        <v>19</v>
      </c>
      <c r="D6160" s="38">
        <v>43190</v>
      </c>
      <c r="E6160" s="89">
        <v>1257259</v>
      </c>
      <c r="F6160" s="306">
        <v>43101</v>
      </c>
    </row>
    <row r="6161" spans="1:6" ht="20.25">
      <c r="A6161" s="41"/>
      <c r="B6161" s="280"/>
      <c r="C6161" s="280"/>
      <c r="D6161" s="38"/>
      <c r="E6161" s="89"/>
      <c r="F6161" s="306"/>
    </row>
    <row r="6162" spans="1:6" ht="20.25">
      <c r="A6162" s="41"/>
      <c r="B6162" s="280"/>
      <c r="C6162" s="280"/>
      <c r="D6162" s="38"/>
      <c r="E6162" s="89"/>
      <c r="F6162" s="306"/>
    </row>
    <row r="6163" spans="1:6" ht="20.25">
      <c r="B6163" s="280"/>
      <c r="C6163" s="280"/>
      <c r="D6163" s="86"/>
      <c r="E6163" s="89"/>
      <c r="F6163" s="306">
        <v>43101</v>
      </c>
    </row>
    <row r="6164" spans="1:6" ht="20.25">
      <c r="A6164" s="41"/>
      <c r="B6164" s="280"/>
      <c r="C6164" s="282"/>
      <c r="D6164" s="38"/>
      <c r="E6164" s="89"/>
      <c r="F6164" s="306"/>
    </row>
    <row r="6165" spans="1:6" ht="20.25">
      <c r="A6165" s="41"/>
      <c r="B6165" s="280"/>
      <c r="C6165" s="282"/>
      <c r="D6165" s="86"/>
      <c r="E6165" s="89"/>
      <c r="F6165" s="306"/>
    </row>
    <row r="6166" spans="1:6" ht="20.25">
      <c r="A6166" s="41"/>
      <c r="B6166" s="280"/>
      <c r="C6166" s="280"/>
      <c r="D6166" s="38"/>
      <c r="E6166" s="89"/>
      <c r="F6166" s="306"/>
    </row>
    <row r="6167" spans="1:6" ht="20.25">
      <c r="A6167" s="280"/>
      <c r="B6167" s="280"/>
      <c r="C6167" s="280"/>
      <c r="D6167" s="38"/>
      <c r="E6167" s="89"/>
      <c r="F6167" s="306"/>
    </row>
    <row r="6168" spans="1:6" ht="20.25">
      <c r="A6168" s="41"/>
      <c r="B6168" s="280"/>
      <c r="C6168" s="280"/>
      <c r="D6168" s="38"/>
      <c r="E6168" s="89"/>
      <c r="F6168" s="306"/>
    </row>
    <row r="6169" spans="1:6" ht="20.25">
      <c r="A6169" s="41"/>
      <c r="B6169" s="281"/>
      <c r="C6169" s="280"/>
      <c r="D6169" s="78"/>
      <c r="E6169" s="89"/>
      <c r="F6169" s="306"/>
    </row>
    <row r="6170" spans="1:6" ht="20.25">
      <c r="A6170" s="47"/>
      <c r="B6170" s="28"/>
      <c r="C6170" s="27"/>
      <c r="D6170" s="148"/>
      <c r="E6170" s="89"/>
      <c r="F6170" s="306"/>
    </row>
    <row r="6171" spans="1:6" ht="20.25">
      <c r="A6171" s="47"/>
      <c r="B6171" s="27"/>
      <c r="C6171" s="27"/>
      <c r="D6171" s="27"/>
      <c r="E6171" s="89"/>
      <c r="F6171" s="306"/>
    </row>
    <row r="6172" spans="1:6" ht="20.25">
      <c r="A6172" s="280"/>
      <c r="B6172" s="280"/>
      <c r="C6172" s="280"/>
      <c r="D6172" s="38"/>
      <c r="E6172" s="89"/>
      <c r="F6172" s="306"/>
    </row>
    <row r="6173" spans="1:6" ht="20.25">
      <c r="A6173" s="280"/>
      <c r="B6173" s="280"/>
      <c r="C6173" s="280"/>
      <c r="D6173" s="38"/>
      <c r="E6173" s="89"/>
      <c r="F6173" s="306"/>
    </row>
    <row r="6174" spans="1:6" ht="20.25">
      <c r="A6174" s="41"/>
      <c r="B6174" s="280"/>
      <c r="C6174" s="280"/>
      <c r="D6174" s="38"/>
      <c r="E6174" s="89"/>
      <c r="F6174" s="306"/>
    </row>
    <row r="6175" spans="1:6" ht="20.25">
      <c r="A6175" s="41"/>
      <c r="B6175" s="280"/>
      <c r="C6175" s="280"/>
      <c r="D6175" s="38"/>
      <c r="E6175" s="89"/>
      <c r="F6175" s="306"/>
    </row>
    <row r="6176" spans="1:6" ht="20.25">
      <c r="A6176" s="41"/>
      <c r="B6176" s="280"/>
      <c r="C6176" s="280"/>
      <c r="D6176" s="38"/>
      <c r="E6176" s="89"/>
      <c r="F6176" s="306"/>
    </row>
    <row r="6177" spans="1:6" ht="20.25">
      <c r="A6177" s="41"/>
      <c r="B6177" s="280"/>
      <c r="C6177" s="280"/>
      <c r="D6177" s="38"/>
      <c r="E6177" s="89"/>
      <c r="F6177" s="306"/>
    </row>
    <row r="6178" spans="1:6" ht="20.25">
      <c r="A6178" s="41"/>
      <c r="B6178" s="280"/>
      <c r="C6178" s="280"/>
      <c r="D6178" s="38"/>
      <c r="E6178" s="89"/>
      <c r="F6178" s="306"/>
    </row>
    <row r="6179" spans="1:6" ht="20.25">
      <c r="A6179" s="41"/>
      <c r="B6179" s="280"/>
      <c r="C6179" s="280"/>
      <c r="D6179" s="38"/>
      <c r="E6179" s="89"/>
      <c r="F6179" s="306"/>
    </row>
    <row r="6180" spans="1:6" ht="20.25">
      <c r="A6180" s="280"/>
      <c r="B6180" s="281"/>
      <c r="C6180" s="280"/>
      <c r="D6180" s="45"/>
      <c r="E6180" s="46"/>
      <c r="F6180" s="306"/>
    </row>
    <row r="6181" spans="1:6" ht="20.25">
      <c r="A6181" s="280"/>
      <c r="B6181" s="281"/>
      <c r="C6181" s="280"/>
      <c r="D6181" s="45"/>
      <c r="E6181" s="46"/>
      <c r="F6181" s="306"/>
    </row>
    <row r="6182" spans="1:6" ht="20.25">
      <c r="A6182" s="280"/>
      <c r="B6182" s="281"/>
      <c r="C6182" s="280"/>
      <c r="D6182" s="45" t="s">
        <v>29</v>
      </c>
      <c r="E6182" s="46"/>
      <c r="F6182" s="306"/>
    </row>
    <row r="6183" spans="1:6" ht="20.25">
      <c r="A6183" s="280"/>
      <c r="B6183" s="281"/>
      <c r="C6183" s="280"/>
      <c r="D6183" s="45"/>
      <c r="E6183" s="46"/>
      <c r="F6183" s="306"/>
    </row>
    <row r="6184" spans="1:6" ht="20.25">
      <c r="A6184" s="47"/>
      <c r="B6184" s="48"/>
      <c r="C6184" s="47"/>
      <c r="D6184" s="49"/>
      <c r="E6184" s="50"/>
      <c r="F6184" s="306"/>
    </row>
    <row r="6185" spans="1:6" ht="20.25">
      <c r="A6185" s="30"/>
      <c r="B6185" s="51"/>
      <c r="C6185" s="30"/>
      <c r="D6185" s="49"/>
      <c r="E6185" s="50"/>
      <c r="F6185" s="306"/>
    </row>
    <row r="6186" spans="1:6" ht="20.25">
      <c r="A6186" s="52"/>
      <c r="B6186" s="53"/>
      <c r="C6186" s="188" t="s">
        <v>780</v>
      </c>
      <c r="D6186" s="189"/>
      <c r="E6186" s="140">
        <f>SUM(E6159:E6185)</f>
        <v>2087526</v>
      </c>
      <c r="F6186" s="306"/>
    </row>
    <row r="6187" spans="1:6" ht="20.25">
      <c r="A6187" s="55" t="s">
        <v>23</v>
      </c>
      <c r="B6187" s="53"/>
      <c r="C6187" s="28"/>
      <c r="D6187" s="28"/>
      <c r="E6187" s="179"/>
    </row>
    <row r="6188" spans="1:6" ht="20.25">
      <c r="A6188" s="19" t="s">
        <v>0</v>
      </c>
      <c r="B6188" s="40"/>
      <c r="C6188" s="40"/>
      <c r="D6188" s="40"/>
      <c r="E6188" s="40"/>
    </row>
    <row r="6189" spans="1:6" ht="20.25">
      <c r="A6189" s="19" t="s">
        <v>1</v>
      </c>
    </row>
    <row r="6191" spans="1:6" ht="20.25">
      <c r="A6191" s="19"/>
      <c r="B6191" s="20"/>
      <c r="C6191" s="19" t="s">
        <v>2</v>
      </c>
      <c r="D6191" s="22"/>
      <c r="E6191" s="22"/>
    </row>
    <row r="6192" spans="1:6" ht="20.25">
      <c r="A6192" s="19" t="s">
        <v>3</v>
      </c>
      <c r="B6192" s="23"/>
      <c r="C6192" s="20"/>
      <c r="D6192" s="22"/>
      <c r="E6192" s="22"/>
    </row>
    <row r="6193" spans="1:6" ht="20.25">
      <c r="A6193" s="21"/>
      <c r="B6193" s="23"/>
      <c r="C6193" s="20"/>
      <c r="D6193" s="22"/>
      <c r="E6193" s="22"/>
    </row>
    <row r="6194" spans="1:6" ht="20.25">
      <c r="A6194" s="21" t="s">
        <v>499</v>
      </c>
      <c r="B6194" s="23"/>
      <c r="C6194" s="20"/>
      <c r="D6194" s="22"/>
      <c r="E6194" s="22"/>
    </row>
    <row r="6195" spans="1:6" ht="20.25">
      <c r="A6195" s="21" t="s">
        <v>5</v>
      </c>
      <c r="B6195" s="24"/>
      <c r="C6195" s="21"/>
      <c r="D6195" s="22"/>
      <c r="E6195" s="22"/>
    </row>
    <row r="6196" spans="1:6" ht="20.25">
      <c r="A6196" s="21" t="s">
        <v>6</v>
      </c>
      <c r="B6196" s="24"/>
      <c r="C6196" s="21"/>
      <c r="D6196" s="22"/>
      <c r="E6196" s="22"/>
    </row>
    <row r="6197" spans="1:6" ht="20.25">
      <c r="A6197" s="714" t="s">
        <v>7</v>
      </c>
      <c r="B6197" s="26" t="s">
        <v>8</v>
      </c>
      <c r="C6197" s="712" t="s">
        <v>9</v>
      </c>
      <c r="D6197" s="713"/>
      <c r="E6197" s="714" t="s">
        <v>10</v>
      </c>
    </row>
    <row r="6198" spans="1:6" ht="20.25">
      <c r="A6198" s="27"/>
      <c r="B6198" s="28" t="s">
        <v>11</v>
      </c>
      <c r="C6198" s="714"/>
      <c r="D6198" s="29"/>
      <c r="E6198" s="27" t="s">
        <v>12</v>
      </c>
    </row>
    <row r="6199" spans="1:6" ht="20.25">
      <c r="A6199" s="30"/>
      <c r="B6199" s="31"/>
      <c r="C6199" s="715" t="s">
        <v>13</v>
      </c>
      <c r="D6199" s="718" t="s">
        <v>14</v>
      </c>
      <c r="E6199" s="715"/>
    </row>
    <row r="6200" spans="1:6" ht="20.25">
      <c r="A6200" s="34" t="s">
        <v>500</v>
      </c>
      <c r="B6200" s="280" t="s">
        <v>18</v>
      </c>
      <c r="C6200" s="280" t="s">
        <v>19</v>
      </c>
      <c r="D6200" s="38">
        <v>43190</v>
      </c>
      <c r="E6200" s="89">
        <v>64654</v>
      </c>
      <c r="F6200" s="306">
        <v>43101</v>
      </c>
    </row>
    <row r="6201" spans="1:6" ht="20.25">
      <c r="A6201" s="280"/>
      <c r="B6201" s="280"/>
      <c r="C6201" s="280"/>
      <c r="D6201" s="38"/>
      <c r="E6201" s="89"/>
      <c r="F6201" s="306"/>
    </row>
    <row r="6202" spans="1:6" ht="20.25">
      <c r="A6202" s="41"/>
      <c r="B6202" s="280"/>
      <c r="C6202" s="280"/>
      <c r="D6202" s="38"/>
      <c r="E6202" s="89"/>
      <c r="F6202" s="306"/>
    </row>
    <row r="6203" spans="1:6" ht="20.25">
      <c r="A6203" s="41"/>
      <c r="B6203" s="280"/>
      <c r="C6203" s="282"/>
      <c r="D6203" s="38"/>
      <c r="E6203" s="89"/>
    </row>
    <row r="6204" spans="1:6" ht="20.25">
      <c r="A6204" s="41"/>
      <c r="B6204" s="280"/>
      <c r="C6204" s="282"/>
      <c r="D6204" s="86"/>
      <c r="E6204" s="89"/>
    </row>
    <row r="6205" spans="1:6" ht="20.25">
      <c r="A6205" s="41"/>
      <c r="B6205" s="280"/>
      <c r="C6205" s="282"/>
      <c r="D6205" s="38"/>
      <c r="E6205" s="89"/>
      <c r="F6205" s="279"/>
    </row>
    <row r="6206" spans="1:6" ht="20.25">
      <c r="A6206" s="41"/>
      <c r="B6206" s="280"/>
      <c r="C6206" s="282"/>
      <c r="D6206" s="86"/>
      <c r="E6206" s="89"/>
      <c r="F6206" s="279"/>
    </row>
    <row r="6207" spans="1:6" ht="20.25">
      <c r="A6207" s="41"/>
      <c r="B6207" s="280"/>
      <c r="C6207" s="280"/>
      <c r="D6207" s="38"/>
      <c r="E6207" s="89"/>
      <c r="F6207" s="279"/>
    </row>
    <row r="6208" spans="1:6" ht="20.25">
      <c r="A6208" s="280"/>
      <c r="B6208" s="280"/>
      <c r="C6208" s="280"/>
      <c r="D6208" s="38"/>
      <c r="E6208" s="89"/>
      <c r="F6208" s="279"/>
    </row>
    <row r="6209" spans="1:6" ht="20.25">
      <c r="A6209" s="41"/>
      <c r="B6209" s="280"/>
      <c r="C6209" s="280"/>
      <c r="D6209" s="38"/>
      <c r="E6209" s="89"/>
      <c r="F6209" s="279"/>
    </row>
    <row r="6210" spans="1:6" ht="20.25">
      <c r="A6210" s="41"/>
      <c r="B6210" s="281"/>
      <c r="C6210" s="280"/>
      <c r="D6210" s="78"/>
      <c r="E6210" s="89"/>
      <c r="F6210" s="279"/>
    </row>
    <row r="6211" spans="1:6" ht="20.25">
      <c r="A6211" s="47"/>
      <c r="B6211" s="28"/>
      <c r="C6211" s="27"/>
      <c r="D6211" s="148"/>
      <c r="E6211" s="89"/>
      <c r="F6211" s="279"/>
    </row>
    <row r="6212" spans="1:6" ht="20.25">
      <c r="A6212" s="47"/>
      <c r="B6212" s="27"/>
      <c r="C6212" s="27"/>
      <c r="D6212" s="27"/>
      <c r="E6212" s="89"/>
      <c r="F6212" s="279"/>
    </row>
    <row r="6213" spans="1:6" ht="20.25">
      <c r="A6213" s="280"/>
      <c r="B6213" s="280"/>
      <c r="C6213" s="280"/>
      <c r="D6213" s="38"/>
      <c r="E6213" s="89"/>
      <c r="F6213" s="279"/>
    </row>
    <row r="6214" spans="1:6" ht="20.25">
      <c r="A6214" s="280"/>
      <c r="B6214" s="280"/>
      <c r="C6214" s="280"/>
      <c r="D6214" s="38"/>
      <c r="E6214" s="89"/>
      <c r="F6214" s="279"/>
    </row>
    <row r="6215" spans="1:6" ht="20.25">
      <c r="A6215" s="41"/>
      <c r="B6215" s="280"/>
      <c r="C6215" s="280"/>
      <c r="D6215" s="38"/>
      <c r="E6215" s="89"/>
      <c r="F6215" s="279"/>
    </row>
    <row r="6216" spans="1:6" ht="20.25">
      <c r="A6216" s="41"/>
      <c r="B6216" s="280"/>
      <c r="C6216" s="280"/>
      <c r="D6216" s="38"/>
      <c r="E6216" s="89"/>
      <c r="F6216" s="279"/>
    </row>
    <row r="6217" spans="1:6" ht="20.25">
      <c r="A6217" s="41"/>
      <c r="B6217" s="280"/>
      <c r="C6217" s="280"/>
      <c r="D6217" s="38"/>
      <c r="E6217" s="89"/>
      <c r="F6217" s="279"/>
    </row>
    <row r="6218" spans="1:6" ht="20.25">
      <c r="A6218" s="280"/>
      <c r="B6218" s="281"/>
      <c r="C6218" s="280"/>
      <c r="D6218" s="45"/>
      <c r="E6218" s="46"/>
      <c r="F6218" s="279"/>
    </row>
    <row r="6219" spans="1:6" ht="20.25">
      <c r="A6219" s="280"/>
      <c r="B6219" s="281"/>
      <c r="C6219" s="280"/>
      <c r="D6219" s="45"/>
      <c r="E6219" s="46"/>
      <c r="F6219" s="279"/>
    </row>
    <row r="6220" spans="1:6" ht="20.25">
      <c r="A6220" s="280"/>
      <c r="B6220" s="281"/>
      <c r="C6220" s="280"/>
      <c r="D6220" s="45"/>
      <c r="E6220" s="46"/>
      <c r="F6220" s="279"/>
    </row>
    <row r="6221" spans="1:6" ht="20.25">
      <c r="A6221" s="280"/>
      <c r="B6221" s="281"/>
      <c r="C6221" s="280"/>
      <c r="D6221" s="45"/>
      <c r="E6221" s="46"/>
    </row>
    <row r="6222" spans="1:6" ht="20.25">
      <c r="A6222" s="280"/>
      <c r="B6222" s="281"/>
      <c r="C6222" s="280"/>
      <c r="D6222" s="45"/>
      <c r="E6222" s="46"/>
    </row>
    <row r="6223" spans="1:6" ht="20.25">
      <c r="A6223" s="280"/>
      <c r="B6223" s="281"/>
      <c r="C6223" s="280"/>
      <c r="D6223" s="45" t="s">
        <v>29</v>
      </c>
      <c r="E6223" s="46"/>
    </row>
    <row r="6224" spans="1:6" ht="20.25">
      <c r="A6224" s="280"/>
      <c r="B6224" s="281"/>
      <c r="C6224" s="280"/>
      <c r="D6224" s="45"/>
      <c r="E6224" s="46"/>
    </row>
    <row r="6225" spans="1:5" ht="20.25">
      <c r="A6225" s="47"/>
      <c r="B6225" s="48"/>
      <c r="C6225" s="47"/>
      <c r="D6225" s="49"/>
      <c r="E6225" s="50"/>
    </row>
    <row r="6226" spans="1:5" ht="20.25">
      <c r="A6226" s="30"/>
      <c r="B6226" s="51"/>
      <c r="C6226" s="30"/>
      <c r="D6226" s="49"/>
      <c r="E6226" s="50"/>
    </row>
    <row r="6227" spans="1:5" ht="20.25">
      <c r="A6227" s="52"/>
      <c r="B6227" s="53"/>
      <c r="C6227" s="1238" t="s">
        <v>736</v>
      </c>
      <c r="D6227" s="1239"/>
      <c r="E6227" s="140">
        <f>SUM(E6200:E6226)</f>
        <v>64654</v>
      </c>
    </row>
    <row r="6228" spans="1:5" ht="20.25">
      <c r="A6228" s="55" t="s">
        <v>23</v>
      </c>
      <c r="B6228" s="53"/>
      <c r="C6228" s="28"/>
      <c r="D6228" s="28"/>
      <c r="E6228" s="179"/>
    </row>
    <row r="6229" spans="1:5" ht="20.25">
      <c r="A6229" s="19" t="s">
        <v>0</v>
      </c>
      <c r="B6229" s="40"/>
      <c r="C6229" s="40"/>
      <c r="D6229" s="40"/>
      <c r="E6229" s="40"/>
    </row>
    <row r="6230" spans="1:5" ht="20.25">
      <c r="A6230" s="19" t="s">
        <v>1</v>
      </c>
    </row>
    <row r="6232" spans="1:5" ht="20.25">
      <c r="A6232" s="19"/>
      <c r="B6232" s="20"/>
      <c r="C6232" s="19" t="s">
        <v>2</v>
      </c>
      <c r="D6232" s="22"/>
      <c r="E6232" s="22"/>
    </row>
    <row r="6233" spans="1:5" ht="20.25">
      <c r="A6233" s="19" t="s">
        <v>3</v>
      </c>
      <c r="B6233" s="23"/>
      <c r="C6233" s="20"/>
      <c r="D6233" s="22"/>
      <c r="E6233" s="22"/>
    </row>
    <row r="6234" spans="1:5" ht="20.25">
      <c r="A6234" s="21"/>
      <c r="B6234" s="23"/>
      <c r="C6234" s="20"/>
      <c r="D6234" s="22"/>
      <c r="E6234" s="22"/>
    </row>
    <row r="6235" spans="1:5" ht="20.25">
      <c r="A6235" s="21" t="s">
        <v>501</v>
      </c>
      <c r="B6235" s="23"/>
      <c r="C6235" s="20"/>
      <c r="D6235" s="22"/>
      <c r="E6235" s="22"/>
    </row>
    <row r="6236" spans="1:5" ht="20.25">
      <c r="A6236" s="21" t="s">
        <v>5</v>
      </c>
      <c r="B6236" s="24"/>
      <c r="C6236" s="21"/>
      <c r="D6236" s="22"/>
      <c r="E6236" s="22"/>
    </row>
    <row r="6237" spans="1:5" ht="20.25">
      <c r="A6237" s="21" t="s">
        <v>6</v>
      </c>
      <c r="B6237" s="24"/>
      <c r="C6237" s="21"/>
      <c r="D6237" s="22"/>
      <c r="E6237" s="22"/>
    </row>
    <row r="6238" spans="1:5" ht="20.25">
      <c r="A6238" s="714" t="s">
        <v>7</v>
      </c>
      <c r="B6238" s="26" t="s">
        <v>8</v>
      </c>
      <c r="C6238" s="712" t="s">
        <v>9</v>
      </c>
      <c r="D6238" s="713"/>
      <c r="E6238" s="714" t="s">
        <v>10</v>
      </c>
    </row>
    <row r="6239" spans="1:5" ht="20.25">
      <c r="A6239" s="27"/>
      <c r="B6239" s="28" t="s">
        <v>11</v>
      </c>
      <c r="C6239" s="714"/>
      <c r="D6239" s="29"/>
      <c r="E6239" s="27" t="s">
        <v>12</v>
      </c>
    </row>
    <row r="6240" spans="1:5" ht="20.25">
      <c r="A6240" s="30"/>
      <c r="B6240" s="31"/>
      <c r="C6240" s="715" t="s">
        <v>13</v>
      </c>
      <c r="D6240" s="718" t="s">
        <v>14</v>
      </c>
      <c r="E6240" s="715"/>
    </row>
    <row r="6241" spans="1:8" ht="20.25">
      <c r="A6241" s="34" t="s">
        <v>502</v>
      </c>
      <c r="B6241" s="280" t="s">
        <v>18</v>
      </c>
      <c r="C6241" s="280" t="s">
        <v>19</v>
      </c>
      <c r="D6241" s="38">
        <v>42978</v>
      </c>
      <c r="E6241" s="89">
        <v>884373</v>
      </c>
      <c r="F6241" s="311">
        <v>43101</v>
      </c>
      <c r="G6241" s="290"/>
      <c r="H6241" s="680">
        <v>43221</v>
      </c>
    </row>
    <row r="6242" spans="1:8" ht="20.25">
      <c r="A6242" s="280"/>
      <c r="B6242" s="280" t="s">
        <v>18</v>
      </c>
      <c r="C6242" s="280" t="s">
        <v>19</v>
      </c>
      <c r="D6242" s="38">
        <v>43159</v>
      </c>
      <c r="E6242" s="89">
        <v>259032</v>
      </c>
      <c r="F6242" s="311"/>
      <c r="G6242" s="290"/>
      <c r="H6242" s="290"/>
    </row>
    <row r="6243" spans="1:8" ht="20.25">
      <c r="A6243" s="41"/>
      <c r="B6243" s="280" t="s">
        <v>73</v>
      </c>
      <c r="C6243" s="280" t="s">
        <v>401</v>
      </c>
      <c r="D6243" s="38">
        <v>43190</v>
      </c>
      <c r="E6243" s="89">
        <v>-248883</v>
      </c>
      <c r="H6243" s="680"/>
    </row>
    <row r="6244" spans="1:8" ht="20.25">
      <c r="A6244" s="41"/>
      <c r="B6244" s="280" t="s">
        <v>18</v>
      </c>
      <c r="C6244" s="280" t="s">
        <v>19</v>
      </c>
      <c r="D6244" s="38">
        <v>43190</v>
      </c>
      <c r="E6244" s="89">
        <v>951915</v>
      </c>
    </row>
    <row r="6245" spans="1:8" ht="20.25">
      <c r="A6245" s="41"/>
      <c r="B6245" s="280"/>
      <c r="C6245" s="282"/>
      <c r="D6245" s="38"/>
      <c r="E6245" s="89"/>
    </row>
    <row r="6246" spans="1:8" ht="20.25">
      <c r="A6246" s="41"/>
      <c r="B6246" s="280"/>
      <c r="C6246" s="280"/>
      <c r="D6246" s="38"/>
      <c r="E6246" s="89"/>
      <c r="F6246" s="311"/>
      <c r="G6246" s="290"/>
      <c r="H6246" s="680"/>
    </row>
    <row r="6247" spans="1:8" ht="20.25">
      <c r="A6247" s="41"/>
      <c r="B6247" s="280"/>
      <c r="C6247" s="280"/>
      <c r="D6247" s="38"/>
      <c r="E6247" s="89"/>
      <c r="F6247" s="311"/>
      <c r="G6247" s="290"/>
      <c r="H6247" s="290"/>
    </row>
    <row r="6248" spans="1:8" ht="20.25">
      <c r="A6248" s="41"/>
      <c r="B6248" s="280"/>
      <c r="C6248" s="280"/>
      <c r="D6248" s="38"/>
      <c r="E6248" s="89"/>
      <c r="H6248" s="680"/>
    </row>
    <row r="6249" spans="1:8" ht="20.25">
      <c r="A6249" s="280"/>
      <c r="B6249" s="280"/>
      <c r="C6249" s="280"/>
      <c r="D6249" s="38"/>
      <c r="E6249" s="89"/>
    </row>
    <row r="6250" spans="1:8" ht="20.25">
      <c r="A6250" s="41"/>
      <c r="B6250" s="280"/>
      <c r="C6250" s="280"/>
      <c r="D6250" s="38"/>
      <c r="E6250" s="89"/>
    </row>
    <row r="6251" spans="1:8" ht="20.25">
      <c r="A6251" s="41"/>
      <c r="B6251" s="281"/>
      <c r="C6251" s="280"/>
      <c r="D6251" s="78"/>
      <c r="E6251" s="89"/>
    </row>
    <row r="6252" spans="1:8" ht="20.25">
      <c r="A6252" s="47"/>
      <c r="B6252" s="28"/>
      <c r="C6252" s="27"/>
      <c r="D6252" s="148"/>
      <c r="E6252" s="89"/>
    </row>
    <row r="6253" spans="1:8" ht="20.25">
      <c r="A6253" s="47"/>
      <c r="B6253" s="27"/>
      <c r="C6253" s="27"/>
      <c r="D6253" s="27"/>
      <c r="E6253" s="89"/>
    </row>
    <row r="6254" spans="1:8" ht="20.25">
      <c r="A6254" s="280"/>
      <c r="B6254" s="280"/>
      <c r="C6254" s="280"/>
      <c r="D6254" s="38"/>
      <c r="E6254" s="89"/>
    </row>
    <row r="6255" spans="1:8" ht="20.25">
      <c r="A6255" s="280"/>
      <c r="B6255" s="280"/>
      <c r="C6255" s="280"/>
      <c r="D6255" s="38"/>
      <c r="E6255" s="89"/>
    </row>
    <row r="6256" spans="1:8" ht="20.25">
      <c r="A6256" s="41"/>
      <c r="B6256" s="280"/>
      <c r="C6256" s="280"/>
      <c r="D6256" s="38"/>
      <c r="E6256" s="89"/>
    </row>
    <row r="6257" spans="1:5" ht="20.25">
      <c r="A6257" s="41"/>
      <c r="B6257" s="280"/>
      <c r="C6257" s="280"/>
      <c r="D6257" s="38"/>
      <c r="E6257" s="89"/>
    </row>
    <row r="6258" spans="1:5" ht="20.25">
      <c r="A6258" s="41"/>
      <c r="B6258" s="280"/>
      <c r="C6258" s="280"/>
      <c r="D6258" s="38"/>
      <c r="E6258" s="89"/>
    </row>
    <row r="6259" spans="1:5" ht="20.25">
      <c r="A6259" s="280"/>
      <c r="B6259" s="281"/>
      <c r="C6259" s="280"/>
      <c r="D6259" s="45"/>
      <c r="E6259" s="46"/>
    </row>
    <row r="6260" spans="1:5" ht="20.25">
      <c r="A6260" s="280"/>
      <c r="B6260" s="281"/>
      <c r="C6260" s="280"/>
      <c r="D6260" s="45"/>
      <c r="E6260" s="46"/>
    </row>
    <row r="6261" spans="1:5" ht="20.25">
      <c r="A6261" s="280"/>
      <c r="B6261" s="281"/>
      <c r="C6261" s="280"/>
      <c r="D6261" s="45"/>
      <c r="E6261" s="46"/>
    </row>
    <row r="6262" spans="1:5" ht="20.25">
      <c r="A6262" s="280"/>
      <c r="B6262" s="281"/>
      <c r="C6262" s="280"/>
      <c r="D6262" s="45"/>
      <c r="E6262" s="46"/>
    </row>
    <row r="6263" spans="1:5" ht="20.25">
      <c r="A6263" s="280"/>
      <c r="B6263" s="281"/>
      <c r="C6263" s="280"/>
      <c r="D6263" s="45" t="s">
        <v>29</v>
      </c>
      <c r="E6263" s="46"/>
    </row>
    <row r="6264" spans="1:5" ht="20.25">
      <c r="A6264" s="280"/>
      <c r="B6264" s="281"/>
      <c r="C6264" s="280"/>
      <c r="D6264" s="45"/>
      <c r="E6264" s="46"/>
    </row>
    <row r="6265" spans="1:5" ht="20.25">
      <c r="A6265" s="47"/>
      <c r="B6265" s="48"/>
      <c r="C6265" s="47"/>
      <c r="D6265" s="49"/>
      <c r="E6265" s="50"/>
    </row>
    <row r="6266" spans="1:5" ht="20.25">
      <c r="A6266" s="30"/>
      <c r="B6266" s="51"/>
      <c r="C6266" s="30"/>
      <c r="D6266" s="49"/>
      <c r="E6266" s="50"/>
    </row>
    <row r="6267" spans="1:5" ht="20.25">
      <c r="A6267" s="52"/>
      <c r="B6267" s="53"/>
      <c r="C6267" s="1238" t="s">
        <v>779</v>
      </c>
      <c r="D6267" s="1239"/>
      <c r="E6267" s="140">
        <f>SUM(E6241:E6266)</f>
        <v>1846437</v>
      </c>
    </row>
    <row r="6268" spans="1:5" ht="20.25">
      <c r="A6268" s="55" t="s">
        <v>23</v>
      </c>
      <c r="B6268" s="53"/>
      <c r="C6268" s="28"/>
      <c r="D6268" s="28"/>
      <c r="E6268" s="179"/>
    </row>
    <row r="6270" spans="1:5" ht="20.25">
      <c r="A6270" s="19" t="s">
        <v>0</v>
      </c>
      <c r="B6270" s="40"/>
      <c r="C6270" s="40"/>
      <c r="D6270" s="40"/>
      <c r="E6270" s="40"/>
    </row>
    <row r="6271" spans="1:5" ht="20.25">
      <c r="A6271" s="19" t="s">
        <v>1</v>
      </c>
    </row>
    <row r="6273" spans="1:6" ht="20.25">
      <c r="A6273" s="19"/>
      <c r="B6273" s="20"/>
      <c r="C6273" s="19" t="s">
        <v>2</v>
      </c>
      <c r="D6273" s="22"/>
      <c r="E6273" s="22"/>
    </row>
    <row r="6274" spans="1:6" ht="20.25">
      <c r="A6274" s="19" t="s">
        <v>3</v>
      </c>
      <c r="B6274" s="23"/>
      <c r="C6274" s="20"/>
      <c r="D6274" s="22"/>
      <c r="E6274" s="22"/>
    </row>
    <row r="6275" spans="1:6" ht="20.25">
      <c r="A6275" s="21"/>
      <c r="B6275" s="23"/>
      <c r="C6275" s="20"/>
      <c r="D6275" s="22"/>
      <c r="E6275" s="22"/>
    </row>
    <row r="6276" spans="1:6" ht="20.25">
      <c r="A6276" s="21" t="s">
        <v>503</v>
      </c>
      <c r="B6276" s="23"/>
      <c r="C6276" s="20"/>
      <c r="D6276" s="22"/>
      <c r="E6276" s="22"/>
    </row>
    <row r="6277" spans="1:6" ht="20.25">
      <c r="A6277" s="21" t="s">
        <v>5</v>
      </c>
      <c r="B6277" s="24"/>
      <c r="C6277" s="21"/>
      <c r="D6277" s="22"/>
      <c r="E6277" s="22"/>
    </row>
    <row r="6278" spans="1:6" ht="20.25">
      <c r="A6278" s="21" t="s">
        <v>6</v>
      </c>
      <c r="B6278" s="24"/>
      <c r="C6278" s="21"/>
      <c r="D6278" s="22"/>
      <c r="E6278" s="22"/>
    </row>
    <row r="6279" spans="1:6" ht="20.25">
      <c r="A6279" s="714" t="s">
        <v>7</v>
      </c>
      <c r="B6279" s="26" t="s">
        <v>8</v>
      </c>
      <c r="C6279" s="712" t="s">
        <v>9</v>
      </c>
      <c r="D6279" s="713"/>
      <c r="E6279" s="714" t="s">
        <v>10</v>
      </c>
    </row>
    <row r="6280" spans="1:6" ht="20.25">
      <c r="A6280" s="27"/>
      <c r="B6280" s="28" t="s">
        <v>11</v>
      </c>
      <c r="C6280" s="714"/>
      <c r="D6280" s="29"/>
      <c r="E6280" s="27" t="s">
        <v>12</v>
      </c>
    </row>
    <row r="6281" spans="1:6" ht="20.25">
      <c r="A6281" s="30"/>
      <c r="B6281" s="31"/>
      <c r="C6281" s="715" t="s">
        <v>13</v>
      </c>
      <c r="D6281" s="718" t="s">
        <v>14</v>
      </c>
      <c r="E6281" s="715"/>
    </row>
    <row r="6282" spans="1:6" ht="20.25">
      <c r="A6282" s="34" t="s">
        <v>504</v>
      </c>
      <c r="B6282" s="280" t="s">
        <v>40</v>
      </c>
      <c r="C6282" s="280" t="s">
        <v>19</v>
      </c>
      <c r="D6282" s="38">
        <v>43190</v>
      </c>
      <c r="E6282" s="89">
        <v>1517990</v>
      </c>
      <c r="F6282" s="302">
        <v>43101</v>
      </c>
    </row>
    <row r="6283" spans="1:6" ht="20.25">
      <c r="A6283" s="280"/>
      <c r="B6283" s="280"/>
      <c r="C6283" s="282"/>
      <c r="D6283" s="86"/>
      <c r="E6283" s="89"/>
    </row>
    <row r="6284" spans="1:6" ht="20.25">
      <c r="A6284" s="41"/>
      <c r="B6284" s="280"/>
      <c r="C6284" s="280"/>
      <c r="D6284" s="38"/>
      <c r="E6284" s="89"/>
    </row>
    <row r="6285" spans="1:6" ht="20.25">
      <c r="A6285" s="41"/>
      <c r="B6285" s="280"/>
      <c r="C6285" s="282"/>
      <c r="D6285" s="86"/>
      <c r="E6285" s="89"/>
      <c r="F6285" s="279"/>
    </row>
    <row r="6286" spans="1:6" ht="20.25">
      <c r="A6286" s="41"/>
      <c r="B6286" s="280"/>
      <c r="C6286" s="282"/>
      <c r="D6286" s="86"/>
      <c r="E6286" s="89"/>
      <c r="F6286" s="279"/>
    </row>
    <row r="6287" spans="1:6" ht="20.25">
      <c r="A6287" s="41"/>
      <c r="B6287" s="280"/>
      <c r="C6287" s="282"/>
      <c r="D6287" s="86"/>
      <c r="E6287" s="89"/>
      <c r="F6287" s="279"/>
    </row>
    <row r="6288" spans="1:6" ht="20.25">
      <c r="A6288" s="41"/>
      <c r="B6288" s="280"/>
      <c r="C6288" s="282"/>
      <c r="D6288" s="86"/>
      <c r="E6288" s="89"/>
      <c r="F6288" s="279"/>
    </row>
    <row r="6289" spans="1:6" ht="20.25">
      <c r="A6289" s="41"/>
      <c r="B6289" s="280"/>
      <c r="C6289" s="280"/>
      <c r="D6289" s="38"/>
      <c r="E6289" s="89"/>
      <c r="F6289" s="279"/>
    </row>
    <row r="6290" spans="1:6" ht="20.25">
      <c r="A6290" s="280"/>
      <c r="B6290" s="280"/>
      <c r="C6290" s="280"/>
      <c r="D6290" s="38"/>
      <c r="E6290" s="89"/>
      <c r="F6290" s="279"/>
    </row>
    <row r="6291" spans="1:6" ht="20.25">
      <c r="A6291" s="41"/>
      <c r="B6291" s="280"/>
      <c r="C6291" s="280"/>
      <c r="D6291" s="38"/>
      <c r="E6291" s="89"/>
      <c r="F6291" s="279"/>
    </row>
    <row r="6292" spans="1:6" ht="20.25">
      <c r="A6292" s="41"/>
      <c r="B6292" s="281"/>
      <c r="C6292" s="280"/>
      <c r="D6292" s="78"/>
      <c r="E6292" s="89"/>
      <c r="F6292" s="279"/>
    </row>
    <row r="6293" spans="1:6" ht="20.25">
      <c r="A6293" s="47"/>
      <c r="B6293" s="28"/>
      <c r="C6293" s="27"/>
      <c r="D6293" s="148"/>
      <c r="E6293" s="89"/>
      <c r="F6293" s="279"/>
    </row>
    <row r="6294" spans="1:6" ht="20.25">
      <c r="A6294" s="47"/>
      <c r="B6294" s="27"/>
      <c r="C6294" s="27"/>
      <c r="D6294" s="27"/>
      <c r="E6294" s="89"/>
      <c r="F6294" s="279"/>
    </row>
    <row r="6295" spans="1:6" ht="20.25">
      <c r="A6295" s="280"/>
      <c r="B6295" s="280"/>
      <c r="C6295" s="280"/>
      <c r="D6295" s="38"/>
      <c r="E6295" s="89"/>
      <c r="F6295" s="279"/>
    </row>
    <row r="6296" spans="1:6" ht="20.25">
      <c r="A6296" s="280"/>
      <c r="B6296" s="280"/>
      <c r="C6296" s="280"/>
      <c r="D6296" s="38"/>
      <c r="E6296" s="89"/>
      <c r="F6296" s="279"/>
    </row>
    <row r="6297" spans="1:6" ht="20.25">
      <c r="A6297" s="41"/>
      <c r="B6297" s="280"/>
      <c r="C6297" s="280"/>
      <c r="D6297" s="38"/>
      <c r="E6297" s="89"/>
      <c r="F6297" s="279"/>
    </row>
    <row r="6298" spans="1:6" ht="20.25">
      <c r="A6298" s="41"/>
      <c r="B6298" s="280"/>
      <c r="C6298" s="280"/>
      <c r="D6298" s="38"/>
      <c r="E6298" s="89"/>
      <c r="F6298" s="279"/>
    </row>
    <row r="6299" spans="1:6" ht="20.25">
      <c r="A6299" s="41"/>
      <c r="B6299" s="280"/>
      <c r="C6299" s="280"/>
      <c r="D6299" s="38"/>
      <c r="E6299" s="89"/>
      <c r="F6299" s="279"/>
    </row>
    <row r="6300" spans="1:6" ht="20.25">
      <c r="A6300" s="280"/>
      <c r="B6300" s="281"/>
      <c r="C6300" s="280"/>
      <c r="D6300" s="45"/>
      <c r="E6300" s="46"/>
      <c r="F6300" s="279"/>
    </row>
    <row r="6301" spans="1:6" ht="20.25">
      <c r="A6301" s="280"/>
      <c r="B6301" s="281"/>
      <c r="C6301" s="280"/>
      <c r="D6301" s="45"/>
      <c r="E6301" s="46"/>
    </row>
    <row r="6302" spans="1:6" ht="20.25">
      <c r="A6302" s="280"/>
      <c r="B6302" s="281"/>
      <c r="C6302" s="280"/>
      <c r="D6302" s="45" t="s">
        <v>29</v>
      </c>
      <c r="E6302" s="46"/>
    </row>
    <row r="6303" spans="1:6" ht="20.25">
      <c r="A6303" s="280"/>
      <c r="B6303" s="281"/>
      <c r="C6303" s="280"/>
      <c r="D6303" s="45"/>
      <c r="E6303" s="46"/>
    </row>
    <row r="6304" spans="1:6" ht="20.25">
      <c r="A6304" s="280"/>
      <c r="B6304" s="281"/>
      <c r="C6304" s="280"/>
      <c r="D6304" s="45"/>
      <c r="E6304" s="46"/>
    </row>
    <row r="6305" spans="1:6" ht="20.25">
      <c r="A6305" s="280"/>
      <c r="B6305" s="281"/>
      <c r="C6305" s="280"/>
      <c r="D6305" s="45"/>
      <c r="E6305" s="46"/>
    </row>
    <row r="6306" spans="1:6" ht="20.25">
      <c r="A6306" s="47"/>
      <c r="B6306" s="48"/>
      <c r="C6306" s="47"/>
      <c r="D6306" s="49"/>
      <c r="E6306" s="50"/>
    </row>
    <row r="6307" spans="1:6" ht="20.25">
      <c r="A6307" s="30"/>
      <c r="B6307" s="51"/>
      <c r="C6307" s="30"/>
      <c r="D6307" s="49"/>
      <c r="E6307" s="50"/>
    </row>
    <row r="6308" spans="1:6" ht="20.25">
      <c r="A6308" s="52"/>
      <c r="B6308" s="53"/>
      <c r="C6308" s="1268" t="s">
        <v>779</v>
      </c>
      <c r="D6308" s="1269"/>
      <c r="E6308" s="140">
        <f>SUM(E6282:E6307)</f>
        <v>1517990</v>
      </c>
    </row>
    <row r="6309" spans="1:6" ht="20.25">
      <c r="A6309" s="55" t="s">
        <v>23</v>
      </c>
      <c r="B6309" s="53"/>
      <c r="C6309" s="28"/>
      <c r="D6309" s="28"/>
      <c r="E6309" s="179"/>
    </row>
    <row r="6311" spans="1:6" ht="20.25">
      <c r="A6311" s="19" t="s">
        <v>0</v>
      </c>
      <c r="B6311" s="40"/>
      <c r="C6311" s="40"/>
      <c r="D6311" s="40"/>
      <c r="E6311" s="40"/>
    </row>
    <row r="6312" spans="1:6" ht="20.25">
      <c r="A6312" s="19" t="s">
        <v>1</v>
      </c>
    </row>
    <row r="6314" spans="1:6" ht="20.25">
      <c r="A6314" s="19"/>
      <c r="B6314" s="20"/>
      <c r="C6314" s="19" t="s">
        <v>2</v>
      </c>
      <c r="D6314" s="22"/>
      <c r="E6314" s="22"/>
    </row>
    <row r="6315" spans="1:6" ht="20.25">
      <c r="A6315" s="19" t="s">
        <v>3</v>
      </c>
      <c r="B6315" s="23"/>
      <c r="C6315" s="20"/>
      <c r="D6315" s="22"/>
      <c r="E6315" s="22"/>
    </row>
    <row r="6316" spans="1:6" ht="20.25">
      <c r="A6316" s="21"/>
      <c r="B6316" s="23"/>
      <c r="C6316" s="20"/>
      <c r="D6316" s="22"/>
      <c r="E6316" s="22"/>
    </row>
    <row r="6317" spans="1:6" ht="20.25">
      <c r="A6317" s="21" t="s">
        <v>505</v>
      </c>
      <c r="B6317" s="23"/>
      <c r="C6317" s="20"/>
      <c r="D6317" s="22"/>
      <c r="E6317" s="22"/>
      <c r="F6317" s="279"/>
    </row>
    <row r="6318" spans="1:6" ht="20.25">
      <c r="A6318" s="21" t="s">
        <v>5</v>
      </c>
      <c r="B6318" s="24"/>
      <c r="C6318" s="21"/>
      <c r="D6318" s="22"/>
      <c r="E6318" s="22"/>
      <c r="F6318" s="279"/>
    </row>
    <row r="6319" spans="1:6" ht="20.25">
      <c r="A6319" s="21" t="s">
        <v>6</v>
      </c>
      <c r="B6319" s="24"/>
      <c r="C6319" s="21"/>
      <c r="D6319" s="22"/>
      <c r="E6319" s="22"/>
      <c r="F6319" s="279"/>
    </row>
    <row r="6320" spans="1:6" ht="20.25">
      <c r="A6320" s="714" t="s">
        <v>7</v>
      </c>
      <c r="B6320" s="26" t="s">
        <v>8</v>
      </c>
      <c r="C6320" s="712" t="s">
        <v>9</v>
      </c>
      <c r="D6320" s="713"/>
      <c r="E6320" s="714" t="s">
        <v>10</v>
      </c>
      <c r="F6320" s="279"/>
    </row>
    <row r="6321" spans="1:8" ht="20.25">
      <c r="A6321" s="27"/>
      <c r="B6321" s="28" t="s">
        <v>11</v>
      </c>
      <c r="C6321" s="714"/>
      <c r="D6321" s="29"/>
      <c r="E6321" s="27" t="s">
        <v>12</v>
      </c>
      <c r="F6321" s="279"/>
    </row>
    <row r="6322" spans="1:8" ht="20.25">
      <c r="A6322" s="30"/>
      <c r="B6322" s="31"/>
      <c r="C6322" s="715" t="s">
        <v>13</v>
      </c>
      <c r="D6322" s="718" t="s">
        <v>14</v>
      </c>
      <c r="E6322" s="715"/>
      <c r="F6322" s="279"/>
    </row>
    <row r="6323" spans="1:8" ht="20.25">
      <c r="A6323" s="219" t="s">
        <v>506</v>
      </c>
      <c r="B6323" s="280" t="s">
        <v>18</v>
      </c>
      <c r="C6323" s="280" t="s">
        <v>19</v>
      </c>
      <c r="D6323" s="38">
        <v>43190</v>
      </c>
      <c r="E6323" s="89">
        <v>2289293</v>
      </c>
      <c r="F6323" s="279"/>
      <c r="H6323" s="668"/>
    </row>
    <row r="6324" spans="1:8" ht="20.25">
      <c r="A6324" s="280"/>
      <c r="B6324" s="280"/>
      <c r="C6324" s="280"/>
      <c r="D6324" s="38"/>
      <c r="E6324" s="89">
        <v>-1</v>
      </c>
      <c r="F6324" s="279"/>
    </row>
    <row r="6325" spans="1:8" ht="20.25">
      <c r="A6325" s="41"/>
      <c r="B6325" s="280"/>
      <c r="C6325" s="280"/>
      <c r="D6325" s="38"/>
      <c r="E6325" s="89"/>
      <c r="F6325" s="279"/>
    </row>
    <row r="6326" spans="1:8" ht="20.25">
      <c r="A6326" s="41"/>
      <c r="B6326" s="280"/>
      <c r="C6326" s="280"/>
      <c r="D6326" s="38"/>
      <c r="E6326" s="89"/>
      <c r="F6326" s="279"/>
    </row>
    <row r="6327" spans="1:8" ht="20.25">
      <c r="A6327" s="41"/>
      <c r="B6327" s="280"/>
      <c r="C6327" s="280"/>
      <c r="D6327" s="38"/>
      <c r="E6327" s="89"/>
      <c r="F6327" s="279"/>
    </row>
    <row r="6328" spans="1:8" ht="20.25">
      <c r="A6328" s="41"/>
      <c r="B6328" s="280"/>
      <c r="C6328" s="282"/>
      <c r="D6328" s="38"/>
      <c r="E6328" s="89"/>
      <c r="F6328" s="279"/>
    </row>
    <row r="6329" spans="1:8" ht="20.25">
      <c r="A6329" s="41"/>
      <c r="B6329" s="280"/>
      <c r="C6329" s="282"/>
      <c r="D6329" s="86"/>
      <c r="E6329" s="89"/>
      <c r="F6329" s="279"/>
    </row>
    <row r="6330" spans="1:8" ht="20.25">
      <c r="A6330" s="41"/>
      <c r="B6330" s="280"/>
      <c r="C6330" s="280"/>
      <c r="D6330" s="38"/>
      <c r="E6330" s="89"/>
      <c r="F6330" s="279"/>
    </row>
    <row r="6331" spans="1:8" ht="20.25">
      <c r="A6331" s="280"/>
      <c r="B6331" s="280"/>
      <c r="C6331" s="280"/>
      <c r="D6331" s="38"/>
      <c r="E6331" s="89"/>
      <c r="F6331" s="279"/>
    </row>
    <row r="6332" spans="1:8" ht="20.25">
      <c r="A6332" s="41"/>
      <c r="B6332" s="280"/>
      <c r="C6332" s="280"/>
      <c r="D6332" s="38"/>
      <c r="E6332" s="89"/>
      <c r="F6332" s="279"/>
    </row>
    <row r="6333" spans="1:8" ht="20.25">
      <c r="A6333" s="41"/>
      <c r="B6333" s="281"/>
      <c r="C6333" s="280"/>
      <c r="D6333" s="78"/>
      <c r="E6333" s="89"/>
    </row>
    <row r="6334" spans="1:8" ht="20.25">
      <c r="A6334" s="47"/>
      <c r="B6334" s="28"/>
      <c r="C6334" s="27"/>
      <c r="D6334" s="148"/>
      <c r="E6334" s="89"/>
    </row>
    <row r="6335" spans="1:8" ht="20.25">
      <c r="A6335" s="47"/>
      <c r="B6335" s="27"/>
      <c r="C6335" s="27"/>
      <c r="D6335" s="27"/>
      <c r="E6335" s="89"/>
    </row>
    <row r="6336" spans="1:8" ht="20.25">
      <c r="A6336" s="280"/>
      <c r="B6336" s="280"/>
      <c r="C6336" s="280"/>
      <c r="D6336" s="38"/>
      <c r="E6336" s="89"/>
    </row>
    <row r="6337" spans="1:6" ht="20.25">
      <c r="A6337" s="280"/>
      <c r="B6337" s="280"/>
      <c r="C6337" s="280"/>
      <c r="D6337" s="38"/>
      <c r="E6337" s="89"/>
    </row>
    <row r="6338" spans="1:6" ht="20.25">
      <c r="A6338" s="41"/>
      <c r="B6338" s="280"/>
      <c r="C6338" s="280"/>
      <c r="D6338" s="38"/>
      <c r="E6338" s="89"/>
    </row>
    <row r="6339" spans="1:6" ht="20.25">
      <c r="A6339" s="41"/>
      <c r="B6339" s="280"/>
      <c r="C6339" s="280"/>
      <c r="D6339" s="38"/>
      <c r="E6339" s="89"/>
    </row>
    <row r="6340" spans="1:6" ht="20.25">
      <c r="A6340" s="41"/>
      <c r="B6340" s="280"/>
      <c r="C6340" s="280"/>
      <c r="D6340" s="38"/>
      <c r="E6340" s="89"/>
    </row>
    <row r="6341" spans="1:6" ht="20.25">
      <c r="A6341" s="280"/>
      <c r="B6341" s="281"/>
      <c r="C6341" s="280"/>
      <c r="D6341" s="45"/>
      <c r="E6341" s="46"/>
    </row>
    <row r="6342" spans="1:6" ht="20.25">
      <c r="A6342" s="280"/>
      <c r="B6342" s="281"/>
      <c r="C6342" s="280"/>
      <c r="D6342" s="45"/>
      <c r="E6342" s="46"/>
    </row>
    <row r="6343" spans="1:6" ht="20.25">
      <c r="A6343" s="280"/>
      <c r="B6343" s="281"/>
      <c r="C6343" s="280"/>
      <c r="D6343" s="45"/>
      <c r="E6343" s="46"/>
    </row>
    <row r="6344" spans="1:6" ht="20.25">
      <c r="A6344" s="280"/>
      <c r="B6344" s="281"/>
      <c r="C6344" s="280"/>
      <c r="D6344" s="45"/>
      <c r="E6344" s="46"/>
    </row>
    <row r="6345" spans="1:6" ht="20.25">
      <c r="A6345" s="280"/>
      <c r="B6345" s="281"/>
      <c r="C6345" s="280"/>
      <c r="D6345" s="45" t="s">
        <v>29</v>
      </c>
      <c r="E6345" s="46"/>
    </row>
    <row r="6346" spans="1:6" ht="20.25">
      <c r="A6346" s="280"/>
      <c r="B6346" s="281"/>
      <c r="C6346" s="280"/>
      <c r="D6346" s="45"/>
      <c r="E6346" s="46"/>
    </row>
    <row r="6347" spans="1:6" ht="20.25">
      <c r="A6347" s="47"/>
      <c r="B6347" s="48"/>
      <c r="C6347" s="47"/>
      <c r="D6347" s="49"/>
      <c r="E6347" s="50"/>
    </row>
    <row r="6348" spans="1:6" ht="20.25">
      <c r="A6348" s="30"/>
      <c r="B6348" s="51"/>
      <c r="C6348" s="30"/>
      <c r="D6348" s="49"/>
      <c r="E6348" s="50"/>
    </row>
    <row r="6349" spans="1:6" ht="20.25">
      <c r="A6349" s="52"/>
      <c r="B6349" s="53"/>
      <c r="C6349" s="1268" t="s">
        <v>779</v>
      </c>
      <c r="D6349" s="1269"/>
      <c r="E6349" s="140">
        <f>SUM(E6323:E6348)</f>
        <v>2289292</v>
      </c>
      <c r="F6349" s="279"/>
    </row>
    <row r="6350" spans="1:6" ht="20.25">
      <c r="A6350" s="55" t="s">
        <v>23</v>
      </c>
      <c r="B6350" s="53"/>
      <c r="C6350" s="28"/>
      <c r="D6350" s="28"/>
      <c r="E6350" s="179"/>
      <c r="F6350" s="279"/>
    </row>
    <row r="6351" spans="1:6">
      <c r="F6351" s="279"/>
    </row>
    <row r="6352" spans="1:6" ht="20.25">
      <c r="A6352" s="19" t="s">
        <v>0</v>
      </c>
      <c r="B6352" s="40"/>
      <c r="C6352" s="40"/>
      <c r="D6352" s="40"/>
      <c r="E6352" s="40"/>
    </row>
    <row r="6353" spans="1:6" ht="20.25">
      <c r="A6353" s="19" t="s">
        <v>1</v>
      </c>
      <c r="F6353" s="279"/>
    </row>
    <row r="6354" spans="1:6">
      <c r="F6354" s="279"/>
    </row>
    <row r="6355" spans="1:6" ht="20.25">
      <c r="A6355" s="19"/>
      <c r="B6355" s="20"/>
      <c r="C6355" s="19" t="s">
        <v>2</v>
      </c>
      <c r="D6355" s="22"/>
      <c r="E6355" s="22"/>
    </row>
    <row r="6356" spans="1:6" ht="20.25">
      <c r="A6356" s="19" t="s">
        <v>3</v>
      </c>
      <c r="B6356" s="23"/>
      <c r="C6356" s="20"/>
      <c r="D6356" s="22"/>
      <c r="E6356" s="22"/>
      <c r="F6356" s="279"/>
    </row>
    <row r="6357" spans="1:6" ht="20.25">
      <c r="A6357" s="21"/>
      <c r="B6357" s="23"/>
      <c r="C6357" s="20"/>
      <c r="D6357" s="22"/>
      <c r="E6357" s="22"/>
      <c r="F6357" s="279"/>
    </row>
    <row r="6358" spans="1:6" ht="20.25">
      <c r="A6358" s="21" t="s">
        <v>507</v>
      </c>
      <c r="B6358" s="23"/>
      <c r="C6358" s="20"/>
      <c r="D6358" s="22"/>
      <c r="E6358" s="22"/>
      <c r="F6358" s="279"/>
    </row>
    <row r="6359" spans="1:6" ht="20.25">
      <c r="A6359" s="21" t="s">
        <v>5</v>
      </c>
      <c r="B6359" s="24"/>
      <c r="C6359" s="21"/>
      <c r="D6359" s="22"/>
      <c r="E6359" s="22"/>
      <c r="F6359" s="279"/>
    </row>
    <row r="6360" spans="1:6" ht="20.25">
      <c r="A6360" s="21" t="s">
        <v>6</v>
      </c>
      <c r="B6360" s="24"/>
      <c r="C6360" s="21"/>
      <c r="D6360" s="22"/>
      <c r="E6360" s="22"/>
      <c r="F6360" s="279"/>
    </row>
    <row r="6361" spans="1:6" ht="20.25">
      <c r="A6361" s="714" t="s">
        <v>7</v>
      </c>
      <c r="B6361" s="26" t="s">
        <v>8</v>
      </c>
      <c r="C6361" s="712" t="s">
        <v>9</v>
      </c>
      <c r="D6361" s="713"/>
      <c r="E6361" s="714" t="s">
        <v>10</v>
      </c>
      <c r="F6361" s="279"/>
    </row>
    <row r="6362" spans="1:6" ht="20.25">
      <c r="A6362" s="27"/>
      <c r="B6362" s="28" t="s">
        <v>11</v>
      </c>
      <c r="C6362" s="714"/>
      <c r="D6362" s="29"/>
      <c r="E6362" s="27" t="s">
        <v>12</v>
      </c>
      <c r="F6362" s="279"/>
    </row>
    <row r="6363" spans="1:6" ht="20.25">
      <c r="A6363" s="30"/>
      <c r="B6363" s="31"/>
      <c r="C6363" s="715" t="s">
        <v>13</v>
      </c>
      <c r="D6363" s="718" t="s">
        <v>14</v>
      </c>
      <c r="E6363" s="715"/>
      <c r="F6363" s="279"/>
    </row>
    <row r="6364" spans="1:6" ht="20.25">
      <c r="A6364" s="18" t="s">
        <v>508</v>
      </c>
      <c r="B6364" s="280" t="s">
        <v>40</v>
      </c>
      <c r="C6364" s="280" t="s">
        <v>19</v>
      </c>
      <c r="D6364" s="86">
        <v>43190</v>
      </c>
      <c r="E6364" s="89">
        <v>296302</v>
      </c>
      <c r="F6364" s="279"/>
    </row>
    <row r="6365" spans="1:6" ht="20.25">
      <c r="A6365" s="280"/>
      <c r="B6365" s="280"/>
      <c r="C6365" s="280"/>
      <c r="D6365" s="38"/>
      <c r="E6365" s="126"/>
      <c r="F6365" s="302">
        <v>43101</v>
      </c>
    </row>
    <row r="6366" spans="1:6" ht="20.25">
      <c r="A6366" s="41"/>
      <c r="B6366" s="280"/>
      <c r="C6366" s="282"/>
      <c r="D6366" s="38"/>
      <c r="E6366" s="89"/>
    </row>
    <row r="6367" spans="1:6" ht="20.25">
      <c r="A6367" s="41"/>
      <c r="B6367" s="280"/>
      <c r="C6367" s="282"/>
      <c r="D6367" s="38"/>
      <c r="E6367" s="89"/>
    </row>
    <row r="6368" spans="1:6" ht="20.25">
      <c r="A6368" s="41"/>
      <c r="B6368" s="280"/>
      <c r="C6368" s="280"/>
      <c r="D6368" s="38"/>
      <c r="E6368" s="89"/>
    </row>
    <row r="6369" spans="1:5" ht="20.25">
      <c r="A6369" s="41"/>
      <c r="B6369" s="280"/>
      <c r="C6369" s="282"/>
      <c r="D6369" s="38"/>
      <c r="E6369" s="89"/>
    </row>
    <row r="6370" spans="1:5" ht="20.25">
      <c r="A6370" s="41"/>
      <c r="B6370" s="280"/>
      <c r="C6370" s="282"/>
      <c r="D6370" s="86"/>
      <c r="E6370" s="89"/>
    </row>
    <row r="6371" spans="1:5" ht="20.25">
      <c r="A6371" s="41"/>
      <c r="B6371" s="280"/>
      <c r="C6371" s="280"/>
      <c r="D6371" s="38"/>
      <c r="E6371" s="89"/>
    </row>
    <row r="6372" spans="1:5" ht="20.25">
      <c r="A6372" s="280"/>
      <c r="B6372" s="280"/>
      <c r="C6372" s="280"/>
      <c r="D6372" s="38"/>
      <c r="E6372" s="89"/>
    </row>
    <row r="6373" spans="1:5" ht="20.25">
      <c r="A6373" s="41"/>
      <c r="B6373" s="280"/>
      <c r="C6373" s="280"/>
      <c r="D6373" s="38"/>
      <c r="E6373" s="89"/>
    </row>
    <row r="6374" spans="1:5" ht="20.25">
      <c r="A6374" s="41"/>
      <c r="B6374" s="281"/>
      <c r="C6374" s="280"/>
      <c r="D6374" s="78"/>
      <c r="E6374" s="89"/>
    </row>
    <row r="6375" spans="1:5" ht="20.25">
      <c r="A6375" s="47"/>
      <c r="B6375" s="28"/>
      <c r="C6375" s="27"/>
      <c r="D6375" s="148"/>
      <c r="E6375" s="89"/>
    </row>
    <row r="6376" spans="1:5" ht="20.25">
      <c r="A6376" s="47"/>
      <c r="B6376" s="27"/>
      <c r="C6376" s="27"/>
      <c r="D6376" s="27"/>
      <c r="E6376" s="89"/>
    </row>
    <row r="6377" spans="1:5" ht="20.25">
      <c r="A6377" s="280"/>
      <c r="B6377" s="280"/>
      <c r="C6377" s="280"/>
      <c r="D6377" s="38"/>
      <c r="E6377" s="89"/>
    </row>
    <row r="6378" spans="1:5" ht="20.25">
      <c r="A6378" s="280"/>
      <c r="B6378" s="280"/>
      <c r="C6378" s="280"/>
      <c r="D6378" s="38"/>
      <c r="E6378" s="89"/>
    </row>
    <row r="6379" spans="1:5" ht="20.25">
      <c r="A6379" s="41"/>
      <c r="B6379" s="280"/>
      <c r="C6379" s="280"/>
      <c r="D6379" s="38"/>
      <c r="E6379" s="89"/>
    </row>
    <row r="6380" spans="1:5" ht="20.25">
      <c r="A6380" s="41"/>
      <c r="B6380" s="280"/>
      <c r="C6380" s="280"/>
      <c r="D6380" s="38"/>
      <c r="E6380" s="89"/>
    </row>
    <row r="6381" spans="1:5" ht="20.25">
      <c r="A6381" s="41"/>
      <c r="B6381" s="280"/>
      <c r="C6381" s="280"/>
      <c r="D6381" s="38"/>
      <c r="E6381" s="89"/>
    </row>
    <row r="6382" spans="1:5" ht="20.25">
      <c r="A6382" s="280"/>
      <c r="B6382" s="281"/>
      <c r="C6382" s="280"/>
      <c r="D6382" s="45"/>
      <c r="E6382" s="46"/>
    </row>
    <row r="6383" spans="1:5" ht="20.25">
      <c r="A6383" s="280"/>
      <c r="B6383" s="281"/>
      <c r="C6383" s="280"/>
      <c r="D6383" s="45"/>
      <c r="E6383" s="46"/>
    </row>
    <row r="6384" spans="1:5" ht="20.25">
      <c r="A6384" s="280"/>
      <c r="B6384" s="281"/>
      <c r="C6384" s="280"/>
      <c r="D6384" s="45"/>
      <c r="E6384" s="46"/>
    </row>
    <row r="6385" spans="1:5" ht="20.25">
      <c r="A6385" s="280"/>
      <c r="B6385" s="281"/>
      <c r="C6385" s="280"/>
      <c r="D6385" s="45"/>
      <c r="E6385" s="46"/>
    </row>
    <row r="6386" spans="1:5" ht="20.25">
      <c r="A6386" s="280"/>
      <c r="B6386" s="281"/>
      <c r="C6386" s="280"/>
      <c r="D6386" s="45" t="s">
        <v>29</v>
      </c>
      <c r="E6386" s="46"/>
    </row>
    <row r="6387" spans="1:5" ht="20.25">
      <c r="A6387" s="280"/>
      <c r="B6387" s="281"/>
      <c r="C6387" s="280"/>
      <c r="D6387" s="45"/>
      <c r="E6387" s="46"/>
    </row>
    <row r="6388" spans="1:5" ht="20.25">
      <c r="A6388" s="47"/>
      <c r="B6388" s="48"/>
      <c r="C6388" s="47"/>
      <c r="D6388" s="49"/>
      <c r="E6388" s="50"/>
    </row>
    <row r="6389" spans="1:5" ht="20.25">
      <c r="A6389" s="30"/>
      <c r="B6389" s="51"/>
      <c r="C6389" s="30"/>
      <c r="D6389" s="49"/>
      <c r="E6389" s="50"/>
    </row>
    <row r="6390" spans="1:5" ht="20.25">
      <c r="A6390" s="52"/>
      <c r="B6390" s="53"/>
      <c r="C6390" s="1268" t="s">
        <v>779</v>
      </c>
      <c r="D6390" s="1269"/>
      <c r="E6390" s="140">
        <f>SUM(E6364:E6389)</f>
        <v>296302</v>
      </c>
    </row>
    <row r="6391" spans="1:5" ht="20.25">
      <c r="A6391" s="55" t="s">
        <v>23</v>
      </c>
      <c r="B6391" s="53"/>
      <c r="C6391" s="28"/>
      <c r="D6391" s="28"/>
      <c r="E6391" s="179"/>
    </row>
    <row r="6394" spans="1:5" ht="20.25">
      <c r="A6394" s="19" t="s">
        <v>0</v>
      </c>
      <c r="B6394" s="40"/>
      <c r="C6394" s="40"/>
      <c r="D6394" s="40"/>
      <c r="E6394" s="40"/>
    </row>
    <row r="6395" spans="1:5" ht="20.25">
      <c r="A6395" s="19" t="s">
        <v>1</v>
      </c>
    </row>
    <row r="6397" spans="1:5" ht="20.25">
      <c r="A6397" s="19"/>
      <c r="B6397" s="20"/>
      <c r="C6397" s="19" t="s">
        <v>2</v>
      </c>
      <c r="D6397" s="22"/>
      <c r="E6397" s="22"/>
    </row>
    <row r="6398" spans="1:5" ht="20.25">
      <c r="A6398" s="19" t="s">
        <v>3</v>
      </c>
      <c r="B6398" s="23"/>
      <c r="C6398" s="20"/>
      <c r="D6398" s="22"/>
      <c r="E6398" s="22"/>
    </row>
    <row r="6399" spans="1:5" ht="20.25">
      <c r="A6399" s="21"/>
      <c r="B6399" s="23"/>
      <c r="C6399" s="20"/>
      <c r="D6399" s="22"/>
      <c r="E6399" s="22"/>
    </row>
    <row r="6400" spans="1:5" ht="20.25">
      <c r="A6400" s="21" t="s">
        <v>509</v>
      </c>
      <c r="B6400" s="23"/>
      <c r="C6400" s="20"/>
      <c r="D6400" s="22"/>
      <c r="E6400" s="22"/>
    </row>
    <row r="6401" spans="1:8" ht="20.25">
      <c r="A6401" s="21" t="s">
        <v>5</v>
      </c>
      <c r="B6401" s="24"/>
      <c r="C6401" s="21"/>
      <c r="D6401" s="22"/>
      <c r="E6401" s="22"/>
    </row>
    <row r="6402" spans="1:8" ht="20.25">
      <c r="A6402" s="21" t="s">
        <v>6</v>
      </c>
      <c r="B6402" s="24"/>
      <c r="C6402" s="21"/>
      <c r="D6402" s="22"/>
      <c r="E6402" s="22"/>
    </row>
    <row r="6403" spans="1:8" ht="20.25">
      <c r="A6403" s="288" t="s">
        <v>7</v>
      </c>
      <c r="B6403" s="714" t="s">
        <v>8</v>
      </c>
      <c r="C6403" s="712" t="s">
        <v>9</v>
      </c>
      <c r="D6403" s="713"/>
      <c r="E6403" s="714" t="s">
        <v>10</v>
      </c>
    </row>
    <row r="6404" spans="1:8" ht="20.25">
      <c r="A6404" s="148"/>
      <c r="B6404" s="27" t="s">
        <v>11</v>
      </c>
      <c r="C6404" s="714"/>
      <c r="D6404" s="29"/>
      <c r="E6404" s="27" t="s">
        <v>12</v>
      </c>
    </row>
    <row r="6405" spans="1:8" ht="20.25">
      <c r="A6405" s="51"/>
      <c r="B6405" s="715"/>
      <c r="C6405" s="715" t="s">
        <v>13</v>
      </c>
      <c r="D6405" s="718" t="s">
        <v>14</v>
      </c>
      <c r="E6405" s="715"/>
    </row>
    <row r="6406" spans="1:8" ht="20.25">
      <c r="A6406" s="219" t="s">
        <v>510</v>
      </c>
      <c r="B6406" s="280" t="s">
        <v>535</v>
      </c>
      <c r="C6406" s="280" t="s">
        <v>17</v>
      </c>
      <c r="D6406" s="86">
        <v>42750</v>
      </c>
      <c r="E6406" s="284">
        <v>-47137</v>
      </c>
      <c r="F6406" s="302">
        <v>43101</v>
      </c>
    </row>
    <row r="6407" spans="1:8" ht="20.25">
      <c r="A6407" s="281"/>
      <c r="B6407" s="280"/>
      <c r="C6407" s="280"/>
      <c r="D6407" s="38"/>
      <c r="E6407" s="240"/>
      <c r="F6407" s="311"/>
      <c r="G6407" s="290"/>
      <c r="H6407" s="290"/>
    </row>
    <row r="6408" spans="1:8" ht="20.25">
      <c r="A6408" s="130"/>
      <c r="B6408" s="280"/>
      <c r="C6408" s="280"/>
      <c r="D6408" s="38"/>
      <c r="E6408" s="284"/>
      <c r="F6408" s="311"/>
      <c r="G6408" s="290"/>
      <c r="H6408" s="290"/>
    </row>
    <row r="6409" spans="1:8" ht="20.25">
      <c r="A6409" s="130"/>
      <c r="B6409" s="280"/>
      <c r="C6409" s="280"/>
      <c r="D6409" s="38"/>
      <c r="E6409" s="240"/>
      <c r="F6409" s="311"/>
      <c r="G6409" s="290"/>
      <c r="H6409" s="290"/>
    </row>
    <row r="6410" spans="1:8" ht="20.25">
      <c r="A6410" s="130"/>
      <c r="B6410" s="280"/>
      <c r="C6410" s="280"/>
      <c r="D6410" s="38"/>
      <c r="E6410" s="284"/>
      <c r="F6410" s="311"/>
      <c r="G6410" s="290"/>
      <c r="H6410" s="290"/>
    </row>
    <row r="6411" spans="1:8" ht="20.25">
      <c r="A6411" s="130"/>
      <c r="B6411" s="280"/>
      <c r="C6411" s="282"/>
      <c r="D6411" s="38"/>
      <c r="E6411" s="284"/>
    </row>
    <row r="6412" spans="1:8" ht="20.25">
      <c r="A6412" s="130"/>
      <c r="B6412" s="280"/>
      <c r="C6412" s="280"/>
      <c r="D6412" s="38"/>
      <c r="E6412" s="89"/>
    </row>
    <row r="6413" spans="1:8" ht="20.25">
      <c r="A6413" s="281"/>
      <c r="B6413" s="280"/>
      <c r="C6413" s="280"/>
      <c r="D6413" s="38"/>
      <c r="E6413" s="89"/>
    </row>
    <row r="6414" spans="1:8" ht="20.25">
      <c r="A6414" s="281"/>
      <c r="B6414" s="280"/>
      <c r="C6414" s="280"/>
      <c r="D6414" s="38"/>
      <c r="E6414" s="89"/>
    </row>
    <row r="6415" spans="1:8" ht="20.25">
      <c r="A6415" s="130"/>
      <c r="B6415" s="280"/>
      <c r="C6415" s="280"/>
      <c r="D6415" s="38"/>
      <c r="E6415" s="89"/>
    </row>
    <row r="6416" spans="1:8" ht="20.25">
      <c r="A6416" s="130"/>
      <c r="B6416" s="280"/>
      <c r="C6416" s="280"/>
      <c r="D6416" s="78"/>
      <c r="E6416" s="89"/>
    </row>
    <row r="6417" spans="1:5" ht="20.25">
      <c r="A6417" s="48"/>
      <c r="B6417" s="27"/>
      <c r="C6417" s="27"/>
      <c r="D6417" s="148"/>
      <c r="E6417" s="89"/>
    </row>
    <row r="6418" spans="1:5" ht="20.25">
      <c r="A6418" s="48"/>
      <c r="B6418" s="27"/>
      <c r="C6418" s="27"/>
      <c r="D6418" s="27"/>
      <c r="E6418" s="89"/>
    </row>
    <row r="6419" spans="1:5" ht="20.25">
      <c r="A6419" s="281"/>
      <c r="B6419" s="280"/>
      <c r="C6419" s="280"/>
      <c r="D6419" s="38"/>
      <c r="E6419" s="89"/>
    </row>
    <row r="6420" spans="1:5" ht="20.25">
      <c r="A6420" s="281"/>
      <c r="B6420" s="280"/>
      <c r="C6420" s="280"/>
      <c r="D6420" s="38"/>
      <c r="E6420" s="89"/>
    </row>
    <row r="6421" spans="1:5" ht="20.25">
      <c r="A6421" s="130"/>
      <c r="B6421" s="280"/>
      <c r="C6421" s="280"/>
      <c r="D6421" s="38"/>
      <c r="E6421" s="89"/>
    </row>
    <row r="6422" spans="1:5" ht="20.25">
      <c r="A6422" s="130"/>
      <c r="B6422" s="280"/>
      <c r="C6422" s="280"/>
      <c r="D6422" s="38"/>
      <c r="E6422" s="89"/>
    </row>
    <row r="6423" spans="1:5" ht="20.25">
      <c r="A6423" s="130"/>
      <c r="B6423" s="280"/>
      <c r="C6423" s="280"/>
      <c r="D6423" s="38"/>
      <c r="E6423" s="89"/>
    </row>
    <row r="6424" spans="1:5" ht="20.25">
      <c r="A6424" s="281"/>
      <c r="B6424" s="280"/>
      <c r="C6424" s="280"/>
      <c r="D6424" s="45"/>
      <c r="E6424" s="46"/>
    </row>
    <row r="6425" spans="1:5" ht="20.25">
      <c r="A6425" s="281"/>
      <c r="B6425" s="280"/>
      <c r="C6425" s="280"/>
      <c r="D6425" s="45"/>
      <c r="E6425" s="46"/>
    </row>
    <row r="6426" spans="1:5" ht="20.25">
      <c r="A6426" s="281"/>
      <c r="B6426" s="280"/>
      <c r="C6426" s="280"/>
      <c r="D6426" s="45"/>
      <c r="E6426" s="46"/>
    </row>
    <row r="6427" spans="1:5" ht="20.25">
      <c r="A6427" s="281"/>
      <c r="B6427" s="280"/>
      <c r="C6427" s="280"/>
      <c r="D6427" s="45"/>
      <c r="E6427" s="46"/>
    </row>
    <row r="6428" spans="1:5" ht="20.25">
      <c r="A6428" s="281"/>
      <c r="B6428" s="280"/>
      <c r="C6428" s="280"/>
      <c r="D6428" s="45" t="s">
        <v>29</v>
      </c>
      <c r="E6428" s="46"/>
    </row>
    <row r="6429" spans="1:5" ht="20.25">
      <c r="A6429" s="281"/>
      <c r="B6429" s="280"/>
      <c r="C6429" s="280"/>
      <c r="D6429" s="45"/>
      <c r="E6429" s="46"/>
    </row>
    <row r="6430" spans="1:5" ht="20.25">
      <c r="A6430" s="48"/>
      <c r="B6430" s="47"/>
      <c r="C6430" s="47"/>
      <c r="D6430" s="49"/>
      <c r="E6430" s="50"/>
    </row>
    <row r="6431" spans="1:5" ht="20.25">
      <c r="A6431" s="51"/>
      <c r="B6431" s="30"/>
      <c r="C6431" s="30"/>
      <c r="D6431" s="49"/>
      <c r="E6431" s="215"/>
    </row>
    <row r="6432" spans="1:5" ht="20.25">
      <c r="A6432" s="52"/>
      <c r="B6432" s="53"/>
      <c r="C6432" s="1268" t="s">
        <v>779</v>
      </c>
      <c r="D6432" s="1269"/>
      <c r="E6432" s="140">
        <f>SUM(E6406:E6431)</f>
        <v>-47137</v>
      </c>
    </row>
    <row r="6433" spans="1:6" ht="20.25">
      <c r="A6433" s="55" t="s">
        <v>23</v>
      </c>
      <c r="B6433" s="53"/>
      <c r="C6433" s="28"/>
      <c r="D6433" s="28"/>
      <c r="E6433" s="179"/>
    </row>
    <row r="6435" spans="1:6" ht="20.25">
      <c r="A6435" s="19" t="s">
        <v>0</v>
      </c>
      <c r="B6435" s="40"/>
      <c r="C6435" s="40"/>
      <c r="D6435" s="40"/>
      <c r="E6435" s="40"/>
    </row>
    <row r="6436" spans="1:6" ht="20.25">
      <c r="A6436" s="19" t="s">
        <v>1</v>
      </c>
    </row>
    <row r="6438" spans="1:6" ht="20.25">
      <c r="A6438" s="19"/>
      <c r="B6438" s="20"/>
      <c r="C6438" s="19" t="s">
        <v>2</v>
      </c>
      <c r="D6438" s="22"/>
      <c r="E6438" s="22"/>
    </row>
    <row r="6439" spans="1:6" ht="20.25">
      <c r="A6439" s="19" t="s">
        <v>3</v>
      </c>
      <c r="B6439" s="23"/>
      <c r="C6439" s="20"/>
      <c r="D6439" s="22"/>
      <c r="E6439" s="22"/>
    </row>
    <row r="6440" spans="1:6" ht="20.25">
      <c r="A6440" s="21"/>
      <c r="B6440" s="23"/>
      <c r="C6440" s="20"/>
      <c r="D6440" s="22"/>
      <c r="E6440" s="22"/>
    </row>
    <row r="6441" spans="1:6" ht="20.25">
      <c r="A6441" s="21" t="s">
        <v>511</v>
      </c>
      <c r="B6441" s="23"/>
      <c r="C6441" s="20"/>
      <c r="D6441" s="22"/>
      <c r="E6441" s="22"/>
    </row>
    <row r="6442" spans="1:6" ht="20.25">
      <c r="A6442" s="21" t="s">
        <v>5</v>
      </c>
      <c r="B6442" s="24"/>
      <c r="C6442" s="21"/>
      <c r="D6442" s="22"/>
      <c r="E6442" s="22"/>
    </row>
    <row r="6443" spans="1:6" ht="20.25">
      <c r="A6443" s="21" t="s">
        <v>6</v>
      </c>
      <c r="B6443" s="24"/>
      <c r="C6443" s="21"/>
      <c r="D6443" s="22"/>
      <c r="E6443" s="22"/>
    </row>
    <row r="6444" spans="1:6" ht="20.25">
      <c r="A6444" s="714" t="s">
        <v>7</v>
      </c>
      <c r="B6444" s="26" t="s">
        <v>8</v>
      </c>
      <c r="C6444" s="712" t="s">
        <v>9</v>
      </c>
      <c r="D6444" s="713"/>
      <c r="E6444" s="714" t="s">
        <v>10</v>
      </c>
    </row>
    <row r="6445" spans="1:6" ht="20.25">
      <c r="A6445" s="27"/>
      <c r="B6445" s="28" t="s">
        <v>11</v>
      </c>
      <c r="C6445" s="714"/>
      <c r="D6445" s="29"/>
      <c r="E6445" s="27" t="s">
        <v>12</v>
      </c>
    </row>
    <row r="6446" spans="1:6" ht="20.25">
      <c r="A6446" s="30"/>
      <c r="B6446" s="31"/>
      <c r="C6446" s="715" t="s">
        <v>13</v>
      </c>
      <c r="D6446" s="718" t="s">
        <v>14</v>
      </c>
      <c r="E6446" s="715"/>
    </row>
    <row r="6447" spans="1:6" ht="20.25">
      <c r="A6447" s="219" t="s">
        <v>512</v>
      </c>
      <c r="B6447" s="34" t="s">
        <v>40</v>
      </c>
      <c r="C6447" s="280" t="s">
        <v>19</v>
      </c>
      <c r="D6447" s="38">
        <v>43190</v>
      </c>
      <c r="E6447" s="89">
        <v>169897</v>
      </c>
      <c r="F6447" s="302">
        <v>43101</v>
      </c>
    </row>
    <row r="6448" spans="1:6" ht="20.25">
      <c r="A6448" s="220"/>
      <c r="B6448" s="280"/>
      <c r="C6448" s="280"/>
      <c r="D6448" s="38"/>
      <c r="E6448" s="89"/>
      <c r="F6448" s="306"/>
    </row>
    <row r="6449" spans="1:5" ht="20.25">
      <c r="A6449" s="281"/>
      <c r="B6449" s="280"/>
      <c r="C6449" s="280"/>
      <c r="D6449" s="38"/>
      <c r="E6449" s="89"/>
    </row>
    <row r="6450" spans="1:5" ht="20.25">
      <c r="A6450" s="130"/>
      <c r="B6450" s="280"/>
      <c r="C6450" s="280"/>
      <c r="D6450" s="38"/>
      <c r="E6450" s="89"/>
    </row>
    <row r="6451" spans="1:5" ht="20.25">
      <c r="A6451" s="130"/>
      <c r="B6451" s="280"/>
      <c r="C6451" s="280"/>
      <c r="D6451" s="86"/>
      <c r="E6451" s="89"/>
    </row>
    <row r="6452" spans="1:5" ht="20.25">
      <c r="A6452" s="130"/>
      <c r="B6452" s="280"/>
      <c r="C6452" s="280"/>
      <c r="D6452" s="38"/>
      <c r="E6452" s="89"/>
    </row>
    <row r="6453" spans="1:5" ht="20.25">
      <c r="A6453" s="130"/>
      <c r="B6453" s="280"/>
      <c r="C6453" s="282"/>
      <c r="D6453" s="86"/>
      <c r="E6453" s="89"/>
    </row>
    <row r="6454" spans="1:5" ht="20.25">
      <c r="A6454" s="130"/>
      <c r="B6454" s="280"/>
      <c r="C6454" s="282"/>
      <c r="D6454" s="86"/>
      <c r="E6454" s="89"/>
    </row>
    <row r="6455" spans="1:5" ht="20.25">
      <c r="A6455" s="281"/>
      <c r="B6455" s="280"/>
      <c r="C6455" s="280"/>
      <c r="D6455" s="38"/>
      <c r="E6455" s="89"/>
    </row>
    <row r="6456" spans="1:5" ht="20.25">
      <c r="A6456" s="130"/>
      <c r="B6456" s="280"/>
      <c r="C6456" s="280"/>
      <c r="D6456" s="38"/>
      <c r="E6456" s="89"/>
    </row>
    <row r="6457" spans="1:5" ht="20.25">
      <c r="A6457" s="130"/>
      <c r="B6457" s="280"/>
      <c r="C6457" s="280"/>
      <c r="D6457" s="78"/>
      <c r="E6457" s="89"/>
    </row>
    <row r="6458" spans="1:5" ht="20.25">
      <c r="A6458" s="48"/>
      <c r="B6458" s="27"/>
      <c r="C6458" s="27"/>
      <c r="D6458" s="148"/>
      <c r="E6458" s="89"/>
    </row>
    <row r="6459" spans="1:5" ht="20.25">
      <c r="A6459" s="48"/>
      <c r="B6459" s="27"/>
      <c r="C6459" s="27"/>
      <c r="D6459" s="27"/>
      <c r="E6459" s="89"/>
    </row>
    <row r="6460" spans="1:5" ht="20.25">
      <c r="A6460" s="281"/>
      <c r="B6460" s="280"/>
      <c r="C6460" s="280"/>
      <c r="D6460" s="38"/>
      <c r="E6460" s="89"/>
    </row>
    <row r="6461" spans="1:5" ht="20.25">
      <c r="A6461" s="281"/>
      <c r="B6461" s="280"/>
      <c r="C6461" s="280"/>
      <c r="D6461" s="38"/>
      <c r="E6461" s="89"/>
    </row>
    <row r="6462" spans="1:5" ht="20.25">
      <c r="A6462" s="130"/>
      <c r="B6462" s="280"/>
      <c r="C6462" s="280"/>
      <c r="D6462" s="38"/>
      <c r="E6462" s="89"/>
    </row>
    <row r="6463" spans="1:5" ht="20.25">
      <c r="A6463" s="130"/>
      <c r="B6463" s="280"/>
      <c r="C6463" s="280"/>
      <c r="D6463" s="38"/>
      <c r="E6463" s="89"/>
    </row>
    <row r="6464" spans="1:5" ht="20.25">
      <c r="A6464" s="130"/>
      <c r="B6464" s="280"/>
      <c r="C6464" s="280"/>
      <c r="D6464" s="38"/>
      <c r="E6464" s="89"/>
    </row>
    <row r="6465" spans="1:5" ht="20.25">
      <c r="A6465" s="281"/>
      <c r="B6465" s="280"/>
      <c r="C6465" s="280"/>
      <c r="D6465" s="45"/>
      <c r="E6465" s="46"/>
    </row>
    <row r="6466" spans="1:5" ht="20.25">
      <c r="A6466" s="281"/>
      <c r="B6466" s="280"/>
      <c r="C6466" s="280"/>
      <c r="D6466" s="45"/>
      <c r="E6466" s="46"/>
    </row>
    <row r="6467" spans="1:5" ht="20.25">
      <c r="A6467" s="281"/>
      <c r="B6467" s="280"/>
      <c r="C6467" s="280"/>
      <c r="D6467" s="45"/>
      <c r="E6467" s="46"/>
    </row>
    <row r="6468" spans="1:5" ht="20.25">
      <c r="A6468" s="281"/>
      <c r="B6468" s="280"/>
      <c r="C6468" s="280"/>
      <c r="D6468" s="45"/>
      <c r="E6468" s="46"/>
    </row>
    <row r="6469" spans="1:5" ht="20.25">
      <c r="A6469" s="281"/>
      <c r="B6469" s="280"/>
      <c r="C6469" s="280"/>
      <c r="D6469" s="45" t="s">
        <v>29</v>
      </c>
      <c r="E6469" s="46"/>
    </row>
    <row r="6470" spans="1:5" ht="20.25">
      <c r="A6470" s="281"/>
      <c r="B6470" s="280"/>
      <c r="C6470" s="280"/>
      <c r="D6470" s="45"/>
      <c r="E6470" s="46"/>
    </row>
    <row r="6471" spans="1:5" ht="20.25">
      <c r="A6471" s="48"/>
      <c r="B6471" s="47"/>
      <c r="C6471" s="47"/>
      <c r="D6471" s="49"/>
      <c r="E6471" s="50"/>
    </row>
    <row r="6472" spans="1:5" ht="20.25">
      <c r="A6472" s="51"/>
      <c r="B6472" s="30"/>
      <c r="C6472" s="30"/>
      <c r="D6472" s="49"/>
      <c r="E6472" s="50"/>
    </row>
    <row r="6473" spans="1:5" ht="20.25">
      <c r="A6473" s="52"/>
      <c r="B6473" s="53"/>
      <c r="C6473" s="1268" t="s">
        <v>779</v>
      </c>
      <c r="D6473" s="1269"/>
      <c r="E6473" s="140">
        <f>SUM(E6447:E6472)</f>
        <v>169897</v>
      </c>
    </row>
    <row r="6474" spans="1:5" ht="20.25">
      <c r="A6474" s="55" t="s">
        <v>23</v>
      </c>
      <c r="B6474" s="53"/>
      <c r="C6474" s="28"/>
      <c r="D6474" s="28"/>
      <c r="E6474" s="179"/>
    </row>
    <row r="6476" spans="1:5" ht="20.25">
      <c r="A6476" s="19" t="s">
        <v>0</v>
      </c>
      <c r="B6476" s="40"/>
      <c r="C6476" s="40"/>
      <c r="D6476" s="40"/>
      <c r="E6476" s="40"/>
    </row>
    <row r="6477" spans="1:5" ht="20.25">
      <c r="A6477" s="19" t="s">
        <v>1</v>
      </c>
    </row>
    <row r="6478" spans="1:5" ht="20.25">
      <c r="A6478" s="19"/>
    </row>
    <row r="6480" spans="1:5" ht="20.25">
      <c r="A6480" s="19" t="s">
        <v>3</v>
      </c>
      <c r="B6480" s="23"/>
      <c r="C6480" s="20"/>
      <c r="D6480" s="22"/>
      <c r="E6480" s="22"/>
    </row>
    <row r="6481" spans="1:6" ht="20.25">
      <c r="A6481" s="21"/>
      <c r="B6481" s="23"/>
      <c r="C6481" s="20"/>
      <c r="D6481" s="22"/>
      <c r="E6481" s="22"/>
    </row>
    <row r="6482" spans="1:6" ht="20.25">
      <c r="A6482" s="21" t="s">
        <v>514</v>
      </c>
      <c r="B6482" s="23"/>
      <c r="C6482" s="20"/>
      <c r="D6482" s="22"/>
      <c r="E6482" s="22"/>
    </row>
    <row r="6483" spans="1:6" ht="20.25">
      <c r="A6483" s="21" t="s">
        <v>5</v>
      </c>
      <c r="B6483" s="24"/>
      <c r="C6483" s="21"/>
      <c r="D6483" s="22"/>
      <c r="E6483" s="22"/>
    </row>
    <row r="6484" spans="1:6" ht="20.25">
      <c r="A6484" s="21" t="s">
        <v>6</v>
      </c>
      <c r="B6484" s="24"/>
      <c r="C6484" s="21"/>
      <c r="D6484" s="22"/>
      <c r="E6484" s="22"/>
    </row>
    <row r="6485" spans="1:6" ht="20.25">
      <c r="A6485" s="714" t="s">
        <v>7</v>
      </c>
      <c r="B6485" s="26" t="s">
        <v>8</v>
      </c>
      <c r="C6485" s="712" t="s">
        <v>9</v>
      </c>
      <c r="D6485" s="713"/>
      <c r="E6485" s="714" t="s">
        <v>10</v>
      </c>
    </row>
    <row r="6486" spans="1:6" ht="20.25">
      <c r="A6486" s="27"/>
      <c r="B6486" s="28" t="s">
        <v>11</v>
      </c>
      <c r="C6486" s="714"/>
      <c r="D6486" s="29"/>
      <c r="E6486" s="27" t="s">
        <v>12</v>
      </c>
    </row>
    <row r="6487" spans="1:6" ht="20.25">
      <c r="A6487" s="30"/>
      <c r="B6487" s="31"/>
      <c r="C6487" s="715" t="s">
        <v>13</v>
      </c>
      <c r="D6487" s="718" t="s">
        <v>14</v>
      </c>
      <c r="E6487" s="715"/>
    </row>
    <row r="6488" spans="1:6" ht="20.25">
      <c r="A6488" s="219" t="s">
        <v>515</v>
      </c>
      <c r="B6488" s="34" t="s">
        <v>18</v>
      </c>
      <c r="C6488" s="280" t="s">
        <v>19</v>
      </c>
      <c r="D6488" s="86">
        <v>43190</v>
      </c>
      <c r="E6488" s="89">
        <v>965142</v>
      </c>
      <c r="F6488" s="302">
        <v>43101</v>
      </c>
    </row>
    <row r="6489" spans="1:6" ht="20.25">
      <c r="A6489" s="281"/>
      <c r="B6489" s="280"/>
      <c r="C6489" s="280"/>
      <c r="D6489" s="86"/>
      <c r="E6489" s="89"/>
    </row>
    <row r="6490" spans="1:6" ht="20.25">
      <c r="A6490" s="130"/>
      <c r="B6490" s="280"/>
      <c r="C6490" s="280"/>
      <c r="D6490" s="86"/>
      <c r="E6490" s="89"/>
    </row>
    <row r="6491" spans="1:6" ht="20.25">
      <c r="A6491" s="130"/>
      <c r="B6491" s="280"/>
      <c r="C6491" s="280"/>
      <c r="D6491" s="38"/>
      <c r="E6491" s="89"/>
    </row>
    <row r="6492" spans="1:6" ht="20.25">
      <c r="A6492" s="130"/>
      <c r="B6492" s="280"/>
      <c r="C6492" s="280"/>
      <c r="D6492" s="38"/>
      <c r="E6492" s="89"/>
    </row>
    <row r="6493" spans="1:6" ht="20.25">
      <c r="A6493" s="130"/>
      <c r="B6493" s="280"/>
      <c r="C6493" s="282"/>
      <c r="D6493" s="38"/>
      <c r="E6493" s="89"/>
    </row>
    <row r="6494" spans="1:6" ht="20.25">
      <c r="A6494" s="130"/>
      <c r="B6494" s="280"/>
      <c r="C6494" s="282"/>
      <c r="D6494" s="86"/>
      <c r="E6494" s="89"/>
    </row>
    <row r="6495" spans="1:6" ht="20.25">
      <c r="A6495" s="130"/>
      <c r="B6495" s="280"/>
      <c r="C6495" s="280"/>
      <c r="D6495" s="38"/>
      <c r="E6495" s="89"/>
    </row>
    <row r="6496" spans="1:6" ht="20.25">
      <c r="A6496" s="281"/>
      <c r="B6496" s="280"/>
      <c r="C6496" s="280"/>
      <c r="D6496" s="38"/>
      <c r="E6496" s="89"/>
    </row>
    <row r="6497" spans="1:5" ht="20.25">
      <c r="A6497" s="130"/>
      <c r="B6497" s="280"/>
      <c r="C6497" s="280"/>
      <c r="D6497" s="38"/>
      <c r="E6497" s="89"/>
    </row>
    <row r="6498" spans="1:5" ht="20.25">
      <c r="A6498" s="130"/>
      <c r="B6498" s="280"/>
      <c r="C6498" s="280"/>
      <c r="D6498" s="78"/>
      <c r="E6498" s="89"/>
    </row>
    <row r="6499" spans="1:5" ht="20.25">
      <c r="A6499" s="48"/>
      <c r="B6499" s="27"/>
      <c r="C6499" s="27"/>
      <c r="D6499" s="148"/>
      <c r="E6499" s="89"/>
    </row>
    <row r="6500" spans="1:5" ht="20.25">
      <c r="A6500" s="48"/>
      <c r="B6500" s="27"/>
      <c r="C6500" s="27"/>
      <c r="D6500" s="27"/>
      <c r="E6500" s="89"/>
    </row>
    <row r="6501" spans="1:5" ht="20.25">
      <c r="A6501" s="281"/>
      <c r="B6501" s="280"/>
      <c r="C6501" s="280"/>
      <c r="D6501" s="38"/>
      <c r="E6501" s="89"/>
    </row>
    <row r="6502" spans="1:5" ht="20.25">
      <c r="A6502" s="281"/>
      <c r="B6502" s="280"/>
      <c r="C6502" s="280"/>
      <c r="D6502" s="38"/>
      <c r="E6502" s="89"/>
    </row>
    <row r="6503" spans="1:5" ht="20.25">
      <c r="A6503" s="130"/>
      <c r="B6503" s="280"/>
      <c r="C6503" s="280"/>
      <c r="D6503" s="38"/>
      <c r="E6503" s="89"/>
    </row>
    <row r="6504" spans="1:5" ht="20.25">
      <c r="A6504" s="130"/>
      <c r="B6504" s="280"/>
      <c r="C6504" s="280"/>
      <c r="D6504" s="38"/>
      <c r="E6504" s="89"/>
    </row>
    <row r="6505" spans="1:5" ht="20.25">
      <c r="A6505" s="130"/>
      <c r="B6505" s="280"/>
      <c r="C6505" s="280"/>
      <c r="D6505" s="38"/>
      <c r="E6505" s="89"/>
    </row>
    <row r="6506" spans="1:5" ht="20.25">
      <c r="A6506" s="281"/>
      <c r="B6506" s="280"/>
      <c r="C6506" s="280"/>
      <c r="D6506" s="45"/>
      <c r="E6506" s="46"/>
    </row>
    <row r="6507" spans="1:5" ht="20.25">
      <c r="A6507" s="281"/>
      <c r="B6507" s="280"/>
      <c r="C6507" s="280"/>
      <c r="D6507" s="45"/>
      <c r="E6507" s="46"/>
    </row>
    <row r="6508" spans="1:5" ht="20.25">
      <c r="A6508" s="281"/>
      <c r="B6508" s="280"/>
      <c r="C6508" s="280"/>
      <c r="D6508" s="45"/>
      <c r="E6508" s="46"/>
    </row>
    <row r="6509" spans="1:5" ht="20.25">
      <c r="A6509" s="281"/>
      <c r="B6509" s="280"/>
      <c r="C6509" s="280"/>
      <c r="D6509" s="45" t="s">
        <v>29</v>
      </c>
      <c r="E6509" s="46"/>
    </row>
    <row r="6510" spans="1:5" ht="20.25">
      <c r="A6510" s="281"/>
      <c r="B6510" s="280"/>
      <c r="C6510" s="280"/>
      <c r="D6510" s="45"/>
      <c r="E6510" s="46"/>
    </row>
    <row r="6511" spans="1:5" ht="20.25">
      <c r="A6511" s="281"/>
      <c r="B6511" s="280"/>
      <c r="C6511" s="280"/>
      <c r="D6511" s="45"/>
      <c r="E6511" s="46"/>
    </row>
    <row r="6512" spans="1:5" ht="20.25">
      <c r="A6512" s="281"/>
      <c r="B6512" s="280"/>
      <c r="C6512" s="280"/>
      <c r="D6512" s="45"/>
      <c r="E6512" s="46"/>
    </row>
    <row r="6513" spans="1:5" ht="20.25">
      <c r="A6513" s="48"/>
      <c r="B6513" s="47"/>
      <c r="C6513" s="47"/>
      <c r="D6513" s="49"/>
      <c r="E6513" s="50"/>
    </row>
    <row r="6514" spans="1:5" ht="20.25">
      <c r="A6514" s="51"/>
      <c r="B6514" s="30"/>
      <c r="C6514" s="30"/>
      <c r="D6514" s="49"/>
      <c r="E6514" s="50"/>
    </row>
    <row r="6515" spans="1:5" ht="20.25">
      <c r="A6515" s="52"/>
      <c r="B6515" s="53"/>
      <c r="C6515" s="1268" t="s">
        <v>779</v>
      </c>
      <c r="D6515" s="1269"/>
      <c r="E6515" s="140">
        <f>SUM(E6488:E6514)</f>
        <v>965142</v>
      </c>
    </row>
    <row r="6516" spans="1:5" ht="20.25">
      <c r="A6516" s="55" t="s">
        <v>23</v>
      </c>
      <c r="B6516" s="53"/>
      <c r="C6516" s="28"/>
      <c r="D6516" s="28"/>
      <c r="E6516" s="179"/>
    </row>
    <row r="6517" spans="1:5" ht="20.25">
      <c r="A6517" s="19" t="s">
        <v>0</v>
      </c>
      <c r="B6517" s="40"/>
      <c r="C6517" s="40"/>
      <c r="D6517" s="40"/>
      <c r="E6517" s="40"/>
    </row>
    <row r="6518" spans="1:5" ht="20.25">
      <c r="A6518" s="19" t="s">
        <v>1</v>
      </c>
    </row>
    <row r="6519" spans="1:5" ht="20.25">
      <c r="A6519" s="19"/>
    </row>
    <row r="6521" spans="1:5" ht="20.25">
      <c r="A6521" s="19" t="s">
        <v>3</v>
      </c>
      <c r="B6521" s="23"/>
      <c r="C6521" s="20"/>
      <c r="D6521" s="22"/>
      <c r="E6521" s="22"/>
    </row>
    <row r="6522" spans="1:5" ht="20.25">
      <c r="A6522" s="21"/>
      <c r="B6522" s="23"/>
      <c r="C6522" s="20"/>
      <c r="D6522" s="22"/>
      <c r="E6522" s="22"/>
    </row>
    <row r="6523" spans="1:5" ht="20.25">
      <c r="A6523" s="21" t="s">
        <v>785</v>
      </c>
      <c r="B6523" s="23"/>
      <c r="C6523" s="20"/>
      <c r="D6523" s="22"/>
      <c r="E6523" s="22"/>
    </row>
    <row r="6524" spans="1:5" ht="20.25">
      <c r="A6524" s="21" t="s">
        <v>5</v>
      </c>
      <c r="B6524" s="24"/>
      <c r="C6524" s="21"/>
      <c r="D6524" s="22"/>
      <c r="E6524" s="22"/>
    </row>
    <row r="6525" spans="1:5" ht="20.25">
      <c r="A6525" s="21" t="s">
        <v>6</v>
      </c>
      <c r="B6525" s="24"/>
      <c r="C6525" s="21"/>
      <c r="D6525" s="22"/>
      <c r="E6525" s="22"/>
    </row>
    <row r="6526" spans="1:5" ht="20.25">
      <c r="A6526" s="714" t="s">
        <v>7</v>
      </c>
      <c r="B6526" s="26" t="s">
        <v>8</v>
      </c>
      <c r="C6526" s="712" t="s">
        <v>9</v>
      </c>
      <c r="D6526" s="713"/>
      <c r="E6526" s="714" t="s">
        <v>10</v>
      </c>
    </row>
    <row r="6527" spans="1:5" ht="20.25">
      <c r="A6527" s="27"/>
      <c r="B6527" s="28" t="s">
        <v>11</v>
      </c>
      <c r="C6527" s="714"/>
      <c r="D6527" s="29"/>
      <c r="E6527" s="27" t="s">
        <v>12</v>
      </c>
    </row>
    <row r="6528" spans="1:5" ht="20.25">
      <c r="A6528" s="30"/>
      <c r="B6528" s="31"/>
      <c r="C6528" s="715" t="s">
        <v>13</v>
      </c>
      <c r="D6528" s="718" t="s">
        <v>14</v>
      </c>
      <c r="E6528" s="715"/>
    </row>
    <row r="6529" spans="1:6" ht="20.25">
      <c r="A6529" s="219" t="s">
        <v>516</v>
      </c>
      <c r="B6529" s="34" t="s">
        <v>18</v>
      </c>
      <c r="C6529" s="280" t="s">
        <v>19</v>
      </c>
      <c r="D6529" s="86">
        <v>43190</v>
      </c>
      <c r="E6529" s="89">
        <v>127094</v>
      </c>
    </row>
    <row r="6530" spans="1:6" ht="20.25">
      <c r="A6530" s="281"/>
      <c r="B6530" s="280"/>
      <c r="C6530" s="280"/>
      <c r="D6530" s="86"/>
      <c r="E6530" s="89"/>
      <c r="F6530" s="302">
        <v>43101</v>
      </c>
    </row>
    <row r="6531" spans="1:6" ht="20.25">
      <c r="A6531" s="130"/>
      <c r="B6531" s="280"/>
      <c r="C6531" s="280"/>
      <c r="D6531" s="86"/>
      <c r="E6531" s="89"/>
    </row>
    <row r="6532" spans="1:6" ht="20.25">
      <c r="A6532" s="130"/>
      <c r="B6532" s="280"/>
      <c r="C6532" s="280"/>
      <c r="D6532" s="38"/>
      <c r="E6532" s="89"/>
    </row>
    <row r="6533" spans="1:6" ht="20.25">
      <c r="A6533" s="130"/>
      <c r="B6533" s="280"/>
      <c r="C6533" s="280"/>
      <c r="D6533" s="38"/>
      <c r="E6533" s="89"/>
    </row>
    <row r="6534" spans="1:6" ht="20.25">
      <c r="A6534" s="130"/>
      <c r="B6534" s="280"/>
      <c r="C6534" s="282"/>
      <c r="D6534" s="38"/>
      <c r="E6534" s="89"/>
    </row>
    <row r="6535" spans="1:6" ht="20.25">
      <c r="A6535" s="130"/>
      <c r="B6535" s="280"/>
      <c r="C6535" s="282"/>
      <c r="D6535" s="86"/>
      <c r="E6535" s="89"/>
    </row>
    <row r="6536" spans="1:6" ht="20.25">
      <c r="A6536" s="130"/>
      <c r="B6536" s="280"/>
      <c r="C6536" s="280"/>
      <c r="D6536" s="38"/>
      <c r="E6536" s="89"/>
    </row>
    <row r="6537" spans="1:6" ht="20.25">
      <c r="A6537" s="281"/>
      <c r="B6537" s="280"/>
      <c r="C6537" s="280"/>
      <c r="D6537" s="38"/>
      <c r="E6537" s="89"/>
    </row>
    <row r="6538" spans="1:6" ht="20.25">
      <c r="A6538" s="130"/>
      <c r="B6538" s="280"/>
      <c r="C6538" s="280"/>
      <c r="D6538" s="38"/>
      <c r="E6538" s="89"/>
    </row>
    <row r="6539" spans="1:6" ht="20.25">
      <c r="A6539" s="130"/>
      <c r="B6539" s="280"/>
      <c r="C6539" s="280"/>
      <c r="D6539" s="78"/>
      <c r="E6539" s="89"/>
    </row>
    <row r="6540" spans="1:6" ht="20.25">
      <c r="A6540" s="48"/>
      <c r="B6540" s="27"/>
      <c r="C6540" s="27"/>
      <c r="D6540" s="148"/>
      <c r="E6540" s="89"/>
    </row>
    <row r="6541" spans="1:6" ht="20.25">
      <c r="A6541" s="48"/>
      <c r="B6541" s="27"/>
      <c r="C6541" s="27"/>
      <c r="D6541" s="27"/>
      <c r="E6541" s="89"/>
    </row>
    <row r="6542" spans="1:6" ht="20.25">
      <c r="A6542" s="281"/>
      <c r="B6542" s="280"/>
      <c r="C6542" s="280"/>
      <c r="D6542" s="38"/>
      <c r="E6542" s="89"/>
    </row>
    <row r="6543" spans="1:6" ht="20.25">
      <c r="A6543" s="281"/>
      <c r="B6543" s="280"/>
      <c r="C6543" s="280"/>
      <c r="D6543" s="38"/>
      <c r="E6543" s="89"/>
    </row>
    <row r="6544" spans="1:6" ht="20.25">
      <c r="A6544" s="130"/>
      <c r="B6544" s="280"/>
      <c r="C6544" s="280"/>
      <c r="D6544" s="38"/>
      <c r="E6544" s="89"/>
    </row>
    <row r="6545" spans="1:5" ht="20.25">
      <c r="A6545" s="130"/>
      <c r="B6545" s="280"/>
      <c r="C6545" s="280"/>
      <c r="D6545" s="38"/>
      <c r="E6545" s="89"/>
    </row>
    <row r="6546" spans="1:5" ht="20.25">
      <c r="A6546" s="130"/>
      <c r="B6546" s="280"/>
      <c r="C6546" s="280"/>
      <c r="D6546" s="38"/>
      <c r="E6546" s="89"/>
    </row>
    <row r="6547" spans="1:5" ht="20.25">
      <c r="A6547" s="281"/>
      <c r="B6547" s="280"/>
      <c r="C6547" s="280"/>
      <c r="D6547" s="45"/>
      <c r="E6547" s="46"/>
    </row>
    <row r="6548" spans="1:5" ht="20.25">
      <c r="A6548" s="281"/>
      <c r="B6548" s="280"/>
      <c r="C6548" s="280"/>
      <c r="D6548" s="45"/>
      <c r="E6548" s="46"/>
    </row>
    <row r="6549" spans="1:5" ht="20.25">
      <c r="A6549" s="281"/>
      <c r="B6549" s="280"/>
      <c r="C6549" s="280"/>
      <c r="D6549" s="45"/>
      <c r="E6549" s="46"/>
    </row>
    <row r="6550" spans="1:5" ht="20.25">
      <c r="A6550" s="281"/>
      <c r="B6550" s="280"/>
      <c r="C6550" s="280"/>
      <c r="D6550" s="45" t="s">
        <v>29</v>
      </c>
      <c r="E6550" s="46"/>
    </row>
    <row r="6551" spans="1:5" ht="20.25">
      <c r="A6551" s="281"/>
      <c r="B6551" s="280"/>
      <c r="C6551" s="280"/>
      <c r="D6551" s="45"/>
      <c r="E6551" s="46"/>
    </row>
    <row r="6552" spans="1:5" ht="20.25">
      <c r="A6552" s="281"/>
      <c r="B6552" s="280"/>
      <c r="C6552" s="280"/>
      <c r="D6552" s="45"/>
      <c r="E6552" s="46"/>
    </row>
    <row r="6553" spans="1:5" ht="20.25">
      <c r="A6553" s="281"/>
      <c r="B6553" s="280"/>
      <c r="C6553" s="280"/>
      <c r="D6553" s="45"/>
      <c r="E6553" s="46"/>
    </row>
    <row r="6554" spans="1:5" ht="20.25">
      <c r="A6554" s="48"/>
      <c r="B6554" s="47"/>
      <c r="C6554" s="47"/>
      <c r="D6554" s="49"/>
      <c r="E6554" s="50"/>
    </row>
    <row r="6555" spans="1:5" ht="20.25">
      <c r="A6555" s="51"/>
      <c r="B6555" s="30"/>
      <c r="C6555" s="30"/>
      <c r="D6555" s="49"/>
      <c r="E6555" s="50"/>
    </row>
    <row r="6556" spans="1:5" ht="20.25">
      <c r="A6556" s="52"/>
      <c r="B6556" s="53"/>
      <c r="C6556" s="1268" t="s">
        <v>779</v>
      </c>
      <c r="D6556" s="1269"/>
      <c r="E6556" s="140">
        <f>SUM(E6529:E6555)</f>
        <v>127094</v>
      </c>
    </row>
    <row r="6557" spans="1:5" ht="20.25">
      <c r="A6557" s="55" t="s">
        <v>23</v>
      </c>
      <c r="B6557" s="53"/>
      <c r="C6557" s="28"/>
      <c r="D6557" s="28"/>
      <c r="E6557" s="179"/>
    </row>
    <row r="6558" spans="1:5" ht="20.25">
      <c r="A6558" s="19" t="s">
        <v>0</v>
      </c>
      <c r="B6558" s="40"/>
      <c r="C6558" s="40"/>
      <c r="D6558" s="40"/>
      <c r="E6558" s="40"/>
    </row>
    <row r="6559" spans="1:5" ht="20.25">
      <c r="A6559" s="19" t="s">
        <v>1</v>
      </c>
    </row>
    <row r="6560" spans="1:5" ht="20.25">
      <c r="A6560" s="19"/>
    </row>
    <row r="6562" spans="1:6" ht="20.25">
      <c r="A6562" s="19" t="s">
        <v>3</v>
      </c>
      <c r="B6562" s="23"/>
      <c r="C6562" s="20"/>
      <c r="D6562" s="22"/>
      <c r="E6562" s="22"/>
    </row>
    <row r="6563" spans="1:6" ht="20.25">
      <c r="A6563" s="21"/>
      <c r="B6563" s="23"/>
      <c r="C6563" s="20"/>
      <c r="D6563" s="22"/>
      <c r="E6563" s="22"/>
    </row>
    <row r="6564" spans="1:6" ht="20.25">
      <c r="A6564" s="21" t="s">
        <v>517</v>
      </c>
      <c r="B6564" s="23"/>
      <c r="C6564" s="20"/>
      <c r="D6564" s="22"/>
      <c r="E6564" s="22"/>
    </row>
    <row r="6565" spans="1:6" ht="20.25">
      <c r="A6565" s="21" t="s">
        <v>5</v>
      </c>
      <c r="B6565" s="24"/>
      <c r="C6565" s="21"/>
      <c r="D6565" s="22"/>
      <c r="E6565" s="22"/>
    </row>
    <row r="6566" spans="1:6" ht="20.25">
      <c r="A6566" s="21" t="s">
        <v>6</v>
      </c>
      <c r="B6566" s="24"/>
      <c r="C6566" s="21"/>
      <c r="D6566" s="22"/>
      <c r="E6566" s="22"/>
    </row>
    <row r="6567" spans="1:6" ht="20.25">
      <c r="A6567" s="714" t="s">
        <v>7</v>
      </c>
      <c r="B6567" s="26" t="s">
        <v>8</v>
      </c>
      <c r="C6567" s="712" t="s">
        <v>9</v>
      </c>
      <c r="D6567" s="713"/>
      <c r="E6567" s="714" t="s">
        <v>10</v>
      </c>
    </row>
    <row r="6568" spans="1:6" ht="20.25">
      <c r="A6568" s="27"/>
      <c r="B6568" s="28" t="s">
        <v>11</v>
      </c>
      <c r="C6568" s="714"/>
      <c r="D6568" s="29"/>
      <c r="E6568" s="27" t="s">
        <v>12</v>
      </c>
    </row>
    <row r="6569" spans="1:6" ht="20.25">
      <c r="A6569" s="30"/>
      <c r="B6569" s="31"/>
      <c r="C6569" s="715" t="s">
        <v>13</v>
      </c>
      <c r="D6569" s="718" t="s">
        <v>14</v>
      </c>
      <c r="E6569" s="715"/>
    </row>
    <row r="6570" spans="1:6" ht="20.25">
      <c r="A6570" s="219" t="s">
        <v>518</v>
      </c>
      <c r="B6570" s="280" t="s">
        <v>18</v>
      </c>
      <c r="C6570" s="280" t="s">
        <v>19</v>
      </c>
      <c r="D6570" s="86">
        <v>43190</v>
      </c>
      <c r="E6570" s="89">
        <v>1114901</v>
      </c>
    </row>
    <row r="6571" spans="1:6" ht="20.25">
      <c r="A6571" s="130"/>
      <c r="B6571" s="280"/>
      <c r="C6571" s="280"/>
      <c r="D6571" s="86"/>
      <c r="E6571" s="89">
        <v>-20</v>
      </c>
    </row>
    <row r="6572" spans="1:6" ht="20.25">
      <c r="A6572" s="130"/>
      <c r="B6572" s="280"/>
      <c r="C6572" s="282"/>
      <c r="D6572" s="38"/>
      <c r="E6572" s="89"/>
      <c r="F6572" s="279"/>
    </row>
    <row r="6573" spans="1:6" ht="20.25">
      <c r="A6573" s="723"/>
      <c r="B6573" s="280"/>
      <c r="C6573" s="282"/>
      <c r="D6573" s="38"/>
      <c r="E6573" s="89"/>
      <c r="F6573" s="302">
        <v>43101</v>
      </c>
    </row>
    <row r="6574" spans="1:6" ht="20.25">
      <c r="A6574" s="41"/>
      <c r="B6574" s="280"/>
      <c r="C6574" s="282"/>
      <c r="D6574" s="86"/>
      <c r="E6574" s="89"/>
      <c r="F6574" s="279"/>
    </row>
    <row r="6575" spans="1:6" ht="20.25">
      <c r="A6575" s="41"/>
      <c r="B6575" s="280"/>
      <c r="C6575" s="280"/>
      <c r="D6575" s="38"/>
      <c r="E6575" s="89"/>
      <c r="F6575" s="279"/>
    </row>
    <row r="6576" spans="1:6" ht="20.25">
      <c r="A6576" s="41"/>
      <c r="B6576" s="280"/>
      <c r="C6576" s="280"/>
      <c r="D6576" s="38"/>
      <c r="E6576" s="89"/>
      <c r="F6576" s="279"/>
    </row>
    <row r="6577" spans="1:6" ht="20.25">
      <c r="A6577" s="41"/>
      <c r="B6577" s="281"/>
      <c r="C6577" s="280"/>
      <c r="D6577" s="78"/>
      <c r="E6577" s="89"/>
      <c r="F6577" s="279"/>
    </row>
    <row r="6578" spans="1:6" ht="20.25">
      <c r="A6578" s="47"/>
      <c r="B6578" s="28"/>
      <c r="C6578" s="27"/>
      <c r="D6578" s="148"/>
      <c r="E6578" s="89"/>
      <c r="F6578" s="279"/>
    </row>
    <row r="6579" spans="1:6" ht="20.25">
      <c r="A6579" s="47"/>
      <c r="B6579" s="28"/>
      <c r="C6579" s="27"/>
      <c r="D6579" s="148"/>
      <c r="E6579" s="89"/>
      <c r="F6579" s="279"/>
    </row>
    <row r="6580" spans="1:6" ht="20.25">
      <c r="A6580" s="47"/>
      <c r="B6580" s="28"/>
      <c r="C6580" s="27"/>
      <c r="D6580" s="148"/>
      <c r="E6580" s="89"/>
      <c r="F6580" s="279"/>
    </row>
    <row r="6581" spans="1:6" ht="20.25">
      <c r="A6581" s="47"/>
      <c r="B6581" s="28"/>
      <c r="C6581" s="27"/>
      <c r="D6581" s="148"/>
      <c r="E6581" s="89"/>
      <c r="F6581" s="279"/>
    </row>
    <row r="6582" spans="1:6" ht="20.25">
      <c r="A6582" s="47"/>
      <c r="B6582" s="27"/>
      <c r="C6582" s="27"/>
      <c r="D6582" s="27"/>
      <c r="E6582" s="89"/>
      <c r="F6582" s="279"/>
    </row>
    <row r="6583" spans="1:6" ht="20.25">
      <c r="A6583" s="280"/>
      <c r="B6583" s="280"/>
      <c r="C6583" s="280"/>
      <c r="D6583" s="38"/>
      <c r="E6583" s="89"/>
      <c r="F6583" s="279"/>
    </row>
    <row r="6584" spans="1:6" ht="20.25">
      <c r="A6584" s="280"/>
      <c r="B6584" s="280"/>
      <c r="C6584" s="280"/>
      <c r="D6584" s="38"/>
      <c r="E6584" s="89"/>
      <c r="F6584" s="279"/>
    </row>
    <row r="6585" spans="1:6" ht="20.25">
      <c r="A6585" s="41"/>
      <c r="B6585" s="280"/>
      <c r="C6585" s="280"/>
      <c r="D6585" s="38"/>
      <c r="E6585" s="89"/>
      <c r="F6585" s="279"/>
    </row>
    <row r="6586" spans="1:6" ht="20.25">
      <c r="A6586" s="41"/>
      <c r="B6586" s="280"/>
      <c r="C6586" s="280"/>
      <c r="D6586" s="38"/>
      <c r="E6586" s="89"/>
      <c r="F6586" s="279"/>
    </row>
    <row r="6587" spans="1:6" ht="20.25">
      <c r="A6587" s="41"/>
      <c r="B6587" s="280"/>
      <c r="C6587" s="280"/>
      <c r="D6587" s="38"/>
      <c r="E6587" s="89"/>
      <c r="F6587" s="279"/>
    </row>
    <row r="6588" spans="1:6" ht="20.25">
      <c r="A6588" s="280"/>
      <c r="B6588" s="281"/>
      <c r="C6588" s="280"/>
      <c r="D6588" s="45"/>
      <c r="E6588" s="46"/>
      <c r="F6588" s="279"/>
    </row>
    <row r="6589" spans="1:6" ht="20.25">
      <c r="A6589" s="280"/>
      <c r="B6589" s="281"/>
      <c r="C6589" s="280"/>
      <c r="D6589" s="45"/>
      <c r="E6589" s="46"/>
    </row>
    <row r="6590" spans="1:6" ht="20.25">
      <c r="A6590" s="280"/>
      <c r="B6590" s="281"/>
      <c r="C6590" s="280"/>
      <c r="D6590" s="45"/>
      <c r="E6590" s="46"/>
    </row>
    <row r="6591" spans="1:6" ht="20.25">
      <c r="A6591" s="280"/>
      <c r="B6591" s="281"/>
      <c r="C6591" s="280"/>
      <c r="D6591" s="45"/>
      <c r="E6591" s="46"/>
    </row>
    <row r="6592" spans="1:6" ht="20.25">
      <c r="A6592" s="280"/>
      <c r="B6592" s="281"/>
      <c r="C6592" s="280"/>
      <c r="D6592" s="45" t="s">
        <v>29</v>
      </c>
      <c r="E6592" s="46"/>
    </row>
    <row r="6593" spans="1:5" ht="20.25">
      <c r="A6593" s="280"/>
      <c r="B6593" s="281"/>
      <c r="C6593" s="280"/>
      <c r="D6593" s="45"/>
      <c r="E6593" s="46"/>
    </row>
    <row r="6594" spans="1:5" ht="20.25">
      <c r="A6594" s="280"/>
      <c r="B6594" s="281"/>
      <c r="C6594" s="280"/>
      <c r="D6594" s="45"/>
      <c r="E6594" s="46"/>
    </row>
    <row r="6595" spans="1:5" ht="20.25">
      <c r="A6595" s="47"/>
      <c r="B6595" s="48"/>
      <c r="C6595" s="47"/>
      <c r="D6595" s="49"/>
      <c r="E6595" s="50"/>
    </row>
    <row r="6596" spans="1:5" ht="20.25">
      <c r="A6596" s="30"/>
      <c r="B6596" s="51"/>
      <c r="C6596" s="30"/>
      <c r="D6596" s="49"/>
      <c r="E6596" s="50"/>
    </row>
    <row r="6597" spans="1:5" ht="20.25">
      <c r="A6597" s="52"/>
      <c r="B6597" s="53"/>
      <c r="C6597" s="1268" t="s">
        <v>779</v>
      </c>
      <c r="D6597" s="1269"/>
      <c r="E6597" s="140">
        <f>SUM(E6570:E6596)</f>
        <v>1114881</v>
      </c>
    </row>
    <row r="6598" spans="1:5" ht="20.25">
      <c r="A6598" s="55" t="s">
        <v>23</v>
      </c>
      <c r="B6598" s="53"/>
      <c r="C6598" s="28"/>
      <c r="D6598" s="28"/>
      <c r="E6598" s="179"/>
    </row>
    <row r="6599" spans="1:5" ht="20.25">
      <c r="A6599" s="19" t="s">
        <v>0</v>
      </c>
      <c r="B6599" s="40"/>
      <c r="C6599" s="40"/>
      <c r="D6599" s="40"/>
      <c r="E6599" s="40"/>
    </row>
    <row r="6600" spans="1:5" ht="20.25">
      <c r="A6600" s="19" t="s">
        <v>1</v>
      </c>
    </row>
    <row r="6601" spans="1:5" ht="20.25">
      <c r="A6601" s="19"/>
    </row>
    <row r="6603" spans="1:5" ht="20.25">
      <c r="A6603" s="19" t="s">
        <v>3</v>
      </c>
      <c r="B6603" s="23"/>
      <c r="C6603" s="20"/>
      <c r="D6603" s="22"/>
      <c r="E6603" s="22"/>
    </row>
    <row r="6604" spans="1:5" ht="20.25">
      <c r="A6604" s="21"/>
      <c r="B6604" s="23"/>
      <c r="C6604" s="20"/>
      <c r="D6604" s="22"/>
      <c r="E6604" s="22"/>
    </row>
    <row r="6605" spans="1:5" ht="20.25">
      <c r="A6605" s="21" t="s">
        <v>519</v>
      </c>
      <c r="B6605" s="23"/>
      <c r="C6605" s="20"/>
      <c r="D6605" s="22"/>
      <c r="E6605" s="22"/>
    </row>
    <row r="6606" spans="1:5" ht="20.25">
      <c r="A6606" s="21" t="s">
        <v>5</v>
      </c>
      <c r="B6606" s="24"/>
      <c r="C6606" s="21"/>
      <c r="D6606" s="22"/>
      <c r="E6606" s="22"/>
    </row>
    <row r="6607" spans="1:5" ht="20.25">
      <c r="A6607" s="21" t="s">
        <v>6</v>
      </c>
      <c r="B6607" s="24"/>
      <c r="C6607" s="21"/>
      <c r="D6607" s="22"/>
      <c r="E6607" s="22"/>
    </row>
    <row r="6608" spans="1:5" ht="20.25">
      <c r="A6608" s="714" t="s">
        <v>7</v>
      </c>
      <c r="B6608" s="26" t="s">
        <v>8</v>
      </c>
      <c r="C6608" s="712" t="s">
        <v>9</v>
      </c>
      <c r="D6608" s="713"/>
      <c r="E6608" s="714" t="s">
        <v>10</v>
      </c>
    </row>
    <row r="6609" spans="1:8" ht="20.25">
      <c r="A6609" s="27"/>
      <c r="B6609" s="28" t="s">
        <v>11</v>
      </c>
      <c r="C6609" s="714"/>
      <c r="D6609" s="29"/>
      <c r="E6609" s="27" t="s">
        <v>12</v>
      </c>
    </row>
    <row r="6610" spans="1:8" ht="20.25">
      <c r="A6610" s="30"/>
      <c r="B6610" s="31"/>
      <c r="C6610" s="715" t="s">
        <v>13</v>
      </c>
      <c r="D6610" s="718" t="s">
        <v>14</v>
      </c>
      <c r="E6610" s="715"/>
    </row>
    <row r="6611" spans="1:8" ht="20.25">
      <c r="A6611" s="18" t="s">
        <v>520</v>
      </c>
      <c r="B6611" s="280" t="s">
        <v>40</v>
      </c>
      <c r="C6611" s="280" t="s">
        <v>17</v>
      </c>
      <c r="D6611" s="86">
        <v>43146</v>
      </c>
      <c r="E6611" s="89">
        <v>1793024</v>
      </c>
    </row>
    <row r="6612" spans="1:8" ht="20.25">
      <c r="A6612" s="41"/>
      <c r="B6612" s="280" t="s">
        <v>786</v>
      </c>
      <c r="C6612" s="280" t="s">
        <v>17</v>
      </c>
      <c r="D6612" s="38">
        <v>43115</v>
      </c>
      <c r="E6612" s="89">
        <v>-349</v>
      </c>
    </row>
    <row r="6613" spans="1:8" ht="20.25">
      <c r="A6613" s="41"/>
      <c r="B6613" s="636" t="s">
        <v>73</v>
      </c>
      <c r="C6613" s="636" t="s">
        <v>749</v>
      </c>
      <c r="D6613" s="637">
        <v>43159</v>
      </c>
      <c r="E6613" s="6">
        <v>-2002915</v>
      </c>
    </row>
    <row r="6614" spans="1:8" ht="20.25">
      <c r="A6614" s="280"/>
      <c r="B6614" s="280" t="s">
        <v>40</v>
      </c>
      <c r="C6614" s="280" t="s">
        <v>19</v>
      </c>
      <c r="D6614" s="38">
        <v>43190</v>
      </c>
      <c r="E6614" s="89">
        <v>1984489</v>
      </c>
      <c r="F6614" s="302">
        <v>43101</v>
      </c>
      <c r="H6614" s="692"/>
    </row>
    <row r="6615" spans="1:8" ht="20.25">
      <c r="A6615" s="41"/>
      <c r="B6615" s="280"/>
      <c r="C6615" s="280"/>
      <c r="D6615" s="38"/>
      <c r="E6615" s="89"/>
    </row>
    <row r="6616" spans="1:8" ht="20.25">
      <c r="A6616" s="41"/>
      <c r="B6616" s="280"/>
      <c r="C6616" s="282"/>
      <c r="D6616" s="38"/>
      <c r="E6616" s="89"/>
    </row>
    <row r="6617" spans="1:8" ht="20.25">
      <c r="A6617" s="41"/>
      <c r="B6617" s="280"/>
      <c r="C6617" s="282"/>
      <c r="D6617" s="86"/>
      <c r="E6617" s="89"/>
    </row>
    <row r="6618" spans="1:8" ht="20.25">
      <c r="A6618" s="41"/>
      <c r="B6618" s="280"/>
      <c r="C6618" s="280"/>
      <c r="D6618" s="38"/>
      <c r="E6618" s="89"/>
    </row>
    <row r="6619" spans="1:8" ht="20.25">
      <c r="A6619" s="280"/>
      <c r="B6619" s="280"/>
      <c r="C6619" s="280"/>
      <c r="D6619" s="38"/>
      <c r="E6619" s="89"/>
    </row>
    <row r="6620" spans="1:8" ht="20.25">
      <c r="A6620" s="41"/>
      <c r="B6620" s="280"/>
      <c r="C6620" s="280"/>
      <c r="D6620" s="38"/>
      <c r="E6620" s="89"/>
    </row>
    <row r="6621" spans="1:8" ht="20.25">
      <c r="A6621" s="41"/>
      <c r="B6621" s="281"/>
      <c r="C6621" s="280"/>
      <c r="D6621" s="78"/>
      <c r="E6621" s="89"/>
    </row>
    <row r="6622" spans="1:8" ht="20.25">
      <c r="A6622" s="47"/>
      <c r="B6622" s="28"/>
      <c r="C6622" s="27"/>
      <c r="D6622" s="148"/>
      <c r="E6622" s="89"/>
    </row>
    <row r="6623" spans="1:8" ht="20.25">
      <c r="A6623" s="47"/>
      <c r="B6623" s="27"/>
      <c r="C6623" s="27"/>
      <c r="D6623" s="27"/>
      <c r="E6623" s="89"/>
    </row>
    <row r="6624" spans="1:8" ht="20.25">
      <c r="A6624" s="280"/>
      <c r="B6624" s="280"/>
      <c r="C6624" s="280"/>
      <c r="D6624" s="38"/>
      <c r="E6624" s="89"/>
    </row>
    <row r="6625" spans="1:5" ht="20.25">
      <c r="A6625" s="280"/>
      <c r="B6625" s="280"/>
      <c r="C6625" s="280"/>
      <c r="D6625" s="38"/>
      <c r="E6625" s="89"/>
    </row>
    <row r="6626" spans="1:5" ht="20.25">
      <c r="A6626" s="41"/>
      <c r="B6626" s="280"/>
      <c r="C6626" s="280"/>
      <c r="D6626" s="38"/>
      <c r="E6626" s="89"/>
    </row>
    <row r="6627" spans="1:5" ht="20.25">
      <c r="A6627" s="41"/>
      <c r="B6627" s="280"/>
      <c r="C6627" s="280"/>
      <c r="D6627" s="38"/>
      <c r="E6627" s="89"/>
    </row>
    <row r="6628" spans="1:5" ht="20.25">
      <c r="A6628" s="41"/>
      <c r="B6628" s="280"/>
      <c r="C6628" s="280"/>
      <c r="D6628" s="38"/>
      <c r="E6628" s="89"/>
    </row>
    <row r="6629" spans="1:5" ht="20.25">
      <c r="A6629" s="280"/>
      <c r="B6629" s="281"/>
      <c r="C6629" s="280"/>
      <c r="D6629" s="45"/>
      <c r="E6629" s="46"/>
    </row>
    <row r="6630" spans="1:5" ht="20.25">
      <c r="A6630" s="280"/>
      <c r="B6630" s="281"/>
      <c r="C6630" s="280"/>
      <c r="D6630" s="45"/>
      <c r="E6630" s="46"/>
    </row>
    <row r="6631" spans="1:5" ht="20.25">
      <c r="A6631" s="280"/>
      <c r="B6631" s="281"/>
      <c r="C6631" s="280"/>
      <c r="D6631" s="45"/>
      <c r="E6631" s="46"/>
    </row>
    <row r="6632" spans="1:5" ht="20.25">
      <c r="A6632" s="280"/>
      <c r="B6632" s="281"/>
      <c r="C6632" s="280"/>
      <c r="D6632" s="45"/>
      <c r="E6632" s="46"/>
    </row>
    <row r="6633" spans="1:5" ht="20.25">
      <c r="A6633" s="280"/>
      <c r="B6633" s="281"/>
      <c r="C6633" s="280"/>
      <c r="D6633" s="45" t="s">
        <v>29</v>
      </c>
      <c r="E6633" s="46"/>
    </row>
    <row r="6634" spans="1:5" ht="20.25">
      <c r="A6634" s="280"/>
      <c r="B6634" s="281"/>
      <c r="C6634" s="280"/>
      <c r="D6634" s="45"/>
      <c r="E6634" s="46"/>
    </row>
    <row r="6635" spans="1:5" ht="20.25">
      <c r="A6635" s="280"/>
      <c r="B6635" s="281"/>
      <c r="C6635" s="280"/>
      <c r="D6635" s="45"/>
      <c r="E6635" s="46"/>
    </row>
    <row r="6636" spans="1:5" ht="20.25">
      <c r="A6636" s="47"/>
      <c r="B6636" s="48"/>
      <c r="C6636" s="47"/>
      <c r="D6636" s="49"/>
      <c r="E6636" s="50"/>
    </row>
    <row r="6637" spans="1:5" ht="20.25">
      <c r="A6637" s="30"/>
      <c r="B6637" s="51"/>
      <c r="C6637" s="30"/>
      <c r="D6637" s="49"/>
      <c r="E6637" s="50"/>
    </row>
    <row r="6638" spans="1:5" ht="20.25">
      <c r="A6638" s="52"/>
      <c r="B6638" s="53"/>
      <c r="C6638" s="1268" t="s">
        <v>779</v>
      </c>
      <c r="D6638" s="1269"/>
      <c r="E6638" s="140">
        <f>SUM(E6611:E6637)</f>
        <v>1774249</v>
      </c>
    </row>
    <row r="6639" spans="1:5" ht="20.25">
      <c r="A6639" s="55" t="s">
        <v>23</v>
      </c>
      <c r="B6639" s="53"/>
      <c r="C6639" s="28"/>
      <c r="D6639" s="28"/>
      <c r="E6639" s="179"/>
    </row>
    <row r="6640" spans="1:5" ht="20.25">
      <c r="A6640" s="19" t="s">
        <v>0</v>
      </c>
      <c r="B6640" s="40"/>
      <c r="C6640" s="40"/>
      <c r="D6640" s="40"/>
      <c r="E6640" s="40"/>
    </row>
    <row r="6641" spans="1:6" ht="20.25">
      <c r="A6641" s="19" t="s">
        <v>1</v>
      </c>
    </row>
    <row r="6642" spans="1:6" ht="20.25">
      <c r="A6642" s="19"/>
    </row>
    <row r="6644" spans="1:6" ht="20.25">
      <c r="A6644" s="19" t="s">
        <v>3</v>
      </c>
      <c r="B6644" s="23"/>
      <c r="C6644" s="20"/>
      <c r="D6644" s="22"/>
      <c r="E6644" s="22"/>
    </row>
    <row r="6645" spans="1:6" ht="20.25">
      <c r="A6645" s="21"/>
      <c r="B6645" s="23"/>
      <c r="C6645" s="20"/>
      <c r="D6645" s="22"/>
      <c r="E6645" s="22"/>
    </row>
    <row r="6646" spans="1:6" ht="20.25">
      <c r="A6646" s="21" t="s">
        <v>521</v>
      </c>
      <c r="B6646" s="23"/>
      <c r="C6646" s="20"/>
      <c r="D6646" s="22"/>
      <c r="E6646" s="22"/>
    </row>
    <row r="6647" spans="1:6" ht="20.25">
      <c r="A6647" s="21" t="s">
        <v>5</v>
      </c>
      <c r="B6647" s="24"/>
      <c r="C6647" s="21"/>
      <c r="D6647" s="22"/>
      <c r="E6647" s="22"/>
    </row>
    <row r="6648" spans="1:6" ht="20.25">
      <c r="A6648" s="21" t="s">
        <v>6</v>
      </c>
      <c r="B6648" s="24"/>
      <c r="C6648" s="21"/>
      <c r="D6648" s="22"/>
      <c r="E6648" s="22"/>
    </row>
    <row r="6649" spans="1:6" ht="20.25">
      <c r="A6649" s="714" t="s">
        <v>7</v>
      </c>
      <c r="B6649" s="26" t="s">
        <v>8</v>
      </c>
      <c r="C6649" s="712" t="s">
        <v>9</v>
      </c>
      <c r="D6649" s="713"/>
      <c r="E6649" s="714" t="s">
        <v>10</v>
      </c>
    </row>
    <row r="6650" spans="1:6" ht="20.25">
      <c r="A6650" s="27"/>
      <c r="B6650" s="28" t="s">
        <v>11</v>
      </c>
      <c r="C6650" s="714"/>
      <c r="D6650" s="29"/>
      <c r="E6650" s="27" t="s">
        <v>12</v>
      </c>
    </row>
    <row r="6651" spans="1:6" ht="20.25">
      <c r="A6651" s="30"/>
      <c r="B6651" s="31"/>
      <c r="C6651" s="715" t="s">
        <v>13</v>
      </c>
      <c r="D6651" s="718" t="s">
        <v>14</v>
      </c>
      <c r="E6651" s="715"/>
    </row>
    <row r="6652" spans="1:6" ht="20.25">
      <c r="A6652" s="219" t="s">
        <v>522</v>
      </c>
      <c r="B6652" s="34"/>
      <c r="C6652" s="280"/>
      <c r="D6652" s="86"/>
      <c r="E6652" s="89"/>
    </row>
    <row r="6653" spans="1:6" ht="20.25">
      <c r="A6653" s="281"/>
      <c r="B6653" s="280"/>
      <c r="C6653" s="280"/>
      <c r="D6653" s="86"/>
      <c r="E6653" s="89"/>
    </row>
    <row r="6654" spans="1:6" ht="20.25">
      <c r="A6654" s="130"/>
      <c r="B6654" s="280"/>
      <c r="C6654" s="280"/>
      <c r="D6654" s="38"/>
      <c r="E6654" s="89"/>
      <c r="F6654" s="302">
        <v>43101</v>
      </c>
    </row>
    <row r="6655" spans="1:6" ht="20.25">
      <c r="A6655" s="130"/>
      <c r="B6655" s="280"/>
      <c r="C6655" s="280"/>
      <c r="D6655" s="38"/>
      <c r="E6655" s="89"/>
      <c r="F6655" s="302">
        <v>43101</v>
      </c>
    </row>
    <row r="6656" spans="1:6" ht="20.25">
      <c r="A6656" s="130"/>
      <c r="B6656" s="280"/>
      <c r="C6656" s="280"/>
      <c r="D6656" s="38"/>
      <c r="E6656" s="89"/>
    </row>
    <row r="6657" spans="1:5" ht="20.25">
      <c r="A6657" s="130"/>
      <c r="B6657" s="280"/>
      <c r="C6657" s="282"/>
      <c r="D6657" s="38"/>
      <c r="E6657" s="89"/>
    </row>
    <row r="6658" spans="1:5" ht="20.25">
      <c r="A6658" s="130"/>
      <c r="B6658" s="280"/>
      <c r="C6658" s="282"/>
      <c r="D6658" s="86"/>
      <c r="E6658" s="89"/>
    </row>
    <row r="6659" spans="1:5" ht="20.25">
      <c r="A6659" s="130"/>
      <c r="B6659" s="280"/>
      <c r="C6659" s="280"/>
      <c r="D6659" s="38"/>
      <c r="E6659" s="89"/>
    </row>
    <row r="6660" spans="1:5" ht="20.25">
      <c r="A6660" s="281"/>
      <c r="B6660" s="280"/>
      <c r="C6660" s="280"/>
      <c r="D6660" s="38"/>
      <c r="E6660" s="89"/>
    </row>
    <row r="6661" spans="1:5" ht="20.25">
      <c r="A6661" s="130"/>
      <c r="B6661" s="280"/>
      <c r="C6661" s="280"/>
      <c r="D6661" s="38"/>
      <c r="E6661" s="89"/>
    </row>
    <row r="6662" spans="1:5" ht="20.25">
      <c r="A6662" s="130"/>
      <c r="B6662" s="280"/>
      <c r="C6662" s="280"/>
      <c r="D6662" s="78"/>
      <c r="E6662" s="89"/>
    </row>
    <row r="6663" spans="1:5" ht="20.25">
      <c r="A6663" s="48"/>
      <c r="B6663" s="27"/>
      <c r="C6663" s="27"/>
      <c r="D6663" s="148"/>
      <c r="E6663" s="89"/>
    </row>
    <row r="6664" spans="1:5" ht="20.25">
      <c r="A6664" s="48"/>
      <c r="B6664" s="27"/>
      <c r="C6664" s="27"/>
      <c r="D6664" s="27"/>
      <c r="E6664" s="89"/>
    </row>
    <row r="6665" spans="1:5" ht="20.25">
      <c r="A6665" s="281"/>
      <c r="B6665" s="280"/>
      <c r="C6665" s="280"/>
      <c r="D6665" s="38"/>
      <c r="E6665" s="89"/>
    </row>
    <row r="6666" spans="1:5" ht="20.25">
      <c r="A6666" s="281"/>
      <c r="B6666" s="280"/>
      <c r="C6666" s="280"/>
      <c r="D6666" s="38"/>
      <c r="E6666" s="89"/>
    </row>
    <row r="6667" spans="1:5" ht="20.25">
      <c r="A6667" s="130"/>
      <c r="B6667" s="280"/>
      <c r="C6667" s="280"/>
      <c r="D6667" s="38"/>
      <c r="E6667" s="89"/>
    </row>
    <row r="6668" spans="1:5" ht="20.25">
      <c r="A6668" s="130"/>
      <c r="B6668" s="280"/>
      <c r="C6668" s="280"/>
      <c r="D6668" s="38"/>
      <c r="E6668" s="89"/>
    </row>
    <row r="6669" spans="1:5" ht="20.25">
      <c r="A6669" s="130"/>
      <c r="B6669" s="280"/>
      <c r="C6669" s="280"/>
      <c r="D6669" s="38"/>
      <c r="E6669" s="89"/>
    </row>
    <row r="6670" spans="1:5" ht="20.25">
      <c r="A6670" s="281"/>
      <c r="B6670" s="280"/>
      <c r="C6670" s="280"/>
      <c r="D6670" s="45"/>
      <c r="E6670" s="46"/>
    </row>
    <row r="6671" spans="1:5" ht="20.25">
      <c r="A6671" s="281"/>
      <c r="B6671" s="280"/>
      <c r="C6671" s="280"/>
      <c r="D6671" s="45"/>
      <c r="E6671" s="46"/>
    </row>
    <row r="6672" spans="1:5" ht="20.25">
      <c r="A6672" s="281"/>
      <c r="B6672" s="280"/>
      <c r="C6672" s="280"/>
      <c r="D6672" s="45" t="s">
        <v>29</v>
      </c>
      <c r="E6672" s="46"/>
    </row>
    <row r="6673" spans="1:5" ht="20.25">
      <c r="A6673" s="281"/>
      <c r="B6673" s="280"/>
      <c r="C6673" s="280"/>
      <c r="D6673" s="45"/>
      <c r="E6673" s="46"/>
    </row>
    <row r="6674" spans="1:5" ht="20.25">
      <c r="A6674" s="281"/>
      <c r="B6674" s="280"/>
      <c r="C6674" s="280"/>
      <c r="D6674" s="45"/>
      <c r="E6674" s="46"/>
    </row>
    <row r="6675" spans="1:5" ht="20.25">
      <c r="A6675" s="48"/>
      <c r="B6675" s="47"/>
      <c r="C6675" s="47"/>
      <c r="D6675" s="49"/>
      <c r="E6675" s="50"/>
    </row>
    <row r="6676" spans="1:5" ht="20.25">
      <c r="A6676" s="51"/>
      <c r="B6676" s="30"/>
      <c r="C6676" s="30"/>
      <c r="D6676" s="49"/>
      <c r="E6676" s="50"/>
    </row>
    <row r="6677" spans="1:5" ht="20.25">
      <c r="A6677" s="52"/>
      <c r="B6677" s="53"/>
      <c r="C6677" s="1268" t="s">
        <v>779</v>
      </c>
      <c r="D6677" s="1269"/>
      <c r="E6677" s="140">
        <f>SUM(E6652:E6676)</f>
        <v>0</v>
      </c>
    </row>
    <row r="6678" spans="1:5" ht="20.25">
      <c r="A6678" s="55" t="s">
        <v>23</v>
      </c>
      <c r="B6678" s="53"/>
      <c r="C6678" s="28"/>
      <c r="D6678" s="28"/>
      <c r="E6678" s="179"/>
    </row>
    <row r="6682" spans="1:5" ht="20.25">
      <c r="A6682" s="19" t="s">
        <v>0</v>
      </c>
      <c r="B6682" s="40"/>
      <c r="C6682" s="40"/>
      <c r="D6682" s="40"/>
      <c r="E6682" s="40"/>
    </row>
    <row r="6683" spans="1:5" ht="20.25">
      <c r="A6683" s="19" t="s">
        <v>1</v>
      </c>
    </row>
    <row r="6684" spans="1:5" ht="20.25">
      <c r="A6684" s="19"/>
    </row>
    <row r="6686" spans="1:5" ht="20.25">
      <c r="A6686" s="19" t="s">
        <v>3</v>
      </c>
      <c r="B6686" s="23"/>
      <c r="C6686" s="20"/>
      <c r="D6686" s="22"/>
      <c r="E6686" s="22"/>
    </row>
    <row r="6687" spans="1:5" ht="20.25">
      <c r="A6687" s="21"/>
      <c r="B6687" s="23"/>
      <c r="C6687" s="20"/>
      <c r="D6687" s="22"/>
      <c r="E6687" s="22"/>
    </row>
    <row r="6688" spans="1:5" ht="20.25">
      <c r="A6688" s="21" t="s">
        <v>523</v>
      </c>
      <c r="B6688" s="23"/>
      <c r="C6688" s="20"/>
      <c r="D6688" s="22"/>
      <c r="E6688" s="22"/>
    </row>
    <row r="6689" spans="1:6" ht="20.25">
      <c r="A6689" s="21" t="s">
        <v>5</v>
      </c>
      <c r="B6689" s="24"/>
      <c r="C6689" s="21"/>
      <c r="D6689" s="22"/>
      <c r="E6689" s="22"/>
    </row>
    <row r="6690" spans="1:6" ht="20.25">
      <c r="A6690" s="21" t="s">
        <v>6</v>
      </c>
      <c r="B6690" s="24"/>
      <c r="C6690" s="21"/>
      <c r="D6690" s="22"/>
      <c r="E6690" s="22"/>
    </row>
    <row r="6691" spans="1:6" ht="20.25">
      <c r="A6691" s="714" t="s">
        <v>7</v>
      </c>
      <c r="B6691" s="26" t="s">
        <v>8</v>
      </c>
      <c r="C6691" s="712" t="s">
        <v>9</v>
      </c>
      <c r="D6691" s="713"/>
      <c r="E6691" s="714" t="s">
        <v>10</v>
      </c>
    </row>
    <row r="6692" spans="1:6" ht="20.25">
      <c r="A6692" s="27"/>
      <c r="B6692" s="28" t="s">
        <v>11</v>
      </c>
      <c r="C6692" s="714"/>
      <c r="D6692" s="29"/>
      <c r="E6692" s="27" t="s">
        <v>12</v>
      </c>
    </row>
    <row r="6693" spans="1:6" ht="20.25">
      <c r="A6693" s="30"/>
      <c r="B6693" s="31"/>
      <c r="C6693" s="715" t="s">
        <v>13</v>
      </c>
      <c r="D6693" s="718" t="s">
        <v>14</v>
      </c>
      <c r="E6693" s="715"/>
    </row>
    <row r="6694" spans="1:6" ht="20.25">
      <c r="A6694" s="219" t="s">
        <v>524</v>
      </c>
      <c r="B6694" s="34" t="s">
        <v>40</v>
      </c>
      <c r="C6694" s="280" t="s">
        <v>19</v>
      </c>
      <c r="D6694" s="86">
        <v>43190</v>
      </c>
      <c r="E6694" s="89">
        <v>554685</v>
      </c>
    </row>
    <row r="6695" spans="1:6" ht="20.25">
      <c r="A6695" s="281"/>
      <c r="B6695" s="280"/>
      <c r="C6695" s="280"/>
      <c r="D6695" s="86"/>
      <c r="E6695" s="89"/>
    </row>
    <row r="6696" spans="1:6" ht="20.25">
      <c r="A6696" s="130"/>
      <c r="B6696" s="280"/>
      <c r="C6696" s="280"/>
      <c r="D6696" s="86"/>
      <c r="E6696" s="89"/>
    </row>
    <row r="6697" spans="1:6" ht="20.25">
      <c r="A6697" s="130"/>
      <c r="B6697" s="280"/>
      <c r="C6697" s="280"/>
      <c r="D6697" s="38"/>
      <c r="E6697" s="89"/>
    </row>
    <row r="6698" spans="1:6" ht="20.25">
      <c r="A6698" s="130"/>
      <c r="B6698" s="280"/>
      <c r="C6698" s="280"/>
      <c r="D6698" s="38"/>
      <c r="E6698" s="89"/>
    </row>
    <row r="6699" spans="1:6" ht="20.25">
      <c r="A6699" s="130"/>
      <c r="B6699" s="280"/>
      <c r="C6699" s="282"/>
      <c r="D6699" s="38"/>
      <c r="E6699" s="89"/>
    </row>
    <row r="6700" spans="1:6" ht="20.25">
      <c r="A6700" s="130"/>
      <c r="B6700" s="280"/>
      <c r="C6700" s="282"/>
      <c r="D6700" s="86"/>
      <c r="E6700" s="89"/>
    </row>
    <row r="6701" spans="1:6" ht="20.25">
      <c r="A6701" s="130"/>
      <c r="B6701" s="280"/>
      <c r="C6701" s="280"/>
      <c r="D6701" s="38"/>
      <c r="E6701" s="89"/>
      <c r="F6701" s="279"/>
    </row>
    <row r="6702" spans="1:6" ht="20.25">
      <c r="A6702" s="281"/>
      <c r="B6702" s="280"/>
      <c r="C6702" s="280"/>
      <c r="D6702" s="38"/>
      <c r="E6702" s="89"/>
      <c r="F6702" s="279"/>
    </row>
    <row r="6703" spans="1:6" ht="20.25">
      <c r="A6703" s="130"/>
      <c r="B6703" s="280"/>
      <c r="C6703" s="280"/>
      <c r="D6703" s="38"/>
      <c r="E6703" s="89"/>
      <c r="F6703" s="279"/>
    </row>
    <row r="6704" spans="1:6" ht="20.25">
      <c r="A6704" s="130"/>
      <c r="B6704" s="280"/>
      <c r="C6704" s="280"/>
      <c r="D6704" s="78"/>
      <c r="E6704" s="89"/>
      <c r="F6704" s="279"/>
    </row>
    <row r="6705" spans="1:6" ht="20.25">
      <c r="A6705" s="48"/>
      <c r="B6705" s="27"/>
      <c r="C6705" s="27"/>
      <c r="D6705" s="148"/>
      <c r="E6705" s="89"/>
      <c r="F6705" s="279"/>
    </row>
    <row r="6706" spans="1:6" ht="20.25">
      <c r="A6706" s="48"/>
      <c r="B6706" s="27"/>
      <c r="C6706" s="27"/>
      <c r="D6706" s="27"/>
      <c r="E6706" s="89"/>
      <c r="F6706" s="279"/>
    </row>
    <row r="6707" spans="1:6" ht="20.25">
      <c r="A6707" s="281"/>
      <c r="B6707" s="280"/>
      <c r="C6707" s="280"/>
      <c r="D6707" s="38"/>
      <c r="E6707" s="89"/>
      <c r="F6707" s="279"/>
    </row>
    <row r="6708" spans="1:6" ht="20.25">
      <c r="A6708" s="281"/>
      <c r="B6708" s="280"/>
      <c r="C6708" s="280"/>
      <c r="D6708" s="38"/>
      <c r="E6708" s="89"/>
      <c r="F6708" s="279"/>
    </row>
    <row r="6709" spans="1:6" ht="20.25">
      <c r="A6709" s="130"/>
      <c r="B6709" s="280"/>
      <c r="C6709" s="280"/>
      <c r="D6709" s="38"/>
      <c r="E6709" s="89"/>
      <c r="F6709" s="279"/>
    </row>
    <row r="6710" spans="1:6" ht="20.25">
      <c r="A6710" s="130"/>
      <c r="B6710" s="280"/>
      <c r="C6710" s="280"/>
      <c r="D6710" s="38"/>
      <c r="E6710" s="89"/>
      <c r="F6710" s="279"/>
    </row>
    <row r="6711" spans="1:6" ht="20.25">
      <c r="A6711" s="130"/>
      <c r="B6711" s="280"/>
      <c r="C6711" s="280"/>
      <c r="D6711" s="38"/>
      <c r="E6711" s="89"/>
      <c r="F6711" s="279"/>
    </row>
    <row r="6712" spans="1:6" ht="20.25">
      <c r="A6712" s="281"/>
      <c r="B6712" s="280"/>
      <c r="C6712" s="280"/>
      <c r="D6712" s="45"/>
      <c r="E6712" s="46"/>
      <c r="F6712" s="279"/>
    </row>
    <row r="6713" spans="1:6" ht="20.25">
      <c r="A6713" s="281"/>
      <c r="B6713" s="280"/>
      <c r="C6713" s="280"/>
      <c r="D6713" s="45"/>
      <c r="E6713" s="46"/>
      <c r="F6713" s="279"/>
    </row>
    <row r="6714" spans="1:6" ht="20.25">
      <c r="A6714" s="281"/>
      <c r="B6714" s="280"/>
      <c r="C6714" s="280"/>
      <c r="D6714" s="45" t="s">
        <v>29</v>
      </c>
      <c r="E6714" s="46"/>
      <c r="F6714" s="279"/>
    </row>
    <row r="6715" spans="1:6" ht="20.25">
      <c r="A6715" s="281"/>
      <c r="B6715" s="280"/>
      <c r="C6715" s="280"/>
      <c r="D6715" s="45"/>
      <c r="E6715" s="46"/>
      <c r="F6715" s="279"/>
    </row>
    <row r="6716" spans="1:6" ht="20.25">
      <c r="A6716" s="281"/>
      <c r="B6716" s="280"/>
      <c r="C6716" s="280"/>
      <c r="D6716" s="45"/>
      <c r="E6716" s="46"/>
      <c r="F6716" s="279"/>
    </row>
    <row r="6717" spans="1:6" ht="20.25">
      <c r="A6717" s="281"/>
      <c r="B6717" s="280"/>
      <c r="C6717" s="280"/>
      <c r="D6717" s="45"/>
      <c r="E6717" s="46"/>
      <c r="F6717" s="279"/>
    </row>
    <row r="6718" spans="1:6" ht="20.25">
      <c r="A6718" s="48"/>
      <c r="B6718" s="47"/>
      <c r="C6718" s="47"/>
      <c r="D6718" s="49"/>
      <c r="E6718" s="50"/>
      <c r="F6718" s="279"/>
    </row>
    <row r="6719" spans="1:6" ht="20.25">
      <c r="A6719" s="51"/>
      <c r="B6719" s="30"/>
      <c r="C6719" s="30"/>
      <c r="D6719" s="49"/>
      <c r="E6719" s="50"/>
      <c r="F6719" s="279"/>
    </row>
    <row r="6720" spans="1:6" ht="20.25">
      <c r="A6720" s="52"/>
      <c r="B6720" s="53"/>
      <c r="C6720" s="1268" t="s">
        <v>779</v>
      </c>
      <c r="D6720" s="1269"/>
      <c r="E6720" s="140">
        <f>SUM(E6694:E6719)</f>
        <v>554685</v>
      </c>
      <c r="F6720" s="279"/>
    </row>
    <row r="6721" spans="1:5" ht="20.25">
      <c r="A6721" s="55" t="s">
        <v>23</v>
      </c>
      <c r="B6721" s="53"/>
      <c r="C6721" s="28"/>
      <c r="D6721" s="28"/>
      <c r="E6721" s="179"/>
    </row>
    <row r="6723" spans="1:5" ht="20.25">
      <c r="A6723" s="19" t="s">
        <v>0</v>
      </c>
      <c r="B6723" s="40"/>
      <c r="C6723" s="40"/>
      <c r="D6723" s="40"/>
      <c r="E6723" s="40"/>
    </row>
    <row r="6724" spans="1:5" ht="20.25">
      <c r="A6724" s="19" t="s">
        <v>1</v>
      </c>
    </row>
    <row r="6725" spans="1:5" ht="20.25">
      <c r="A6725" s="19"/>
    </row>
    <row r="6727" spans="1:5" ht="20.25">
      <c r="A6727" s="19" t="s">
        <v>3</v>
      </c>
      <c r="B6727" s="23"/>
      <c r="C6727" s="20"/>
      <c r="D6727" s="22"/>
      <c r="E6727" s="22"/>
    </row>
    <row r="6728" spans="1:5" ht="20.25">
      <c r="A6728" s="21"/>
      <c r="B6728" s="23"/>
      <c r="C6728" s="20"/>
      <c r="D6728" s="22"/>
      <c r="E6728" s="22"/>
    </row>
    <row r="6729" spans="1:5" ht="20.25">
      <c r="A6729" s="21" t="s">
        <v>525</v>
      </c>
      <c r="B6729" s="23"/>
      <c r="C6729" s="20"/>
      <c r="D6729" s="22"/>
      <c r="E6729" s="22"/>
    </row>
    <row r="6730" spans="1:5" ht="20.25">
      <c r="A6730" s="21" t="s">
        <v>5</v>
      </c>
      <c r="B6730" s="24"/>
      <c r="C6730" s="21"/>
      <c r="D6730" s="22"/>
      <c r="E6730" s="22"/>
    </row>
    <row r="6731" spans="1:5" ht="20.25">
      <c r="A6731" s="21" t="s">
        <v>6</v>
      </c>
      <c r="B6731" s="24"/>
      <c r="C6731" s="21"/>
      <c r="D6731" s="22"/>
      <c r="E6731" s="22"/>
    </row>
    <row r="6732" spans="1:5" ht="20.25">
      <c r="A6732" s="714" t="s">
        <v>7</v>
      </c>
      <c r="B6732" s="26" t="s">
        <v>8</v>
      </c>
      <c r="C6732" s="712" t="s">
        <v>9</v>
      </c>
      <c r="D6732" s="713"/>
      <c r="E6732" s="714" t="s">
        <v>10</v>
      </c>
    </row>
    <row r="6733" spans="1:5" ht="20.25">
      <c r="A6733" s="27"/>
      <c r="B6733" s="28" t="s">
        <v>11</v>
      </c>
      <c r="C6733" s="714"/>
      <c r="D6733" s="29"/>
      <c r="E6733" s="27" t="s">
        <v>12</v>
      </c>
    </row>
    <row r="6734" spans="1:5" ht="20.25">
      <c r="A6734" s="30"/>
      <c r="B6734" s="31"/>
      <c r="C6734" s="715" t="s">
        <v>13</v>
      </c>
      <c r="D6734" s="718" t="s">
        <v>14</v>
      </c>
      <c r="E6734" s="715"/>
    </row>
    <row r="6735" spans="1:5" ht="20.25">
      <c r="A6735" s="280" t="s">
        <v>529</v>
      </c>
      <c r="B6735" s="280" t="s">
        <v>40</v>
      </c>
      <c r="C6735" s="280" t="s">
        <v>19</v>
      </c>
      <c r="D6735" s="86">
        <v>43159</v>
      </c>
      <c r="E6735" s="89">
        <v>5928126</v>
      </c>
    </row>
    <row r="6736" spans="1:5" ht="20.25">
      <c r="A6736" s="41"/>
      <c r="B6736" s="280"/>
      <c r="C6736" s="280"/>
      <c r="D6736" s="38"/>
      <c r="E6736" s="89">
        <v>3</v>
      </c>
    </row>
    <row r="6737" spans="1:5" ht="20.25">
      <c r="A6737" s="41"/>
      <c r="B6737" s="280"/>
      <c r="C6737" s="280"/>
      <c r="D6737" s="38"/>
      <c r="E6737" s="89"/>
    </row>
    <row r="6738" spans="1:5" ht="20.25">
      <c r="A6738" s="41"/>
      <c r="B6738" s="280"/>
      <c r="C6738" s="282"/>
      <c r="D6738" s="86"/>
      <c r="E6738" s="89"/>
    </row>
    <row r="6739" spans="1:5" ht="20.25">
      <c r="A6739" s="41"/>
      <c r="B6739" s="280"/>
      <c r="C6739" s="280"/>
      <c r="D6739" s="38"/>
      <c r="E6739" s="89"/>
    </row>
    <row r="6740" spans="1:5" ht="20.25">
      <c r="A6740" s="280"/>
      <c r="B6740" s="280"/>
      <c r="C6740" s="280"/>
      <c r="D6740" s="38"/>
      <c r="E6740" s="89"/>
    </row>
    <row r="6741" spans="1:5" ht="20.25">
      <c r="A6741" s="41"/>
      <c r="B6741" s="280"/>
      <c r="C6741" s="280"/>
      <c r="D6741" s="38"/>
      <c r="E6741" s="89"/>
    </row>
    <row r="6742" spans="1:5" ht="20.25">
      <c r="A6742" s="41"/>
      <c r="B6742" s="281"/>
      <c r="C6742" s="280"/>
      <c r="D6742" s="78"/>
      <c r="E6742" s="89"/>
    </row>
    <row r="6743" spans="1:5" ht="20.25">
      <c r="A6743" s="47"/>
      <c r="B6743" s="28"/>
      <c r="C6743" s="27"/>
      <c r="D6743" s="148"/>
      <c r="E6743" s="89"/>
    </row>
    <row r="6744" spans="1:5" ht="20.25">
      <c r="A6744" s="47"/>
      <c r="B6744" s="27"/>
      <c r="C6744" s="27"/>
      <c r="D6744" s="27"/>
      <c r="E6744" s="89"/>
    </row>
    <row r="6745" spans="1:5" ht="20.25">
      <c r="A6745" s="280"/>
      <c r="B6745" s="280"/>
      <c r="C6745" s="280"/>
      <c r="D6745" s="38"/>
      <c r="E6745" s="89"/>
    </row>
    <row r="6746" spans="1:5" ht="20.25">
      <c r="A6746" s="280"/>
      <c r="B6746" s="280"/>
      <c r="C6746" s="280"/>
      <c r="D6746" s="38"/>
      <c r="E6746" s="89"/>
    </row>
    <row r="6747" spans="1:5" ht="20.25">
      <c r="A6747" s="41"/>
      <c r="B6747" s="280"/>
      <c r="C6747" s="280"/>
      <c r="D6747" s="38"/>
      <c r="E6747" s="89"/>
    </row>
    <row r="6748" spans="1:5" ht="20.25">
      <c r="A6748" s="41"/>
      <c r="B6748" s="280"/>
      <c r="C6748" s="280"/>
      <c r="D6748" s="38"/>
      <c r="E6748" s="89"/>
    </row>
    <row r="6749" spans="1:5" ht="20.25">
      <c r="A6749" s="41"/>
      <c r="B6749" s="280"/>
      <c r="C6749" s="280"/>
      <c r="D6749" s="38"/>
      <c r="E6749" s="89"/>
    </row>
    <row r="6750" spans="1:5" ht="20.25">
      <c r="A6750" s="280"/>
      <c r="B6750" s="281"/>
      <c r="C6750" s="280"/>
      <c r="D6750" s="45"/>
      <c r="E6750" s="46"/>
    </row>
    <row r="6751" spans="1:5" ht="20.25">
      <c r="A6751" s="280"/>
      <c r="B6751" s="281"/>
      <c r="C6751" s="280"/>
      <c r="D6751" s="45"/>
      <c r="E6751" s="46"/>
    </row>
    <row r="6752" spans="1:5" ht="20.25">
      <c r="A6752" s="280"/>
      <c r="B6752" s="281"/>
      <c r="C6752" s="280"/>
      <c r="D6752" s="45" t="s">
        <v>29</v>
      </c>
      <c r="E6752" s="46"/>
    </row>
    <row r="6753" spans="1:5" ht="20.25">
      <c r="A6753" s="280"/>
      <c r="B6753" s="281"/>
      <c r="C6753" s="280"/>
      <c r="D6753" s="45"/>
      <c r="E6753" s="46"/>
    </row>
    <row r="6754" spans="1:5" ht="20.25">
      <c r="A6754" s="47"/>
      <c r="B6754" s="48"/>
      <c r="C6754" s="47"/>
      <c r="D6754" s="49"/>
      <c r="E6754" s="50"/>
    </row>
    <row r="6755" spans="1:5" ht="20.25">
      <c r="A6755" s="47"/>
      <c r="B6755" s="48"/>
      <c r="C6755" s="47"/>
      <c r="D6755" s="49"/>
      <c r="E6755" s="50"/>
    </row>
    <row r="6756" spans="1:5" ht="20.25">
      <c r="A6756" s="47"/>
      <c r="B6756" s="48"/>
      <c r="C6756" s="47"/>
      <c r="D6756" s="49"/>
      <c r="E6756" s="50"/>
    </row>
    <row r="6757" spans="1:5" ht="20.25">
      <c r="A6757" s="47"/>
      <c r="B6757" s="48"/>
      <c r="C6757" s="47"/>
      <c r="D6757" s="49"/>
      <c r="E6757" s="50"/>
    </row>
    <row r="6758" spans="1:5" ht="20.25">
      <c r="A6758" s="47"/>
      <c r="B6758" s="48"/>
      <c r="C6758" s="47"/>
      <c r="D6758" s="49"/>
      <c r="E6758" s="50"/>
    </row>
    <row r="6759" spans="1:5" ht="20.25">
      <c r="A6759" s="30"/>
      <c r="B6759" s="51"/>
      <c r="C6759" s="30"/>
      <c r="D6759" s="49"/>
      <c r="E6759" s="50"/>
    </row>
    <row r="6760" spans="1:5" ht="20.25">
      <c r="B6760" s="53"/>
      <c r="C6760" s="1268" t="s">
        <v>779</v>
      </c>
      <c r="D6760" s="1269"/>
      <c r="E6760" s="140">
        <f>SUM(E6735:E6759)</f>
        <v>5928129</v>
      </c>
    </row>
    <row r="6761" spans="1:5" ht="20.25">
      <c r="B6761" s="53"/>
      <c r="C6761" s="28"/>
      <c r="D6761" s="28"/>
      <c r="E6761" s="179"/>
    </row>
    <row r="6763" spans="1:5" ht="20.25">
      <c r="A6763" s="55" t="s">
        <v>23</v>
      </c>
    </row>
    <row r="6765" spans="1:5" ht="20.25">
      <c r="A6765" s="19" t="s">
        <v>0</v>
      </c>
      <c r="B6765" s="40"/>
      <c r="C6765" s="40"/>
      <c r="D6765" s="40"/>
      <c r="E6765" s="40"/>
    </row>
    <row r="6766" spans="1:5" ht="20.25">
      <c r="A6766" s="19" t="s">
        <v>1</v>
      </c>
    </row>
    <row r="6767" spans="1:5" ht="20.25">
      <c r="A6767" s="19"/>
    </row>
    <row r="6769" spans="1:5" ht="20.25">
      <c r="A6769" s="19" t="s">
        <v>3</v>
      </c>
      <c r="B6769" s="23"/>
      <c r="C6769" s="20"/>
      <c r="D6769" s="22"/>
      <c r="E6769" s="22"/>
    </row>
    <row r="6770" spans="1:5" ht="20.25">
      <c r="A6770" s="21"/>
      <c r="B6770" s="23"/>
      <c r="C6770" s="20"/>
      <c r="D6770" s="22"/>
      <c r="E6770" s="22"/>
    </row>
    <row r="6771" spans="1:5" ht="20.25">
      <c r="A6771" s="21" t="s">
        <v>531</v>
      </c>
      <c r="B6771" s="23"/>
      <c r="C6771" s="20"/>
      <c r="D6771" s="22"/>
      <c r="E6771" s="22"/>
    </row>
    <row r="6772" spans="1:5" ht="20.25">
      <c r="A6772" s="21" t="s">
        <v>5</v>
      </c>
      <c r="B6772" s="24"/>
      <c r="C6772" s="21"/>
      <c r="D6772" s="22"/>
      <c r="E6772" s="22"/>
    </row>
    <row r="6773" spans="1:5" ht="20.25">
      <c r="A6773" s="21" t="s">
        <v>6</v>
      </c>
      <c r="B6773" s="24"/>
      <c r="C6773" s="21"/>
      <c r="D6773" s="22"/>
      <c r="E6773" s="22"/>
    </row>
    <row r="6774" spans="1:5" ht="20.25">
      <c r="A6774" s="714" t="s">
        <v>7</v>
      </c>
      <c r="B6774" s="26" t="s">
        <v>8</v>
      </c>
      <c r="C6774" s="712" t="s">
        <v>9</v>
      </c>
      <c r="D6774" s="713"/>
      <c r="E6774" s="714" t="s">
        <v>10</v>
      </c>
    </row>
    <row r="6775" spans="1:5" ht="20.25">
      <c r="A6775" s="27"/>
      <c r="B6775" s="28" t="s">
        <v>11</v>
      </c>
      <c r="C6775" s="714"/>
      <c r="D6775" s="29"/>
      <c r="E6775" s="27" t="s">
        <v>12</v>
      </c>
    </row>
    <row r="6776" spans="1:5" ht="20.25">
      <c r="A6776" s="30"/>
      <c r="B6776" s="31"/>
      <c r="C6776" s="715" t="s">
        <v>13</v>
      </c>
      <c r="D6776" s="718" t="s">
        <v>14</v>
      </c>
      <c r="E6776" s="715"/>
    </row>
    <row r="6777" spans="1:5" ht="20.25">
      <c r="A6777" s="219" t="s">
        <v>530</v>
      </c>
      <c r="B6777" s="280" t="s">
        <v>40</v>
      </c>
      <c r="C6777" s="280" t="s">
        <v>19</v>
      </c>
      <c r="D6777" s="86">
        <v>43190</v>
      </c>
      <c r="E6777" s="89">
        <v>1529158</v>
      </c>
    </row>
    <row r="6778" spans="1:5" ht="20.25">
      <c r="A6778" s="130"/>
      <c r="B6778" s="280"/>
      <c r="C6778" s="280"/>
      <c r="D6778" s="86"/>
      <c r="E6778" s="89">
        <v>1</v>
      </c>
    </row>
    <row r="6779" spans="1:5" ht="20.25">
      <c r="A6779" s="281"/>
      <c r="B6779" s="280"/>
      <c r="C6779" s="280"/>
      <c r="D6779" s="86"/>
      <c r="E6779" s="89"/>
    </row>
    <row r="6780" spans="1:5" ht="20.25">
      <c r="A6780" s="130"/>
      <c r="B6780" s="280"/>
      <c r="C6780" s="280"/>
      <c r="D6780" s="38"/>
      <c r="E6780" s="89"/>
    </row>
    <row r="6781" spans="1:5" ht="20.25">
      <c r="A6781" s="130"/>
      <c r="B6781" s="280"/>
      <c r="C6781" s="280"/>
      <c r="D6781" s="38"/>
      <c r="E6781" s="89"/>
    </row>
    <row r="6782" spans="1:5" ht="20.25">
      <c r="A6782" s="130"/>
      <c r="B6782" s="280"/>
      <c r="C6782" s="282"/>
      <c r="D6782" s="38"/>
      <c r="E6782" s="89"/>
    </row>
    <row r="6783" spans="1:5" ht="20.25">
      <c r="A6783" s="130"/>
      <c r="B6783" s="280"/>
      <c r="C6783" s="282"/>
      <c r="D6783" s="86"/>
      <c r="E6783" s="89"/>
    </row>
    <row r="6784" spans="1:5" ht="20.25">
      <c r="A6784" s="130"/>
      <c r="B6784" s="280"/>
      <c r="C6784" s="280"/>
      <c r="D6784" s="38"/>
      <c r="E6784" s="89"/>
    </row>
    <row r="6785" spans="1:5" ht="20.25">
      <c r="A6785" s="281"/>
      <c r="B6785" s="280"/>
      <c r="C6785" s="280"/>
      <c r="D6785" s="38"/>
      <c r="E6785" s="89"/>
    </row>
    <row r="6786" spans="1:5" ht="20.25">
      <c r="A6786" s="130"/>
      <c r="B6786" s="280"/>
      <c r="C6786" s="280"/>
      <c r="D6786" s="38"/>
      <c r="E6786" s="89"/>
    </row>
    <row r="6787" spans="1:5" ht="20.25">
      <c r="A6787" s="130"/>
      <c r="B6787" s="280"/>
      <c r="C6787" s="280"/>
      <c r="D6787" s="78"/>
      <c r="E6787" s="89"/>
    </row>
    <row r="6788" spans="1:5" ht="20.25">
      <c r="A6788" s="48"/>
      <c r="B6788" s="27"/>
      <c r="C6788" s="27"/>
      <c r="D6788" s="148"/>
      <c r="E6788" s="89"/>
    </row>
    <row r="6789" spans="1:5" ht="20.25">
      <c r="A6789" s="48"/>
      <c r="B6789" s="27"/>
      <c r="C6789" s="27"/>
      <c r="D6789" s="27"/>
      <c r="E6789" s="89"/>
    </row>
    <row r="6790" spans="1:5" ht="20.25">
      <c r="A6790" s="281"/>
      <c r="B6790" s="280"/>
      <c r="C6790" s="280"/>
      <c r="D6790" s="38"/>
      <c r="E6790" s="89"/>
    </row>
    <row r="6791" spans="1:5" ht="20.25">
      <c r="A6791" s="281"/>
      <c r="B6791" s="280"/>
      <c r="C6791" s="280"/>
      <c r="D6791" s="38"/>
      <c r="E6791" s="89"/>
    </row>
    <row r="6792" spans="1:5" ht="20.25">
      <c r="A6792" s="130"/>
      <c r="B6792" s="280"/>
      <c r="C6792" s="280"/>
      <c r="D6792" s="38"/>
      <c r="E6792" s="89"/>
    </row>
    <row r="6793" spans="1:5" ht="20.25">
      <c r="A6793" s="130"/>
      <c r="B6793" s="280"/>
      <c r="C6793" s="280"/>
      <c r="D6793" s="38"/>
      <c r="E6793" s="89"/>
    </row>
    <row r="6794" spans="1:5" ht="20.25">
      <c r="A6794" s="130"/>
      <c r="B6794" s="280"/>
      <c r="C6794" s="280"/>
      <c r="D6794" s="38"/>
      <c r="E6794" s="89"/>
    </row>
    <row r="6795" spans="1:5" ht="20.25">
      <c r="A6795" s="281"/>
      <c r="B6795" s="280"/>
      <c r="C6795" s="280"/>
      <c r="D6795" s="45"/>
      <c r="E6795" s="46"/>
    </row>
    <row r="6796" spans="1:5" ht="20.25">
      <c r="A6796" s="281"/>
      <c r="B6796" s="280"/>
      <c r="C6796" s="280"/>
      <c r="D6796" s="45"/>
      <c r="E6796" s="46"/>
    </row>
    <row r="6797" spans="1:5" ht="20.25">
      <c r="A6797" s="281"/>
      <c r="B6797" s="280"/>
      <c r="C6797" s="280"/>
      <c r="D6797" s="45" t="s">
        <v>29</v>
      </c>
      <c r="E6797" s="46"/>
    </row>
    <row r="6798" spans="1:5" ht="20.25">
      <c r="A6798" s="281"/>
      <c r="B6798" s="280"/>
      <c r="C6798" s="280"/>
      <c r="D6798" s="45"/>
      <c r="E6798" s="46"/>
    </row>
    <row r="6799" spans="1:5" ht="20.25">
      <c r="A6799" s="281"/>
      <c r="B6799" s="280"/>
      <c r="C6799" s="280"/>
      <c r="D6799" s="45"/>
      <c r="E6799" s="46"/>
    </row>
    <row r="6800" spans="1:5" ht="20.25">
      <c r="A6800" s="281"/>
      <c r="B6800" s="280"/>
      <c r="C6800" s="280"/>
      <c r="D6800" s="45"/>
      <c r="E6800" s="46"/>
    </row>
    <row r="6801" spans="1:5" ht="20.25">
      <c r="A6801" s="48"/>
      <c r="B6801" s="47"/>
      <c r="C6801" s="47"/>
      <c r="D6801" s="49"/>
      <c r="E6801" s="50"/>
    </row>
    <row r="6802" spans="1:5" ht="20.25">
      <c r="A6802" s="51"/>
      <c r="B6802" s="30"/>
      <c r="C6802" s="30"/>
      <c r="D6802" s="49"/>
      <c r="E6802" s="50"/>
    </row>
    <row r="6803" spans="1:5" ht="20.25">
      <c r="A6803" s="52"/>
      <c r="B6803" s="53"/>
      <c r="C6803" s="1268" t="s">
        <v>779</v>
      </c>
      <c r="D6803" s="1269"/>
      <c r="E6803" s="140">
        <f>SUM(E6777:E6802)</f>
        <v>1529159</v>
      </c>
    </row>
    <row r="6804" spans="1:5" ht="20.25">
      <c r="A6804" s="55" t="s">
        <v>23</v>
      </c>
      <c r="B6804" s="53"/>
      <c r="C6804" s="28"/>
      <c r="D6804" s="28"/>
      <c r="E6804" s="179"/>
    </row>
    <row r="6806" spans="1:5" ht="20.25">
      <c r="A6806" s="19" t="s">
        <v>0</v>
      </c>
      <c r="B6806" s="40"/>
      <c r="C6806" s="40"/>
      <c r="D6806" s="40"/>
      <c r="E6806" s="40"/>
    </row>
    <row r="6807" spans="1:5" ht="20.25">
      <c r="A6807" s="19" t="s">
        <v>1</v>
      </c>
    </row>
    <row r="6808" spans="1:5" ht="20.25">
      <c r="A6808" s="19"/>
    </row>
    <row r="6810" spans="1:5" ht="20.25">
      <c r="A6810" s="19" t="s">
        <v>3</v>
      </c>
      <c r="B6810" s="23"/>
      <c r="C6810" s="20"/>
      <c r="D6810" s="22"/>
      <c r="E6810" s="22"/>
    </row>
    <row r="6811" spans="1:5" ht="20.25">
      <c r="A6811" s="21"/>
      <c r="B6811" s="23"/>
      <c r="C6811" s="20"/>
      <c r="D6811" s="22"/>
      <c r="E6811" s="22"/>
    </row>
    <row r="6812" spans="1:5" ht="20.25">
      <c r="A6812" s="21" t="s">
        <v>532</v>
      </c>
      <c r="B6812" s="23"/>
      <c r="C6812" s="20"/>
      <c r="D6812" s="22"/>
      <c r="E6812" s="22"/>
    </row>
    <row r="6813" spans="1:5" ht="20.25">
      <c r="A6813" s="21" t="s">
        <v>5</v>
      </c>
      <c r="B6813" s="24"/>
      <c r="C6813" s="21"/>
      <c r="D6813" s="22"/>
      <c r="E6813" s="22"/>
    </row>
    <row r="6814" spans="1:5" ht="20.25">
      <c r="A6814" s="21" t="s">
        <v>6</v>
      </c>
      <c r="B6814" s="24"/>
      <c r="C6814" s="21"/>
      <c r="D6814" s="22"/>
      <c r="E6814" s="22"/>
    </row>
    <row r="6815" spans="1:5" ht="20.25">
      <c r="A6815" s="714" t="s">
        <v>7</v>
      </c>
      <c r="B6815" s="26" t="s">
        <v>8</v>
      </c>
      <c r="C6815" s="712" t="s">
        <v>9</v>
      </c>
      <c r="D6815" s="713"/>
      <c r="E6815" s="714" t="s">
        <v>10</v>
      </c>
    </row>
    <row r="6816" spans="1:5" ht="20.25">
      <c r="A6816" s="27"/>
      <c r="B6816" s="28" t="s">
        <v>11</v>
      </c>
      <c r="C6816" s="714"/>
      <c r="D6816" s="29"/>
      <c r="E6816" s="27" t="s">
        <v>12</v>
      </c>
    </row>
    <row r="6817" spans="1:5" ht="20.25">
      <c r="A6817" s="30"/>
      <c r="B6817" s="31"/>
      <c r="C6817" s="715" t="s">
        <v>13</v>
      </c>
      <c r="D6817" s="718" t="s">
        <v>14</v>
      </c>
      <c r="E6817" s="715"/>
    </row>
    <row r="6818" spans="1:5" ht="20.25">
      <c r="A6818" s="219" t="s">
        <v>533</v>
      </c>
      <c r="B6818" s="34"/>
      <c r="C6818" s="630" t="s">
        <v>737</v>
      </c>
      <c r="D6818" s="631">
        <v>39082</v>
      </c>
      <c r="E6818" s="632">
        <v>-18241.27</v>
      </c>
    </row>
    <row r="6819" spans="1:5" ht="20.25">
      <c r="A6819" s="281"/>
      <c r="B6819" s="280"/>
      <c r="C6819" s="630" t="s">
        <v>737</v>
      </c>
      <c r="D6819" s="633">
        <v>40543</v>
      </c>
      <c r="E6819" s="632">
        <v>-172909.7</v>
      </c>
    </row>
    <row r="6820" spans="1:5" ht="20.25">
      <c r="A6820" s="130"/>
      <c r="B6820" s="280"/>
      <c r="C6820" s="630" t="s">
        <v>738</v>
      </c>
      <c r="D6820" s="630"/>
      <c r="E6820" s="632"/>
    </row>
    <row r="6821" spans="1:5" ht="20.25">
      <c r="A6821" s="130"/>
      <c r="B6821" s="280"/>
      <c r="C6821" s="630" t="s">
        <v>739</v>
      </c>
      <c r="D6821" s="633">
        <v>40543</v>
      </c>
      <c r="E6821" s="632">
        <v>3904562</v>
      </c>
    </row>
    <row r="6822" spans="1:5" ht="20.25">
      <c r="A6822" s="130"/>
      <c r="B6822" s="280"/>
      <c r="C6822" s="630"/>
      <c r="D6822" s="630"/>
      <c r="E6822" s="632"/>
    </row>
    <row r="6823" spans="1:5" ht="20.25">
      <c r="A6823" s="130"/>
      <c r="B6823" s="280"/>
      <c r="C6823" s="630" t="s">
        <v>740</v>
      </c>
      <c r="D6823" s="633">
        <v>40543</v>
      </c>
      <c r="E6823" s="632">
        <v>1379422</v>
      </c>
    </row>
    <row r="6824" spans="1:5" ht="20.25">
      <c r="A6824" s="130"/>
      <c r="B6824" s="280"/>
      <c r="C6824" s="630"/>
      <c r="D6824" s="630"/>
      <c r="E6824" s="632"/>
    </row>
    <row r="6825" spans="1:5" ht="20.25">
      <c r="A6825" s="130"/>
      <c r="B6825" s="280"/>
      <c r="C6825" s="630" t="s">
        <v>741</v>
      </c>
      <c r="D6825" s="633">
        <v>40543</v>
      </c>
      <c r="E6825" s="632">
        <v>10500553</v>
      </c>
    </row>
    <row r="6826" spans="1:5" ht="20.25">
      <c r="A6826" s="281"/>
      <c r="B6826" s="280"/>
      <c r="C6826" s="630" t="s">
        <v>742</v>
      </c>
      <c r="D6826" s="633">
        <v>40908</v>
      </c>
      <c r="E6826" s="632">
        <v>-805000</v>
      </c>
    </row>
    <row r="6827" spans="1:5" ht="20.25">
      <c r="A6827" s="130"/>
      <c r="B6827" s="280"/>
      <c r="C6827" s="630"/>
      <c r="D6827" s="630"/>
      <c r="E6827" s="632"/>
    </row>
    <row r="6828" spans="1:5" ht="20.25">
      <c r="A6828" s="130"/>
      <c r="B6828" s="280"/>
      <c r="C6828" s="630" t="s">
        <v>743</v>
      </c>
      <c r="D6828" s="633">
        <v>41274</v>
      </c>
      <c r="E6828" s="632">
        <v>-2000000</v>
      </c>
    </row>
    <row r="6829" spans="1:5" ht="20.25">
      <c r="A6829" s="48"/>
      <c r="B6829" s="27"/>
      <c r="C6829" s="630"/>
      <c r="D6829" s="633"/>
      <c r="E6829" s="632"/>
    </row>
    <row r="6830" spans="1:5" ht="20.25">
      <c r="A6830" s="48"/>
      <c r="B6830" s="27"/>
      <c r="C6830" s="27"/>
      <c r="D6830" s="27"/>
      <c r="E6830" s="89"/>
    </row>
    <row r="6831" spans="1:5" ht="20.25">
      <c r="A6831" s="281"/>
      <c r="B6831" s="280"/>
      <c r="C6831" s="280"/>
      <c r="D6831" s="38"/>
      <c r="E6831" s="89"/>
    </row>
    <row r="6832" spans="1:5" ht="20.25">
      <c r="A6832" s="281"/>
      <c r="B6832" s="280"/>
      <c r="C6832" s="280"/>
      <c r="D6832" s="38"/>
      <c r="E6832" s="89"/>
    </row>
    <row r="6833" spans="1:5" ht="20.25">
      <c r="A6833" s="130"/>
      <c r="B6833" s="280"/>
      <c r="C6833" s="280"/>
      <c r="D6833" s="38"/>
      <c r="E6833" s="89"/>
    </row>
    <row r="6834" spans="1:5" ht="20.25">
      <c r="A6834" s="130"/>
      <c r="B6834" s="280"/>
      <c r="C6834" s="280"/>
      <c r="D6834" s="38"/>
      <c r="E6834" s="89"/>
    </row>
    <row r="6835" spans="1:5" ht="20.25">
      <c r="A6835" s="130"/>
      <c r="B6835" s="280"/>
      <c r="C6835" s="280"/>
      <c r="D6835" s="38"/>
      <c r="E6835" s="89"/>
    </row>
    <row r="6836" spans="1:5" ht="20.25">
      <c r="A6836" s="281"/>
      <c r="B6836" s="280"/>
      <c r="C6836" s="280"/>
      <c r="D6836" s="45"/>
      <c r="E6836" s="46"/>
    </row>
    <row r="6837" spans="1:5" ht="20.25">
      <c r="A6837" s="281"/>
      <c r="B6837" s="280"/>
      <c r="C6837" s="280"/>
      <c r="D6837" s="45"/>
      <c r="E6837" s="46"/>
    </row>
    <row r="6838" spans="1:5" ht="20.25">
      <c r="A6838" s="281"/>
      <c r="B6838" s="280"/>
      <c r="C6838" s="280"/>
      <c r="D6838" s="45" t="s">
        <v>29</v>
      </c>
      <c r="E6838" s="46"/>
    </row>
    <row r="6839" spans="1:5" ht="20.25">
      <c r="A6839" s="281"/>
      <c r="B6839" s="280"/>
      <c r="C6839" s="280"/>
      <c r="D6839" s="45"/>
      <c r="E6839" s="46"/>
    </row>
    <row r="6840" spans="1:5" ht="20.25">
      <c r="A6840" s="48"/>
      <c r="B6840" s="47"/>
      <c r="C6840" s="47"/>
      <c r="D6840" s="49"/>
      <c r="E6840" s="50"/>
    </row>
    <row r="6841" spans="1:5" ht="20.25">
      <c r="A6841" s="51"/>
      <c r="B6841" s="30"/>
      <c r="C6841" s="30"/>
      <c r="D6841" s="49"/>
      <c r="E6841" s="50"/>
    </row>
    <row r="6842" spans="1:5" ht="20.25">
      <c r="A6842" s="52"/>
      <c r="B6842" s="53"/>
      <c r="C6842" s="1268" t="s">
        <v>779</v>
      </c>
      <c r="D6842" s="1269"/>
      <c r="E6842" s="140">
        <f>SUM(E6818:E6841)</f>
        <v>12788386.029999999</v>
      </c>
    </row>
    <row r="6843" spans="1:5" ht="20.25">
      <c r="A6843" s="55" t="s">
        <v>23</v>
      </c>
      <c r="B6843" s="53"/>
      <c r="C6843" s="28"/>
      <c r="D6843" s="28"/>
      <c r="E6843" s="179"/>
    </row>
    <row r="6844" spans="1:5" ht="20.25">
      <c r="A6844" s="19" t="s">
        <v>0</v>
      </c>
      <c r="B6844" s="40"/>
      <c r="C6844" s="40"/>
      <c r="D6844" s="40"/>
      <c r="E6844" s="40"/>
    </row>
    <row r="6845" spans="1:5" ht="20.25">
      <c r="A6845" s="19" t="s">
        <v>1</v>
      </c>
    </row>
    <row r="6846" spans="1:5" ht="20.25">
      <c r="A6846" s="19"/>
    </row>
    <row r="6848" spans="1:5" ht="20.25">
      <c r="A6848" s="19" t="s">
        <v>3</v>
      </c>
      <c r="B6848" s="23"/>
      <c r="C6848" s="20"/>
      <c r="D6848" s="22"/>
      <c r="E6848" s="22"/>
    </row>
    <row r="6849" spans="1:5" ht="20.25">
      <c r="A6849" s="21"/>
      <c r="B6849" s="23"/>
      <c r="C6849" s="20"/>
      <c r="D6849" s="22"/>
      <c r="E6849" s="22"/>
    </row>
    <row r="6850" spans="1:5" ht="20.25">
      <c r="A6850" s="21" t="s">
        <v>770</v>
      </c>
      <c r="B6850" s="23"/>
      <c r="C6850" s="20"/>
      <c r="D6850" s="22"/>
      <c r="E6850" s="22"/>
    </row>
    <row r="6851" spans="1:5" ht="20.25">
      <c r="A6851" s="21" t="s">
        <v>5</v>
      </c>
      <c r="B6851" s="24"/>
      <c r="C6851" s="21"/>
      <c r="D6851" s="22"/>
      <c r="E6851" s="22"/>
    </row>
    <row r="6852" spans="1:5" ht="20.25">
      <c r="A6852" s="21" t="s">
        <v>6</v>
      </c>
      <c r="B6852" s="24"/>
      <c r="C6852" s="21"/>
      <c r="D6852" s="22"/>
      <c r="E6852" s="22"/>
    </row>
    <row r="6853" spans="1:5" ht="20.25">
      <c r="A6853" s="714" t="s">
        <v>7</v>
      </c>
      <c r="B6853" s="26" t="s">
        <v>8</v>
      </c>
      <c r="C6853" s="712" t="s">
        <v>9</v>
      </c>
      <c r="D6853" s="713"/>
      <c r="E6853" s="714" t="s">
        <v>10</v>
      </c>
    </row>
    <row r="6854" spans="1:5" ht="20.25">
      <c r="A6854" s="27"/>
      <c r="B6854" s="28" t="s">
        <v>11</v>
      </c>
      <c r="C6854" s="714"/>
      <c r="D6854" s="29"/>
      <c r="E6854" s="27" t="s">
        <v>12</v>
      </c>
    </row>
    <row r="6855" spans="1:5" ht="20.25">
      <c r="A6855" s="30"/>
      <c r="B6855" s="31"/>
      <c r="C6855" s="715" t="s">
        <v>13</v>
      </c>
      <c r="D6855" s="718" t="s">
        <v>14</v>
      </c>
      <c r="E6855" s="715"/>
    </row>
    <row r="6856" spans="1:5" ht="20.25">
      <c r="A6856" s="219" t="s">
        <v>771</v>
      </c>
      <c r="B6856" s="280" t="s">
        <v>40</v>
      </c>
      <c r="C6856" s="280" t="s">
        <v>19</v>
      </c>
      <c r="D6856" s="86">
        <v>43190</v>
      </c>
      <c r="E6856" s="260">
        <v>219842</v>
      </c>
    </row>
    <row r="6857" spans="1:5" ht="20.25">
      <c r="A6857" s="281"/>
      <c r="B6857" s="280"/>
      <c r="C6857" s="630"/>
      <c r="D6857" s="633"/>
      <c r="E6857" s="632"/>
    </row>
    <row r="6858" spans="1:5" ht="20.25">
      <c r="A6858" s="130"/>
      <c r="B6858" s="280"/>
      <c r="C6858" s="630"/>
      <c r="D6858" s="630"/>
      <c r="E6858" s="632"/>
    </row>
    <row r="6859" spans="1:5" ht="20.25">
      <c r="A6859" s="130"/>
      <c r="B6859" s="280"/>
      <c r="C6859" s="630"/>
      <c r="D6859" s="633"/>
      <c r="E6859" s="632"/>
    </row>
    <row r="6860" spans="1:5" ht="20.25">
      <c r="A6860" s="130"/>
      <c r="B6860" s="280"/>
      <c r="C6860" s="630"/>
      <c r="D6860" s="630"/>
      <c r="E6860" s="632"/>
    </row>
    <row r="6861" spans="1:5" ht="20.25">
      <c r="A6861" s="130"/>
      <c r="B6861" s="280"/>
      <c r="C6861" s="630"/>
      <c r="D6861" s="633"/>
      <c r="E6861" s="632"/>
    </row>
    <row r="6862" spans="1:5" ht="20.25">
      <c r="A6862" s="130"/>
      <c r="B6862" s="280"/>
      <c r="C6862" s="630"/>
      <c r="D6862" s="630"/>
      <c r="E6862" s="632"/>
    </row>
    <row r="6863" spans="1:5" ht="20.25">
      <c r="A6863" s="130"/>
      <c r="B6863" s="280"/>
      <c r="C6863" s="630"/>
      <c r="D6863" s="633"/>
      <c r="E6863" s="632"/>
    </row>
    <row r="6864" spans="1:5" ht="20.25">
      <c r="A6864" s="281"/>
      <c r="B6864" s="280"/>
      <c r="C6864" s="630"/>
      <c r="D6864" s="633"/>
      <c r="E6864" s="632"/>
    </row>
    <row r="6865" spans="1:5" ht="20.25">
      <c r="A6865" s="130"/>
      <c r="B6865" s="280"/>
      <c r="C6865" s="630"/>
      <c r="D6865" s="630"/>
      <c r="E6865" s="632"/>
    </row>
    <row r="6866" spans="1:5" ht="20.25">
      <c r="A6866" s="130"/>
      <c r="B6866" s="280"/>
      <c r="C6866" s="630"/>
      <c r="D6866" s="633"/>
      <c r="E6866" s="632"/>
    </row>
    <row r="6867" spans="1:5" ht="20.25">
      <c r="A6867" s="48"/>
      <c r="B6867" s="27"/>
      <c r="C6867" s="630"/>
      <c r="D6867" s="633"/>
      <c r="E6867" s="632"/>
    </row>
    <row r="6868" spans="1:5" ht="20.25">
      <c r="A6868" s="48"/>
      <c r="B6868" s="27"/>
      <c r="C6868" s="27"/>
      <c r="D6868" s="27"/>
      <c r="E6868" s="89"/>
    </row>
    <row r="6869" spans="1:5" ht="20.25">
      <c r="A6869" s="281"/>
      <c r="B6869" s="280"/>
      <c r="C6869" s="280"/>
      <c r="D6869" s="38"/>
      <c r="E6869" s="89"/>
    </row>
    <row r="6870" spans="1:5" ht="20.25">
      <c r="A6870" s="281"/>
      <c r="B6870" s="280"/>
      <c r="C6870" s="280"/>
      <c r="D6870" s="38"/>
      <c r="E6870" s="89"/>
    </row>
    <row r="6871" spans="1:5" ht="20.25">
      <c r="A6871" s="130"/>
      <c r="B6871" s="280"/>
      <c r="C6871" s="280"/>
      <c r="D6871" s="38"/>
      <c r="E6871" s="89"/>
    </row>
    <row r="6872" spans="1:5" ht="20.25">
      <c r="A6872" s="130"/>
      <c r="B6872" s="280"/>
      <c r="C6872" s="280"/>
      <c r="D6872" s="38"/>
      <c r="E6872" s="89"/>
    </row>
    <row r="6873" spans="1:5" ht="20.25">
      <c r="A6873" s="130"/>
      <c r="B6873" s="280"/>
      <c r="C6873" s="280"/>
      <c r="D6873" s="38"/>
      <c r="E6873" s="89"/>
    </row>
    <row r="6874" spans="1:5" ht="20.25">
      <c r="A6874" s="281"/>
      <c r="B6874" s="280"/>
      <c r="C6874" s="280"/>
      <c r="D6874" s="45"/>
      <c r="E6874" s="46"/>
    </row>
    <row r="6875" spans="1:5" ht="20.25">
      <c r="A6875" s="281"/>
      <c r="B6875" s="280"/>
      <c r="C6875" s="280"/>
      <c r="D6875" s="45"/>
      <c r="E6875" s="46"/>
    </row>
    <row r="6876" spans="1:5" ht="20.25">
      <c r="A6876" s="281"/>
      <c r="B6876" s="280"/>
      <c r="C6876" s="280"/>
      <c r="D6876" s="45" t="s">
        <v>29</v>
      </c>
      <c r="E6876" s="46"/>
    </row>
    <row r="6877" spans="1:5" ht="20.25">
      <c r="A6877" s="281"/>
      <c r="B6877" s="280"/>
      <c r="C6877" s="280"/>
      <c r="D6877" s="45"/>
      <c r="E6877" s="46"/>
    </row>
    <row r="6878" spans="1:5" ht="20.25">
      <c r="A6878" s="48"/>
      <c r="B6878" s="47"/>
      <c r="C6878" s="47"/>
      <c r="D6878" s="49"/>
      <c r="E6878" s="50"/>
    </row>
    <row r="6879" spans="1:5" ht="20.25">
      <c r="A6879" s="51"/>
      <c r="B6879" s="30"/>
      <c r="C6879" s="30"/>
      <c r="D6879" s="49"/>
      <c r="E6879" s="50"/>
    </row>
    <row r="6880" spans="1:5" ht="20.25">
      <c r="A6880" s="52"/>
      <c r="B6880" s="53"/>
      <c r="C6880" s="1268" t="s">
        <v>779</v>
      </c>
      <c r="D6880" s="1269"/>
      <c r="E6880" s="140">
        <f>SUM(E6856:E6879)</f>
        <v>219842</v>
      </c>
    </row>
    <row r="6881" spans="1:5" ht="20.25">
      <c r="A6881" s="55" t="s">
        <v>23</v>
      </c>
      <c r="B6881" s="53"/>
      <c r="C6881" s="28"/>
      <c r="D6881" s="28"/>
      <c r="E6881" s="179"/>
    </row>
    <row r="6882" spans="1:5" ht="20.25">
      <c r="A6882" s="19" t="s">
        <v>0</v>
      </c>
      <c r="B6882" s="40"/>
      <c r="C6882" s="40"/>
      <c r="D6882" s="40"/>
      <c r="E6882" s="40"/>
    </row>
    <row r="6883" spans="1:5" ht="20.25">
      <c r="A6883" s="19" t="s">
        <v>1</v>
      </c>
    </row>
    <row r="6884" spans="1:5" ht="20.25">
      <c r="A6884" s="19"/>
    </row>
    <row r="6886" spans="1:5" ht="20.25">
      <c r="A6886" s="19" t="s">
        <v>3</v>
      </c>
      <c r="B6886" s="23"/>
      <c r="C6886" s="20"/>
      <c r="D6886" s="22"/>
      <c r="E6886" s="22"/>
    </row>
    <row r="6887" spans="1:5" ht="20.25">
      <c r="A6887" s="21"/>
      <c r="B6887" s="23"/>
      <c r="C6887" s="20"/>
      <c r="D6887" s="22"/>
      <c r="E6887" s="22"/>
    </row>
    <row r="6888" spans="1:5" ht="20.25">
      <c r="A6888" s="21" t="s">
        <v>775</v>
      </c>
      <c r="B6888" s="23"/>
      <c r="C6888" s="20"/>
      <c r="D6888" s="22"/>
      <c r="E6888" s="22"/>
    </row>
    <row r="6889" spans="1:5" ht="20.25">
      <c r="A6889" s="21" t="s">
        <v>5</v>
      </c>
      <c r="B6889" s="24"/>
      <c r="C6889" s="21"/>
      <c r="D6889" s="22"/>
      <c r="E6889" s="22"/>
    </row>
    <row r="6890" spans="1:5" ht="20.25">
      <c r="A6890" s="21" t="s">
        <v>6</v>
      </c>
      <c r="B6890" s="24"/>
      <c r="C6890" s="21"/>
      <c r="D6890" s="22"/>
      <c r="E6890" s="22"/>
    </row>
    <row r="6891" spans="1:5" ht="20.25">
      <c r="A6891" s="714" t="s">
        <v>7</v>
      </c>
      <c r="B6891" s="26" t="s">
        <v>8</v>
      </c>
      <c r="C6891" s="712" t="s">
        <v>9</v>
      </c>
      <c r="D6891" s="713"/>
      <c r="E6891" s="714" t="s">
        <v>10</v>
      </c>
    </row>
    <row r="6892" spans="1:5" ht="20.25">
      <c r="A6892" s="27"/>
      <c r="B6892" s="28" t="s">
        <v>11</v>
      </c>
      <c r="C6892" s="714"/>
      <c r="D6892" s="29"/>
      <c r="E6892" s="27" t="s">
        <v>12</v>
      </c>
    </row>
    <row r="6893" spans="1:5" ht="20.25">
      <c r="A6893" s="30"/>
      <c r="B6893" s="31"/>
      <c r="C6893" s="715" t="s">
        <v>13</v>
      </c>
      <c r="D6893" s="718" t="s">
        <v>14</v>
      </c>
      <c r="E6893" s="715"/>
    </row>
    <row r="6894" spans="1:5" ht="20.25">
      <c r="A6894" s="219" t="s">
        <v>777</v>
      </c>
      <c r="B6894" s="34" t="s">
        <v>40</v>
      </c>
      <c r="C6894" s="34" t="s">
        <v>19</v>
      </c>
      <c r="D6894" s="35">
        <v>43190</v>
      </c>
      <c r="E6894" s="260">
        <v>450127</v>
      </c>
    </row>
    <row r="6895" spans="1:5" ht="20.25">
      <c r="A6895" s="281"/>
      <c r="B6895" s="280"/>
      <c r="C6895" s="630"/>
      <c r="D6895" s="633"/>
      <c r="E6895" s="244">
        <v>-22</v>
      </c>
    </row>
    <row r="6896" spans="1:5" ht="20.25">
      <c r="A6896" s="130"/>
      <c r="B6896" s="280"/>
      <c r="C6896" s="630"/>
      <c r="D6896" s="630"/>
      <c r="E6896" s="632"/>
    </row>
    <row r="6897" spans="1:5" ht="20.25">
      <c r="A6897" s="130"/>
      <c r="B6897" s="280"/>
      <c r="C6897" s="630"/>
      <c r="D6897" s="633"/>
      <c r="E6897" s="632"/>
    </row>
    <row r="6898" spans="1:5" ht="20.25">
      <c r="A6898" s="130"/>
      <c r="B6898" s="280"/>
      <c r="C6898" s="630"/>
      <c r="D6898" s="630"/>
      <c r="E6898" s="632"/>
    </row>
    <row r="6899" spans="1:5" ht="20.25">
      <c r="A6899" s="130"/>
      <c r="B6899" s="280"/>
      <c r="C6899" s="630"/>
      <c r="D6899" s="633"/>
      <c r="E6899" s="632"/>
    </row>
    <row r="6900" spans="1:5" ht="20.25">
      <c r="A6900" s="130"/>
      <c r="B6900" s="280"/>
      <c r="C6900" s="630"/>
      <c r="D6900" s="630"/>
      <c r="E6900" s="632"/>
    </row>
    <row r="6901" spans="1:5" ht="20.25">
      <c r="A6901" s="130"/>
      <c r="B6901" s="280"/>
      <c r="C6901" s="630"/>
      <c r="D6901" s="633"/>
      <c r="E6901" s="632"/>
    </row>
    <row r="6902" spans="1:5" ht="20.25">
      <c r="A6902" s="281"/>
      <c r="B6902" s="280"/>
      <c r="C6902" s="630"/>
      <c r="D6902" s="633"/>
      <c r="E6902" s="632"/>
    </row>
    <row r="6903" spans="1:5" ht="20.25">
      <c r="A6903" s="130"/>
      <c r="B6903" s="280"/>
      <c r="C6903" s="630"/>
      <c r="D6903" s="630"/>
      <c r="E6903" s="632"/>
    </row>
    <row r="6904" spans="1:5" ht="20.25">
      <c r="A6904" s="130"/>
      <c r="B6904" s="280"/>
      <c r="C6904" s="630"/>
      <c r="D6904" s="633"/>
      <c r="E6904" s="632"/>
    </row>
    <row r="6905" spans="1:5" ht="20.25">
      <c r="A6905" s="48"/>
      <c r="B6905" s="27"/>
      <c r="C6905" s="630"/>
      <c r="D6905" s="633"/>
      <c r="E6905" s="632"/>
    </row>
    <row r="6906" spans="1:5" ht="20.25">
      <c r="A6906" s="48"/>
      <c r="B6906" s="27"/>
      <c r="C6906" s="27"/>
      <c r="D6906" s="27"/>
      <c r="E6906" s="89"/>
    </row>
    <row r="6907" spans="1:5" ht="20.25">
      <c r="A6907" s="281"/>
      <c r="B6907" s="280"/>
      <c r="C6907" s="280"/>
      <c r="D6907" s="38"/>
      <c r="E6907" s="89"/>
    </row>
    <row r="6908" spans="1:5" ht="20.25">
      <c r="A6908" s="281"/>
      <c r="B6908" s="280"/>
      <c r="C6908" s="280"/>
      <c r="D6908" s="38"/>
      <c r="E6908" s="89"/>
    </row>
    <row r="6909" spans="1:5" ht="20.25">
      <c r="A6909" s="130"/>
      <c r="B6909" s="280"/>
      <c r="C6909" s="280"/>
      <c r="D6909" s="38"/>
      <c r="E6909" s="89"/>
    </row>
    <row r="6910" spans="1:5" ht="20.25">
      <c r="A6910" s="130"/>
      <c r="B6910" s="280"/>
      <c r="C6910" s="280"/>
      <c r="D6910" s="38"/>
      <c r="E6910" s="89"/>
    </row>
    <row r="6911" spans="1:5" ht="20.25">
      <c r="A6911" s="130"/>
      <c r="B6911" s="280"/>
      <c r="C6911" s="280"/>
      <c r="D6911" s="38"/>
      <c r="E6911" s="89"/>
    </row>
    <row r="6912" spans="1:5" ht="20.25">
      <c r="A6912" s="281"/>
      <c r="B6912" s="280"/>
      <c r="C6912" s="280"/>
      <c r="D6912" s="45"/>
      <c r="E6912" s="46"/>
    </row>
    <row r="6913" spans="1:5" ht="20.25">
      <c r="A6913" s="281"/>
      <c r="B6913" s="280"/>
      <c r="C6913" s="280"/>
      <c r="D6913" s="45"/>
      <c r="E6913" s="46"/>
    </row>
    <row r="6914" spans="1:5" ht="20.25">
      <c r="A6914" s="281"/>
      <c r="B6914" s="280"/>
      <c r="C6914" s="280"/>
      <c r="D6914" s="45" t="s">
        <v>29</v>
      </c>
      <c r="E6914" s="46"/>
    </row>
    <row r="6915" spans="1:5" ht="20.25">
      <c r="A6915" s="281"/>
      <c r="B6915" s="280"/>
      <c r="C6915" s="280"/>
      <c r="D6915" s="45"/>
      <c r="E6915" s="46"/>
    </row>
    <row r="6916" spans="1:5" ht="20.25">
      <c r="A6916" s="48"/>
      <c r="B6916" s="47"/>
      <c r="C6916" s="47"/>
      <c r="D6916" s="49"/>
      <c r="E6916" s="50"/>
    </row>
    <row r="6917" spans="1:5" ht="20.25">
      <c r="A6917" s="51"/>
      <c r="B6917" s="30"/>
      <c r="C6917" s="30"/>
      <c r="D6917" s="49"/>
      <c r="E6917" s="50"/>
    </row>
    <row r="6918" spans="1:5" ht="20.25">
      <c r="A6918" s="52"/>
      <c r="B6918" s="53"/>
      <c r="C6918" s="1268" t="s">
        <v>779</v>
      </c>
      <c r="D6918" s="1269"/>
      <c r="E6918" s="140">
        <f>SUM(E6894:E6917)</f>
        <v>450105</v>
      </c>
    </row>
    <row r="6919" spans="1:5" ht="20.25">
      <c r="A6919" s="55" t="s">
        <v>23</v>
      </c>
      <c r="B6919" s="53"/>
      <c r="C6919" s="28"/>
      <c r="D6919" s="28"/>
      <c r="E6919" s="179"/>
    </row>
    <row r="6920" spans="1:5" ht="20.25">
      <c r="A6920" s="19" t="s">
        <v>0</v>
      </c>
      <c r="B6920" s="40"/>
      <c r="C6920" s="40"/>
      <c r="D6920" s="40"/>
      <c r="E6920" s="40"/>
    </row>
    <row r="6921" spans="1:5" ht="20.25">
      <c r="A6921" s="19" t="s">
        <v>1</v>
      </c>
    </row>
    <row r="6922" spans="1:5" ht="20.25">
      <c r="A6922" s="19"/>
    </row>
    <row r="6924" spans="1:5" ht="20.25">
      <c r="A6924" s="19" t="s">
        <v>3</v>
      </c>
      <c r="B6924" s="23"/>
      <c r="C6924" s="20"/>
      <c r="D6924" s="22"/>
      <c r="E6924" s="22"/>
    </row>
    <row r="6925" spans="1:5" ht="20.25">
      <c r="A6925" s="21"/>
      <c r="B6925" s="23"/>
      <c r="C6925" s="20"/>
      <c r="D6925" s="22"/>
      <c r="E6925" s="22"/>
    </row>
    <row r="6926" spans="1:5" ht="20.25">
      <c r="A6926" s="21" t="s">
        <v>776</v>
      </c>
      <c r="B6926" s="23"/>
      <c r="C6926" s="20"/>
      <c r="D6926" s="22"/>
      <c r="E6926" s="22"/>
    </row>
    <row r="6927" spans="1:5" ht="20.25">
      <c r="A6927" s="21" t="s">
        <v>5</v>
      </c>
      <c r="B6927" s="24"/>
      <c r="C6927" s="21"/>
      <c r="D6927" s="22"/>
      <c r="E6927" s="22"/>
    </row>
    <row r="6928" spans="1:5" ht="20.25">
      <c r="A6928" s="21" t="s">
        <v>6</v>
      </c>
      <c r="B6928" s="24"/>
      <c r="C6928" s="21"/>
      <c r="D6928" s="22"/>
      <c r="E6928" s="22"/>
    </row>
    <row r="6929" spans="1:5" ht="20.25">
      <c r="A6929" s="714" t="s">
        <v>7</v>
      </c>
      <c r="B6929" s="26" t="s">
        <v>8</v>
      </c>
      <c r="C6929" s="712" t="s">
        <v>9</v>
      </c>
      <c r="D6929" s="713"/>
      <c r="E6929" s="714" t="s">
        <v>10</v>
      </c>
    </row>
    <row r="6930" spans="1:5" ht="20.25">
      <c r="A6930" s="27"/>
      <c r="B6930" s="28" t="s">
        <v>11</v>
      </c>
      <c r="C6930" s="714"/>
      <c r="D6930" s="29"/>
      <c r="E6930" s="27" t="s">
        <v>12</v>
      </c>
    </row>
    <row r="6931" spans="1:5" ht="20.25">
      <c r="A6931" s="30"/>
      <c r="B6931" s="31"/>
      <c r="C6931" s="715" t="s">
        <v>13</v>
      </c>
      <c r="D6931" s="718" t="s">
        <v>14</v>
      </c>
      <c r="E6931" s="715"/>
    </row>
    <row r="6932" spans="1:5" ht="20.25">
      <c r="A6932" s="219" t="s">
        <v>778</v>
      </c>
      <c r="B6932" s="34" t="s">
        <v>40</v>
      </c>
      <c r="C6932" s="34" t="s">
        <v>19</v>
      </c>
      <c r="D6932" s="35">
        <v>43190</v>
      </c>
      <c r="E6932" s="260">
        <v>366745</v>
      </c>
    </row>
    <row r="6933" spans="1:5" ht="20.25">
      <c r="A6933" s="281"/>
      <c r="B6933" s="280"/>
      <c r="C6933" s="630"/>
      <c r="D6933" s="633"/>
      <c r="E6933" s="632"/>
    </row>
    <row r="6934" spans="1:5" ht="20.25">
      <c r="A6934" s="130"/>
      <c r="B6934" s="280"/>
      <c r="C6934" s="630"/>
      <c r="D6934" s="630"/>
      <c r="E6934" s="632"/>
    </row>
    <row r="6935" spans="1:5" ht="20.25">
      <c r="A6935" s="130"/>
      <c r="B6935" s="280"/>
      <c r="C6935" s="630"/>
      <c r="D6935" s="633"/>
      <c r="E6935" s="632"/>
    </row>
    <row r="6936" spans="1:5" ht="20.25">
      <c r="A6936" s="130"/>
      <c r="B6936" s="280"/>
      <c r="C6936" s="630"/>
      <c r="D6936" s="630"/>
      <c r="E6936" s="632"/>
    </row>
    <row r="6937" spans="1:5" ht="20.25">
      <c r="A6937" s="130"/>
      <c r="B6937" s="280"/>
      <c r="C6937" s="630"/>
      <c r="D6937" s="633"/>
      <c r="E6937" s="632"/>
    </row>
    <row r="6938" spans="1:5" ht="20.25">
      <c r="A6938" s="130"/>
      <c r="B6938" s="280"/>
      <c r="C6938" s="630"/>
      <c r="D6938" s="630"/>
      <c r="E6938" s="632"/>
    </row>
    <row r="6939" spans="1:5" ht="20.25">
      <c r="A6939" s="130"/>
      <c r="B6939" s="280"/>
      <c r="C6939" s="630"/>
      <c r="D6939" s="633"/>
      <c r="E6939" s="632"/>
    </row>
    <row r="6940" spans="1:5" ht="20.25">
      <c r="A6940" s="281"/>
      <c r="B6940" s="280"/>
      <c r="C6940" s="630"/>
      <c r="D6940" s="633"/>
      <c r="E6940" s="632"/>
    </row>
    <row r="6941" spans="1:5" ht="20.25">
      <c r="A6941" s="130"/>
      <c r="B6941" s="280"/>
      <c r="C6941" s="630"/>
      <c r="D6941" s="630"/>
      <c r="E6941" s="632"/>
    </row>
    <row r="6942" spans="1:5" ht="20.25">
      <c r="A6942" s="130"/>
      <c r="B6942" s="280"/>
      <c r="C6942" s="630"/>
      <c r="D6942" s="633"/>
      <c r="E6942" s="632"/>
    </row>
    <row r="6943" spans="1:5" ht="20.25">
      <c r="A6943" s="48"/>
      <c r="B6943" s="27"/>
      <c r="C6943" s="630"/>
      <c r="D6943" s="633"/>
      <c r="E6943" s="632"/>
    </row>
    <row r="6944" spans="1:5" ht="20.25">
      <c r="A6944" s="48"/>
      <c r="B6944" s="27"/>
      <c r="C6944" s="27"/>
      <c r="D6944" s="27"/>
      <c r="E6944" s="89"/>
    </row>
    <row r="6945" spans="1:5" ht="20.25">
      <c r="A6945" s="281"/>
      <c r="B6945" s="280"/>
      <c r="C6945" s="280"/>
      <c r="D6945" s="38"/>
      <c r="E6945" s="89"/>
    </row>
    <row r="6946" spans="1:5" ht="20.25">
      <c r="A6946" s="281"/>
      <c r="B6946" s="280"/>
      <c r="C6946" s="280"/>
      <c r="D6946" s="38"/>
      <c r="E6946" s="89"/>
    </row>
    <row r="6947" spans="1:5" ht="20.25">
      <c r="A6947" s="130"/>
      <c r="B6947" s="280"/>
      <c r="C6947" s="280"/>
      <c r="D6947" s="38"/>
      <c r="E6947" s="89"/>
    </row>
    <row r="6948" spans="1:5" ht="20.25">
      <c r="A6948" s="130"/>
      <c r="B6948" s="280"/>
      <c r="C6948" s="280"/>
      <c r="D6948" s="38"/>
      <c r="E6948" s="89"/>
    </row>
    <row r="6949" spans="1:5" ht="20.25">
      <c r="A6949" s="130"/>
      <c r="B6949" s="280"/>
      <c r="C6949" s="280"/>
      <c r="D6949" s="38"/>
      <c r="E6949" s="89"/>
    </row>
    <row r="6950" spans="1:5" ht="20.25">
      <c r="A6950" s="281"/>
      <c r="B6950" s="280"/>
      <c r="C6950" s="280"/>
      <c r="D6950" s="45"/>
      <c r="E6950" s="46"/>
    </row>
    <row r="6951" spans="1:5" ht="20.25">
      <c r="A6951" s="281"/>
      <c r="B6951" s="280"/>
      <c r="C6951" s="280"/>
      <c r="D6951" s="45"/>
      <c r="E6951" s="46"/>
    </row>
    <row r="6952" spans="1:5" ht="20.25">
      <c r="A6952" s="281"/>
      <c r="B6952" s="280"/>
      <c r="C6952" s="280"/>
      <c r="D6952" s="45" t="s">
        <v>29</v>
      </c>
      <c r="E6952" s="46"/>
    </row>
    <row r="6953" spans="1:5" ht="20.25">
      <c r="A6953" s="281"/>
      <c r="B6953" s="280"/>
      <c r="C6953" s="280"/>
      <c r="D6953" s="45"/>
      <c r="E6953" s="46"/>
    </row>
    <row r="6954" spans="1:5" ht="20.25">
      <c r="A6954" s="48"/>
      <c r="B6954" s="47"/>
      <c r="C6954" s="47"/>
      <c r="D6954" s="49"/>
      <c r="E6954" s="50"/>
    </row>
    <row r="6955" spans="1:5" ht="20.25">
      <c r="A6955" s="51"/>
      <c r="B6955" s="30"/>
      <c r="C6955" s="30"/>
      <c r="D6955" s="49"/>
      <c r="E6955" s="50"/>
    </row>
    <row r="6956" spans="1:5" ht="20.25">
      <c r="A6956" s="52"/>
      <c r="B6956" s="53"/>
      <c r="C6956" s="1268" t="s">
        <v>779</v>
      </c>
      <c r="D6956" s="1269"/>
      <c r="E6956" s="140">
        <f>SUM(E6932:E6955)</f>
        <v>366745</v>
      </c>
    </row>
    <row r="6957" spans="1:5" ht="20.25">
      <c r="A6957" s="55" t="s">
        <v>23</v>
      </c>
      <c r="B6957" s="53"/>
      <c r="C6957" s="28"/>
      <c r="D6957" s="28"/>
      <c r="E6957" s="179"/>
    </row>
  </sheetData>
  <mergeCells count="281">
    <mergeCell ref="C9:D9"/>
    <mergeCell ref="C39:D39"/>
    <mergeCell ref="C51:D51"/>
    <mergeCell ref="C79:D79"/>
    <mergeCell ref="C92:D92"/>
    <mergeCell ref="C121:D121"/>
    <mergeCell ref="C256:D256"/>
    <mergeCell ref="C285:D285"/>
    <mergeCell ref="C297:D297"/>
    <mergeCell ref="C326:D326"/>
    <mergeCell ref="C338:D338"/>
    <mergeCell ref="C367:D367"/>
    <mergeCell ref="C133:D133"/>
    <mergeCell ref="C163:D163"/>
    <mergeCell ref="C174:D174"/>
    <mergeCell ref="C202:D202"/>
    <mergeCell ref="C215:D215"/>
    <mergeCell ref="C244:D244"/>
    <mergeCell ref="C501:D501"/>
    <mergeCell ref="C530:D530"/>
    <mergeCell ref="C541:D541"/>
    <mergeCell ref="E541:E543"/>
    <mergeCell ref="C542:C543"/>
    <mergeCell ref="D542:D543"/>
    <mergeCell ref="C379:D379"/>
    <mergeCell ref="C408:D408"/>
    <mergeCell ref="C420:D420"/>
    <mergeCell ref="C449:D449"/>
    <mergeCell ref="C461:D461"/>
    <mergeCell ref="C490:D490"/>
    <mergeCell ref="C691:D691"/>
    <mergeCell ref="C702:D702"/>
    <mergeCell ref="C732:D732"/>
    <mergeCell ref="C742:D742"/>
    <mergeCell ref="C772:D772"/>
    <mergeCell ref="C784:D784"/>
    <mergeCell ref="C571:D571"/>
    <mergeCell ref="C582:D582"/>
    <mergeCell ref="C611:D611"/>
    <mergeCell ref="C622:D622"/>
    <mergeCell ref="C651:D651"/>
    <mergeCell ref="C662:D662"/>
    <mergeCell ref="C935:D935"/>
    <mergeCell ref="C948:D948"/>
    <mergeCell ref="C978:D978"/>
    <mergeCell ref="C989:D989"/>
    <mergeCell ref="B1003:D1006"/>
    <mergeCell ref="C1019:D1019"/>
    <mergeCell ref="C814:D814"/>
    <mergeCell ref="C825:D825"/>
    <mergeCell ref="C855:D855"/>
    <mergeCell ref="C866:D866"/>
    <mergeCell ref="C896:D896"/>
    <mergeCell ref="C907:D907"/>
    <mergeCell ref="C1147:D1147"/>
    <mergeCell ref="C1178:D1178"/>
    <mergeCell ref="C1188:D1188"/>
    <mergeCell ref="C1216:D1216"/>
    <mergeCell ref="C1230:D1230"/>
    <mergeCell ref="C1260:D1260"/>
    <mergeCell ref="C1030:D1030"/>
    <mergeCell ref="C1060:D1060"/>
    <mergeCell ref="C1071:D1071"/>
    <mergeCell ref="C1101:D1101"/>
    <mergeCell ref="C1112:D1112"/>
    <mergeCell ref="C1137:D1137"/>
    <mergeCell ref="C1395:D1395"/>
    <mergeCell ref="C1424:D1424"/>
    <mergeCell ref="C1436:D1436"/>
    <mergeCell ref="C1465:D1465"/>
    <mergeCell ref="C1476:D1476"/>
    <mergeCell ref="C1506:D1506"/>
    <mergeCell ref="C1271:D1271"/>
    <mergeCell ref="C1301:D1301"/>
    <mergeCell ref="C1312:D1312"/>
    <mergeCell ref="C1342:D1342"/>
    <mergeCell ref="C1353:D1353"/>
    <mergeCell ref="C1383:D1383"/>
    <mergeCell ref="C1640:D1640"/>
    <mergeCell ref="C1670:D1670"/>
    <mergeCell ref="C1681:D1681"/>
    <mergeCell ref="C1711:D1711"/>
    <mergeCell ref="C1722:D1722"/>
    <mergeCell ref="C1752:D1752"/>
    <mergeCell ref="C1517:D1517"/>
    <mergeCell ref="C1547:D1547"/>
    <mergeCell ref="C1558:D1558"/>
    <mergeCell ref="C1588:D1588"/>
    <mergeCell ref="C1599:D1599"/>
    <mergeCell ref="C1629:D1629"/>
    <mergeCell ref="C1886:D1886"/>
    <mergeCell ref="C1916:D1916"/>
    <mergeCell ref="C1927:D1927"/>
    <mergeCell ref="C1960:D1960"/>
    <mergeCell ref="C1971:D1971"/>
    <mergeCell ref="C2001:D2001"/>
    <mergeCell ref="C1763:D1763"/>
    <mergeCell ref="C1793:D1793"/>
    <mergeCell ref="C1804:D1804"/>
    <mergeCell ref="C1834:D1834"/>
    <mergeCell ref="C1845:D1845"/>
    <mergeCell ref="C1875:D1875"/>
    <mergeCell ref="C2135:D2135"/>
    <mergeCell ref="C2164:D2164"/>
    <mergeCell ref="C2175:D2175"/>
    <mergeCell ref="C2203:D2203"/>
    <mergeCell ref="C2216:D2216"/>
    <mergeCell ref="C2245:D2245"/>
    <mergeCell ref="C2012:D2012"/>
    <mergeCell ref="C2042:D2042"/>
    <mergeCell ref="C2052:D2052"/>
    <mergeCell ref="C2083:D2083"/>
    <mergeCell ref="C2094:D2094"/>
    <mergeCell ref="C2124:D2124"/>
    <mergeCell ref="C2380:D2380"/>
    <mergeCell ref="C2410:D2410"/>
    <mergeCell ref="C2421:D2421"/>
    <mergeCell ref="C2448:D2448"/>
    <mergeCell ref="C2462:D2462"/>
    <mergeCell ref="F2472:G2472"/>
    <mergeCell ref="C2257:D2257"/>
    <mergeCell ref="C2287:D2287"/>
    <mergeCell ref="C2297:D2297"/>
    <mergeCell ref="C2328:D2328"/>
    <mergeCell ref="C2339:D2339"/>
    <mergeCell ref="C2369:D2369"/>
    <mergeCell ref="C2615:D2615"/>
    <mergeCell ref="C2626:D2626"/>
    <mergeCell ref="C2656:D2656"/>
    <mergeCell ref="C2667:D2667"/>
    <mergeCell ref="C2697:D2697"/>
    <mergeCell ref="C2708:D2708"/>
    <mergeCell ref="C2492:D2492"/>
    <mergeCell ref="C2502:D2502"/>
    <mergeCell ref="C2529:D2529"/>
    <mergeCell ref="C2544:D2544"/>
    <mergeCell ref="C2574:D2574"/>
    <mergeCell ref="C2585:D2585"/>
    <mergeCell ref="C2831:D2831"/>
    <mergeCell ref="C2863:D2863"/>
    <mergeCell ref="C2872:D2872"/>
    <mergeCell ref="C2899:D2899"/>
    <mergeCell ref="C2914:D2914"/>
    <mergeCell ref="B2917:D2917"/>
    <mergeCell ref="C2736:D2736"/>
    <mergeCell ref="C2749:D2749"/>
    <mergeCell ref="B2752:D2752"/>
    <mergeCell ref="C2778:D2778"/>
    <mergeCell ref="C2790:D2790"/>
    <mergeCell ref="C2820:D2820"/>
    <mergeCell ref="F3313:F3314"/>
    <mergeCell ref="C3315:D3315"/>
    <mergeCell ref="C3069:D3069"/>
    <mergeCell ref="C3080:D3080"/>
    <mergeCell ref="C3110:D3110"/>
    <mergeCell ref="C3121:D3121"/>
    <mergeCell ref="C3151:D3151"/>
    <mergeCell ref="C3162:D3162"/>
    <mergeCell ref="C2945:D2945"/>
    <mergeCell ref="C2956:D2956"/>
    <mergeCell ref="C2987:D2987"/>
    <mergeCell ref="C2998:D2998"/>
    <mergeCell ref="C3028:D3028"/>
    <mergeCell ref="C3039:D3039"/>
    <mergeCell ref="C3356:D3356"/>
    <mergeCell ref="C3395:D3395"/>
    <mergeCell ref="B3409:D3409"/>
    <mergeCell ref="C3437:D3437"/>
    <mergeCell ref="C3479:D3479"/>
    <mergeCell ref="C3520:D3520"/>
    <mergeCell ref="C3192:D3192"/>
    <mergeCell ref="C3203:D3203"/>
    <mergeCell ref="C3233:D3233"/>
    <mergeCell ref="C3274:D3274"/>
    <mergeCell ref="C3807:D3807"/>
    <mergeCell ref="C3848:D3848"/>
    <mergeCell ref="C3889:D3889"/>
    <mergeCell ref="C3930:D3930"/>
    <mergeCell ref="C3971:D3971"/>
    <mergeCell ref="C4012:D4012"/>
    <mergeCell ref="C3561:D3561"/>
    <mergeCell ref="C3602:D3602"/>
    <mergeCell ref="C3643:D3643"/>
    <mergeCell ref="C3684:D3684"/>
    <mergeCell ref="C3725:D3725"/>
    <mergeCell ref="C3766:D3766"/>
    <mergeCell ref="C4258:D4258"/>
    <mergeCell ref="C4299:D4299"/>
    <mergeCell ref="C4340:D4340"/>
    <mergeCell ref="C4381:D4381"/>
    <mergeCell ref="C4422:D4422"/>
    <mergeCell ref="C4462:D4462"/>
    <mergeCell ref="C4053:D4053"/>
    <mergeCell ref="C4094:D4094"/>
    <mergeCell ref="C4135:D4135"/>
    <mergeCell ref="C4176:D4176"/>
    <mergeCell ref="C4187:D4187"/>
    <mergeCell ref="C4217:D4217"/>
    <mergeCell ref="C4638:D4638"/>
    <mergeCell ref="C4668:D4668"/>
    <mergeCell ref="C4679:D4679"/>
    <mergeCell ref="C4709:D4709"/>
    <mergeCell ref="C4720:D4720"/>
    <mergeCell ref="C4750:D4750"/>
    <mergeCell ref="C4504:D4504"/>
    <mergeCell ref="C4545:D4545"/>
    <mergeCell ref="C4556:D4556"/>
    <mergeCell ref="C4586:D4586"/>
    <mergeCell ref="C4597:D4597"/>
    <mergeCell ref="C4627:D4627"/>
    <mergeCell ref="C4884:D4884"/>
    <mergeCell ref="C4914:D4914"/>
    <mergeCell ref="C4955:D4955"/>
    <mergeCell ref="C4996:D4996"/>
    <mergeCell ref="C5037:D5037"/>
    <mergeCell ref="C5078:D5078"/>
    <mergeCell ref="C4761:D4761"/>
    <mergeCell ref="C4791:D4791"/>
    <mergeCell ref="C4802:D4802"/>
    <mergeCell ref="C4832:D4832"/>
    <mergeCell ref="C4843:D4843"/>
    <mergeCell ref="C4873:D4873"/>
    <mergeCell ref="C5242:D5242"/>
    <mergeCell ref="C5253:D5253"/>
    <mergeCell ref="C5283:D5283"/>
    <mergeCell ref="C5294:D5294"/>
    <mergeCell ref="C5324:D5324"/>
    <mergeCell ref="C5335:D5335"/>
    <mergeCell ref="C5117:D5117"/>
    <mergeCell ref="C5130:D5130"/>
    <mergeCell ref="C5160:D5160"/>
    <mergeCell ref="C5171:D5171"/>
    <mergeCell ref="C5201:D5201"/>
    <mergeCell ref="C5211:D5211"/>
    <mergeCell ref="C5488:D5488"/>
    <mergeCell ref="C5499:D5499"/>
    <mergeCell ref="C5529:D5529"/>
    <mergeCell ref="C5540:D5540"/>
    <mergeCell ref="C5570:D5570"/>
    <mergeCell ref="C5581:D5581"/>
    <mergeCell ref="C5365:D5365"/>
    <mergeCell ref="C5376:D5376"/>
    <mergeCell ref="C5406:D5406"/>
    <mergeCell ref="C5417:D5417"/>
    <mergeCell ref="C5447:D5447"/>
    <mergeCell ref="C5458:D5458"/>
    <mergeCell ref="C5775:D5775"/>
    <mergeCell ref="C5815:D5815"/>
    <mergeCell ref="C5857:D5857"/>
    <mergeCell ref="C5898:D5898"/>
    <mergeCell ref="C5939:D5939"/>
    <mergeCell ref="C5980:D5980"/>
    <mergeCell ref="F5586:G5586"/>
    <mergeCell ref="C5611:D5611"/>
    <mergeCell ref="C5652:D5652"/>
    <mergeCell ref="C5664:D5664"/>
    <mergeCell ref="C5693:D5693"/>
    <mergeCell ref="C5734:D5734"/>
    <mergeCell ref="C6308:D6308"/>
    <mergeCell ref="C6349:D6349"/>
    <mergeCell ref="C6390:D6390"/>
    <mergeCell ref="C6432:D6432"/>
    <mergeCell ref="C6473:D6473"/>
    <mergeCell ref="C6515:D6515"/>
    <mergeCell ref="C6022:D6022"/>
    <mergeCell ref="C6063:D6063"/>
    <mergeCell ref="C6104:D6104"/>
    <mergeCell ref="C6145:D6145"/>
    <mergeCell ref="C6227:D6227"/>
    <mergeCell ref="C6267:D6267"/>
    <mergeCell ref="C6803:D6803"/>
    <mergeCell ref="C6842:D6842"/>
    <mergeCell ref="C6880:D6880"/>
    <mergeCell ref="C6918:D6918"/>
    <mergeCell ref="C6956:D6956"/>
    <mergeCell ref="C6556:D6556"/>
    <mergeCell ref="C6597:D6597"/>
    <mergeCell ref="C6638:D6638"/>
    <mergeCell ref="C6677:D6677"/>
    <mergeCell ref="C6720:D6720"/>
    <mergeCell ref="C6760:D6760"/>
  </mergeCells>
  <pageMargins left="0.70866141732283472" right="0.70866141732283472" top="0.74803149606299213" bottom="0.74803149606299213" header="0.31496062992125984" footer="0.31496062992125984"/>
  <pageSetup paperSize="9" scale="59" orientation="landscape" verticalDpi="0" r:id="rId1"/>
  <rowBreaks count="17" manualBreakCount="17">
    <brk id="40" max="16383" man="1"/>
    <brk id="81" max="16383" man="1"/>
    <brk id="123" max="16383" man="1"/>
    <brk id="164" max="16383" man="1"/>
    <brk id="205" max="16383" man="1"/>
    <brk id="246" max="16383" man="1"/>
    <brk id="287" max="16383" man="1"/>
    <brk id="328" max="16383" man="1"/>
    <brk id="369" max="16383" man="1"/>
    <brk id="410" max="16383" man="1"/>
    <brk id="451" max="16383" man="1"/>
    <brk id="491" max="16383" man="1"/>
    <brk id="531" max="16383" man="1"/>
    <brk id="572" max="16383" man="1"/>
    <brk id="612" max="16383" man="1"/>
    <brk id="1102" max="16383" man="1"/>
    <brk id="113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H115"/>
  <sheetViews>
    <sheetView topLeftCell="A46" workbookViewId="0">
      <selection activeCell="E51" activeCellId="1" sqref="E47 E51"/>
    </sheetView>
  </sheetViews>
  <sheetFormatPr baseColWidth="10" defaultRowHeight="21"/>
  <cols>
    <col min="1" max="1" width="31.28515625" style="290" customWidth="1"/>
    <col min="2" max="2" width="26.140625" style="779" customWidth="1"/>
    <col min="3" max="3" width="10.85546875" style="815" customWidth="1"/>
    <col min="4" max="4" width="16.85546875" style="290" bestFit="1" customWidth="1"/>
    <col min="5" max="5" width="24.42578125" style="290" customWidth="1"/>
    <col min="6" max="6" width="17.85546875" style="794" bestFit="1" customWidth="1"/>
    <col min="7" max="8" width="11.42578125" style="796"/>
  </cols>
  <sheetData>
    <row r="1" spans="1:8" s="279" customFormat="1" ht="20.25">
      <c r="A1" s="773" t="s">
        <v>15</v>
      </c>
      <c r="B1" s="780" t="s">
        <v>18</v>
      </c>
      <c r="C1" s="808" t="s">
        <v>19</v>
      </c>
      <c r="D1" s="727">
        <v>43159</v>
      </c>
      <c r="E1" s="759">
        <v>1401936</v>
      </c>
      <c r="F1" s="792"/>
      <c r="G1" s="796"/>
      <c r="H1" s="796"/>
    </row>
    <row r="2" spans="1:8" s="279" customFormat="1" thickBot="1">
      <c r="A2" s="774"/>
      <c r="B2" s="781" t="s">
        <v>73</v>
      </c>
      <c r="C2" s="809" t="s">
        <v>781</v>
      </c>
      <c r="D2" s="760">
        <v>43190</v>
      </c>
      <c r="E2" s="765">
        <v>-1397049</v>
      </c>
      <c r="F2" s="792"/>
      <c r="G2" s="796"/>
      <c r="H2" s="796"/>
    </row>
    <row r="3" spans="1:8">
      <c r="A3" s="773" t="s">
        <v>25</v>
      </c>
      <c r="B3" s="780" t="s">
        <v>28</v>
      </c>
      <c r="C3" s="808" t="s">
        <v>19</v>
      </c>
      <c r="D3" s="727">
        <v>43131</v>
      </c>
      <c r="E3" s="761">
        <v>215642</v>
      </c>
    </row>
    <row r="4" spans="1:8" ht="21.75" thickBot="1">
      <c r="A4" s="762"/>
      <c r="B4" s="782" t="s">
        <v>27</v>
      </c>
      <c r="C4" s="809" t="s">
        <v>19</v>
      </c>
      <c r="D4" s="730">
        <v>43190</v>
      </c>
      <c r="E4" s="766">
        <v>-212446</v>
      </c>
    </row>
    <row r="5" spans="1:8" s="279" customFormat="1" ht="21.75" thickBot="1">
      <c r="A5" s="773" t="s">
        <v>163</v>
      </c>
      <c r="B5" s="780" t="s">
        <v>18</v>
      </c>
      <c r="C5" s="808" t="s">
        <v>19</v>
      </c>
      <c r="D5" s="724">
        <v>43190</v>
      </c>
      <c r="E5" s="725">
        <v>5445382</v>
      </c>
      <c r="F5" s="793">
        <v>43212</v>
      </c>
      <c r="G5" s="796"/>
      <c r="H5" s="796"/>
    </row>
    <row r="6" spans="1:8" s="279" customFormat="1">
      <c r="A6" s="773" t="s">
        <v>194</v>
      </c>
      <c r="B6" s="783" t="s">
        <v>34</v>
      </c>
      <c r="C6" s="808" t="s">
        <v>17</v>
      </c>
      <c r="D6" s="727">
        <v>43174</v>
      </c>
      <c r="E6" s="728">
        <v>8134679</v>
      </c>
      <c r="F6" s="793">
        <v>43200</v>
      </c>
      <c r="G6" s="796"/>
      <c r="H6" s="796"/>
    </row>
    <row r="7" spans="1:8" s="279" customFormat="1">
      <c r="A7" s="775"/>
      <c r="B7" s="784" t="s">
        <v>34</v>
      </c>
      <c r="C7" s="810" t="s">
        <v>19</v>
      </c>
      <c r="D7" s="42">
        <v>43190</v>
      </c>
      <c r="E7" s="729">
        <v>7005220</v>
      </c>
      <c r="F7" s="793">
        <v>43212</v>
      </c>
      <c r="G7" s="796"/>
      <c r="H7" s="796"/>
    </row>
    <row r="8" spans="1:8" s="279" customFormat="1">
      <c r="A8" s="775"/>
      <c r="B8" s="784" t="s">
        <v>73</v>
      </c>
      <c r="C8" s="810" t="s">
        <v>760</v>
      </c>
      <c r="D8" s="42">
        <v>43190</v>
      </c>
      <c r="E8" s="767">
        <v>-6564813</v>
      </c>
      <c r="F8" s="793"/>
      <c r="G8" s="796"/>
      <c r="H8" s="796"/>
    </row>
    <row r="9" spans="1:8" s="279" customFormat="1">
      <c r="A9" s="775"/>
      <c r="B9" s="784" t="s">
        <v>73</v>
      </c>
      <c r="C9" s="810" t="s">
        <v>756</v>
      </c>
      <c r="D9" s="42">
        <v>43190</v>
      </c>
      <c r="E9" s="767">
        <v>-366187</v>
      </c>
      <c r="F9" s="793"/>
      <c r="G9" s="796"/>
      <c r="H9" s="796"/>
    </row>
    <row r="10" spans="1:8" s="279" customFormat="1" ht="21.75" thickBot="1">
      <c r="A10" s="756"/>
      <c r="B10" s="782" t="s">
        <v>73</v>
      </c>
      <c r="C10" s="809" t="s">
        <v>756</v>
      </c>
      <c r="D10" s="730">
        <v>43190</v>
      </c>
      <c r="E10" s="768">
        <v>-399542</v>
      </c>
      <c r="F10" s="793"/>
      <c r="G10" s="796"/>
      <c r="H10" s="796"/>
    </row>
    <row r="11" spans="1:8">
      <c r="A11" s="96" t="s">
        <v>197</v>
      </c>
      <c r="B11" s="780" t="s">
        <v>18</v>
      </c>
      <c r="C11" s="808" t="s">
        <v>19</v>
      </c>
      <c r="D11" s="724">
        <v>43159</v>
      </c>
      <c r="E11" s="732">
        <v>2369589</v>
      </c>
    </row>
    <row r="12" spans="1:8" ht="21.75" thickBot="1">
      <c r="A12" s="774"/>
      <c r="B12" s="781" t="s">
        <v>73</v>
      </c>
      <c r="C12" s="809" t="s">
        <v>782</v>
      </c>
      <c r="D12" s="726">
        <v>43190</v>
      </c>
      <c r="E12" s="757">
        <v>-2315716</v>
      </c>
    </row>
    <row r="13" spans="1:8">
      <c r="A13" s="773" t="s">
        <v>211</v>
      </c>
      <c r="B13" s="780" t="s">
        <v>40</v>
      </c>
      <c r="C13" s="808" t="s">
        <v>17</v>
      </c>
      <c r="D13" s="724">
        <v>43146</v>
      </c>
      <c r="E13" s="731">
        <v>1024682</v>
      </c>
    </row>
    <row r="14" spans="1:8" ht="21.75" thickBot="1">
      <c r="A14" s="756"/>
      <c r="B14" s="781" t="s">
        <v>73</v>
      </c>
      <c r="C14" s="809" t="s">
        <v>767</v>
      </c>
      <c r="D14" s="726">
        <v>43190</v>
      </c>
      <c r="E14" s="769">
        <v>-1011724</v>
      </c>
    </row>
    <row r="15" spans="1:8">
      <c r="A15" s="773" t="s">
        <v>228</v>
      </c>
      <c r="B15" s="780" t="s">
        <v>755</v>
      </c>
      <c r="C15" s="811"/>
      <c r="D15" s="724">
        <v>43131</v>
      </c>
      <c r="E15" s="753">
        <v>-400364</v>
      </c>
    </row>
    <row r="16" spans="1:8">
      <c r="A16" s="776"/>
      <c r="B16" s="784" t="s">
        <v>18</v>
      </c>
      <c r="C16" s="810" t="s">
        <v>17</v>
      </c>
      <c r="D16" s="38">
        <v>43174</v>
      </c>
      <c r="E16" s="733">
        <v>1944293</v>
      </c>
      <c r="F16" s="793">
        <v>43212</v>
      </c>
    </row>
    <row r="17" spans="1:8" ht="21.75" thickBot="1">
      <c r="A17" s="777"/>
      <c r="B17" s="782" t="s">
        <v>18</v>
      </c>
      <c r="C17" s="809" t="s">
        <v>19</v>
      </c>
      <c r="D17" s="730">
        <v>43190</v>
      </c>
      <c r="E17" s="734">
        <v>1295715</v>
      </c>
      <c r="F17" s="793">
        <v>43212</v>
      </c>
    </row>
    <row r="18" spans="1:8">
      <c r="A18" s="96" t="s">
        <v>243</v>
      </c>
      <c r="B18" s="783" t="s">
        <v>18</v>
      </c>
      <c r="C18" s="808" t="s">
        <v>19</v>
      </c>
      <c r="D18" s="727">
        <v>43159</v>
      </c>
      <c r="E18" s="735">
        <v>1457298</v>
      </c>
      <c r="F18" s="793">
        <v>43212</v>
      </c>
    </row>
    <row r="19" spans="1:8">
      <c r="A19" s="755"/>
      <c r="B19" s="784" t="s">
        <v>18</v>
      </c>
      <c r="C19" s="810" t="s">
        <v>17</v>
      </c>
      <c r="D19" s="38">
        <v>43174</v>
      </c>
      <c r="E19" s="763">
        <v>2490432</v>
      </c>
      <c r="F19" s="793">
        <v>43242</v>
      </c>
    </row>
    <row r="20" spans="1:8">
      <c r="A20" s="755"/>
      <c r="B20" s="784" t="s">
        <v>18</v>
      </c>
      <c r="C20" s="810" t="s">
        <v>19</v>
      </c>
      <c r="D20" s="42">
        <v>43190</v>
      </c>
      <c r="E20" s="736">
        <v>1985527</v>
      </c>
      <c r="F20" s="795">
        <v>43252</v>
      </c>
      <c r="G20" s="796">
        <v>1987527</v>
      </c>
      <c r="H20" s="797">
        <f>+E20-G20</f>
        <v>-2000</v>
      </c>
    </row>
    <row r="21" spans="1:8" ht="21.75" thickBot="1">
      <c r="A21" s="774"/>
      <c r="B21" s="781" t="s">
        <v>73</v>
      </c>
      <c r="C21" s="809" t="s">
        <v>749</v>
      </c>
      <c r="D21" s="726">
        <v>43190</v>
      </c>
      <c r="E21" s="770">
        <v>-12592.48</v>
      </c>
    </row>
    <row r="22" spans="1:8">
      <c r="A22" s="96" t="s">
        <v>249</v>
      </c>
      <c r="B22" s="783" t="s">
        <v>18</v>
      </c>
      <c r="C22" s="808" t="s">
        <v>19</v>
      </c>
      <c r="D22" s="727">
        <v>43159</v>
      </c>
      <c r="E22" s="735">
        <v>9100328</v>
      </c>
      <c r="F22" s="795">
        <v>43191</v>
      </c>
    </row>
    <row r="23" spans="1:8">
      <c r="A23" s="755"/>
      <c r="B23" s="784" t="s">
        <v>73</v>
      </c>
      <c r="C23" s="810" t="s">
        <v>760</v>
      </c>
      <c r="D23" s="38">
        <v>43190</v>
      </c>
      <c r="E23" s="771">
        <v>-6741002</v>
      </c>
      <c r="F23" s="795"/>
    </row>
    <row r="24" spans="1:8">
      <c r="A24" s="776"/>
      <c r="B24" s="784" t="s">
        <v>18</v>
      </c>
      <c r="C24" s="810" t="s">
        <v>17</v>
      </c>
      <c r="D24" s="38">
        <v>43174</v>
      </c>
      <c r="E24" s="736">
        <v>8954072</v>
      </c>
      <c r="F24" s="795">
        <v>43221</v>
      </c>
    </row>
    <row r="25" spans="1:8" ht="21.75" thickBot="1">
      <c r="A25" s="777"/>
      <c r="B25" s="782" t="s">
        <v>18</v>
      </c>
      <c r="C25" s="809" t="s">
        <v>19</v>
      </c>
      <c r="D25" s="730">
        <v>43190</v>
      </c>
      <c r="E25" s="737">
        <v>7149341</v>
      </c>
      <c r="F25" s="795">
        <v>43221</v>
      </c>
    </row>
    <row r="26" spans="1:8">
      <c r="A26" s="773" t="s">
        <v>278</v>
      </c>
      <c r="B26" s="780" t="s">
        <v>34</v>
      </c>
      <c r="C26" s="811" t="s">
        <v>19</v>
      </c>
      <c r="D26" s="724">
        <v>43069</v>
      </c>
      <c r="E26" s="738">
        <v>746778</v>
      </c>
    </row>
    <row r="27" spans="1:8">
      <c r="A27" s="755"/>
      <c r="B27" s="77" t="s">
        <v>34</v>
      </c>
      <c r="C27" s="812" t="s">
        <v>19</v>
      </c>
      <c r="D27" s="38">
        <v>43100</v>
      </c>
      <c r="E27" s="739">
        <v>533961</v>
      </c>
    </row>
    <row r="28" spans="1:8">
      <c r="A28" s="755"/>
      <c r="B28" s="77" t="s">
        <v>73</v>
      </c>
      <c r="C28" s="812" t="s">
        <v>757</v>
      </c>
      <c r="D28" s="38">
        <v>43131</v>
      </c>
      <c r="E28" s="772">
        <v>-21927</v>
      </c>
    </row>
    <row r="29" spans="1:8" ht="21.75" thickBot="1">
      <c r="A29" s="774"/>
      <c r="B29" s="781" t="s">
        <v>34</v>
      </c>
      <c r="C29" s="813" t="s">
        <v>19</v>
      </c>
      <c r="D29" s="726">
        <v>43131</v>
      </c>
      <c r="E29" s="740">
        <v>488638</v>
      </c>
      <c r="F29" s="795">
        <v>43252</v>
      </c>
    </row>
    <row r="30" spans="1:8">
      <c r="A30" s="754"/>
      <c r="B30" s="780" t="s">
        <v>34</v>
      </c>
      <c r="C30" s="808" t="s">
        <v>19</v>
      </c>
      <c r="D30" s="741">
        <v>43190</v>
      </c>
      <c r="E30" s="742">
        <v>9483094</v>
      </c>
      <c r="F30" s="795">
        <v>43191</v>
      </c>
    </row>
    <row r="31" spans="1:8" ht="21.75" thickBot="1">
      <c r="A31" s="777"/>
      <c r="B31" s="781" t="s">
        <v>73</v>
      </c>
      <c r="C31" s="809" t="s">
        <v>767</v>
      </c>
      <c r="D31" s="743">
        <v>43190</v>
      </c>
      <c r="E31" s="757">
        <v>-8333774</v>
      </c>
    </row>
    <row r="32" spans="1:8">
      <c r="A32" s="773" t="s">
        <v>305</v>
      </c>
      <c r="B32" s="780" t="s">
        <v>34</v>
      </c>
      <c r="C32" s="808" t="s">
        <v>17</v>
      </c>
      <c r="D32" s="724">
        <v>43054</v>
      </c>
      <c r="E32" s="732">
        <v>533641</v>
      </c>
      <c r="F32" s="795">
        <v>43191</v>
      </c>
    </row>
    <row r="33" spans="1:7">
      <c r="A33" s="764"/>
      <c r="B33" s="77" t="s">
        <v>73</v>
      </c>
      <c r="C33" s="810"/>
      <c r="D33" s="38">
        <v>43131</v>
      </c>
      <c r="E33" s="744">
        <v>-70343</v>
      </c>
      <c r="F33" s="795">
        <v>43191</v>
      </c>
    </row>
    <row r="34" spans="1:7" ht="21.75" thickBot="1">
      <c r="A34" s="762"/>
      <c r="B34" s="781" t="s">
        <v>34</v>
      </c>
      <c r="C34" s="809" t="s">
        <v>17</v>
      </c>
      <c r="D34" s="726">
        <v>43190</v>
      </c>
      <c r="E34" s="734">
        <v>519427</v>
      </c>
      <c r="F34" s="795">
        <v>43191</v>
      </c>
    </row>
    <row r="35" spans="1:7">
      <c r="A35" s="773" t="s">
        <v>316</v>
      </c>
      <c r="B35" s="780" t="s">
        <v>28</v>
      </c>
      <c r="C35" s="808" t="s">
        <v>17</v>
      </c>
      <c r="D35" s="724">
        <v>43131</v>
      </c>
      <c r="E35" s="728">
        <v>240161</v>
      </c>
    </row>
    <row r="36" spans="1:7">
      <c r="A36" s="755"/>
      <c r="B36" s="77" t="s">
        <v>18</v>
      </c>
      <c r="C36" s="810" t="s">
        <v>17</v>
      </c>
      <c r="D36" s="168">
        <v>43174</v>
      </c>
      <c r="E36" s="729">
        <v>2800378</v>
      </c>
      <c r="F36" s="795">
        <v>43191</v>
      </c>
    </row>
    <row r="37" spans="1:7" ht="21.75" thickBot="1">
      <c r="A37" s="774"/>
      <c r="B37" s="781" t="s">
        <v>18</v>
      </c>
      <c r="C37" s="809" t="s">
        <v>19</v>
      </c>
      <c r="D37" s="802">
        <v>43190</v>
      </c>
      <c r="E37" s="803">
        <v>2723300</v>
      </c>
      <c r="F37" s="795">
        <v>43191</v>
      </c>
    </row>
    <row r="38" spans="1:7">
      <c r="A38" s="798" t="s">
        <v>322</v>
      </c>
      <c r="B38" s="780" t="s">
        <v>73</v>
      </c>
      <c r="C38" s="808" t="s">
        <v>292</v>
      </c>
      <c r="D38" s="724">
        <v>43159</v>
      </c>
      <c r="E38" s="753">
        <v>-303989</v>
      </c>
    </row>
    <row r="39" spans="1:7">
      <c r="A39" s="799"/>
      <c r="B39" s="77" t="s">
        <v>18</v>
      </c>
      <c r="C39" s="810" t="s">
        <v>17</v>
      </c>
      <c r="D39" s="38">
        <v>43174</v>
      </c>
      <c r="E39" s="745">
        <v>354770</v>
      </c>
      <c r="F39" s="804">
        <f>+E39+E40</f>
        <v>-46068</v>
      </c>
      <c r="G39" s="796" t="s">
        <v>787</v>
      </c>
    </row>
    <row r="40" spans="1:7">
      <c r="A40" s="799"/>
      <c r="B40" s="77" t="s">
        <v>73</v>
      </c>
      <c r="C40" s="810" t="s">
        <v>756</v>
      </c>
      <c r="D40" s="38">
        <v>43190</v>
      </c>
      <c r="E40" s="800">
        <v>-400838</v>
      </c>
    </row>
    <row r="41" spans="1:7" ht="21.75" thickBot="1">
      <c r="A41" s="801"/>
      <c r="B41" s="781" t="s">
        <v>18</v>
      </c>
      <c r="C41" s="809" t="s">
        <v>19</v>
      </c>
      <c r="D41" s="726">
        <v>43190</v>
      </c>
      <c r="E41" s="734">
        <v>38770</v>
      </c>
      <c r="F41" s="795">
        <v>43191</v>
      </c>
    </row>
    <row r="42" spans="1:7">
      <c r="A42" s="281" t="s">
        <v>326</v>
      </c>
      <c r="B42" s="77" t="s">
        <v>34</v>
      </c>
      <c r="C42" s="810" t="s">
        <v>17</v>
      </c>
      <c r="D42" s="38">
        <v>43174</v>
      </c>
      <c r="E42" s="733">
        <v>4250690</v>
      </c>
      <c r="F42" s="795">
        <v>43191</v>
      </c>
    </row>
    <row r="43" spans="1:7">
      <c r="A43" s="775"/>
      <c r="B43" s="77" t="s">
        <v>34</v>
      </c>
      <c r="C43" s="810" t="s">
        <v>19</v>
      </c>
      <c r="D43" s="86">
        <v>43190</v>
      </c>
      <c r="E43" s="733">
        <v>3608744</v>
      </c>
      <c r="F43" s="795">
        <v>43221</v>
      </c>
    </row>
    <row r="44" spans="1:7">
      <c r="A44" s="775"/>
      <c r="B44" s="77" t="s">
        <v>73</v>
      </c>
      <c r="C44" s="810" t="s">
        <v>760</v>
      </c>
      <c r="D44" s="38">
        <v>43190</v>
      </c>
      <c r="E44" s="746">
        <v>-4414962</v>
      </c>
    </row>
    <row r="45" spans="1:7" ht="21.75" thickBot="1">
      <c r="A45" s="756"/>
      <c r="B45" s="781" t="s">
        <v>73</v>
      </c>
      <c r="C45" s="809" t="s">
        <v>292</v>
      </c>
      <c r="D45" s="726">
        <v>43190</v>
      </c>
      <c r="E45" s="747">
        <v>-3529114</v>
      </c>
    </row>
    <row r="46" spans="1:7">
      <c r="A46" s="773" t="s">
        <v>349</v>
      </c>
      <c r="B46" s="780" t="s">
        <v>27</v>
      </c>
      <c r="C46" s="808" t="s">
        <v>19</v>
      </c>
      <c r="D46" s="748">
        <v>43159</v>
      </c>
      <c r="E46" s="732">
        <v>-52649</v>
      </c>
    </row>
    <row r="47" spans="1:7">
      <c r="A47" s="776"/>
      <c r="B47" s="77" t="s">
        <v>34</v>
      </c>
      <c r="C47" s="810" t="s">
        <v>17</v>
      </c>
      <c r="D47" s="86">
        <v>43174</v>
      </c>
      <c r="E47" s="805">
        <v>2343954</v>
      </c>
    </row>
    <row r="48" spans="1:7">
      <c r="A48" s="776"/>
      <c r="B48" s="77" t="s">
        <v>34</v>
      </c>
      <c r="C48" s="810" t="s">
        <v>19</v>
      </c>
      <c r="D48" s="86">
        <v>43190</v>
      </c>
      <c r="E48" s="733">
        <v>2220345</v>
      </c>
      <c r="F48" s="795">
        <v>43191</v>
      </c>
    </row>
    <row r="49" spans="1:6">
      <c r="A49" s="755"/>
      <c r="B49" s="77" t="s">
        <v>73</v>
      </c>
      <c r="C49" s="810" t="s">
        <v>129</v>
      </c>
      <c r="D49" s="86">
        <v>43190</v>
      </c>
      <c r="E49" s="744">
        <v>-1903378</v>
      </c>
    </row>
    <row r="50" spans="1:6">
      <c r="A50" s="755"/>
      <c r="B50" s="77" t="s">
        <v>73</v>
      </c>
      <c r="C50" s="810" t="s">
        <v>129</v>
      </c>
      <c r="D50" s="86">
        <v>43190</v>
      </c>
      <c r="E50" s="744">
        <v>-1020840</v>
      </c>
    </row>
    <row r="51" spans="1:6" ht="21.75" thickBot="1">
      <c r="A51" s="756"/>
      <c r="B51" s="781" t="s">
        <v>73</v>
      </c>
      <c r="C51" s="809" t="s">
        <v>783</v>
      </c>
      <c r="D51" s="749">
        <v>43190</v>
      </c>
      <c r="E51" s="747">
        <v>-2147060</v>
      </c>
    </row>
    <row r="52" spans="1:6">
      <c r="A52" s="806" t="s">
        <v>355</v>
      </c>
      <c r="B52" s="780" t="s">
        <v>18</v>
      </c>
      <c r="C52" s="808" t="s">
        <v>19</v>
      </c>
      <c r="D52" s="724">
        <v>43100</v>
      </c>
      <c r="E52" s="742">
        <v>19469</v>
      </c>
    </row>
    <row r="53" spans="1:6">
      <c r="A53" s="776"/>
      <c r="B53" s="77" t="s">
        <v>73</v>
      </c>
      <c r="C53" s="810" t="s">
        <v>784</v>
      </c>
      <c r="D53" s="38">
        <v>43131</v>
      </c>
      <c r="E53" s="744">
        <v>-5000</v>
      </c>
    </row>
    <row r="54" spans="1:6">
      <c r="A54" s="775"/>
      <c r="B54" s="77" t="s">
        <v>353</v>
      </c>
      <c r="C54" s="810" t="s">
        <v>19</v>
      </c>
      <c r="D54" s="38">
        <v>43131</v>
      </c>
      <c r="E54" s="733">
        <v>28820</v>
      </c>
    </row>
    <row r="55" spans="1:6">
      <c r="A55" s="755"/>
      <c r="B55" s="77" t="s">
        <v>18</v>
      </c>
      <c r="C55" s="810" t="s">
        <v>19</v>
      </c>
      <c r="D55" s="86">
        <v>43159</v>
      </c>
      <c r="E55" s="733">
        <v>702425</v>
      </c>
    </row>
    <row r="56" spans="1:6">
      <c r="A56" s="775"/>
      <c r="B56" s="77" t="s">
        <v>73</v>
      </c>
      <c r="C56" s="810" t="s">
        <v>756</v>
      </c>
      <c r="D56" s="38">
        <v>43190</v>
      </c>
      <c r="E56" s="744">
        <v>-75000</v>
      </c>
    </row>
    <row r="57" spans="1:6">
      <c r="A57" s="775"/>
      <c r="B57" s="77" t="s">
        <v>73</v>
      </c>
      <c r="C57" s="810" t="s">
        <v>756</v>
      </c>
      <c r="D57" s="38">
        <v>43190</v>
      </c>
      <c r="E57" s="744">
        <v>-626900</v>
      </c>
    </row>
    <row r="58" spans="1:6" ht="21.75" thickBot="1">
      <c r="A58" s="774"/>
      <c r="B58" s="781" t="s">
        <v>18</v>
      </c>
      <c r="C58" s="809" t="s">
        <v>19</v>
      </c>
      <c r="D58" s="726">
        <v>43190</v>
      </c>
      <c r="E58" s="734">
        <v>101149</v>
      </c>
      <c r="F58" s="795">
        <v>43191</v>
      </c>
    </row>
    <row r="59" spans="1:6" ht="21.75" thickBot="1">
      <c r="A59" s="778" t="s">
        <v>366</v>
      </c>
      <c r="B59" s="785" t="s">
        <v>40</v>
      </c>
      <c r="C59" s="814" t="s">
        <v>17</v>
      </c>
      <c r="D59" s="750">
        <v>43100</v>
      </c>
      <c r="E59" s="751">
        <v>2363012</v>
      </c>
    </row>
    <row r="60" spans="1:6">
      <c r="A60" s="773" t="s">
        <v>403</v>
      </c>
      <c r="B60" s="780" t="s">
        <v>18</v>
      </c>
      <c r="C60" s="808" t="s">
        <v>19</v>
      </c>
      <c r="D60" s="748">
        <v>43159</v>
      </c>
      <c r="E60" s="732">
        <v>224992</v>
      </c>
    </row>
    <row r="61" spans="1:6">
      <c r="A61" s="755"/>
      <c r="B61" s="77" t="s">
        <v>73</v>
      </c>
      <c r="C61" s="810" t="s">
        <v>782</v>
      </c>
      <c r="D61" s="86">
        <v>43190</v>
      </c>
      <c r="E61" s="746">
        <v>-192936</v>
      </c>
    </row>
    <row r="62" spans="1:6" ht="21.75" thickBot="1">
      <c r="A62" s="756"/>
      <c r="B62" s="781" t="s">
        <v>18</v>
      </c>
      <c r="C62" s="809" t="s">
        <v>19</v>
      </c>
      <c r="D62" s="749">
        <v>43190</v>
      </c>
      <c r="E62" s="734">
        <v>189943</v>
      </c>
      <c r="F62" s="795">
        <v>43191</v>
      </c>
    </row>
    <row r="63" spans="1:6">
      <c r="A63" s="773" t="s">
        <v>405</v>
      </c>
      <c r="B63" s="780" t="s">
        <v>40</v>
      </c>
      <c r="C63" s="808" t="s">
        <v>19</v>
      </c>
      <c r="D63" s="748">
        <v>43069</v>
      </c>
      <c r="E63" s="732">
        <v>730000</v>
      </c>
    </row>
    <row r="64" spans="1:6">
      <c r="A64" s="775"/>
      <c r="B64" s="77" t="s">
        <v>367</v>
      </c>
      <c r="C64" s="810"/>
      <c r="D64" s="86">
        <v>43100</v>
      </c>
      <c r="E64" s="746">
        <v>-130000</v>
      </c>
    </row>
    <row r="65" spans="1:6">
      <c r="A65" s="775"/>
      <c r="B65" s="77" t="s">
        <v>40</v>
      </c>
      <c r="C65" s="810" t="s">
        <v>19</v>
      </c>
      <c r="D65" s="38">
        <v>43159</v>
      </c>
      <c r="E65" s="733">
        <v>1469355</v>
      </c>
    </row>
    <row r="66" spans="1:6">
      <c r="A66" s="775"/>
      <c r="B66" s="77" t="s">
        <v>73</v>
      </c>
      <c r="C66" s="810" t="s">
        <v>764</v>
      </c>
      <c r="D66" s="86">
        <v>43190</v>
      </c>
      <c r="E66" s="746">
        <v>-1133355</v>
      </c>
    </row>
    <row r="67" spans="1:6">
      <c r="A67" s="775"/>
      <c r="B67" s="77" t="s">
        <v>73</v>
      </c>
      <c r="C67" s="810" t="s">
        <v>764</v>
      </c>
      <c r="D67" s="86">
        <v>43190</v>
      </c>
      <c r="E67" s="746">
        <v>-80000</v>
      </c>
    </row>
    <row r="68" spans="1:6">
      <c r="A68" s="755"/>
      <c r="B68" s="77" t="s">
        <v>73</v>
      </c>
      <c r="C68" s="810" t="s">
        <v>764</v>
      </c>
      <c r="D68" s="86">
        <v>43190</v>
      </c>
      <c r="E68" s="746">
        <v>-106000</v>
      </c>
    </row>
    <row r="69" spans="1:6">
      <c r="A69" s="775"/>
      <c r="B69" s="77" t="s">
        <v>73</v>
      </c>
      <c r="C69" s="810" t="s">
        <v>764</v>
      </c>
      <c r="D69" s="86">
        <v>43190</v>
      </c>
      <c r="E69" s="746">
        <v>-149100</v>
      </c>
    </row>
    <row r="70" spans="1:6">
      <c r="A70" s="775"/>
      <c r="B70" s="77" t="s">
        <v>18</v>
      </c>
      <c r="C70" s="810" t="s">
        <v>19</v>
      </c>
      <c r="D70" s="86">
        <v>43190</v>
      </c>
      <c r="E70" s="805">
        <v>1249479</v>
      </c>
    </row>
    <row r="71" spans="1:6">
      <c r="A71" s="775"/>
      <c r="B71" s="77" t="s">
        <v>18</v>
      </c>
      <c r="C71" s="810" t="s">
        <v>17</v>
      </c>
      <c r="D71" s="86">
        <v>43174</v>
      </c>
      <c r="E71" s="733">
        <v>1162008</v>
      </c>
    </row>
    <row r="72" spans="1:6">
      <c r="A72" s="775"/>
      <c r="B72" s="77" t="s">
        <v>73</v>
      </c>
      <c r="C72" s="810" t="s">
        <v>764</v>
      </c>
      <c r="D72" s="86">
        <v>43190</v>
      </c>
      <c r="E72" s="746">
        <v>-780000</v>
      </c>
    </row>
    <row r="73" spans="1:6">
      <c r="A73" s="776"/>
      <c r="B73" s="77" t="s">
        <v>73</v>
      </c>
      <c r="C73" s="810" t="s">
        <v>764</v>
      </c>
      <c r="D73" s="86">
        <v>43190</v>
      </c>
      <c r="E73" s="746">
        <v>-222008</v>
      </c>
    </row>
    <row r="74" spans="1:6" ht="21.75" thickBot="1">
      <c r="A74" s="777"/>
      <c r="B74" s="781" t="s">
        <v>73</v>
      </c>
      <c r="C74" s="809" t="s">
        <v>764</v>
      </c>
      <c r="D74" s="749">
        <v>43190</v>
      </c>
      <c r="E74" s="757">
        <v>-149500</v>
      </c>
    </row>
    <row r="75" spans="1:6">
      <c r="A75" s="96" t="s">
        <v>432</v>
      </c>
      <c r="B75" s="783" t="s">
        <v>73</v>
      </c>
      <c r="C75" s="808" t="s">
        <v>760</v>
      </c>
      <c r="D75" s="727">
        <v>43131</v>
      </c>
      <c r="E75" s="752">
        <v>-65486</v>
      </c>
    </row>
    <row r="76" spans="1:6" ht="21.75" thickBot="1">
      <c r="A76" s="774"/>
      <c r="B76" s="781" t="s">
        <v>18</v>
      </c>
      <c r="C76" s="809" t="s">
        <v>19</v>
      </c>
      <c r="D76" s="749">
        <v>43190</v>
      </c>
      <c r="E76" s="734">
        <v>1007610</v>
      </c>
      <c r="F76" s="795">
        <v>43191</v>
      </c>
    </row>
    <row r="77" spans="1:6">
      <c r="A77" s="773" t="s">
        <v>456</v>
      </c>
      <c r="B77" s="780" t="s">
        <v>18</v>
      </c>
      <c r="C77" s="811" t="s">
        <v>17</v>
      </c>
      <c r="D77" s="724">
        <v>43174</v>
      </c>
      <c r="E77" s="732">
        <v>727982</v>
      </c>
    </row>
    <row r="78" spans="1:6">
      <c r="A78" s="775"/>
      <c r="B78" s="77" t="s">
        <v>73</v>
      </c>
      <c r="C78" s="812" t="s">
        <v>753</v>
      </c>
      <c r="D78" s="38">
        <v>43190</v>
      </c>
      <c r="E78" s="746">
        <v>-725500</v>
      </c>
    </row>
    <row r="79" spans="1:6" ht="21.75" thickBot="1">
      <c r="A79" s="774"/>
      <c r="B79" s="781"/>
      <c r="C79" s="813" t="s">
        <v>19</v>
      </c>
      <c r="D79" s="726">
        <v>43190</v>
      </c>
      <c r="E79" s="734">
        <v>216622</v>
      </c>
      <c r="F79" s="795">
        <v>43191</v>
      </c>
    </row>
    <row r="80" spans="1:6">
      <c r="A80" s="773" t="s">
        <v>462</v>
      </c>
      <c r="B80" s="780" t="s">
        <v>73</v>
      </c>
      <c r="C80" s="808" t="s">
        <v>760</v>
      </c>
      <c r="D80" s="748">
        <v>43131</v>
      </c>
      <c r="E80" s="753">
        <v>-714867</v>
      </c>
    </row>
    <row r="81" spans="1:6">
      <c r="A81" s="755"/>
      <c r="B81" s="77" t="s">
        <v>18</v>
      </c>
      <c r="C81" s="810" t="s">
        <v>17</v>
      </c>
      <c r="D81" s="86">
        <v>43115</v>
      </c>
      <c r="E81" s="733">
        <v>1614867</v>
      </c>
    </row>
    <row r="82" spans="1:6" ht="21.75" thickBot="1">
      <c r="A82" s="756"/>
      <c r="B82" s="781" t="s">
        <v>528</v>
      </c>
      <c r="C82" s="809" t="s">
        <v>19</v>
      </c>
      <c r="D82" s="749">
        <v>43131</v>
      </c>
      <c r="E82" s="734">
        <v>127000</v>
      </c>
    </row>
    <row r="83" spans="1:6">
      <c r="A83" s="773" t="s">
        <v>464</v>
      </c>
      <c r="B83" s="780" t="s">
        <v>40</v>
      </c>
      <c r="C83" s="808" t="s">
        <v>19</v>
      </c>
      <c r="D83" s="748">
        <v>43100</v>
      </c>
      <c r="E83" s="807">
        <v>1039501</v>
      </c>
    </row>
    <row r="84" spans="1:6">
      <c r="A84" s="755"/>
      <c r="B84" s="77" t="s">
        <v>73</v>
      </c>
      <c r="C84" s="810" t="s">
        <v>764</v>
      </c>
      <c r="D84" s="86">
        <v>43131</v>
      </c>
      <c r="E84" s="746">
        <v>-935223</v>
      </c>
    </row>
    <row r="85" spans="1:6">
      <c r="A85" s="775"/>
      <c r="B85" s="77" t="s">
        <v>18</v>
      </c>
      <c r="C85" s="810" t="s">
        <v>17</v>
      </c>
      <c r="D85" s="86">
        <v>43174</v>
      </c>
      <c r="E85" s="733">
        <v>3543002</v>
      </c>
      <c r="F85" s="795">
        <v>43191</v>
      </c>
    </row>
    <row r="86" spans="1:6" ht="21.75" thickBot="1">
      <c r="A86" s="756"/>
      <c r="B86" s="781" t="s">
        <v>18</v>
      </c>
      <c r="C86" s="809" t="s">
        <v>19</v>
      </c>
      <c r="D86" s="749">
        <v>43190</v>
      </c>
      <c r="E86" s="734">
        <v>2285919</v>
      </c>
      <c r="F86" s="795">
        <v>43191</v>
      </c>
    </row>
    <row r="87" spans="1:6">
      <c r="A87" s="773" t="s">
        <v>477</v>
      </c>
      <c r="B87" s="780" t="s">
        <v>478</v>
      </c>
      <c r="C87" s="808" t="s">
        <v>479</v>
      </c>
      <c r="D87" s="748">
        <v>42916</v>
      </c>
      <c r="E87" s="753">
        <v>-2000</v>
      </c>
    </row>
    <row r="88" spans="1:6">
      <c r="A88" s="755"/>
      <c r="B88" s="77" t="s">
        <v>18</v>
      </c>
      <c r="C88" s="810" t="s">
        <v>479</v>
      </c>
      <c r="D88" s="38">
        <v>43190</v>
      </c>
      <c r="E88" s="733">
        <v>461849</v>
      </c>
      <c r="F88" s="795">
        <v>43191</v>
      </c>
    </row>
    <row r="89" spans="1:6" ht="21.75" thickBot="1">
      <c r="A89" s="756"/>
      <c r="B89" s="781" t="s">
        <v>73</v>
      </c>
      <c r="C89" s="809" t="s">
        <v>757</v>
      </c>
      <c r="D89" s="726">
        <v>43190</v>
      </c>
      <c r="E89" s="757">
        <v>-723068</v>
      </c>
    </row>
    <row r="90" spans="1:6">
      <c r="A90" s="754"/>
      <c r="B90" s="780" t="s">
        <v>40</v>
      </c>
      <c r="C90" s="808" t="s">
        <v>17</v>
      </c>
      <c r="D90" s="724">
        <v>43174</v>
      </c>
      <c r="E90" s="732">
        <v>827811</v>
      </c>
    </row>
    <row r="91" spans="1:6">
      <c r="A91" s="775"/>
      <c r="B91" s="77" t="s">
        <v>73</v>
      </c>
      <c r="C91" s="810" t="s">
        <v>753</v>
      </c>
      <c r="D91" s="38">
        <v>43190</v>
      </c>
      <c r="E91" s="746">
        <v>-824611</v>
      </c>
    </row>
    <row r="92" spans="1:6" ht="21.75" thickBot="1">
      <c r="A92" s="755"/>
      <c r="B92" s="77" t="s">
        <v>40</v>
      </c>
      <c r="C92" s="810" t="s">
        <v>19</v>
      </c>
      <c r="D92" s="38">
        <v>43190</v>
      </c>
      <c r="E92" s="733">
        <v>307642</v>
      </c>
      <c r="F92" s="795">
        <v>43191</v>
      </c>
    </row>
    <row r="93" spans="1:6">
      <c r="A93" s="96" t="s">
        <v>492</v>
      </c>
      <c r="B93" s="780" t="s">
        <v>18</v>
      </c>
      <c r="C93" s="808" t="s">
        <v>19</v>
      </c>
      <c r="D93" s="724">
        <v>42766</v>
      </c>
      <c r="E93" s="732">
        <v>687661</v>
      </c>
    </row>
    <row r="94" spans="1:6">
      <c r="A94" s="775"/>
      <c r="B94" s="77" t="s">
        <v>18</v>
      </c>
      <c r="C94" s="810" t="s">
        <v>17</v>
      </c>
      <c r="D94" s="38">
        <v>42781</v>
      </c>
      <c r="E94" s="733">
        <v>437018</v>
      </c>
    </row>
    <row r="95" spans="1:6">
      <c r="A95" s="775"/>
      <c r="B95" s="77" t="s">
        <v>18</v>
      </c>
      <c r="C95" s="812" t="s">
        <v>19</v>
      </c>
      <c r="D95" s="38">
        <v>42794</v>
      </c>
      <c r="E95" s="733">
        <v>862809</v>
      </c>
    </row>
    <row r="96" spans="1:6">
      <c r="A96" s="775"/>
      <c r="B96" s="77" t="s">
        <v>18</v>
      </c>
      <c r="C96" s="812" t="s">
        <v>17</v>
      </c>
      <c r="D96" s="86">
        <v>42809</v>
      </c>
      <c r="E96" s="733">
        <v>909061</v>
      </c>
    </row>
    <row r="97" spans="1:7">
      <c r="A97" s="775"/>
      <c r="B97" s="77" t="s">
        <v>788</v>
      </c>
      <c r="C97" s="810" t="s">
        <v>789</v>
      </c>
      <c r="D97" s="38">
        <v>42855</v>
      </c>
      <c r="E97" s="746">
        <v>-809</v>
      </c>
    </row>
    <row r="98" spans="1:7">
      <c r="A98" s="775"/>
      <c r="B98" s="77" t="s">
        <v>790</v>
      </c>
      <c r="C98" s="810" t="s">
        <v>791</v>
      </c>
      <c r="D98" s="38">
        <v>42855</v>
      </c>
      <c r="E98" s="746">
        <v>-17061</v>
      </c>
    </row>
    <row r="99" spans="1:7">
      <c r="A99" s="755"/>
      <c r="B99" s="77" t="s">
        <v>792</v>
      </c>
      <c r="C99" s="810" t="s">
        <v>793</v>
      </c>
      <c r="D99" s="38">
        <v>42978</v>
      </c>
      <c r="E99" s="746">
        <v>-112000</v>
      </c>
    </row>
    <row r="100" spans="1:7">
      <c r="A100" s="775"/>
      <c r="B100" s="77" t="s">
        <v>794</v>
      </c>
      <c r="C100" s="810" t="s">
        <v>793</v>
      </c>
      <c r="D100" s="38">
        <v>42978</v>
      </c>
      <c r="E100" s="746">
        <v>-152000</v>
      </c>
    </row>
    <row r="101" spans="1:7">
      <c r="A101" s="775"/>
      <c r="B101" s="77" t="s">
        <v>790</v>
      </c>
      <c r="C101" s="810" t="s">
        <v>793</v>
      </c>
      <c r="D101" s="38">
        <v>42978</v>
      </c>
      <c r="E101" s="746">
        <v>-439000</v>
      </c>
    </row>
    <row r="102" spans="1:7">
      <c r="A102" s="776"/>
      <c r="B102" s="77" t="s">
        <v>790</v>
      </c>
      <c r="C102" s="810" t="s">
        <v>795</v>
      </c>
      <c r="D102" s="147">
        <v>43039</v>
      </c>
      <c r="E102" s="746">
        <v>-709999.8</v>
      </c>
    </row>
    <row r="103" spans="1:7">
      <c r="A103" s="776"/>
      <c r="B103" s="77" t="s">
        <v>790</v>
      </c>
      <c r="C103" s="810" t="s">
        <v>796</v>
      </c>
      <c r="D103" s="38">
        <v>43069</v>
      </c>
      <c r="E103" s="746">
        <v>-682000</v>
      </c>
    </row>
    <row r="104" spans="1:7" ht="21.75" thickBot="1">
      <c r="A104" s="774"/>
      <c r="B104" s="781" t="s">
        <v>792</v>
      </c>
      <c r="C104" s="809" t="s">
        <v>796</v>
      </c>
      <c r="D104" s="726">
        <v>43069</v>
      </c>
      <c r="E104" s="757">
        <v>-93741.3</v>
      </c>
    </row>
    <row r="105" spans="1:7">
      <c r="A105" s="773" t="s">
        <v>502</v>
      </c>
      <c r="B105" s="780" t="s">
        <v>18</v>
      </c>
      <c r="C105" s="808" t="s">
        <v>19</v>
      </c>
      <c r="D105" s="724">
        <v>42978</v>
      </c>
      <c r="E105" s="732">
        <v>884373</v>
      </c>
      <c r="F105" s="795">
        <v>43221</v>
      </c>
    </row>
    <row r="106" spans="1:7">
      <c r="A106" s="755"/>
      <c r="B106" s="77" t="s">
        <v>18</v>
      </c>
      <c r="C106" s="810" t="s">
        <v>19</v>
      </c>
      <c r="D106" s="38">
        <v>43159</v>
      </c>
      <c r="E106" s="733">
        <v>259032</v>
      </c>
    </row>
    <row r="107" spans="1:7">
      <c r="A107" s="775"/>
      <c r="B107" s="77" t="s">
        <v>73</v>
      </c>
      <c r="C107" s="810" t="s">
        <v>401</v>
      </c>
      <c r="D107" s="38">
        <v>43190</v>
      </c>
      <c r="E107" s="746">
        <v>-248883</v>
      </c>
    </row>
    <row r="108" spans="1:7" ht="21.75" thickBot="1">
      <c r="A108" s="756"/>
      <c r="B108" s="781" t="s">
        <v>18</v>
      </c>
      <c r="C108" s="809" t="s">
        <v>19</v>
      </c>
      <c r="D108" s="726">
        <v>43190</v>
      </c>
      <c r="E108" s="734">
        <v>951915</v>
      </c>
      <c r="F108" s="795">
        <v>43191</v>
      </c>
    </row>
    <row r="109" spans="1:7">
      <c r="A109" s="758" t="s">
        <v>506</v>
      </c>
      <c r="B109" s="780" t="s">
        <v>18</v>
      </c>
      <c r="C109" s="808" t="s">
        <v>19</v>
      </c>
      <c r="D109" s="724">
        <v>42825</v>
      </c>
      <c r="E109" s="732">
        <v>537619</v>
      </c>
    </row>
    <row r="110" spans="1:7" ht="21.75" thickBot="1">
      <c r="A110" s="774"/>
      <c r="B110" s="781" t="s">
        <v>18</v>
      </c>
      <c r="C110" s="809" t="s">
        <v>19</v>
      </c>
      <c r="D110" s="726">
        <v>43190</v>
      </c>
      <c r="E110" s="734">
        <v>2289293</v>
      </c>
      <c r="F110" s="795">
        <v>43191</v>
      </c>
    </row>
    <row r="111" spans="1:7" ht="20.25">
      <c r="A111" s="758" t="s">
        <v>518</v>
      </c>
      <c r="B111" s="780" t="s">
        <v>18</v>
      </c>
      <c r="C111" s="811" t="s">
        <v>19</v>
      </c>
      <c r="D111" s="724">
        <v>43131</v>
      </c>
      <c r="E111" s="732">
        <v>729816</v>
      </c>
      <c r="F111" s="816">
        <v>43160</v>
      </c>
    </row>
    <row r="112" spans="1:7" ht="21.75" thickBot="1">
      <c r="A112" s="756"/>
      <c r="B112" s="781" t="s">
        <v>18</v>
      </c>
      <c r="C112" s="809" t="s">
        <v>19</v>
      </c>
      <c r="D112" s="749">
        <v>43190</v>
      </c>
      <c r="E112" s="734">
        <v>1114901</v>
      </c>
      <c r="F112" s="795">
        <v>43191</v>
      </c>
      <c r="G112" s="796" t="s">
        <v>797</v>
      </c>
    </row>
    <row r="113" spans="1:6">
      <c r="A113" s="758" t="s">
        <v>520</v>
      </c>
      <c r="B113" s="780" t="s">
        <v>40</v>
      </c>
      <c r="C113" s="808" t="s">
        <v>17</v>
      </c>
      <c r="D113" s="748">
        <v>43146</v>
      </c>
      <c r="E113" s="732">
        <v>1793024</v>
      </c>
    </row>
    <row r="114" spans="1:6">
      <c r="A114" s="775"/>
      <c r="B114" s="77" t="s">
        <v>73</v>
      </c>
      <c r="C114" s="810" t="s">
        <v>749</v>
      </c>
      <c r="D114" s="38">
        <v>43159</v>
      </c>
      <c r="E114" s="746">
        <v>-2002915</v>
      </c>
    </row>
    <row r="115" spans="1:6" ht="21.75" thickBot="1">
      <c r="A115" s="774"/>
      <c r="B115" s="781" t="s">
        <v>40</v>
      </c>
      <c r="C115" s="809" t="s">
        <v>19</v>
      </c>
      <c r="D115" s="726">
        <v>43190</v>
      </c>
      <c r="E115" s="734">
        <v>1984489</v>
      </c>
      <c r="F115" s="795">
        <v>43191</v>
      </c>
    </row>
  </sheetData>
  <pageMargins left="0.19685039370078741" right="0.19685039370078741" top="0.27559055118110237" bottom="0.75" header="0.19685039370078741" footer="0.19685039370078741"/>
  <pageSetup paperSize="9" scale="9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C6:H49"/>
  <sheetViews>
    <sheetView workbookViewId="0">
      <selection activeCell="F38" sqref="F38"/>
    </sheetView>
  </sheetViews>
  <sheetFormatPr baseColWidth="10" defaultRowHeight="15"/>
  <cols>
    <col min="3" max="3" width="31.28515625" bestFit="1" customWidth="1"/>
    <col min="6" max="6" width="17.28515625" bestFit="1" customWidth="1"/>
    <col min="7" max="7" width="24.140625" style="791" bestFit="1" customWidth="1"/>
    <col min="8" max="8" width="12.140625" bestFit="1" customWidth="1"/>
  </cols>
  <sheetData>
    <row r="6" spans="3:7" ht="20.25">
      <c r="C6" s="34" t="s">
        <v>81</v>
      </c>
      <c r="D6" s="237" t="s">
        <v>18</v>
      </c>
      <c r="E6" s="280" t="s">
        <v>17</v>
      </c>
      <c r="F6" s="168">
        <v>43146</v>
      </c>
      <c r="G6" s="202">
        <v>1829277</v>
      </c>
    </row>
    <row r="7" spans="3:7" ht="20.25">
      <c r="C7" s="41"/>
      <c r="D7" s="237" t="s">
        <v>18</v>
      </c>
      <c r="E7" s="280" t="s">
        <v>19</v>
      </c>
      <c r="F7" s="38">
        <v>43159</v>
      </c>
      <c r="G7" s="787">
        <v>2168020</v>
      </c>
    </row>
    <row r="8" spans="3:7" ht="20.25">
      <c r="C8" s="41"/>
      <c r="D8" s="237" t="s">
        <v>18</v>
      </c>
      <c r="E8" s="280" t="s">
        <v>17</v>
      </c>
      <c r="F8" s="38">
        <v>43174</v>
      </c>
      <c r="G8" s="202">
        <v>2207583</v>
      </c>
    </row>
    <row r="9" spans="3:7" ht="20.25">
      <c r="C9" s="41"/>
      <c r="D9" s="237" t="s">
        <v>18</v>
      </c>
      <c r="E9" s="280" t="s">
        <v>19</v>
      </c>
      <c r="F9" s="38">
        <v>43190</v>
      </c>
      <c r="G9" s="788">
        <v>2045244</v>
      </c>
    </row>
    <row r="11" spans="3:7" ht="20.25">
      <c r="C11" s="34" t="s">
        <v>84</v>
      </c>
      <c r="D11" s="237" t="s">
        <v>18</v>
      </c>
      <c r="E11" s="280" t="s">
        <v>17</v>
      </c>
      <c r="F11" s="168">
        <v>43146</v>
      </c>
      <c r="G11" s="789">
        <v>2407393</v>
      </c>
    </row>
    <row r="12" spans="3:7" ht="20.25">
      <c r="D12" s="237" t="s">
        <v>18</v>
      </c>
      <c r="E12" s="280" t="s">
        <v>19</v>
      </c>
      <c r="F12" s="38">
        <v>43159</v>
      </c>
      <c r="G12" s="789">
        <v>4064703</v>
      </c>
    </row>
    <row r="13" spans="3:7" ht="20.25">
      <c r="D13" s="237" t="s">
        <v>18</v>
      </c>
      <c r="E13" s="280" t="s">
        <v>17</v>
      </c>
      <c r="F13" s="38">
        <v>43174</v>
      </c>
      <c r="G13" s="789">
        <v>3327059</v>
      </c>
    </row>
    <row r="14" spans="3:7" ht="20.25">
      <c r="D14" s="237" t="s">
        <v>18</v>
      </c>
      <c r="E14" s="280" t="s">
        <v>19</v>
      </c>
      <c r="F14" s="38">
        <v>43190</v>
      </c>
      <c r="G14" s="789">
        <v>3149152</v>
      </c>
    </row>
    <row r="16" spans="3:7" ht="20.25">
      <c r="C16" s="34" t="s">
        <v>87</v>
      </c>
      <c r="D16" s="237" t="s">
        <v>18</v>
      </c>
      <c r="E16" s="280" t="s">
        <v>17</v>
      </c>
      <c r="F16" s="168">
        <v>43146</v>
      </c>
      <c r="G16" s="789">
        <v>2249866</v>
      </c>
    </row>
    <row r="17" spans="3:7" ht="20.25">
      <c r="D17" s="237" t="s">
        <v>18</v>
      </c>
      <c r="E17" s="280" t="s">
        <v>19</v>
      </c>
      <c r="F17" s="38">
        <v>43159</v>
      </c>
      <c r="G17" s="789">
        <v>996966</v>
      </c>
    </row>
    <row r="18" spans="3:7" ht="20.25">
      <c r="D18" s="237" t="s">
        <v>18</v>
      </c>
      <c r="E18" s="280" t="s">
        <v>17</v>
      </c>
      <c r="F18" s="38">
        <v>43174</v>
      </c>
      <c r="G18" s="789">
        <v>2152662</v>
      </c>
    </row>
    <row r="19" spans="3:7" ht="20.25">
      <c r="D19" s="237" t="s">
        <v>18</v>
      </c>
      <c r="E19" s="280" t="s">
        <v>19</v>
      </c>
      <c r="F19" s="38">
        <v>43190</v>
      </c>
      <c r="G19" s="789">
        <v>1797361</v>
      </c>
    </row>
    <row r="21" spans="3:7" ht="20.25">
      <c r="C21" s="34" t="s">
        <v>90</v>
      </c>
      <c r="D21" s="280" t="s">
        <v>40</v>
      </c>
      <c r="E21" s="280" t="s">
        <v>17</v>
      </c>
      <c r="F21" s="168">
        <v>43146</v>
      </c>
      <c r="G21" s="789">
        <v>4269947</v>
      </c>
    </row>
    <row r="22" spans="3:7" ht="20.25">
      <c r="D22" s="280" t="s">
        <v>40</v>
      </c>
      <c r="E22" s="280" t="s">
        <v>19</v>
      </c>
      <c r="F22" s="38">
        <v>43159</v>
      </c>
      <c r="G22" s="789">
        <v>3912775</v>
      </c>
    </row>
    <row r="23" spans="3:7" ht="20.25">
      <c r="D23" s="237" t="s">
        <v>18</v>
      </c>
      <c r="E23" s="280" t="s">
        <v>17</v>
      </c>
      <c r="F23" s="38">
        <v>43174</v>
      </c>
      <c r="G23" s="789">
        <v>4811294</v>
      </c>
    </row>
    <row r="24" spans="3:7" ht="20.25">
      <c r="D24" s="237" t="s">
        <v>18</v>
      </c>
      <c r="E24" s="280" t="s">
        <v>19</v>
      </c>
      <c r="F24" s="38">
        <v>43190</v>
      </c>
      <c r="G24" s="789">
        <v>4630268</v>
      </c>
    </row>
    <row r="27" spans="3:7" ht="20.25">
      <c r="C27" s="34" t="s">
        <v>94</v>
      </c>
      <c r="D27" s="280" t="s">
        <v>40</v>
      </c>
      <c r="E27" s="280" t="s">
        <v>17</v>
      </c>
      <c r="F27" s="168">
        <v>43146</v>
      </c>
      <c r="G27" s="789">
        <v>298768</v>
      </c>
    </row>
    <row r="28" spans="3:7" ht="20.25">
      <c r="D28" s="280" t="s">
        <v>40</v>
      </c>
      <c r="E28" s="280" t="s">
        <v>19</v>
      </c>
      <c r="F28" s="38">
        <v>43159</v>
      </c>
      <c r="G28" s="789">
        <v>110947</v>
      </c>
    </row>
    <row r="29" spans="3:7" ht="20.25">
      <c r="D29" s="237" t="s">
        <v>18</v>
      </c>
      <c r="E29" s="280" t="s">
        <v>17</v>
      </c>
      <c r="F29" s="38">
        <v>43174</v>
      </c>
      <c r="G29" s="789">
        <v>483643</v>
      </c>
    </row>
    <row r="30" spans="3:7" ht="20.25">
      <c r="D30" s="237" t="s">
        <v>18</v>
      </c>
      <c r="E30" s="280" t="s">
        <v>19</v>
      </c>
      <c r="F30" s="38">
        <v>43190</v>
      </c>
      <c r="G30" s="789">
        <v>468220</v>
      </c>
    </row>
    <row r="33" spans="3:8" ht="20.25">
      <c r="C33" s="34" t="s">
        <v>96</v>
      </c>
      <c r="D33" s="280" t="s">
        <v>40</v>
      </c>
      <c r="E33" s="280" t="s">
        <v>17</v>
      </c>
      <c r="F33" s="168">
        <v>43146</v>
      </c>
      <c r="G33" s="244">
        <v>1137370</v>
      </c>
    </row>
    <row r="34" spans="3:8" ht="20.25">
      <c r="D34" s="280" t="s">
        <v>40</v>
      </c>
      <c r="E34" s="280" t="s">
        <v>19</v>
      </c>
      <c r="F34" s="38">
        <v>43159</v>
      </c>
      <c r="G34" s="244">
        <v>1332266</v>
      </c>
    </row>
    <row r="35" spans="3:8" ht="20.25">
      <c r="D35" s="237" t="s">
        <v>18</v>
      </c>
      <c r="E35" s="280" t="s">
        <v>17</v>
      </c>
      <c r="F35" s="38">
        <v>43174</v>
      </c>
      <c r="G35" s="244">
        <v>849577</v>
      </c>
    </row>
    <row r="36" spans="3:8" ht="20.25">
      <c r="D36" s="237" t="s">
        <v>18</v>
      </c>
      <c r="E36" s="280" t="s">
        <v>19</v>
      </c>
      <c r="F36" s="38">
        <v>43190</v>
      </c>
      <c r="G36" s="244">
        <v>819715</v>
      </c>
    </row>
    <row r="39" spans="3:8" ht="20.25">
      <c r="C39" s="34" t="s">
        <v>101</v>
      </c>
      <c r="D39" s="280" t="s">
        <v>40</v>
      </c>
      <c r="E39" s="280" t="s">
        <v>17</v>
      </c>
      <c r="F39" s="168">
        <v>43146</v>
      </c>
      <c r="G39" s="789">
        <v>434474</v>
      </c>
    </row>
    <row r="40" spans="3:8" ht="20.25">
      <c r="D40" s="280" t="s">
        <v>40</v>
      </c>
      <c r="E40" s="280" t="s">
        <v>19</v>
      </c>
      <c r="F40" s="38">
        <v>43159</v>
      </c>
      <c r="G40" s="789">
        <v>715506</v>
      </c>
    </row>
    <row r="41" spans="3:8" ht="20.25">
      <c r="D41" s="237" t="s">
        <v>18</v>
      </c>
      <c r="E41" s="280" t="s">
        <v>17</v>
      </c>
      <c r="F41" s="38">
        <v>43174</v>
      </c>
      <c r="G41" s="789">
        <v>569957</v>
      </c>
    </row>
    <row r="42" spans="3:8" ht="20.25">
      <c r="D42" s="237" t="s">
        <v>18</v>
      </c>
      <c r="E42" s="280" t="s">
        <v>19</v>
      </c>
      <c r="F42" s="38">
        <v>43190</v>
      </c>
      <c r="G42" s="789">
        <v>526100</v>
      </c>
    </row>
    <row r="46" spans="3:8" ht="15.75">
      <c r="F46" s="786">
        <v>-13329839</v>
      </c>
      <c r="G46" s="790">
        <f>+G6+G11+G16+G21+G27+G33+G39</f>
        <v>12627095</v>
      </c>
      <c r="H46" s="248">
        <f>+G46+F46</f>
        <v>-702744</v>
      </c>
    </row>
    <row r="47" spans="3:8" ht="15.75">
      <c r="F47" s="786">
        <v>-14433040</v>
      </c>
      <c r="G47" s="790">
        <f>+G7+G12+G17+G22+G28+G34+G40</f>
        <v>13301183</v>
      </c>
      <c r="H47" s="248">
        <f>+G47+F47</f>
        <v>-1131857</v>
      </c>
    </row>
    <row r="48" spans="3:8">
      <c r="G48" s="790">
        <f>+G8+G13+G18+G23+G29+G35+G41</f>
        <v>14401775</v>
      </c>
    </row>
    <row r="49" spans="7:7">
      <c r="G49" s="790">
        <f>+G9+G14+G19+G24+G30+G36+G42</f>
        <v>13436060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6988"/>
  <sheetViews>
    <sheetView topLeftCell="A2141" workbookViewId="0">
      <selection activeCell="D2152" sqref="D2152:E2152"/>
    </sheetView>
  </sheetViews>
  <sheetFormatPr baseColWidth="10" defaultRowHeight="21"/>
  <cols>
    <col min="1" max="1" width="37.5703125" style="279" customWidth="1"/>
    <col min="2" max="2" width="34.140625" style="279" hidden="1" customWidth="1"/>
    <col min="3" max="3" width="34.28515625" style="279" hidden="1" customWidth="1"/>
    <col min="4" max="4" width="34.28515625" style="279" customWidth="1"/>
    <col min="5" max="5" width="29.42578125" style="279" customWidth="1"/>
    <col min="6" max="6" width="21.85546875" style="864" bestFit="1" customWidth="1"/>
    <col min="7" max="7" width="17.7109375" style="859" customWidth="1"/>
    <col min="8" max="8" width="20.140625" style="859" bestFit="1" customWidth="1"/>
  </cols>
  <sheetData>
    <row r="1" spans="1:5">
      <c r="A1" s="19" t="s">
        <v>0</v>
      </c>
      <c r="B1" s="20"/>
      <c r="C1" s="20"/>
      <c r="D1" s="21"/>
      <c r="E1" s="22"/>
    </row>
    <row r="2" spans="1:5">
      <c r="A2" s="19" t="s">
        <v>1</v>
      </c>
      <c r="B2" s="20"/>
      <c r="C2" s="19" t="s">
        <v>2</v>
      </c>
      <c r="D2" s="21"/>
      <c r="E2" s="21"/>
    </row>
    <row r="3" spans="1:5">
      <c r="A3" s="19"/>
      <c r="B3" s="23"/>
      <c r="C3" s="20"/>
      <c r="D3" s="22"/>
      <c r="E3" s="22"/>
    </row>
    <row r="4" spans="1:5">
      <c r="A4" s="19" t="s">
        <v>3</v>
      </c>
      <c r="B4" s="23"/>
      <c r="C4" s="20"/>
      <c r="D4" s="22"/>
      <c r="E4" s="22"/>
    </row>
    <row r="5" spans="1:5">
      <c r="A5" s="21"/>
      <c r="B5" s="24"/>
      <c r="C5" s="21"/>
      <c r="D5" s="22"/>
    </row>
    <row r="6" spans="1:5">
      <c r="A6" s="21" t="s">
        <v>4</v>
      </c>
      <c r="B6" s="24"/>
      <c r="C6" s="21"/>
      <c r="D6" s="22"/>
      <c r="E6" s="22"/>
    </row>
    <row r="7" spans="1:5">
      <c r="A7" s="21" t="s">
        <v>5</v>
      </c>
      <c r="B7" s="21"/>
      <c r="C7" s="21"/>
      <c r="D7" s="22"/>
      <c r="E7" s="22"/>
    </row>
    <row r="8" spans="1:5">
      <c r="A8" s="21" t="s">
        <v>6</v>
      </c>
      <c r="B8" s="22"/>
      <c r="C8" s="22"/>
      <c r="D8" s="22"/>
      <c r="E8" s="22"/>
    </row>
    <row r="9" spans="1:5">
      <c r="A9" s="820" t="s">
        <v>7</v>
      </c>
      <c r="B9" s="26" t="s">
        <v>8</v>
      </c>
      <c r="C9" s="1238" t="s">
        <v>9</v>
      </c>
      <c r="D9" s="1239"/>
      <c r="E9" s="820" t="s">
        <v>10</v>
      </c>
    </row>
    <row r="10" spans="1:5">
      <c r="A10" s="27"/>
      <c r="B10" s="28" t="s">
        <v>11</v>
      </c>
      <c r="C10" s="820"/>
      <c r="D10" s="29"/>
      <c r="E10" s="27" t="s">
        <v>12</v>
      </c>
    </row>
    <row r="11" spans="1:5">
      <c r="A11" s="30"/>
      <c r="B11" s="31"/>
      <c r="C11" s="821" t="s">
        <v>13</v>
      </c>
      <c r="D11" s="822" t="s">
        <v>14</v>
      </c>
      <c r="E11" s="821"/>
    </row>
    <row r="12" spans="1:5">
      <c r="A12" s="34" t="s">
        <v>15</v>
      </c>
      <c r="B12" s="34" t="s">
        <v>16</v>
      </c>
      <c r="C12" s="34" t="s">
        <v>17</v>
      </c>
      <c r="D12" s="35">
        <v>40071</v>
      </c>
      <c r="E12" s="185">
        <v>3040.5</v>
      </c>
    </row>
    <row r="13" spans="1:5">
      <c r="A13" s="280"/>
      <c r="B13" s="280" t="s">
        <v>18</v>
      </c>
      <c r="C13" s="280" t="s">
        <v>17</v>
      </c>
      <c r="D13" s="38">
        <v>40313</v>
      </c>
      <c r="E13" s="58">
        <v>300</v>
      </c>
    </row>
    <row r="14" spans="1:5">
      <c r="A14" s="280"/>
      <c r="B14" s="280" t="s">
        <v>18</v>
      </c>
      <c r="C14" s="280" t="s">
        <v>19</v>
      </c>
      <c r="D14" s="38">
        <v>40390</v>
      </c>
      <c r="E14" s="58">
        <v>1000.3</v>
      </c>
    </row>
    <row r="15" spans="1:5">
      <c r="A15" s="41"/>
      <c r="B15" s="280" t="s">
        <v>21</v>
      </c>
      <c r="C15" s="280" t="s">
        <v>19</v>
      </c>
      <c r="D15" s="42">
        <v>42400</v>
      </c>
      <c r="E15" s="58">
        <v>4780</v>
      </c>
    </row>
    <row r="16" spans="1:5">
      <c r="A16" s="280"/>
      <c r="B16" s="280" t="s">
        <v>22</v>
      </c>
      <c r="C16" s="280" t="s">
        <v>19</v>
      </c>
      <c r="D16" s="42">
        <v>42582</v>
      </c>
      <c r="E16" s="825">
        <v>-31087</v>
      </c>
    </row>
    <row r="17" spans="1:6">
      <c r="A17" s="280"/>
      <c r="B17" s="636" t="s">
        <v>18</v>
      </c>
      <c r="C17" s="636" t="s">
        <v>19</v>
      </c>
      <c r="D17" s="639">
        <v>43159</v>
      </c>
      <c r="E17" s="721">
        <v>1401936</v>
      </c>
    </row>
    <row r="18" spans="1:6">
      <c r="A18" s="280"/>
      <c r="B18" s="636" t="s">
        <v>73</v>
      </c>
      <c r="C18" s="636" t="s">
        <v>781</v>
      </c>
      <c r="D18" s="722">
        <v>43190</v>
      </c>
      <c r="E18" s="721">
        <v>-1397049</v>
      </c>
    </row>
    <row r="19" spans="1:6">
      <c r="A19" s="280"/>
      <c r="B19" s="280" t="s">
        <v>18</v>
      </c>
      <c r="C19" s="280" t="s">
        <v>19</v>
      </c>
      <c r="D19" s="205">
        <v>43190</v>
      </c>
      <c r="E19" s="236">
        <v>1296218</v>
      </c>
    </row>
    <row r="20" spans="1:6">
      <c r="A20" s="280"/>
      <c r="B20" s="280" t="s">
        <v>73</v>
      </c>
      <c r="C20" s="280" t="s">
        <v>760</v>
      </c>
      <c r="D20" s="635">
        <v>43220</v>
      </c>
      <c r="E20" s="828">
        <v>-907967</v>
      </c>
      <c r="F20" s="864">
        <v>3359</v>
      </c>
    </row>
    <row r="21" spans="1:6">
      <c r="A21" s="280"/>
      <c r="B21" s="281" t="s">
        <v>73</v>
      </c>
      <c r="C21" s="280" t="s">
        <v>292</v>
      </c>
      <c r="D21" s="42">
        <v>43220</v>
      </c>
      <c r="E21" s="826">
        <v>-1440780</v>
      </c>
    </row>
    <row r="22" spans="1:6">
      <c r="A22" s="280"/>
      <c r="B22" s="280" t="s">
        <v>18</v>
      </c>
      <c r="C22" s="280" t="s">
        <v>19</v>
      </c>
      <c r="D22" s="42">
        <v>43220</v>
      </c>
      <c r="E22" s="58">
        <v>2565015</v>
      </c>
    </row>
    <row r="23" spans="1:6">
      <c r="A23" s="280"/>
      <c r="B23" s="280" t="s">
        <v>73</v>
      </c>
      <c r="C23" s="280" t="s">
        <v>803</v>
      </c>
      <c r="D23" s="42">
        <v>43250</v>
      </c>
      <c r="E23" s="829">
        <v>-658674</v>
      </c>
      <c r="F23" s="864">
        <v>3359</v>
      </c>
    </row>
    <row r="24" spans="1:6">
      <c r="A24" s="280"/>
      <c r="B24" s="281" t="s">
        <v>73</v>
      </c>
      <c r="C24" s="280" t="s">
        <v>803</v>
      </c>
      <c r="D24" s="42">
        <v>43250</v>
      </c>
      <c r="E24" s="829">
        <v>-549008</v>
      </c>
      <c r="F24" s="864">
        <v>3359</v>
      </c>
    </row>
    <row r="25" spans="1:6">
      <c r="A25" s="280"/>
      <c r="B25" s="280" t="s">
        <v>18</v>
      </c>
      <c r="C25" s="280" t="s">
        <v>19</v>
      </c>
      <c r="D25" s="42">
        <v>43250</v>
      </c>
      <c r="E25" s="58">
        <v>1987240</v>
      </c>
    </row>
    <row r="26" spans="1:6">
      <c r="A26" s="280"/>
      <c r="B26" s="281"/>
      <c r="C26" s="280"/>
      <c r="D26" s="42"/>
      <c r="E26" s="826">
        <v>1</v>
      </c>
    </row>
    <row r="27" spans="1:6">
      <c r="A27" s="280"/>
      <c r="B27" s="281"/>
      <c r="C27" s="280"/>
      <c r="D27" s="42"/>
      <c r="E27" s="58"/>
    </row>
    <row r="28" spans="1:6">
      <c r="A28" s="280"/>
      <c r="B28" s="281"/>
      <c r="C28" s="280"/>
      <c r="D28" s="42"/>
      <c r="E28" s="58"/>
    </row>
    <row r="29" spans="1:6">
      <c r="A29" s="280"/>
      <c r="B29" s="281"/>
      <c r="C29" s="280"/>
      <c r="D29" s="42"/>
      <c r="E29" s="58"/>
    </row>
    <row r="30" spans="1:6">
      <c r="A30" s="280"/>
      <c r="B30" s="281"/>
      <c r="C30" s="280"/>
      <c r="D30" s="42"/>
      <c r="E30" s="58"/>
    </row>
    <row r="31" spans="1:6">
      <c r="A31" s="280"/>
      <c r="B31" s="281"/>
      <c r="C31" s="280"/>
      <c r="D31" s="42"/>
      <c r="E31" s="58"/>
    </row>
    <row r="32" spans="1:6">
      <c r="A32" s="280"/>
      <c r="B32" s="281"/>
      <c r="C32" s="280"/>
      <c r="D32" s="42"/>
      <c r="E32" s="58"/>
    </row>
    <row r="33" spans="1:5">
      <c r="A33" s="280"/>
      <c r="B33" s="281"/>
      <c r="C33" s="280"/>
      <c r="D33" s="42"/>
      <c r="E33" s="58"/>
    </row>
    <row r="34" spans="1:5">
      <c r="A34" s="280"/>
      <c r="B34" s="281"/>
      <c r="C34" s="280"/>
      <c r="D34" s="42"/>
      <c r="E34" s="58"/>
    </row>
    <row r="35" spans="1:5">
      <c r="A35" s="280"/>
      <c r="B35" s="281"/>
      <c r="C35" s="280"/>
      <c r="D35" s="45"/>
      <c r="E35" s="182"/>
    </row>
    <row r="36" spans="1:5">
      <c r="A36" s="280"/>
      <c r="B36" s="281"/>
      <c r="C36" s="280"/>
      <c r="D36" s="45"/>
      <c r="E36" s="182"/>
    </row>
    <row r="37" spans="1:5">
      <c r="A37" s="47"/>
      <c r="B37" s="48"/>
      <c r="C37" s="47"/>
      <c r="D37" s="49"/>
      <c r="E37" s="183"/>
    </row>
    <row r="38" spans="1:5">
      <c r="A38" s="30"/>
      <c r="B38" s="51"/>
      <c r="C38" s="30"/>
      <c r="D38" s="49"/>
      <c r="E38" s="827"/>
    </row>
    <row r="39" spans="1:5">
      <c r="A39" s="52"/>
      <c r="B39" s="53"/>
      <c r="C39" s="1238" t="s">
        <v>801</v>
      </c>
      <c r="D39" s="1239"/>
      <c r="E39" s="54">
        <f>SUM(E12:E38)</f>
        <v>2274965.7999999998</v>
      </c>
    </row>
    <row r="40" spans="1:5">
      <c r="A40" s="55" t="s">
        <v>23</v>
      </c>
      <c r="B40" s="53"/>
      <c r="C40" s="53"/>
      <c r="D40" s="53"/>
      <c r="E40" s="56"/>
    </row>
    <row r="41" spans="1:5">
      <c r="A41" s="55"/>
      <c r="B41" s="53"/>
      <c r="C41" s="53"/>
      <c r="D41" s="53"/>
      <c r="E41" s="56"/>
    </row>
    <row r="42" spans="1:5">
      <c r="A42" s="19" t="s">
        <v>0</v>
      </c>
      <c r="B42" s="20"/>
      <c r="C42" s="20"/>
      <c r="D42" s="21"/>
      <c r="E42" s="22"/>
    </row>
    <row r="43" spans="1:5">
      <c r="A43" s="19" t="s">
        <v>1</v>
      </c>
      <c r="B43" s="20"/>
      <c r="C43" s="19" t="s">
        <v>2</v>
      </c>
      <c r="D43" s="21"/>
      <c r="E43" s="21"/>
    </row>
    <row r="44" spans="1:5">
      <c r="A44" s="19"/>
      <c r="B44" s="23"/>
      <c r="C44" s="20"/>
      <c r="D44" s="22"/>
      <c r="E44" s="22"/>
    </row>
    <row r="45" spans="1:5">
      <c r="A45" s="19"/>
      <c r="B45" s="23"/>
      <c r="C45" s="20"/>
      <c r="D45" s="22"/>
      <c r="E45" s="22"/>
    </row>
    <row r="46" spans="1:5">
      <c r="A46" s="19" t="s">
        <v>3</v>
      </c>
      <c r="B46" s="23"/>
      <c r="C46" s="20"/>
      <c r="D46" s="22"/>
      <c r="E46" s="22"/>
    </row>
    <row r="47" spans="1:5">
      <c r="A47" s="21"/>
      <c r="B47" s="24"/>
      <c r="C47" s="21"/>
      <c r="D47" s="22"/>
      <c r="E47" s="22"/>
    </row>
    <row r="48" spans="1:5">
      <c r="A48" s="21" t="s">
        <v>24</v>
      </c>
      <c r="B48" s="24"/>
      <c r="C48" s="21"/>
      <c r="D48" s="22"/>
      <c r="E48" s="22"/>
    </row>
    <row r="49" spans="1:5">
      <c r="A49" s="21" t="s">
        <v>5</v>
      </c>
      <c r="B49" s="21"/>
      <c r="C49" s="21"/>
      <c r="D49" s="22"/>
      <c r="E49" s="22"/>
    </row>
    <row r="50" spans="1:5">
      <c r="A50" s="21" t="s">
        <v>6</v>
      </c>
      <c r="B50" s="22"/>
      <c r="C50" s="22"/>
      <c r="D50" s="22"/>
      <c r="E50" s="22"/>
    </row>
    <row r="51" spans="1:5">
      <c r="A51" s="820" t="s">
        <v>7</v>
      </c>
      <c r="B51" s="26" t="s">
        <v>8</v>
      </c>
      <c r="C51" s="1238" t="s">
        <v>9</v>
      </c>
      <c r="D51" s="1239"/>
      <c r="E51" s="820" t="s">
        <v>10</v>
      </c>
    </row>
    <row r="52" spans="1:5">
      <c r="A52" s="27"/>
      <c r="B52" s="28" t="s">
        <v>11</v>
      </c>
      <c r="C52" s="820"/>
      <c r="D52" s="29"/>
      <c r="E52" s="27" t="s">
        <v>12</v>
      </c>
    </row>
    <row r="53" spans="1:5">
      <c r="A53" s="30"/>
      <c r="B53" s="31"/>
      <c r="C53" s="821" t="s">
        <v>13</v>
      </c>
      <c r="D53" s="822" t="s">
        <v>14</v>
      </c>
      <c r="E53" s="821"/>
    </row>
    <row r="54" spans="1:5">
      <c r="A54" s="34" t="s">
        <v>25</v>
      </c>
      <c r="B54" s="34" t="s">
        <v>26</v>
      </c>
      <c r="C54" s="34" t="s">
        <v>17</v>
      </c>
      <c r="D54" s="35">
        <v>39217</v>
      </c>
      <c r="E54" s="57">
        <v>-2000</v>
      </c>
    </row>
    <row r="55" spans="1:5">
      <c r="A55" s="280"/>
      <c r="B55" s="280" t="s">
        <v>20</v>
      </c>
      <c r="C55" s="280" t="s">
        <v>19</v>
      </c>
      <c r="D55" s="38">
        <v>40374</v>
      </c>
      <c r="E55" s="60">
        <v>-28666.6</v>
      </c>
    </row>
    <row r="56" spans="1:5">
      <c r="A56" s="41"/>
      <c r="B56" s="280" t="s">
        <v>27</v>
      </c>
      <c r="C56" s="280" t="s">
        <v>19</v>
      </c>
      <c r="D56" s="38">
        <v>40543</v>
      </c>
      <c r="E56" s="58">
        <v>-225919.6</v>
      </c>
    </row>
    <row r="57" spans="1:5">
      <c r="A57" s="280"/>
      <c r="B57" s="280" t="s">
        <v>28</v>
      </c>
      <c r="C57" s="280" t="s">
        <v>19</v>
      </c>
      <c r="D57" s="42">
        <v>41578</v>
      </c>
      <c r="E57" s="61">
        <v>23557</v>
      </c>
    </row>
    <row r="58" spans="1:5">
      <c r="A58" s="280"/>
      <c r="B58" s="280" t="s">
        <v>28</v>
      </c>
      <c r="C58" s="280" t="s">
        <v>19</v>
      </c>
      <c r="D58" s="42">
        <v>42886</v>
      </c>
      <c r="E58" s="58">
        <v>2100</v>
      </c>
    </row>
    <row r="59" spans="1:5">
      <c r="A59" s="280"/>
      <c r="B59" s="636" t="s">
        <v>28</v>
      </c>
      <c r="C59" s="636" t="s">
        <v>19</v>
      </c>
      <c r="D59" s="639">
        <v>43131</v>
      </c>
      <c r="E59" s="640">
        <v>215642</v>
      </c>
    </row>
    <row r="60" spans="1:5">
      <c r="A60" s="280"/>
      <c r="B60" s="646" t="s">
        <v>27</v>
      </c>
      <c r="C60" s="636" t="s">
        <v>19</v>
      </c>
      <c r="D60" s="639">
        <v>43190</v>
      </c>
      <c r="E60" s="640">
        <v>-212446</v>
      </c>
    </row>
    <row r="61" spans="1:5">
      <c r="A61" s="280"/>
      <c r="B61" s="281" t="s">
        <v>73</v>
      </c>
      <c r="C61" s="280" t="s">
        <v>767</v>
      </c>
      <c r="D61" s="42">
        <v>43220</v>
      </c>
      <c r="E61" s="58">
        <v>-1083772</v>
      </c>
    </row>
    <row r="62" spans="1:5">
      <c r="A62" s="280"/>
      <c r="B62" s="280" t="s">
        <v>18</v>
      </c>
      <c r="C62" s="280" t="s">
        <v>19</v>
      </c>
      <c r="D62" s="42">
        <v>43250</v>
      </c>
      <c r="E62" s="58">
        <v>1374973</v>
      </c>
    </row>
    <row r="63" spans="1:5">
      <c r="A63" s="280"/>
      <c r="B63" s="281"/>
      <c r="C63" s="280"/>
      <c r="D63" s="42"/>
      <c r="E63" s="58">
        <v>29</v>
      </c>
    </row>
    <row r="64" spans="1:5">
      <c r="A64" s="280"/>
      <c r="B64" s="281"/>
      <c r="C64" s="280"/>
      <c r="D64" s="42"/>
      <c r="E64" s="58"/>
    </row>
    <row r="65" spans="1:5">
      <c r="A65" s="280"/>
      <c r="B65" s="281"/>
      <c r="C65" s="280"/>
      <c r="D65" s="42"/>
      <c r="E65" s="58"/>
    </row>
    <row r="66" spans="1:5">
      <c r="A66" s="280"/>
      <c r="B66" s="280"/>
      <c r="C66" s="280"/>
      <c r="D66" s="42"/>
      <c r="E66" s="58"/>
    </row>
    <row r="67" spans="1:5">
      <c r="A67" s="280"/>
      <c r="B67" s="281"/>
      <c r="C67" s="280"/>
      <c r="D67" s="42"/>
      <c r="E67" s="58"/>
    </row>
    <row r="68" spans="1:5">
      <c r="A68" s="280"/>
      <c r="B68" s="281"/>
      <c r="C68" s="280"/>
      <c r="D68" s="42"/>
      <c r="E68" s="58"/>
    </row>
    <row r="69" spans="1:5">
      <c r="A69" s="280"/>
      <c r="B69" s="281"/>
      <c r="C69" s="280"/>
      <c r="D69" s="42"/>
      <c r="E69" s="58"/>
    </row>
    <row r="70" spans="1:5">
      <c r="A70" s="280"/>
      <c r="B70" s="281"/>
      <c r="C70" s="280"/>
      <c r="D70" s="42"/>
      <c r="E70" s="58"/>
    </row>
    <row r="71" spans="1:5">
      <c r="A71" s="280"/>
      <c r="B71" s="281"/>
      <c r="C71" s="280"/>
      <c r="D71" s="42"/>
      <c r="E71" s="58"/>
    </row>
    <row r="72" spans="1:5">
      <c r="A72" s="280"/>
      <c r="B72" s="281"/>
      <c r="C72" s="280"/>
      <c r="D72" s="42"/>
      <c r="E72" s="58"/>
    </row>
    <row r="73" spans="1:5">
      <c r="A73" s="280"/>
      <c r="B73" s="281"/>
      <c r="C73" s="280"/>
      <c r="D73" s="42"/>
      <c r="E73" s="58"/>
    </row>
    <row r="74" spans="1:5">
      <c r="A74" s="280"/>
      <c r="B74" s="281"/>
      <c r="C74" s="280"/>
      <c r="D74" s="42"/>
      <c r="E74" s="58"/>
    </row>
    <row r="75" spans="1:5">
      <c r="A75" s="280"/>
      <c r="B75" s="281"/>
      <c r="C75" s="280"/>
      <c r="D75" s="42"/>
      <c r="E75" s="58"/>
    </row>
    <row r="76" spans="1:5">
      <c r="A76" s="280"/>
      <c r="B76" s="281"/>
      <c r="C76" s="280"/>
      <c r="D76" s="45"/>
      <c r="E76" s="46"/>
    </row>
    <row r="77" spans="1:5">
      <c r="A77" s="47"/>
      <c r="B77" s="48"/>
      <c r="C77" s="47"/>
      <c r="D77" s="49"/>
      <c r="E77" s="50"/>
    </row>
    <row r="78" spans="1:5">
      <c r="A78" s="30"/>
      <c r="B78" s="51"/>
      <c r="C78" s="30"/>
      <c r="D78" s="49"/>
      <c r="E78" s="50"/>
    </row>
    <row r="79" spans="1:5">
      <c r="A79" s="52"/>
      <c r="B79" s="53"/>
      <c r="C79" s="1238" t="s">
        <v>801</v>
      </c>
      <c r="D79" s="1239"/>
      <c r="E79" s="62">
        <f>SUM(E54:E78)</f>
        <v>63496.800000000047</v>
      </c>
    </row>
    <row r="80" spans="1:5">
      <c r="A80" s="55" t="s">
        <v>23</v>
      </c>
      <c r="B80" s="63"/>
      <c r="C80" s="63"/>
      <c r="D80" s="28"/>
      <c r="E80" s="64"/>
    </row>
    <row r="81" spans="1:5">
      <c r="A81" s="55"/>
      <c r="B81" s="63"/>
      <c r="C81" s="63"/>
      <c r="D81" s="28"/>
      <c r="E81" s="64"/>
    </row>
    <row r="82" spans="1:5">
      <c r="A82" s="55"/>
      <c r="B82" s="63"/>
      <c r="C82" s="63"/>
      <c r="D82" s="28"/>
      <c r="E82" s="64"/>
    </row>
    <row r="83" spans="1:5">
      <c r="A83" s="19" t="s">
        <v>0</v>
      </c>
      <c r="B83" s="20"/>
      <c r="C83" s="20"/>
      <c r="D83" s="21"/>
      <c r="E83" s="22"/>
    </row>
    <row r="84" spans="1:5">
      <c r="A84" s="19" t="s">
        <v>1</v>
      </c>
      <c r="B84" s="20"/>
      <c r="C84" s="19" t="s">
        <v>2</v>
      </c>
      <c r="D84" s="21" t="s">
        <v>29</v>
      </c>
      <c r="E84" s="21"/>
    </row>
    <row r="85" spans="1:5">
      <c r="A85" s="19"/>
      <c r="B85" s="23"/>
      <c r="C85" s="20"/>
      <c r="D85" s="22"/>
      <c r="E85" s="22"/>
    </row>
    <row r="86" spans="1:5">
      <c r="A86" s="19"/>
      <c r="B86" s="23"/>
      <c r="C86" s="20"/>
      <c r="D86" s="22"/>
      <c r="E86" s="22"/>
    </row>
    <row r="87" spans="1:5">
      <c r="A87" s="19" t="s">
        <v>3</v>
      </c>
      <c r="B87" s="23"/>
      <c r="C87" s="20"/>
      <c r="D87" s="22"/>
      <c r="E87" s="22"/>
    </row>
    <row r="88" spans="1:5">
      <c r="A88" s="21"/>
      <c r="B88" s="24"/>
      <c r="C88" s="21"/>
      <c r="D88" s="22"/>
      <c r="E88" s="22"/>
    </row>
    <row r="89" spans="1:5">
      <c r="A89" s="21" t="s">
        <v>30</v>
      </c>
      <c r="B89" s="24"/>
      <c r="C89" s="21"/>
      <c r="D89" s="22"/>
      <c r="E89" s="22"/>
    </row>
    <row r="90" spans="1:5">
      <c r="A90" s="21" t="s">
        <v>5</v>
      </c>
      <c r="B90" s="21"/>
      <c r="C90" s="21"/>
      <c r="D90" s="22"/>
      <c r="E90" s="22"/>
    </row>
    <row r="91" spans="1:5">
      <c r="A91" s="21" t="s">
        <v>6</v>
      </c>
      <c r="B91" s="22"/>
      <c r="C91" s="22"/>
      <c r="D91" s="22"/>
      <c r="E91" s="22"/>
    </row>
    <row r="92" spans="1:5">
      <c r="A92" s="820" t="s">
        <v>7</v>
      </c>
      <c r="B92" s="26" t="s">
        <v>8</v>
      </c>
      <c r="C92" s="1238" t="s">
        <v>9</v>
      </c>
      <c r="D92" s="1239"/>
      <c r="E92" s="820" t="s">
        <v>10</v>
      </c>
    </row>
    <row r="93" spans="1:5">
      <c r="A93" s="27"/>
      <c r="B93" s="28" t="s">
        <v>11</v>
      </c>
      <c r="C93" s="820"/>
      <c r="D93" s="29"/>
      <c r="E93" s="27" t="s">
        <v>12</v>
      </c>
    </row>
    <row r="94" spans="1:5">
      <c r="A94" s="30"/>
      <c r="B94" s="31"/>
      <c r="C94" s="821" t="s">
        <v>13</v>
      </c>
      <c r="D94" s="822" t="s">
        <v>14</v>
      </c>
      <c r="E94" s="821"/>
    </row>
    <row r="95" spans="1:5">
      <c r="A95" s="34" t="s">
        <v>31</v>
      </c>
      <c r="B95" s="34" t="s">
        <v>26</v>
      </c>
      <c r="C95" s="34" t="s">
        <v>19</v>
      </c>
      <c r="D95" s="35">
        <v>39416</v>
      </c>
      <c r="E95" s="57">
        <v>-11742</v>
      </c>
    </row>
    <row r="96" spans="1:5">
      <c r="A96" s="280"/>
      <c r="B96" s="280" t="s">
        <v>16</v>
      </c>
      <c r="C96" s="280" t="s">
        <v>32</v>
      </c>
      <c r="D96" s="38">
        <v>39887</v>
      </c>
      <c r="E96" s="58">
        <v>66932.399999999994</v>
      </c>
    </row>
    <row r="97" spans="1:6">
      <c r="A97" s="41"/>
      <c r="B97" s="280" t="s">
        <v>26</v>
      </c>
      <c r="C97" s="280" t="s">
        <v>33</v>
      </c>
      <c r="D97" s="38">
        <v>39933</v>
      </c>
      <c r="E97" s="60">
        <v>-7246.2</v>
      </c>
    </row>
    <row r="98" spans="1:6">
      <c r="A98" s="41"/>
      <c r="B98" s="280" t="s">
        <v>34</v>
      </c>
      <c r="C98" s="280" t="s">
        <v>32</v>
      </c>
      <c r="D98" s="38">
        <v>40374</v>
      </c>
      <c r="E98" s="58">
        <v>2085.9</v>
      </c>
    </row>
    <row r="99" spans="1:6">
      <c r="A99" s="41"/>
      <c r="B99" s="280" t="s">
        <v>34</v>
      </c>
      <c r="C99" s="280" t="s">
        <v>32</v>
      </c>
      <c r="D99" s="38">
        <v>40405</v>
      </c>
      <c r="E99" s="58">
        <v>249.8</v>
      </c>
    </row>
    <row r="100" spans="1:6">
      <c r="A100" s="41"/>
      <c r="B100" s="280" t="s">
        <v>28</v>
      </c>
      <c r="C100" s="280" t="s">
        <v>19</v>
      </c>
      <c r="D100" s="38" t="s">
        <v>35</v>
      </c>
      <c r="E100" s="58">
        <v>936</v>
      </c>
    </row>
    <row r="101" spans="1:6">
      <c r="A101" s="41"/>
      <c r="B101" s="280" t="s">
        <v>28</v>
      </c>
      <c r="C101" s="280" t="s">
        <v>32</v>
      </c>
      <c r="D101" s="38">
        <v>40466</v>
      </c>
      <c r="E101" s="58">
        <v>1149.8</v>
      </c>
    </row>
    <row r="102" spans="1:6">
      <c r="A102" s="41"/>
      <c r="B102" s="280" t="s">
        <v>28</v>
      </c>
      <c r="C102" s="280" t="s">
        <v>33</v>
      </c>
      <c r="D102" s="38">
        <v>40482</v>
      </c>
      <c r="E102" s="58">
        <v>180.7</v>
      </c>
    </row>
    <row r="103" spans="1:6">
      <c r="A103" s="280"/>
      <c r="B103" s="280" t="s">
        <v>28</v>
      </c>
      <c r="C103" s="280" t="s">
        <v>32</v>
      </c>
      <c r="D103" s="38">
        <v>40497</v>
      </c>
      <c r="E103" s="58">
        <v>936</v>
      </c>
    </row>
    <row r="104" spans="1:6">
      <c r="A104" s="41"/>
      <c r="B104" s="280" t="s">
        <v>28</v>
      </c>
      <c r="C104" s="280" t="s">
        <v>32</v>
      </c>
      <c r="D104" s="38">
        <v>40527</v>
      </c>
      <c r="E104" s="58">
        <v>250.3</v>
      </c>
    </row>
    <row r="105" spans="1:6">
      <c r="A105" s="280"/>
      <c r="B105" s="280" t="s">
        <v>20</v>
      </c>
      <c r="C105" s="280" t="s">
        <v>32</v>
      </c>
      <c r="D105" s="38">
        <v>40739</v>
      </c>
      <c r="E105" s="39">
        <v>-167</v>
      </c>
    </row>
    <row r="106" spans="1:6">
      <c r="A106" s="280"/>
      <c r="B106" s="280" t="s">
        <v>36</v>
      </c>
      <c r="C106" s="280" t="s">
        <v>19</v>
      </c>
      <c r="D106" s="38">
        <v>42155</v>
      </c>
      <c r="E106" s="65">
        <v>-637</v>
      </c>
    </row>
    <row r="107" spans="1:6">
      <c r="A107" s="280"/>
      <c r="B107" s="280" t="s">
        <v>34</v>
      </c>
      <c r="C107" s="280" t="s">
        <v>19</v>
      </c>
      <c r="D107" s="38">
        <v>43190</v>
      </c>
      <c r="E107" s="829">
        <v>907967</v>
      </c>
    </row>
    <row r="108" spans="1:6">
      <c r="A108" s="280"/>
      <c r="B108" s="280" t="s">
        <v>34</v>
      </c>
      <c r="C108" s="280" t="s">
        <v>17</v>
      </c>
      <c r="D108" s="38">
        <v>43205</v>
      </c>
      <c r="E108" s="829">
        <v>1070225</v>
      </c>
      <c r="F108" s="864">
        <v>3404</v>
      </c>
    </row>
    <row r="109" spans="1:6">
      <c r="A109" s="280"/>
      <c r="B109" s="280" t="s">
        <v>34</v>
      </c>
      <c r="C109" s="280" t="s">
        <v>19</v>
      </c>
      <c r="D109" s="38">
        <v>43220</v>
      </c>
      <c r="E109" s="829">
        <v>658673</v>
      </c>
    </row>
    <row r="110" spans="1:6">
      <c r="A110" s="280"/>
      <c r="B110" s="280" t="s">
        <v>34</v>
      </c>
      <c r="C110" s="280" t="s">
        <v>17</v>
      </c>
      <c r="D110" s="38">
        <v>43235</v>
      </c>
      <c r="E110" s="829">
        <v>549007</v>
      </c>
    </row>
    <row r="111" spans="1:6">
      <c r="A111" s="280"/>
      <c r="B111" s="280" t="s">
        <v>34</v>
      </c>
      <c r="C111" s="280" t="s">
        <v>19</v>
      </c>
      <c r="D111" s="38">
        <v>43250</v>
      </c>
      <c r="E111" s="58">
        <v>1001445</v>
      </c>
    </row>
    <row r="112" spans="1:6">
      <c r="A112" s="280"/>
      <c r="B112" s="280"/>
      <c r="C112" s="280"/>
      <c r="D112" s="38"/>
      <c r="E112" s="58"/>
    </row>
    <row r="113" spans="1:5">
      <c r="A113" s="280"/>
      <c r="B113" s="280"/>
      <c r="C113" s="280"/>
      <c r="D113" s="38"/>
      <c r="E113" s="58"/>
    </row>
    <row r="114" spans="1:5">
      <c r="A114" s="280"/>
      <c r="B114" s="280"/>
      <c r="C114" s="280"/>
      <c r="D114" s="38"/>
      <c r="E114" s="58"/>
    </row>
    <row r="115" spans="1:5">
      <c r="A115" s="280"/>
      <c r="B115" s="280"/>
      <c r="C115" s="280"/>
      <c r="D115" s="38"/>
      <c r="E115" s="58"/>
    </row>
    <row r="116" spans="1:5">
      <c r="A116" s="280"/>
      <c r="B116" s="280"/>
      <c r="C116" s="280"/>
      <c r="D116" s="38"/>
      <c r="E116" s="58"/>
    </row>
    <row r="117" spans="1:5">
      <c r="A117" s="280"/>
      <c r="B117" s="280"/>
      <c r="C117" s="280"/>
      <c r="D117" s="38"/>
      <c r="E117" s="58"/>
    </row>
    <row r="118" spans="1:5">
      <c r="A118" s="280"/>
      <c r="B118" s="280"/>
      <c r="C118" s="280"/>
      <c r="D118" s="38"/>
      <c r="E118" s="58"/>
    </row>
    <row r="119" spans="1:5">
      <c r="A119" s="280"/>
      <c r="B119" s="280"/>
      <c r="C119" s="280"/>
      <c r="D119" s="38"/>
      <c r="E119" s="58"/>
    </row>
    <row r="120" spans="1:5">
      <c r="A120" s="67"/>
      <c r="B120" s="67"/>
      <c r="C120" s="67"/>
      <c r="D120" s="68"/>
      <c r="E120" s="69"/>
    </row>
    <row r="121" spans="1:5">
      <c r="A121" s="52"/>
      <c r="B121" s="53"/>
      <c r="C121" s="1238" t="s">
        <v>801</v>
      </c>
      <c r="D121" s="1239"/>
      <c r="E121" s="70">
        <f>SUM(E95:E120)</f>
        <v>4240245.7</v>
      </c>
    </row>
    <row r="122" spans="1:5">
      <c r="A122" s="55" t="s">
        <v>23</v>
      </c>
      <c r="B122" s="53"/>
      <c r="C122" s="53"/>
      <c r="D122" s="53"/>
      <c r="E122" s="53"/>
    </row>
    <row r="123" spans="1:5">
      <c r="A123" s="55"/>
      <c r="B123" s="53"/>
      <c r="C123" s="53"/>
      <c r="D123" s="53"/>
      <c r="E123" s="53"/>
    </row>
    <row r="124" spans="1:5">
      <c r="A124" s="19" t="s">
        <v>0</v>
      </c>
      <c r="B124" s="20"/>
      <c r="C124" s="20"/>
      <c r="D124" s="21"/>
      <c r="E124" s="22"/>
    </row>
    <row r="125" spans="1:5">
      <c r="A125" s="19" t="s">
        <v>1</v>
      </c>
      <c r="B125" s="20"/>
      <c r="C125" s="19" t="s">
        <v>2</v>
      </c>
      <c r="D125" s="21" t="s">
        <v>29</v>
      </c>
      <c r="E125" s="21"/>
    </row>
    <row r="126" spans="1:5">
      <c r="A126" s="19"/>
      <c r="B126" s="23"/>
      <c r="C126" s="20"/>
      <c r="D126" s="22"/>
      <c r="E126" s="22"/>
    </row>
    <row r="127" spans="1:5">
      <c r="A127" s="19"/>
      <c r="B127" s="23"/>
      <c r="C127" s="20"/>
      <c r="D127" s="22"/>
      <c r="E127" s="22"/>
    </row>
    <row r="128" spans="1:5">
      <c r="A128" s="19" t="s">
        <v>3</v>
      </c>
      <c r="B128" s="23"/>
      <c r="C128" s="20"/>
      <c r="D128" s="22"/>
      <c r="E128" s="22"/>
    </row>
    <row r="129" spans="1:5">
      <c r="A129" s="21"/>
      <c r="B129" s="24"/>
      <c r="C129" s="21"/>
      <c r="D129" s="22"/>
      <c r="E129" s="22"/>
    </row>
    <row r="130" spans="1:5">
      <c r="A130" s="21" t="s">
        <v>38</v>
      </c>
      <c r="B130" s="24"/>
      <c r="C130" s="21"/>
      <c r="D130" s="22"/>
      <c r="E130" s="22"/>
    </row>
    <row r="131" spans="1:5">
      <c r="A131" s="21" t="s">
        <v>5</v>
      </c>
      <c r="B131" s="21"/>
      <c r="C131" s="21"/>
      <c r="D131" s="22"/>
      <c r="E131" s="22"/>
    </row>
    <row r="132" spans="1:5">
      <c r="A132" s="21" t="s">
        <v>6</v>
      </c>
      <c r="B132" s="22"/>
      <c r="C132" s="22"/>
      <c r="D132" s="22"/>
      <c r="E132" s="22"/>
    </row>
    <row r="133" spans="1:5">
      <c r="A133" s="820" t="s">
        <v>7</v>
      </c>
      <c r="B133" s="26" t="s">
        <v>8</v>
      </c>
      <c r="C133" s="1238" t="s">
        <v>9</v>
      </c>
      <c r="D133" s="1239"/>
      <c r="E133" s="820" t="s">
        <v>10</v>
      </c>
    </row>
    <row r="134" spans="1:5">
      <c r="A134" s="27"/>
      <c r="B134" s="28" t="s">
        <v>11</v>
      </c>
      <c r="C134" s="820"/>
      <c r="D134" s="29"/>
      <c r="E134" s="27" t="s">
        <v>12</v>
      </c>
    </row>
    <row r="135" spans="1:5">
      <c r="A135" s="30"/>
      <c r="B135" s="31"/>
      <c r="C135" s="821" t="s">
        <v>13</v>
      </c>
      <c r="D135" s="822" t="s">
        <v>14</v>
      </c>
      <c r="E135" s="821"/>
    </row>
    <row r="136" spans="1:5">
      <c r="A136" s="34" t="s">
        <v>39</v>
      </c>
      <c r="B136" s="34" t="s">
        <v>40</v>
      </c>
      <c r="C136" s="34" t="s">
        <v>33</v>
      </c>
      <c r="D136" s="35">
        <v>40329</v>
      </c>
      <c r="E136" s="185">
        <v>518</v>
      </c>
    </row>
    <row r="137" spans="1:5">
      <c r="A137" s="280"/>
      <c r="B137" s="280" t="s">
        <v>40</v>
      </c>
      <c r="C137" s="280" t="s">
        <v>17</v>
      </c>
      <c r="D137" s="38">
        <v>40709</v>
      </c>
      <c r="E137" s="58">
        <v>16087.7</v>
      </c>
    </row>
    <row r="138" spans="1:5">
      <c r="A138" s="41"/>
      <c r="B138" s="280" t="s">
        <v>40</v>
      </c>
      <c r="C138" s="280" t="s">
        <v>33</v>
      </c>
      <c r="D138" s="38">
        <v>41121</v>
      </c>
      <c r="E138" s="58">
        <v>2110</v>
      </c>
    </row>
    <row r="139" spans="1:5">
      <c r="A139" s="41"/>
      <c r="B139" s="280" t="s">
        <v>40</v>
      </c>
      <c r="C139" s="280" t="s">
        <v>17</v>
      </c>
      <c r="D139" s="38">
        <v>42566</v>
      </c>
      <c r="E139" s="58">
        <v>118714</v>
      </c>
    </row>
    <row r="140" spans="1:5">
      <c r="A140" s="41"/>
      <c r="B140" s="280" t="s">
        <v>40</v>
      </c>
      <c r="C140" s="280" t="s">
        <v>33</v>
      </c>
      <c r="D140" s="38">
        <v>42643</v>
      </c>
      <c r="E140" s="58">
        <v>11840</v>
      </c>
    </row>
    <row r="141" spans="1:5">
      <c r="A141" s="41"/>
      <c r="B141" s="280" t="s">
        <v>27</v>
      </c>
      <c r="C141" s="280" t="s">
        <v>17</v>
      </c>
      <c r="D141" s="38">
        <v>39675</v>
      </c>
      <c r="E141" s="65">
        <v>-19275.099999999999</v>
      </c>
    </row>
    <row r="142" spans="1:5">
      <c r="A142" s="280"/>
      <c r="B142" s="280" t="s">
        <v>27</v>
      </c>
      <c r="C142" s="280" t="s">
        <v>17</v>
      </c>
      <c r="D142" s="38">
        <v>40678</v>
      </c>
      <c r="E142" s="65">
        <v>-37464</v>
      </c>
    </row>
    <row r="143" spans="1:5">
      <c r="A143" s="41"/>
      <c r="B143" s="280" t="s">
        <v>27</v>
      </c>
      <c r="C143" s="280" t="s">
        <v>17</v>
      </c>
      <c r="D143" s="38">
        <v>41075</v>
      </c>
      <c r="E143" s="65">
        <v>-900</v>
      </c>
    </row>
    <row r="144" spans="1:5">
      <c r="A144" s="280"/>
      <c r="B144" s="280" t="s">
        <v>27</v>
      </c>
      <c r="C144" s="280" t="s">
        <v>17</v>
      </c>
      <c r="D144" s="38">
        <v>41988</v>
      </c>
      <c r="E144" s="190">
        <v>-6000</v>
      </c>
    </row>
    <row r="145" spans="1:8">
      <c r="A145" s="280"/>
      <c r="B145" s="280" t="s">
        <v>27</v>
      </c>
      <c r="C145" s="280" t="s">
        <v>17</v>
      </c>
      <c r="D145" s="38">
        <v>42415</v>
      </c>
      <c r="E145" s="65">
        <v>-123499</v>
      </c>
    </row>
    <row r="146" spans="1:8">
      <c r="A146" s="280"/>
      <c r="B146" s="280" t="s">
        <v>27</v>
      </c>
      <c r="C146" s="280" t="s">
        <v>17</v>
      </c>
      <c r="D146" s="38">
        <v>42475</v>
      </c>
      <c r="E146" s="66">
        <v>-15390</v>
      </c>
    </row>
    <row r="147" spans="1:8">
      <c r="A147" s="280"/>
      <c r="B147" s="280" t="s">
        <v>28</v>
      </c>
      <c r="C147" s="280" t="s">
        <v>17</v>
      </c>
      <c r="D147" s="38">
        <v>42962</v>
      </c>
      <c r="E147" s="58">
        <v>9700</v>
      </c>
    </row>
    <row r="148" spans="1:8">
      <c r="A148" s="280"/>
      <c r="B148" s="280" t="s">
        <v>40</v>
      </c>
      <c r="C148" s="280" t="s">
        <v>33</v>
      </c>
      <c r="D148" s="38">
        <v>43250</v>
      </c>
      <c r="E148" s="58">
        <v>4779648</v>
      </c>
    </row>
    <row r="149" spans="1:8" s="279" customFormat="1">
      <c r="A149" s="280"/>
      <c r="B149" s="280"/>
      <c r="C149" s="280"/>
      <c r="D149" s="38"/>
      <c r="E149" s="58"/>
      <c r="F149" s="864"/>
      <c r="G149" s="859"/>
      <c r="H149" s="859"/>
    </row>
    <row r="150" spans="1:8">
      <c r="A150" s="280"/>
      <c r="B150" s="280"/>
      <c r="C150" s="280"/>
      <c r="D150" s="38"/>
      <c r="E150" s="58"/>
    </row>
    <row r="151" spans="1:8">
      <c r="A151" s="41"/>
      <c r="B151" s="280"/>
      <c r="C151" s="280"/>
      <c r="D151" s="38"/>
      <c r="E151" s="58"/>
    </row>
    <row r="152" spans="1:8">
      <c r="A152" s="41"/>
      <c r="B152" s="280"/>
      <c r="C152" s="280"/>
      <c r="D152" s="38"/>
      <c r="E152" s="58"/>
    </row>
    <row r="153" spans="1:8">
      <c r="A153" s="41"/>
      <c r="B153" s="280"/>
      <c r="C153" s="280"/>
      <c r="D153" s="38"/>
      <c r="E153" s="58"/>
    </row>
    <row r="154" spans="1:8">
      <c r="A154" s="41"/>
      <c r="B154" s="280"/>
      <c r="C154" s="280"/>
      <c r="D154" s="38"/>
      <c r="E154" s="58"/>
    </row>
    <row r="155" spans="1:8">
      <c r="A155" s="41"/>
      <c r="B155" s="280"/>
      <c r="C155" s="280"/>
      <c r="D155" s="38"/>
      <c r="E155" s="58"/>
    </row>
    <row r="156" spans="1:8">
      <c r="A156" s="41"/>
      <c r="B156" s="280"/>
      <c r="C156" s="280"/>
      <c r="D156" s="38"/>
      <c r="E156" s="58"/>
    </row>
    <row r="157" spans="1:8">
      <c r="A157" s="41"/>
      <c r="B157" s="280"/>
      <c r="C157" s="280"/>
      <c r="D157" s="38"/>
      <c r="E157" s="58"/>
    </row>
    <row r="158" spans="1:8">
      <c r="A158" s="41"/>
      <c r="B158" s="280"/>
      <c r="C158" s="280"/>
      <c r="D158" s="38"/>
      <c r="E158" s="58"/>
    </row>
    <row r="159" spans="1:8">
      <c r="A159" s="280"/>
      <c r="B159" s="280"/>
      <c r="C159" s="280"/>
      <c r="D159" s="38"/>
      <c r="E159" s="58"/>
    </row>
    <row r="160" spans="1:8">
      <c r="A160" s="280"/>
      <c r="B160" s="280"/>
      <c r="C160" s="280"/>
      <c r="D160" s="38"/>
      <c r="E160" s="58"/>
    </row>
    <row r="161" spans="1:5">
      <c r="A161" s="280"/>
      <c r="B161" s="280"/>
      <c r="C161" s="280"/>
      <c r="D161" s="38"/>
      <c r="E161" s="58"/>
    </row>
    <row r="162" spans="1:5">
      <c r="A162" s="280"/>
      <c r="B162" s="280"/>
      <c r="C162" s="280"/>
      <c r="D162" s="38"/>
      <c r="E162" s="58"/>
    </row>
    <row r="163" spans="1:5">
      <c r="A163" s="67"/>
      <c r="B163" s="67"/>
      <c r="C163" s="67"/>
      <c r="D163" s="68"/>
      <c r="E163" s="69"/>
    </row>
    <row r="164" spans="1:5">
      <c r="A164" s="52"/>
      <c r="B164" s="53"/>
      <c r="C164" s="1238" t="s">
        <v>801</v>
      </c>
      <c r="D164" s="1239"/>
      <c r="E164" s="70">
        <f>SUM(E136:E163)</f>
        <v>4736089.5999999996</v>
      </c>
    </row>
    <row r="165" spans="1:5">
      <c r="A165" s="55" t="s">
        <v>23</v>
      </c>
      <c r="B165" s="53"/>
      <c r="C165" s="53"/>
      <c r="D165" s="53"/>
      <c r="E165" s="53"/>
    </row>
    <row r="166" spans="1:5">
      <c r="A166" s="19" t="s">
        <v>0</v>
      </c>
      <c r="B166" s="20"/>
      <c r="C166" s="20"/>
      <c r="D166" s="21"/>
      <c r="E166" s="22"/>
    </row>
    <row r="167" spans="1:5">
      <c r="A167" s="19" t="s">
        <v>1</v>
      </c>
      <c r="B167" s="20"/>
      <c r="C167" s="19" t="s">
        <v>2</v>
      </c>
      <c r="D167" s="21" t="s">
        <v>29</v>
      </c>
      <c r="E167" s="21"/>
    </row>
    <row r="168" spans="1:5">
      <c r="A168" s="19"/>
      <c r="B168" s="23"/>
      <c r="C168" s="20"/>
      <c r="D168" s="22"/>
      <c r="E168" s="22"/>
    </row>
    <row r="169" spans="1:5">
      <c r="A169" s="19"/>
      <c r="B169" s="23"/>
      <c r="C169" s="20"/>
      <c r="D169" s="22"/>
      <c r="E169" s="22"/>
    </row>
    <row r="170" spans="1:5">
      <c r="A170" s="19" t="s">
        <v>3</v>
      </c>
      <c r="B170" s="23"/>
      <c r="C170" s="20"/>
      <c r="D170" s="22"/>
      <c r="E170" s="22"/>
    </row>
    <row r="171" spans="1:5">
      <c r="A171" s="21"/>
      <c r="B171" s="24"/>
      <c r="C171" s="21"/>
      <c r="D171" s="22"/>
      <c r="E171" s="22"/>
    </row>
    <row r="172" spans="1:5">
      <c r="A172" s="21" t="s">
        <v>41</v>
      </c>
      <c r="B172" s="24"/>
      <c r="C172" s="21"/>
      <c r="D172" s="22"/>
      <c r="E172" s="22"/>
    </row>
    <row r="173" spans="1:5">
      <c r="A173" s="21" t="s">
        <v>5</v>
      </c>
      <c r="B173" s="21"/>
      <c r="C173" s="21"/>
      <c r="D173" s="22"/>
      <c r="E173" s="22"/>
    </row>
    <row r="174" spans="1:5">
      <c r="A174" s="21" t="s">
        <v>6</v>
      </c>
      <c r="B174" s="22"/>
      <c r="C174" s="22"/>
      <c r="D174" s="22"/>
      <c r="E174" s="22"/>
    </row>
    <row r="175" spans="1:5">
      <c r="A175" s="820" t="s">
        <v>7</v>
      </c>
      <c r="B175" s="26" t="s">
        <v>8</v>
      </c>
      <c r="C175" s="1238" t="s">
        <v>9</v>
      </c>
      <c r="D175" s="1239"/>
      <c r="E175" s="820" t="s">
        <v>10</v>
      </c>
    </row>
    <row r="176" spans="1:5">
      <c r="A176" s="27"/>
      <c r="B176" s="28" t="s">
        <v>11</v>
      </c>
      <c r="C176" s="820"/>
      <c r="D176" s="29"/>
      <c r="E176" s="27" t="s">
        <v>12</v>
      </c>
    </row>
    <row r="177" spans="1:5">
      <c r="A177" s="30"/>
      <c r="B177" s="31"/>
      <c r="C177" s="821" t="s">
        <v>13</v>
      </c>
      <c r="D177" s="822" t="s">
        <v>14</v>
      </c>
      <c r="E177" s="821"/>
    </row>
    <row r="178" spans="1:5">
      <c r="A178" s="34" t="s">
        <v>42</v>
      </c>
      <c r="B178" s="34" t="s">
        <v>43</v>
      </c>
      <c r="C178" s="34" t="s">
        <v>17</v>
      </c>
      <c r="D178" s="35">
        <v>40436</v>
      </c>
      <c r="E178" s="185">
        <v>10280</v>
      </c>
    </row>
    <row r="179" spans="1:5">
      <c r="A179" s="280"/>
      <c r="B179" s="280" t="s">
        <v>40</v>
      </c>
      <c r="C179" s="280" t="s">
        <v>19</v>
      </c>
      <c r="D179" s="38">
        <v>41333</v>
      </c>
      <c r="E179" s="58">
        <v>54.86</v>
      </c>
    </row>
    <row r="180" spans="1:5">
      <c r="A180" s="41"/>
      <c r="B180" s="280" t="s">
        <v>40</v>
      </c>
      <c r="C180" s="280" t="s">
        <v>19</v>
      </c>
      <c r="D180" s="38">
        <v>41364</v>
      </c>
      <c r="E180" s="58">
        <v>176.54</v>
      </c>
    </row>
    <row r="181" spans="1:5">
      <c r="A181" s="41"/>
      <c r="B181" s="280" t="s">
        <v>40</v>
      </c>
      <c r="C181" s="280" t="s">
        <v>17</v>
      </c>
      <c r="D181" s="38">
        <v>41379</v>
      </c>
      <c r="E181" s="58">
        <v>57.8</v>
      </c>
    </row>
    <row r="182" spans="1:5">
      <c r="A182" s="41"/>
      <c r="B182" s="280" t="s">
        <v>40</v>
      </c>
      <c r="C182" s="280" t="s">
        <v>19</v>
      </c>
      <c r="D182" s="38">
        <v>41394</v>
      </c>
      <c r="E182" s="58">
        <v>323.24</v>
      </c>
    </row>
    <row r="183" spans="1:5">
      <c r="A183" s="41"/>
      <c r="B183" s="280" t="s">
        <v>27</v>
      </c>
      <c r="C183" s="280" t="s">
        <v>19</v>
      </c>
      <c r="D183" s="38">
        <v>39994</v>
      </c>
      <c r="E183" s="65">
        <v>-27130</v>
      </c>
    </row>
    <row r="184" spans="1:5">
      <c r="A184" s="41"/>
      <c r="B184" s="280" t="s">
        <v>27</v>
      </c>
      <c r="C184" s="280" t="s">
        <v>17</v>
      </c>
      <c r="D184" s="38">
        <v>40359</v>
      </c>
      <c r="E184" s="65">
        <v>-9760.5</v>
      </c>
    </row>
    <row r="185" spans="1:5">
      <c r="A185" s="41"/>
      <c r="B185" s="280"/>
      <c r="C185" s="280"/>
      <c r="D185" s="38"/>
      <c r="E185" s="65"/>
    </row>
    <row r="186" spans="1:5">
      <c r="A186" s="280"/>
      <c r="B186" s="280"/>
      <c r="C186" s="280"/>
      <c r="D186" s="38"/>
      <c r="E186" s="65"/>
    </row>
    <row r="187" spans="1:5">
      <c r="A187" s="41"/>
      <c r="B187" s="280"/>
      <c r="C187" s="280"/>
      <c r="D187" s="38"/>
      <c r="E187" s="65"/>
    </row>
    <row r="188" spans="1:5">
      <c r="A188" s="280"/>
      <c r="B188" s="280"/>
      <c r="C188" s="280"/>
      <c r="D188" s="38"/>
      <c r="E188" s="190"/>
    </row>
    <row r="189" spans="1:5">
      <c r="A189" s="280"/>
      <c r="B189" s="280"/>
      <c r="C189" s="280"/>
      <c r="D189" s="38"/>
      <c r="E189" s="65"/>
    </row>
    <row r="190" spans="1:5">
      <c r="A190" s="280"/>
      <c r="B190" s="280"/>
      <c r="C190" s="280"/>
      <c r="D190" s="38"/>
      <c r="E190" s="66"/>
    </row>
    <row r="191" spans="1:5">
      <c r="A191" s="280"/>
      <c r="B191" s="280"/>
      <c r="C191" s="280"/>
      <c r="D191" s="38"/>
      <c r="E191" s="65"/>
    </row>
    <row r="192" spans="1:5">
      <c r="A192" s="280"/>
      <c r="B192" s="280"/>
      <c r="C192" s="280"/>
      <c r="D192" s="38"/>
      <c r="E192" s="65"/>
    </row>
    <row r="193" spans="1:5">
      <c r="A193" s="280"/>
      <c r="B193" s="280"/>
      <c r="C193" s="280"/>
      <c r="D193" s="38"/>
      <c r="E193" s="65"/>
    </row>
    <row r="194" spans="1:5">
      <c r="A194" s="280"/>
      <c r="B194" s="280"/>
      <c r="C194" s="280"/>
      <c r="D194" s="38"/>
      <c r="E194" s="65"/>
    </row>
    <row r="195" spans="1:5">
      <c r="A195" s="280"/>
      <c r="B195" s="280"/>
      <c r="C195" s="280"/>
      <c r="D195" s="38"/>
      <c r="E195" s="65"/>
    </row>
    <row r="196" spans="1:5">
      <c r="A196" s="280"/>
      <c r="B196" s="280"/>
      <c r="C196" s="280"/>
      <c r="D196" s="38"/>
      <c r="E196" s="61"/>
    </row>
    <row r="197" spans="1:5">
      <c r="A197" s="280"/>
      <c r="B197" s="280"/>
      <c r="C197" s="280"/>
      <c r="D197" s="38"/>
      <c r="E197" s="61"/>
    </row>
    <row r="198" spans="1:5">
      <c r="A198" s="280"/>
      <c r="B198" s="280"/>
      <c r="C198" s="280"/>
      <c r="D198" s="38"/>
      <c r="E198" s="58"/>
    </row>
    <row r="199" spans="1:5">
      <c r="A199" s="280"/>
      <c r="B199" s="280"/>
      <c r="C199" s="280"/>
      <c r="D199" s="38"/>
      <c r="E199" s="58"/>
    </row>
    <row r="200" spans="1:5">
      <c r="A200" s="280"/>
      <c r="B200" s="280"/>
      <c r="C200" s="280"/>
      <c r="D200" s="38"/>
      <c r="E200" s="58"/>
    </row>
    <row r="201" spans="1:5">
      <c r="A201" s="280"/>
      <c r="B201" s="280"/>
      <c r="C201" s="280"/>
      <c r="D201" s="38"/>
      <c r="E201" s="58"/>
    </row>
    <row r="202" spans="1:5">
      <c r="A202" s="67"/>
      <c r="B202" s="67"/>
      <c r="C202" s="67"/>
      <c r="D202" s="68"/>
      <c r="E202" s="69"/>
    </row>
    <row r="203" spans="1:5">
      <c r="A203" s="52"/>
      <c r="B203" s="53"/>
      <c r="C203" s="1241" t="s">
        <v>774</v>
      </c>
      <c r="D203" s="1242"/>
      <c r="E203" s="191">
        <v>-25998.059999999998</v>
      </c>
    </row>
    <row r="204" spans="1:5">
      <c r="A204" s="55" t="s">
        <v>23</v>
      </c>
      <c r="B204" s="53"/>
      <c r="C204" s="53"/>
      <c r="D204" s="53"/>
      <c r="E204" s="53"/>
    </row>
    <row r="205" spans="1:5">
      <c r="A205" s="55"/>
      <c r="B205" s="53"/>
      <c r="C205" s="53"/>
      <c r="D205" s="53"/>
      <c r="E205" s="53"/>
    </row>
    <row r="206" spans="1:5">
      <c r="A206" s="55"/>
      <c r="B206" s="53"/>
      <c r="C206" s="53"/>
      <c r="D206" s="53"/>
      <c r="E206" s="53"/>
    </row>
    <row r="207" spans="1:5">
      <c r="A207" s="19" t="s">
        <v>0</v>
      </c>
      <c r="B207" s="20"/>
      <c r="C207" s="20"/>
      <c r="D207" s="21"/>
      <c r="E207" s="22"/>
    </row>
    <row r="208" spans="1:5">
      <c r="A208" s="19" t="s">
        <v>1</v>
      </c>
      <c r="B208" s="20"/>
      <c r="C208" s="19" t="s">
        <v>2</v>
      </c>
      <c r="D208" s="21"/>
      <c r="E208" s="21"/>
    </row>
    <row r="209" spans="1:5">
      <c r="A209" s="19"/>
      <c r="B209" s="23"/>
      <c r="C209" s="20"/>
      <c r="D209" s="22"/>
      <c r="E209" s="22"/>
    </row>
    <row r="210" spans="1:5">
      <c r="A210" s="19"/>
      <c r="B210" s="23"/>
      <c r="C210" s="20"/>
      <c r="D210" s="22"/>
      <c r="E210" s="22"/>
    </row>
    <row r="211" spans="1:5">
      <c r="A211" s="19" t="s">
        <v>3</v>
      </c>
      <c r="B211" s="23"/>
      <c r="C211" s="20"/>
      <c r="D211" s="22"/>
      <c r="E211" s="22"/>
    </row>
    <row r="212" spans="1:5">
      <c r="A212" s="21"/>
      <c r="B212" s="24"/>
      <c r="C212" s="21"/>
      <c r="D212" s="22"/>
      <c r="E212" s="22"/>
    </row>
    <row r="213" spans="1:5">
      <c r="A213" s="21" t="s">
        <v>44</v>
      </c>
      <c r="B213" s="24"/>
      <c r="C213" s="21"/>
      <c r="D213" s="22"/>
      <c r="E213" s="22"/>
    </row>
    <row r="214" spans="1:5">
      <c r="A214" s="21" t="s">
        <v>5</v>
      </c>
      <c r="B214" s="21"/>
      <c r="C214" s="21"/>
      <c r="D214" s="22"/>
      <c r="E214" s="22"/>
    </row>
    <row r="215" spans="1:5">
      <c r="A215" s="21" t="s">
        <v>6</v>
      </c>
      <c r="B215" s="22"/>
      <c r="C215" s="22"/>
      <c r="D215" s="22"/>
      <c r="E215" s="22"/>
    </row>
    <row r="216" spans="1:5">
      <c r="A216" s="820" t="s">
        <v>7</v>
      </c>
      <c r="B216" s="26" t="s">
        <v>8</v>
      </c>
      <c r="C216" s="1238" t="s">
        <v>9</v>
      </c>
      <c r="D216" s="1239"/>
      <c r="E216" s="820" t="s">
        <v>10</v>
      </c>
    </row>
    <row r="217" spans="1:5">
      <c r="A217" s="27"/>
      <c r="B217" s="28" t="s">
        <v>11</v>
      </c>
      <c r="C217" s="820"/>
      <c r="D217" s="29"/>
      <c r="E217" s="27" t="s">
        <v>12</v>
      </c>
    </row>
    <row r="218" spans="1:5">
      <c r="A218" s="30"/>
      <c r="B218" s="31"/>
      <c r="C218" s="821" t="s">
        <v>13</v>
      </c>
      <c r="D218" s="822" t="s">
        <v>14</v>
      </c>
      <c r="E218" s="821"/>
    </row>
    <row r="219" spans="1:5">
      <c r="A219" s="34" t="s">
        <v>45</v>
      </c>
      <c r="B219" s="34" t="s">
        <v>46</v>
      </c>
      <c r="C219" s="34" t="s">
        <v>19</v>
      </c>
      <c r="D219" s="35">
        <v>39416</v>
      </c>
      <c r="E219" s="71">
        <v>-3000</v>
      </c>
    </row>
    <row r="220" spans="1:5">
      <c r="A220" s="280"/>
      <c r="B220" s="280" t="s">
        <v>26</v>
      </c>
      <c r="C220" s="280" t="s">
        <v>19</v>
      </c>
      <c r="D220" s="38">
        <v>39964</v>
      </c>
      <c r="E220" s="72">
        <v>-18534.5</v>
      </c>
    </row>
    <row r="221" spans="1:5">
      <c r="A221" s="41"/>
      <c r="B221" s="280" t="s">
        <v>46</v>
      </c>
      <c r="C221" s="280" t="s">
        <v>19</v>
      </c>
      <c r="D221" s="38">
        <v>40482</v>
      </c>
      <c r="E221" s="72">
        <v>-26377.5</v>
      </c>
    </row>
    <row r="222" spans="1:5">
      <c r="A222" s="41"/>
      <c r="B222" s="280"/>
      <c r="C222" s="280"/>
      <c r="D222" s="42"/>
      <c r="E222" s="72"/>
    </row>
    <row r="223" spans="1:5">
      <c r="A223" s="41"/>
      <c r="B223" s="280"/>
      <c r="C223" s="280"/>
      <c r="D223" s="42"/>
      <c r="E223" s="73"/>
    </row>
    <row r="224" spans="1:5">
      <c r="A224" s="41"/>
      <c r="B224" s="280"/>
      <c r="C224" s="280"/>
      <c r="D224" s="42"/>
      <c r="E224" s="72"/>
    </row>
    <row r="225" spans="1:5">
      <c r="A225" s="41"/>
      <c r="B225" s="280"/>
      <c r="C225" s="280"/>
      <c r="D225" s="42"/>
      <c r="E225" s="72"/>
    </row>
    <row r="226" spans="1:5">
      <c r="A226" s="41"/>
      <c r="B226" s="280"/>
      <c r="C226" s="280"/>
      <c r="D226" s="42"/>
      <c r="E226" s="72"/>
    </row>
    <row r="227" spans="1:5">
      <c r="A227" s="41"/>
      <c r="B227" s="281"/>
      <c r="C227" s="280"/>
      <c r="D227" s="42"/>
      <c r="E227" s="72"/>
    </row>
    <row r="228" spans="1:5">
      <c r="A228" s="41"/>
      <c r="B228" s="280"/>
      <c r="C228" s="280"/>
      <c r="D228" s="42"/>
      <c r="E228" s="72"/>
    </row>
    <row r="229" spans="1:5">
      <c r="A229" s="41"/>
      <c r="B229" s="280"/>
      <c r="C229" s="280"/>
      <c r="D229" s="42"/>
      <c r="E229" s="72"/>
    </row>
    <row r="230" spans="1:5">
      <c r="A230" s="41"/>
      <c r="B230" s="281"/>
      <c r="C230" s="280"/>
      <c r="D230" s="42"/>
      <c r="E230" s="72"/>
    </row>
    <row r="231" spans="1:5">
      <c r="A231" s="41"/>
      <c r="B231" s="281"/>
      <c r="C231" s="280"/>
      <c r="D231" s="42"/>
      <c r="E231" s="72"/>
    </row>
    <row r="232" spans="1:5">
      <c r="A232" s="41"/>
      <c r="B232" s="281"/>
      <c r="C232" s="280"/>
      <c r="D232" s="42"/>
      <c r="E232" s="72"/>
    </row>
    <row r="233" spans="1:5">
      <c r="A233" s="41"/>
      <c r="B233" s="281"/>
      <c r="C233" s="280"/>
      <c r="D233" s="42"/>
      <c r="E233" s="72"/>
    </row>
    <row r="234" spans="1:5">
      <c r="A234" s="41"/>
      <c r="B234" s="281"/>
      <c r="C234" s="280"/>
      <c r="D234" s="42"/>
      <c r="E234" s="72"/>
    </row>
    <row r="235" spans="1:5">
      <c r="A235" s="41"/>
      <c r="B235" s="281"/>
      <c r="C235" s="280"/>
      <c r="D235" s="42"/>
      <c r="E235" s="72"/>
    </row>
    <row r="236" spans="1:5">
      <c r="A236" s="41"/>
      <c r="B236" s="281"/>
      <c r="C236" s="280"/>
      <c r="D236" s="42"/>
      <c r="E236" s="72"/>
    </row>
    <row r="237" spans="1:5">
      <c r="A237" s="41"/>
      <c r="B237" s="281"/>
      <c r="C237" s="280"/>
      <c r="D237" s="42"/>
      <c r="E237" s="72"/>
    </row>
    <row r="238" spans="1:5">
      <c r="A238" s="41"/>
      <c r="B238" s="281"/>
      <c r="C238" s="280"/>
      <c r="D238" s="42"/>
      <c r="E238" s="72"/>
    </row>
    <row r="239" spans="1:5">
      <c r="A239" s="41"/>
      <c r="B239" s="281"/>
      <c r="C239" s="280"/>
      <c r="D239" s="42"/>
      <c r="E239" s="72"/>
    </row>
    <row r="240" spans="1:5">
      <c r="A240" s="280"/>
      <c r="B240" s="281"/>
      <c r="C240" s="280"/>
      <c r="D240" s="45"/>
      <c r="E240" s="46"/>
    </row>
    <row r="241" spans="1:5">
      <c r="A241" s="280"/>
      <c r="B241" s="281"/>
      <c r="C241" s="280"/>
      <c r="D241" s="45"/>
      <c r="E241" s="46"/>
    </row>
    <row r="242" spans="1:5">
      <c r="A242" s="280"/>
      <c r="B242" s="281"/>
      <c r="C242" s="280"/>
      <c r="D242" s="45"/>
      <c r="E242" s="46"/>
    </row>
    <row r="243" spans="1:5">
      <c r="A243" s="47"/>
      <c r="B243" s="48"/>
      <c r="C243" s="47"/>
      <c r="D243" s="49"/>
      <c r="E243" s="50"/>
    </row>
    <row r="244" spans="1:5">
      <c r="A244" s="30"/>
      <c r="B244" s="51"/>
      <c r="C244" s="30"/>
      <c r="D244" s="49"/>
      <c r="E244" s="50"/>
    </row>
    <row r="245" spans="1:5">
      <c r="A245" s="52"/>
      <c r="B245" s="53"/>
      <c r="C245" s="1241" t="s">
        <v>774</v>
      </c>
      <c r="D245" s="1242"/>
      <c r="E245" s="74">
        <v>-47912</v>
      </c>
    </row>
    <row r="246" spans="1:5">
      <c r="A246" s="55" t="s">
        <v>23</v>
      </c>
      <c r="B246" s="53"/>
      <c r="C246" s="53"/>
      <c r="D246" s="53"/>
      <c r="E246" s="53"/>
    </row>
    <row r="247" spans="1:5">
      <c r="A247" s="55"/>
      <c r="B247" s="53"/>
      <c r="C247" s="53"/>
      <c r="D247" s="53"/>
      <c r="E247" s="53"/>
    </row>
    <row r="248" spans="1:5">
      <c r="A248" s="19" t="s">
        <v>0</v>
      </c>
      <c r="B248" s="20"/>
      <c r="C248" s="20"/>
      <c r="D248" s="21"/>
      <c r="E248" s="22"/>
    </row>
    <row r="249" spans="1:5">
      <c r="A249" s="19" t="s">
        <v>1</v>
      </c>
      <c r="B249" s="20"/>
      <c r="C249" s="19" t="s">
        <v>2</v>
      </c>
      <c r="D249" s="21"/>
      <c r="E249" s="21"/>
    </row>
    <row r="250" spans="1:5">
      <c r="A250" s="19"/>
      <c r="B250" s="23"/>
      <c r="C250" s="20"/>
      <c r="D250" s="22"/>
      <c r="E250" s="22"/>
    </row>
    <row r="251" spans="1:5">
      <c r="A251" s="19"/>
      <c r="B251" s="23"/>
      <c r="C251" s="20"/>
      <c r="D251" s="22"/>
      <c r="E251" s="22"/>
    </row>
    <row r="252" spans="1:5">
      <c r="A252" s="19" t="s">
        <v>3</v>
      </c>
      <c r="B252" s="23"/>
      <c r="C252" s="20"/>
      <c r="D252" s="22"/>
      <c r="E252" s="22"/>
    </row>
    <row r="253" spans="1:5">
      <c r="A253" s="21"/>
      <c r="B253" s="24"/>
      <c r="C253" s="21"/>
      <c r="D253" s="22"/>
      <c r="E253" s="22"/>
    </row>
    <row r="254" spans="1:5">
      <c r="A254" s="21" t="s">
        <v>47</v>
      </c>
      <c r="B254" s="24"/>
      <c r="C254" s="21"/>
      <c r="D254" s="22"/>
      <c r="E254" s="22"/>
    </row>
    <row r="255" spans="1:5">
      <c r="A255" s="21" t="s">
        <v>5</v>
      </c>
      <c r="B255" s="21"/>
      <c r="C255" s="21"/>
      <c r="D255" s="22"/>
      <c r="E255" s="22"/>
    </row>
    <row r="256" spans="1:5">
      <c r="A256" s="21" t="s">
        <v>6</v>
      </c>
      <c r="B256" s="22"/>
      <c r="C256" s="22"/>
      <c r="D256" s="22"/>
      <c r="E256" s="22"/>
    </row>
    <row r="257" spans="1:5">
      <c r="A257" s="820" t="s">
        <v>7</v>
      </c>
      <c r="B257" s="26" t="s">
        <v>8</v>
      </c>
      <c r="C257" s="1238" t="s">
        <v>9</v>
      </c>
      <c r="D257" s="1240"/>
      <c r="E257" s="820" t="s">
        <v>10</v>
      </c>
    </row>
    <row r="258" spans="1:5">
      <c r="A258" s="27"/>
      <c r="B258" s="28" t="s">
        <v>11</v>
      </c>
      <c r="C258" s="820"/>
      <c r="D258" s="29"/>
      <c r="E258" s="27" t="s">
        <v>12</v>
      </c>
    </row>
    <row r="259" spans="1:5">
      <c r="A259" s="30"/>
      <c r="B259" s="31"/>
      <c r="C259" s="821" t="s">
        <v>13</v>
      </c>
      <c r="D259" s="822" t="s">
        <v>14</v>
      </c>
      <c r="E259" s="821"/>
    </row>
    <row r="260" spans="1:5">
      <c r="A260" s="34" t="s">
        <v>48</v>
      </c>
      <c r="B260" s="34" t="s">
        <v>26</v>
      </c>
      <c r="C260" s="34" t="s">
        <v>19</v>
      </c>
      <c r="D260" s="35">
        <v>38290</v>
      </c>
      <c r="E260" s="71">
        <v>-1000</v>
      </c>
    </row>
    <row r="261" spans="1:5">
      <c r="A261" s="280"/>
      <c r="B261" s="280" t="s">
        <v>49</v>
      </c>
      <c r="C261" s="280" t="s">
        <v>50</v>
      </c>
      <c r="D261" s="38">
        <v>39294</v>
      </c>
      <c r="E261" s="72">
        <v>47225.5</v>
      </c>
    </row>
    <row r="262" spans="1:5">
      <c r="A262" s="41"/>
      <c r="B262" s="280" t="s">
        <v>26</v>
      </c>
      <c r="C262" s="280" t="s">
        <v>19</v>
      </c>
      <c r="D262" s="38">
        <v>39416</v>
      </c>
      <c r="E262" s="72">
        <v>-12863</v>
      </c>
    </row>
    <row r="263" spans="1:5">
      <c r="A263" s="41"/>
      <c r="B263" s="280" t="s">
        <v>26</v>
      </c>
      <c r="C263" s="280" t="s">
        <v>19</v>
      </c>
      <c r="D263" s="38">
        <v>39844</v>
      </c>
      <c r="E263" s="72">
        <v>-17266</v>
      </c>
    </row>
    <row r="264" spans="1:5">
      <c r="A264" s="41"/>
      <c r="B264" s="280"/>
      <c r="C264" s="280"/>
      <c r="D264" s="38"/>
      <c r="E264" s="72"/>
    </row>
    <row r="265" spans="1:5">
      <c r="A265" s="41"/>
      <c r="B265" s="280"/>
      <c r="C265" s="280"/>
      <c r="D265" s="38"/>
      <c r="E265" s="72"/>
    </row>
    <row r="266" spans="1:5">
      <c r="A266" s="41"/>
      <c r="B266" s="280"/>
      <c r="C266" s="280"/>
      <c r="D266" s="38"/>
      <c r="E266" s="72"/>
    </row>
    <row r="267" spans="1:5">
      <c r="A267" s="41"/>
      <c r="B267" s="280"/>
      <c r="C267" s="280"/>
      <c r="D267" s="38"/>
      <c r="E267" s="72"/>
    </row>
    <row r="268" spans="1:5">
      <c r="A268" s="41"/>
      <c r="B268" s="280"/>
      <c r="C268" s="280"/>
      <c r="D268" s="38"/>
      <c r="E268" s="72"/>
    </row>
    <row r="269" spans="1:5">
      <c r="A269" s="41"/>
      <c r="B269" s="280"/>
      <c r="C269" s="280"/>
      <c r="D269" s="38"/>
      <c r="E269" s="72"/>
    </row>
    <row r="270" spans="1:5">
      <c r="A270" s="41"/>
      <c r="B270" s="280"/>
      <c r="C270" s="280"/>
      <c r="D270" s="38"/>
      <c r="E270" s="72"/>
    </row>
    <row r="271" spans="1:5">
      <c r="A271" s="41"/>
      <c r="B271" s="280"/>
      <c r="C271" s="280"/>
      <c r="D271" s="38"/>
      <c r="E271" s="72"/>
    </row>
    <row r="272" spans="1:5">
      <c r="A272" s="41"/>
      <c r="B272" s="280"/>
      <c r="C272" s="280"/>
      <c r="D272" s="38"/>
      <c r="E272" s="72"/>
    </row>
    <row r="273" spans="1:5">
      <c r="A273" s="41"/>
      <c r="B273" s="280"/>
      <c r="C273" s="280"/>
      <c r="D273" s="38"/>
      <c r="E273" s="72"/>
    </row>
    <row r="274" spans="1:5">
      <c r="A274" s="41"/>
      <c r="B274" s="280"/>
      <c r="C274" s="280"/>
      <c r="D274" s="38"/>
      <c r="E274" s="72"/>
    </row>
    <row r="275" spans="1:5">
      <c r="A275" s="41"/>
      <c r="B275" s="280"/>
      <c r="C275" s="280"/>
      <c r="D275" s="38"/>
      <c r="E275" s="72"/>
    </row>
    <row r="276" spans="1:5">
      <c r="A276" s="41"/>
      <c r="B276" s="280"/>
      <c r="C276" s="280"/>
      <c r="D276" s="38"/>
      <c r="E276" s="72"/>
    </row>
    <row r="277" spans="1:5">
      <c r="A277" s="41"/>
      <c r="B277" s="280"/>
      <c r="C277" s="77"/>
      <c r="D277" s="41"/>
      <c r="E277" s="46"/>
    </row>
    <row r="278" spans="1:5">
      <c r="A278" s="41"/>
      <c r="B278" s="281"/>
      <c r="C278" s="77"/>
      <c r="D278" s="78"/>
      <c r="E278" s="46"/>
    </row>
    <row r="279" spans="1:5">
      <c r="A279" s="41"/>
      <c r="B279" s="281"/>
      <c r="C279" s="77"/>
      <c r="D279" s="78"/>
      <c r="E279" s="46"/>
    </row>
    <row r="280" spans="1:5">
      <c r="A280" s="41"/>
      <c r="B280" s="281"/>
      <c r="C280" s="77"/>
      <c r="D280" s="78"/>
      <c r="E280" s="46"/>
    </row>
    <row r="281" spans="1:5">
      <c r="A281" s="41"/>
      <c r="B281" s="281"/>
      <c r="C281" s="77"/>
      <c r="D281" s="78"/>
      <c r="E281" s="46"/>
    </row>
    <row r="282" spans="1:5">
      <c r="A282" s="280"/>
      <c r="B282" s="281"/>
      <c r="C282" s="280"/>
      <c r="D282" s="45"/>
      <c r="E282" s="46"/>
    </row>
    <row r="283" spans="1:5">
      <c r="A283" s="280"/>
      <c r="B283" s="281"/>
      <c r="C283" s="280"/>
      <c r="D283" s="45"/>
      <c r="E283" s="46"/>
    </row>
    <row r="284" spans="1:5">
      <c r="A284" s="47"/>
      <c r="B284" s="48"/>
      <c r="C284" s="47"/>
      <c r="D284" s="49"/>
      <c r="E284" s="50"/>
    </row>
    <row r="285" spans="1:5">
      <c r="A285" s="30"/>
      <c r="B285" s="51"/>
      <c r="C285" s="30"/>
      <c r="D285" s="49"/>
      <c r="E285" s="50"/>
    </row>
    <row r="286" spans="1:5">
      <c r="A286" s="52"/>
      <c r="B286" s="53"/>
      <c r="C286" s="1238" t="s">
        <v>801</v>
      </c>
      <c r="D286" s="1239"/>
      <c r="E286" s="62">
        <v>16096.5</v>
      </c>
    </row>
    <row r="287" spans="1:5">
      <c r="A287" s="55" t="s">
        <v>23</v>
      </c>
      <c r="B287" s="53"/>
      <c r="C287" s="53"/>
      <c r="D287" s="53"/>
      <c r="E287" s="53"/>
    </row>
    <row r="288" spans="1:5">
      <c r="A288" s="55"/>
      <c r="B288" s="53"/>
      <c r="C288" s="53"/>
      <c r="D288" s="53"/>
      <c r="E288" s="53"/>
    </row>
    <row r="289" spans="1:5">
      <c r="A289" s="19" t="s">
        <v>0</v>
      </c>
      <c r="B289" s="20"/>
      <c r="C289" s="20"/>
      <c r="D289" s="21"/>
      <c r="E289" s="22"/>
    </row>
    <row r="290" spans="1:5">
      <c r="A290" s="19" t="s">
        <v>1</v>
      </c>
      <c r="B290" s="20"/>
      <c r="C290" s="19" t="s">
        <v>2</v>
      </c>
      <c r="D290" s="21"/>
      <c r="E290" s="21"/>
    </row>
    <row r="291" spans="1:5">
      <c r="A291" s="19"/>
      <c r="B291" s="23"/>
      <c r="C291" s="20"/>
      <c r="D291" s="22"/>
      <c r="E291" s="22"/>
    </row>
    <row r="292" spans="1:5">
      <c r="A292" s="19"/>
      <c r="B292" s="23"/>
      <c r="C292" s="20"/>
      <c r="D292" s="22"/>
      <c r="E292" s="22"/>
    </row>
    <row r="293" spans="1:5">
      <c r="A293" s="19" t="s">
        <v>3</v>
      </c>
      <c r="B293" s="23"/>
      <c r="C293" s="20"/>
      <c r="D293" s="22"/>
      <c r="E293" s="22"/>
    </row>
    <row r="294" spans="1:5">
      <c r="A294" s="21"/>
      <c r="B294" s="24"/>
      <c r="C294" s="21"/>
      <c r="D294" s="22"/>
      <c r="E294" s="22"/>
    </row>
    <row r="295" spans="1:5">
      <c r="A295" s="21" t="s">
        <v>51</v>
      </c>
      <c r="B295" s="24"/>
      <c r="C295" s="21"/>
      <c r="D295" s="22"/>
      <c r="E295" s="22"/>
    </row>
    <row r="296" spans="1:5">
      <c r="A296" s="21" t="s">
        <v>5</v>
      </c>
      <c r="B296" s="21"/>
      <c r="C296" s="21"/>
      <c r="D296" s="22"/>
      <c r="E296" s="22"/>
    </row>
    <row r="297" spans="1:5">
      <c r="A297" s="21" t="s">
        <v>6</v>
      </c>
      <c r="B297" s="22"/>
      <c r="C297" s="22"/>
      <c r="D297" s="22"/>
      <c r="E297" s="22"/>
    </row>
    <row r="298" spans="1:5">
      <c r="A298" s="820" t="s">
        <v>7</v>
      </c>
      <c r="B298" s="26" t="s">
        <v>8</v>
      </c>
      <c r="C298" s="1238" t="s">
        <v>9</v>
      </c>
      <c r="D298" s="1240"/>
      <c r="E298" s="820" t="s">
        <v>10</v>
      </c>
    </row>
    <row r="299" spans="1:5">
      <c r="A299" s="27"/>
      <c r="B299" s="28" t="s">
        <v>11</v>
      </c>
      <c r="C299" s="820"/>
      <c r="D299" s="29"/>
      <c r="E299" s="27" t="s">
        <v>12</v>
      </c>
    </row>
    <row r="300" spans="1:5">
      <c r="A300" s="30"/>
      <c r="B300" s="31"/>
      <c r="C300" s="821" t="s">
        <v>13</v>
      </c>
      <c r="D300" s="822" t="s">
        <v>14</v>
      </c>
      <c r="E300" s="821"/>
    </row>
    <row r="301" spans="1:5">
      <c r="A301" s="34" t="s">
        <v>52</v>
      </c>
      <c r="B301" s="34" t="s">
        <v>26</v>
      </c>
      <c r="C301" s="280" t="s">
        <v>19</v>
      </c>
      <c r="D301" s="35">
        <v>38625</v>
      </c>
      <c r="E301" s="293">
        <v>-1000</v>
      </c>
    </row>
    <row r="302" spans="1:5">
      <c r="A302" s="280"/>
      <c r="B302" s="280" t="s">
        <v>26</v>
      </c>
      <c r="C302" s="280" t="s">
        <v>17</v>
      </c>
      <c r="D302" s="38">
        <v>38763</v>
      </c>
      <c r="E302" s="212">
        <v>-1105</v>
      </c>
    </row>
    <row r="303" spans="1:5">
      <c r="A303" s="41"/>
      <c r="B303" s="280" t="s">
        <v>26</v>
      </c>
      <c r="C303" s="280" t="s">
        <v>19</v>
      </c>
      <c r="D303" s="38">
        <v>39325</v>
      </c>
      <c r="E303" s="212">
        <v>-7000</v>
      </c>
    </row>
    <row r="304" spans="1:5">
      <c r="A304" s="41"/>
      <c r="B304" s="280" t="s">
        <v>26</v>
      </c>
      <c r="C304" s="280" t="s">
        <v>17</v>
      </c>
      <c r="D304" s="38">
        <v>39340</v>
      </c>
      <c r="E304" s="212">
        <v>-500</v>
      </c>
    </row>
    <row r="305" spans="1:5">
      <c r="A305" s="41"/>
      <c r="B305" s="280" t="s">
        <v>16</v>
      </c>
      <c r="C305" s="280" t="s">
        <v>17</v>
      </c>
      <c r="D305" s="38">
        <v>39644</v>
      </c>
      <c r="E305" s="284">
        <v>2307</v>
      </c>
    </row>
    <row r="306" spans="1:5">
      <c r="A306" s="41"/>
      <c r="B306" s="280" t="s">
        <v>26</v>
      </c>
      <c r="C306" s="280" t="s">
        <v>17</v>
      </c>
      <c r="D306" s="38">
        <v>39706</v>
      </c>
      <c r="E306" s="212">
        <v>-43462.35</v>
      </c>
    </row>
    <row r="307" spans="1:5">
      <c r="A307" s="41"/>
      <c r="B307" s="280" t="s">
        <v>16</v>
      </c>
      <c r="C307" s="280" t="s">
        <v>17</v>
      </c>
      <c r="D307" s="38">
        <v>39736</v>
      </c>
      <c r="E307" s="284">
        <v>16693</v>
      </c>
    </row>
    <row r="308" spans="1:5">
      <c r="A308" s="41"/>
      <c r="B308" s="280" t="s">
        <v>26</v>
      </c>
      <c r="C308" s="280" t="s">
        <v>19</v>
      </c>
      <c r="D308" s="38">
        <v>39872</v>
      </c>
      <c r="E308" s="212">
        <v>-35903</v>
      </c>
    </row>
    <row r="309" spans="1:5">
      <c r="A309" s="280"/>
      <c r="B309" s="280" t="s">
        <v>27</v>
      </c>
      <c r="C309" s="280" t="s">
        <v>17</v>
      </c>
      <c r="D309" s="38">
        <v>40374</v>
      </c>
      <c r="E309" s="212">
        <v>-15066.5</v>
      </c>
    </row>
    <row r="310" spans="1:5">
      <c r="A310" s="41"/>
      <c r="B310" s="280" t="s">
        <v>53</v>
      </c>
      <c r="C310" s="280" t="s">
        <v>54</v>
      </c>
      <c r="D310" s="38">
        <v>40461</v>
      </c>
      <c r="E310" s="212">
        <v>-48653</v>
      </c>
    </row>
    <row r="311" spans="1:5">
      <c r="A311" s="41"/>
      <c r="B311" s="280" t="s">
        <v>53</v>
      </c>
      <c r="C311" s="280" t="s">
        <v>55</v>
      </c>
      <c r="D311" s="38">
        <v>40492</v>
      </c>
      <c r="E311" s="212">
        <v>-7180</v>
      </c>
    </row>
    <row r="312" spans="1:5">
      <c r="A312" s="280"/>
      <c r="B312" s="280" t="s">
        <v>53</v>
      </c>
      <c r="C312" s="280" t="s">
        <v>56</v>
      </c>
      <c r="D312" s="38">
        <v>40527</v>
      </c>
      <c r="E312" s="212">
        <v>-32009</v>
      </c>
    </row>
    <row r="313" spans="1:5">
      <c r="A313" s="280"/>
      <c r="B313" s="280" t="s">
        <v>53</v>
      </c>
      <c r="C313" s="280" t="s">
        <v>57</v>
      </c>
      <c r="D313" s="38">
        <v>40633</v>
      </c>
      <c r="E313" s="212">
        <v>-57804</v>
      </c>
    </row>
    <row r="314" spans="1:5">
      <c r="A314" s="280"/>
      <c r="B314" s="280" t="s">
        <v>26</v>
      </c>
      <c r="C314" s="280" t="s">
        <v>19</v>
      </c>
      <c r="D314" s="38">
        <v>40786</v>
      </c>
      <c r="E314" s="212">
        <v>-1133</v>
      </c>
    </row>
    <row r="315" spans="1:5">
      <c r="A315" s="280"/>
      <c r="B315" s="280" t="s">
        <v>53</v>
      </c>
      <c r="C315" s="280" t="s">
        <v>55</v>
      </c>
      <c r="D315" s="38">
        <v>40796</v>
      </c>
      <c r="E315" s="212">
        <v>-42361</v>
      </c>
    </row>
    <row r="316" spans="1:5">
      <c r="A316" s="280"/>
      <c r="B316" s="280" t="s">
        <v>58</v>
      </c>
      <c r="C316" s="280" t="s">
        <v>17</v>
      </c>
      <c r="D316" s="38">
        <v>40801</v>
      </c>
      <c r="E316" s="212">
        <v>-3343</v>
      </c>
    </row>
    <row r="317" spans="1:5">
      <c r="A317" s="280"/>
      <c r="B317" s="280" t="s">
        <v>59</v>
      </c>
      <c r="C317" s="280" t="s">
        <v>19</v>
      </c>
      <c r="D317" s="38">
        <v>40816</v>
      </c>
      <c r="E317" s="284">
        <v>4476</v>
      </c>
    </row>
    <row r="318" spans="1:5">
      <c r="A318" s="280"/>
      <c r="B318" s="280" t="s">
        <v>34</v>
      </c>
      <c r="C318" s="280" t="s">
        <v>17</v>
      </c>
      <c r="D318" s="38">
        <v>41213</v>
      </c>
      <c r="E318" s="284">
        <v>7194</v>
      </c>
    </row>
    <row r="319" spans="1:5">
      <c r="A319" s="280"/>
      <c r="B319" s="280" t="s">
        <v>34</v>
      </c>
      <c r="C319" s="280" t="s">
        <v>17</v>
      </c>
      <c r="D319" s="38">
        <v>41228</v>
      </c>
      <c r="E319" s="284">
        <v>40701</v>
      </c>
    </row>
    <row r="320" spans="1:5">
      <c r="A320" s="280"/>
      <c r="B320" s="280" t="s">
        <v>60</v>
      </c>
      <c r="C320" s="280" t="s">
        <v>55</v>
      </c>
      <c r="D320" s="38">
        <v>41228</v>
      </c>
      <c r="E320" s="212">
        <v>-33775</v>
      </c>
    </row>
    <row r="321" spans="1:5">
      <c r="A321" s="280"/>
      <c r="B321" s="280" t="s">
        <v>34</v>
      </c>
      <c r="C321" s="280" t="s">
        <v>17</v>
      </c>
      <c r="D321" s="38">
        <v>41258</v>
      </c>
      <c r="E321" s="284">
        <v>16232</v>
      </c>
    </row>
    <row r="322" spans="1:5">
      <c r="A322" s="280"/>
      <c r="B322" s="280" t="s">
        <v>60</v>
      </c>
      <c r="C322" s="280" t="s">
        <v>61</v>
      </c>
      <c r="D322" s="38">
        <v>41289</v>
      </c>
      <c r="E322" s="294">
        <v>-6253</v>
      </c>
    </row>
    <row r="323" spans="1:5">
      <c r="A323" s="280"/>
      <c r="B323" s="280" t="s">
        <v>27</v>
      </c>
      <c r="C323" s="280" t="s">
        <v>17</v>
      </c>
      <c r="D323" s="242">
        <v>41348</v>
      </c>
      <c r="E323" s="289">
        <v>-8284</v>
      </c>
    </row>
    <row r="324" spans="1:5">
      <c r="A324" s="41"/>
      <c r="B324" s="280" t="s">
        <v>40</v>
      </c>
      <c r="C324" s="280" t="s">
        <v>19</v>
      </c>
      <c r="D324" s="38">
        <v>43251</v>
      </c>
      <c r="E324" s="284">
        <v>1400737</v>
      </c>
    </row>
    <row r="325" spans="1:5">
      <c r="A325" s="280"/>
      <c r="B325" s="280"/>
      <c r="C325" s="280"/>
      <c r="D325" s="38"/>
      <c r="E325" s="284">
        <v>1</v>
      </c>
    </row>
    <row r="326" spans="1:5">
      <c r="A326" s="280"/>
      <c r="B326" s="67"/>
      <c r="C326" s="67"/>
      <c r="D326" s="68"/>
      <c r="E326" s="84"/>
    </row>
    <row r="327" spans="1:5">
      <c r="A327" s="245"/>
      <c r="B327" s="53"/>
      <c r="C327" s="1238" t="s">
        <v>801</v>
      </c>
      <c r="D327" s="1239"/>
      <c r="E327" s="12">
        <f>SUM(E301:E326)</f>
        <v>1143509.1499999999</v>
      </c>
    </row>
    <row r="328" spans="1:5">
      <c r="A328" s="55" t="s">
        <v>23</v>
      </c>
      <c r="B328" s="53"/>
      <c r="C328" s="53"/>
      <c r="D328" s="53"/>
      <c r="E328" s="53"/>
    </row>
    <row r="329" spans="1:5">
      <c r="A329" s="55"/>
      <c r="B329" s="53"/>
      <c r="C329" s="53"/>
      <c r="D329" s="53"/>
      <c r="E329" s="53"/>
    </row>
    <row r="330" spans="1:5">
      <c r="A330" s="19" t="s">
        <v>0</v>
      </c>
      <c r="B330" s="20"/>
      <c r="C330" s="20"/>
      <c r="D330" s="21"/>
      <c r="E330" s="22"/>
    </row>
    <row r="331" spans="1:5">
      <c r="A331" s="19" t="s">
        <v>1</v>
      </c>
      <c r="B331" s="20"/>
      <c r="C331" s="19" t="s">
        <v>2</v>
      </c>
      <c r="D331" s="21"/>
      <c r="E331" s="21"/>
    </row>
    <row r="332" spans="1:5">
      <c r="A332" s="19"/>
      <c r="B332" s="23"/>
      <c r="C332" s="20"/>
      <c r="D332" s="22"/>
      <c r="E332" s="22"/>
    </row>
    <row r="333" spans="1:5">
      <c r="A333" s="19"/>
      <c r="B333" s="23"/>
      <c r="C333" s="20"/>
      <c r="D333" s="22"/>
      <c r="E333" s="22"/>
    </row>
    <row r="334" spans="1:5">
      <c r="A334" s="19" t="s">
        <v>3</v>
      </c>
      <c r="B334" s="23"/>
      <c r="C334" s="20"/>
      <c r="D334" s="22"/>
      <c r="E334" s="22"/>
    </row>
    <row r="335" spans="1:5">
      <c r="A335" s="21"/>
      <c r="B335" s="24"/>
      <c r="C335" s="21"/>
      <c r="D335" s="22"/>
      <c r="E335" s="22"/>
    </row>
    <row r="336" spans="1:5">
      <c r="A336" s="21" t="s">
        <v>62</v>
      </c>
      <c r="B336" s="24"/>
      <c r="C336" s="21"/>
      <c r="D336" s="22"/>
      <c r="E336" s="22"/>
    </row>
    <row r="337" spans="1:5">
      <c r="A337" s="21" t="s">
        <v>5</v>
      </c>
      <c r="B337" s="21"/>
      <c r="C337" s="21"/>
      <c r="D337" s="22"/>
      <c r="E337" s="22"/>
    </row>
    <row r="338" spans="1:5">
      <c r="A338" s="21" t="s">
        <v>6</v>
      </c>
      <c r="B338" s="22"/>
      <c r="C338" s="22"/>
      <c r="D338" s="22"/>
      <c r="E338" s="22"/>
    </row>
    <row r="339" spans="1:5">
      <c r="A339" s="820" t="s">
        <v>7</v>
      </c>
      <c r="B339" s="26" t="s">
        <v>8</v>
      </c>
      <c r="C339" s="1238" t="s">
        <v>9</v>
      </c>
      <c r="D339" s="1240"/>
      <c r="E339" s="820" t="s">
        <v>10</v>
      </c>
    </row>
    <row r="340" spans="1:5">
      <c r="A340" s="27"/>
      <c r="B340" s="28" t="s">
        <v>11</v>
      </c>
      <c r="C340" s="820"/>
      <c r="D340" s="29"/>
      <c r="E340" s="27" t="s">
        <v>12</v>
      </c>
    </row>
    <row r="341" spans="1:5">
      <c r="A341" s="30"/>
      <c r="B341" s="31"/>
      <c r="C341" s="821" t="s">
        <v>13</v>
      </c>
      <c r="D341" s="822" t="s">
        <v>14</v>
      </c>
      <c r="E341" s="821"/>
    </row>
    <row r="342" spans="1:5">
      <c r="A342" s="34" t="s">
        <v>63</v>
      </c>
      <c r="B342" s="34" t="s">
        <v>26</v>
      </c>
      <c r="C342" s="280" t="s">
        <v>17</v>
      </c>
      <c r="D342" s="35">
        <v>39278</v>
      </c>
      <c r="E342" s="57">
        <v>-760</v>
      </c>
    </row>
    <row r="343" spans="1:5">
      <c r="A343" s="280"/>
      <c r="B343" s="280" t="s">
        <v>26</v>
      </c>
      <c r="C343" s="280" t="s">
        <v>19</v>
      </c>
      <c r="D343" s="38">
        <v>39325</v>
      </c>
      <c r="E343" s="60">
        <v>-20328.7</v>
      </c>
    </row>
    <row r="344" spans="1:5">
      <c r="A344" s="41"/>
      <c r="B344" s="280" t="s">
        <v>16</v>
      </c>
      <c r="C344" s="280" t="s">
        <v>17</v>
      </c>
      <c r="D344" s="38">
        <v>39583</v>
      </c>
      <c r="E344" s="58">
        <v>1000</v>
      </c>
    </row>
    <row r="345" spans="1:5">
      <c r="A345" s="41"/>
      <c r="B345" s="280" t="s">
        <v>16</v>
      </c>
      <c r="C345" s="280" t="s">
        <v>19</v>
      </c>
      <c r="D345" s="38">
        <v>39660</v>
      </c>
      <c r="E345" s="58">
        <v>120.3</v>
      </c>
    </row>
    <row r="346" spans="1:5">
      <c r="A346" s="41"/>
      <c r="B346" s="280" t="s">
        <v>16</v>
      </c>
      <c r="C346" s="280" t="s">
        <v>17</v>
      </c>
      <c r="D346" s="38">
        <v>39675</v>
      </c>
      <c r="E346" s="58">
        <v>20</v>
      </c>
    </row>
    <row r="347" spans="1:5">
      <c r="A347" s="41"/>
      <c r="B347" s="280" t="s">
        <v>16</v>
      </c>
      <c r="C347" s="280" t="s">
        <v>17</v>
      </c>
      <c r="D347" s="38">
        <v>39706</v>
      </c>
      <c r="E347" s="58">
        <v>20</v>
      </c>
    </row>
    <row r="348" spans="1:5">
      <c r="A348" s="280"/>
      <c r="B348" s="280" t="s">
        <v>16</v>
      </c>
      <c r="C348" s="280" t="s">
        <v>19</v>
      </c>
      <c r="D348" s="38">
        <v>39721</v>
      </c>
      <c r="E348" s="58">
        <v>63280.35</v>
      </c>
    </row>
    <row r="349" spans="1:5">
      <c r="A349" s="41"/>
      <c r="B349" s="280" t="s">
        <v>26</v>
      </c>
      <c r="C349" s="280" t="s">
        <v>19</v>
      </c>
      <c r="D349" s="38">
        <v>39752</v>
      </c>
      <c r="E349" s="60">
        <v>-14543</v>
      </c>
    </row>
    <row r="350" spans="1:5">
      <c r="A350" s="41"/>
      <c r="B350" s="280" t="s">
        <v>16</v>
      </c>
      <c r="C350" s="280" t="s">
        <v>19</v>
      </c>
      <c r="D350" s="38">
        <v>39844</v>
      </c>
      <c r="E350" s="58">
        <v>3518.2</v>
      </c>
    </row>
    <row r="351" spans="1:5">
      <c r="A351" s="280"/>
      <c r="B351" s="280" t="s">
        <v>26</v>
      </c>
      <c r="C351" s="280" t="s">
        <v>17</v>
      </c>
      <c r="D351" s="38">
        <v>39859</v>
      </c>
      <c r="E351" s="60">
        <v>-25056</v>
      </c>
    </row>
    <row r="352" spans="1:5">
      <c r="A352" s="280"/>
      <c r="B352" s="280" t="s">
        <v>64</v>
      </c>
      <c r="C352" s="280" t="s">
        <v>17</v>
      </c>
      <c r="D352" s="38">
        <v>40162</v>
      </c>
      <c r="E352" s="60">
        <v>-32119</v>
      </c>
    </row>
    <row r="353" spans="1:5">
      <c r="A353" s="280"/>
      <c r="B353" s="280"/>
      <c r="C353" s="280"/>
      <c r="D353" s="38"/>
      <c r="E353" s="60"/>
    </row>
    <row r="354" spans="1:5">
      <c r="A354" s="280"/>
      <c r="B354" s="280"/>
      <c r="C354" s="280"/>
      <c r="D354" s="38"/>
      <c r="E354" s="60"/>
    </row>
    <row r="355" spans="1:5">
      <c r="A355" s="280"/>
      <c r="B355" s="280"/>
      <c r="C355" s="280"/>
      <c r="D355" s="38"/>
      <c r="E355" s="60"/>
    </row>
    <row r="356" spans="1:5">
      <c r="A356" s="280"/>
      <c r="B356" s="280"/>
      <c r="C356" s="280"/>
      <c r="D356" s="38"/>
      <c r="E356" s="59"/>
    </row>
    <row r="357" spans="1:5">
      <c r="A357" s="280"/>
      <c r="B357" s="280"/>
      <c r="C357" s="280"/>
      <c r="D357" s="38"/>
      <c r="E357" s="59"/>
    </row>
    <row r="358" spans="1:5">
      <c r="A358" s="280"/>
      <c r="B358" s="280"/>
      <c r="C358" s="280"/>
      <c r="D358" s="38"/>
      <c r="E358" s="59"/>
    </row>
    <row r="359" spans="1:5">
      <c r="A359" s="280"/>
      <c r="B359" s="280"/>
      <c r="C359" s="280"/>
      <c r="D359" s="38"/>
      <c r="E359" s="59"/>
    </row>
    <row r="360" spans="1:5">
      <c r="A360" s="280"/>
      <c r="B360" s="280"/>
      <c r="C360" s="280"/>
      <c r="D360" s="38"/>
      <c r="E360" s="59"/>
    </row>
    <row r="361" spans="1:5">
      <c r="A361" s="280"/>
      <c r="B361" s="280"/>
      <c r="C361" s="280"/>
      <c r="D361" s="38"/>
      <c r="E361" s="59"/>
    </row>
    <row r="362" spans="1:5">
      <c r="A362" s="280"/>
      <c r="B362" s="280"/>
      <c r="C362" s="280"/>
      <c r="D362" s="38"/>
      <c r="E362" s="59"/>
    </row>
    <row r="363" spans="1:5">
      <c r="A363" s="280"/>
      <c r="B363" s="280"/>
      <c r="C363" s="280"/>
      <c r="D363" s="38"/>
      <c r="E363" s="60"/>
    </row>
    <row r="364" spans="1:5">
      <c r="A364" s="280"/>
      <c r="B364" s="280"/>
      <c r="C364" s="280"/>
      <c r="D364" s="38"/>
      <c r="E364" s="60"/>
    </row>
    <row r="365" spans="1:5">
      <c r="A365" s="280"/>
      <c r="B365" s="280"/>
      <c r="C365" s="280"/>
      <c r="D365" s="38"/>
      <c r="E365" s="60"/>
    </row>
    <row r="366" spans="1:5">
      <c r="A366" s="280"/>
      <c r="B366" s="280"/>
      <c r="C366" s="280"/>
      <c r="D366" s="38"/>
      <c r="E366" s="60"/>
    </row>
    <row r="367" spans="1:5">
      <c r="A367" s="67"/>
      <c r="B367" s="67"/>
      <c r="C367" s="67"/>
      <c r="D367" s="68"/>
      <c r="E367" s="80"/>
    </row>
    <row r="368" spans="1:5">
      <c r="A368" s="52"/>
      <c r="B368" s="53"/>
      <c r="C368" s="1238" t="s">
        <v>774</v>
      </c>
      <c r="D368" s="1239"/>
      <c r="E368" s="81">
        <v>-24847.850000000002</v>
      </c>
    </row>
    <row r="369" spans="1:5">
      <c r="A369" s="55" t="s">
        <v>23</v>
      </c>
      <c r="B369" s="53"/>
      <c r="C369" s="53"/>
      <c r="D369" s="53"/>
      <c r="E369" s="56"/>
    </row>
    <row r="370" spans="1:5">
      <c r="A370" s="55"/>
      <c r="B370" s="53"/>
      <c r="C370" s="53"/>
      <c r="D370" s="53"/>
      <c r="E370" s="56"/>
    </row>
    <row r="371" spans="1:5">
      <c r="A371" s="19" t="s">
        <v>0</v>
      </c>
      <c r="B371" s="20"/>
      <c r="C371" s="20"/>
      <c r="D371" s="21"/>
      <c r="E371" s="22"/>
    </row>
    <row r="372" spans="1:5">
      <c r="A372" s="19" t="s">
        <v>1</v>
      </c>
      <c r="B372" s="20"/>
      <c r="C372" s="19" t="s">
        <v>2</v>
      </c>
      <c r="D372" s="21"/>
      <c r="E372" s="21"/>
    </row>
    <row r="373" spans="1:5">
      <c r="A373" s="19"/>
      <c r="B373" s="23"/>
      <c r="C373" s="20"/>
      <c r="D373" s="22"/>
      <c r="E373" s="22"/>
    </row>
    <row r="374" spans="1:5">
      <c r="A374" s="19"/>
      <c r="B374" s="23"/>
      <c r="C374" s="20"/>
      <c r="D374" s="22"/>
      <c r="E374" s="22"/>
    </row>
    <row r="375" spans="1:5">
      <c r="A375" s="19" t="s">
        <v>3</v>
      </c>
      <c r="B375" s="23"/>
      <c r="C375" s="20"/>
      <c r="D375" s="22"/>
      <c r="E375" s="22"/>
    </row>
    <row r="376" spans="1:5">
      <c r="A376" s="21"/>
      <c r="B376" s="24"/>
      <c r="C376" s="21"/>
      <c r="D376" s="22"/>
      <c r="E376" s="22"/>
    </row>
    <row r="377" spans="1:5">
      <c r="A377" s="21" t="s">
        <v>65</v>
      </c>
      <c r="B377" s="24"/>
      <c r="C377" s="21"/>
      <c r="D377" s="22"/>
      <c r="E377" s="22"/>
    </row>
    <row r="378" spans="1:5">
      <c r="A378" s="21" t="s">
        <v>5</v>
      </c>
      <c r="B378" s="21"/>
      <c r="C378" s="21"/>
      <c r="D378" s="22"/>
      <c r="E378" s="22"/>
    </row>
    <row r="379" spans="1:5">
      <c r="A379" s="21" t="s">
        <v>6</v>
      </c>
      <c r="B379" s="22"/>
      <c r="C379" s="22"/>
      <c r="D379" s="22"/>
      <c r="E379" s="22"/>
    </row>
    <row r="380" spans="1:5">
      <c r="A380" s="820" t="s">
        <v>7</v>
      </c>
      <c r="B380" s="26" t="s">
        <v>8</v>
      </c>
      <c r="C380" s="1238" t="s">
        <v>9</v>
      </c>
      <c r="D380" s="1240"/>
      <c r="E380" s="820" t="s">
        <v>10</v>
      </c>
    </row>
    <row r="381" spans="1:5">
      <c r="A381" s="27"/>
      <c r="B381" s="28" t="s">
        <v>11</v>
      </c>
      <c r="C381" s="820"/>
      <c r="D381" s="29"/>
      <c r="E381" s="27" t="s">
        <v>12</v>
      </c>
    </row>
    <row r="382" spans="1:5">
      <c r="A382" s="30"/>
      <c r="B382" s="31"/>
      <c r="C382" s="821" t="s">
        <v>13</v>
      </c>
      <c r="D382" s="822" t="s">
        <v>14</v>
      </c>
      <c r="E382" s="821"/>
    </row>
    <row r="383" spans="1:5">
      <c r="A383" s="34" t="s">
        <v>66</v>
      </c>
      <c r="B383" s="34" t="s">
        <v>67</v>
      </c>
      <c r="C383" s="34" t="s">
        <v>17</v>
      </c>
      <c r="D383" s="35">
        <v>35200</v>
      </c>
      <c r="E383" s="36">
        <v>-626586.86</v>
      </c>
    </row>
    <row r="384" spans="1:5">
      <c r="A384" s="280"/>
      <c r="B384" s="280" t="s">
        <v>68</v>
      </c>
      <c r="C384" s="280" t="s">
        <v>69</v>
      </c>
      <c r="D384" s="38">
        <v>39294</v>
      </c>
      <c r="E384" s="39">
        <v>18604</v>
      </c>
    </row>
    <row r="385" spans="1:5">
      <c r="A385" s="41"/>
      <c r="B385" s="280" t="s">
        <v>70</v>
      </c>
      <c r="C385" s="280" t="s">
        <v>71</v>
      </c>
      <c r="D385" s="280" t="s">
        <v>72</v>
      </c>
      <c r="E385" s="39">
        <v>-11729.9</v>
      </c>
    </row>
    <row r="386" spans="1:5">
      <c r="A386" s="41"/>
      <c r="B386" s="280" t="s">
        <v>73</v>
      </c>
      <c r="C386" s="280" t="s">
        <v>74</v>
      </c>
      <c r="D386" s="38" t="s">
        <v>75</v>
      </c>
      <c r="E386" s="39">
        <v>-75508</v>
      </c>
    </row>
    <row r="387" spans="1:5">
      <c r="A387" s="41"/>
      <c r="B387" s="280" t="s">
        <v>76</v>
      </c>
      <c r="C387" s="280" t="s">
        <v>77</v>
      </c>
      <c r="D387" s="38">
        <v>40188</v>
      </c>
      <c r="E387" s="39">
        <v>15804.5</v>
      </c>
    </row>
    <row r="388" spans="1:5">
      <c r="A388" s="41"/>
      <c r="B388" s="280" t="s">
        <v>27</v>
      </c>
      <c r="C388" s="280" t="s">
        <v>19</v>
      </c>
      <c r="D388" s="38">
        <v>40224</v>
      </c>
      <c r="E388" s="39">
        <v>-6551.75</v>
      </c>
    </row>
    <row r="389" spans="1:5">
      <c r="A389" s="41"/>
      <c r="B389" s="281"/>
      <c r="C389" s="280"/>
      <c r="D389" s="42"/>
      <c r="E389" s="39"/>
    </row>
    <row r="390" spans="1:5">
      <c r="A390" s="41"/>
      <c r="B390" s="281"/>
      <c r="C390" s="280"/>
      <c r="D390" s="42"/>
      <c r="E390" s="39"/>
    </row>
    <row r="391" spans="1:5">
      <c r="A391" s="41"/>
      <c r="B391" s="281"/>
      <c r="C391" s="280"/>
      <c r="D391" s="42"/>
      <c r="E391" s="39"/>
    </row>
    <row r="392" spans="1:5">
      <c r="A392" s="41"/>
      <c r="B392" s="281"/>
      <c r="C392" s="280"/>
      <c r="D392" s="42"/>
      <c r="E392" s="39"/>
    </row>
    <row r="393" spans="1:5">
      <c r="A393" s="41"/>
      <c r="B393" s="281"/>
      <c r="C393" s="280"/>
      <c r="D393" s="42"/>
      <c r="E393" s="39"/>
    </row>
    <row r="394" spans="1:5">
      <c r="A394" s="41"/>
      <c r="B394" s="281"/>
      <c r="C394" s="280"/>
      <c r="D394" s="42"/>
      <c r="E394" s="39"/>
    </row>
    <row r="395" spans="1:5">
      <c r="A395" s="41"/>
      <c r="B395" s="281"/>
      <c r="C395" s="280"/>
      <c r="D395" s="42"/>
      <c r="E395" s="39"/>
    </row>
    <row r="396" spans="1:5">
      <c r="A396" s="41"/>
      <c r="B396" s="281"/>
      <c r="C396" s="280"/>
      <c r="D396" s="42"/>
      <c r="E396" s="39"/>
    </row>
    <row r="397" spans="1:5">
      <c r="A397" s="41"/>
      <c r="B397" s="281"/>
      <c r="C397" s="280"/>
      <c r="D397" s="42"/>
      <c r="E397" s="39"/>
    </row>
    <row r="398" spans="1:5">
      <c r="A398" s="41"/>
      <c r="B398" s="281"/>
      <c r="C398" s="280"/>
      <c r="D398" s="42"/>
      <c r="E398" s="39"/>
    </row>
    <row r="399" spans="1:5">
      <c r="A399" s="41"/>
      <c r="B399" s="281"/>
      <c r="C399" s="280"/>
      <c r="D399" s="42"/>
      <c r="E399" s="39"/>
    </row>
    <row r="400" spans="1:5">
      <c r="A400" s="41"/>
      <c r="B400" s="281"/>
      <c r="C400" s="280"/>
      <c r="D400" s="42"/>
      <c r="E400" s="39"/>
    </row>
    <row r="401" spans="1:5">
      <c r="A401" s="41"/>
      <c r="B401" s="281"/>
      <c r="C401" s="280"/>
      <c r="D401" s="42"/>
      <c r="E401" s="39"/>
    </row>
    <row r="402" spans="1:5">
      <c r="A402" s="41"/>
      <c r="B402" s="281"/>
      <c r="C402" s="280"/>
      <c r="D402" s="42"/>
      <c r="E402" s="39"/>
    </row>
    <row r="403" spans="1:5">
      <c r="A403" s="280"/>
      <c r="B403" s="281"/>
      <c r="C403" s="280"/>
      <c r="D403" s="45"/>
      <c r="E403" s="46"/>
    </row>
    <row r="404" spans="1:5">
      <c r="A404" s="280"/>
      <c r="B404" s="281"/>
      <c r="C404" s="280"/>
      <c r="D404" s="45"/>
      <c r="E404" s="46"/>
    </row>
    <row r="405" spans="1:5">
      <c r="A405" s="280"/>
      <c r="B405" s="281"/>
      <c r="C405" s="280"/>
      <c r="D405" s="45"/>
      <c r="E405" s="46"/>
    </row>
    <row r="406" spans="1:5">
      <c r="A406" s="280"/>
      <c r="B406" s="281"/>
      <c r="C406" s="280"/>
      <c r="D406" s="45"/>
      <c r="E406" s="46"/>
    </row>
    <row r="407" spans="1:5">
      <c r="A407" s="47"/>
      <c r="B407" s="48"/>
      <c r="C407" s="47"/>
      <c r="D407" s="49"/>
      <c r="E407" s="50"/>
    </row>
    <row r="408" spans="1:5">
      <c r="A408" s="30"/>
      <c r="B408" s="51"/>
      <c r="C408" s="47"/>
      <c r="D408" s="49"/>
      <c r="E408" s="50"/>
    </row>
    <row r="409" spans="1:5">
      <c r="A409" s="52"/>
      <c r="B409" s="53"/>
      <c r="C409" s="1238" t="s">
        <v>774</v>
      </c>
      <c r="D409" s="1239"/>
      <c r="E409" s="74">
        <v>-685968.01</v>
      </c>
    </row>
    <row r="410" spans="1:5">
      <c r="A410" s="55" t="s">
        <v>23</v>
      </c>
      <c r="B410" s="53"/>
      <c r="C410" s="53"/>
      <c r="D410" s="53"/>
      <c r="E410" s="53"/>
    </row>
    <row r="411" spans="1:5">
      <c r="A411" s="55"/>
      <c r="B411" s="53"/>
      <c r="C411" s="53"/>
      <c r="D411" s="53"/>
      <c r="E411" s="53"/>
    </row>
    <row r="412" spans="1:5">
      <c r="A412" s="19" t="s">
        <v>0</v>
      </c>
      <c r="B412" s="20"/>
      <c r="C412" s="20"/>
      <c r="D412" s="21"/>
      <c r="E412" s="22"/>
    </row>
    <row r="413" spans="1:5">
      <c r="A413" s="19" t="s">
        <v>1</v>
      </c>
      <c r="B413" s="20"/>
      <c r="C413" s="19" t="s">
        <v>2</v>
      </c>
      <c r="D413" s="21"/>
      <c r="E413" s="21"/>
    </row>
    <row r="414" spans="1:5">
      <c r="A414" s="19"/>
      <c r="B414" s="23"/>
      <c r="C414" s="20"/>
      <c r="D414" s="22"/>
      <c r="E414" s="22"/>
    </row>
    <row r="415" spans="1:5">
      <c r="A415" s="19"/>
      <c r="B415" s="23"/>
      <c r="C415" s="20"/>
      <c r="D415" s="22"/>
      <c r="E415" s="22"/>
    </row>
    <row r="416" spans="1:5">
      <c r="A416" s="19" t="s">
        <v>3</v>
      </c>
      <c r="B416" s="23"/>
      <c r="C416" s="20"/>
      <c r="D416" s="22"/>
      <c r="E416" s="22"/>
    </row>
    <row r="417" spans="1:5">
      <c r="A417" s="21"/>
      <c r="B417" s="24"/>
      <c r="C417" s="21"/>
      <c r="D417" s="22"/>
      <c r="E417" s="22"/>
    </row>
    <row r="418" spans="1:5">
      <c r="A418" s="21" t="s">
        <v>78</v>
      </c>
      <c r="B418" s="24"/>
      <c r="C418" s="21"/>
      <c r="D418" s="22"/>
      <c r="E418" s="22"/>
    </row>
    <row r="419" spans="1:5">
      <c r="A419" s="21" t="s">
        <v>5</v>
      </c>
      <c r="B419" s="21"/>
      <c r="C419" s="21"/>
      <c r="D419" s="22"/>
      <c r="E419" s="22"/>
    </row>
    <row r="420" spans="1:5">
      <c r="A420" s="21" t="s">
        <v>6</v>
      </c>
      <c r="B420" s="22"/>
      <c r="C420" s="22"/>
      <c r="D420" s="22"/>
      <c r="E420" s="22"/>
    </row>
    <row r="421" spans="1:5">
      <c r="A421" s="820" t="s">
        <v>7</v>
      </c>
      <c r="B421" s="26" t="s">
        <v>8</v>
      </c>
      <c r="C421" s="1238" t="s">
        <v>9</v>
      </c>
      <c r="D421" s="1240"/>
      <c r="E421" s="820" t="s">
        <v>10</v>
      </c>
    </row>
    <row r="422" spans="1:5">
      <c r="A422" s="27"/>
      <c r="B422" s="28" t="s">
        <v>11</v>
      </c>
      <c r="C422" s="820"/>
      <c r="D422" s="29"/>
      <c r="E422" s="27" t="s">
        <v>12</v>
      </c>
    </row>
    <row r="423" spans="1:5">
      <c r="A423" s="30"/>
      <c r="B423" s="31"/>
      <c r="C423" s="821" t="s">
        <v>13</v>
      </c>
      <c r="D423" s="822" t="s">
        <v>14</v>
      </c>
      <c r="E423" s="821"/>
    </row>
    <row r="424" spans="1:5">
      <c r="A424" s="34" t="s">
        <v>79</v>
      </c>
      <c r="B424" s="34" t="s">
        <v>18</v>
      </c>
      <c r="C424" s="280" t="s">
        <v>19</v>
      </c>
      <c r="D424" s="35">
        <v>39462</v>
      </c>
      <c r="E424" s="57">
        <v>-300</v>
      </c>
    </row>
    <row r="425" spans="1:5">
      <c r="A425" s="280"/>
      <c r="B425" s="280" t="s">
        <v>16</v>
      </c>
      <c r="C425" s="280" t="s">
        <v>17</v>
      </c>
      <c r="D425" s="38">
        <v>39644</v>
      </c>
      <c r="E425" s="59">
        <v>6035.55</v>
      </c>
    </row>
    <row r="426" spans="1:5">
      <c r="A426" s="41"/>
      <c r="B426" s="280" t="s">
        <v>26</v>
      </c>
      <c r="C426" s="280" t="s">
        <v>19</v>
      </c>
      <c r="D426" s="38">
        <v>39903</v>
      </c>
      <c r="E426" s="60">
        <v>-2733</v>
      </c>
    </row>
    <row r="427" spans="1:5">
      <c r="A427" s="41"/>
      <c r="B427" s="280" t="s">
        <v>16</v>
      </c>
      <c r="C427" s="280" t="s">
        <v>19</v>
      </c>
      <c r="D427" s="38">
        <v>39872</v>
      </c>
      <c r="E427" s="59">
        <v>1000</v>
      </c>
    </row>
    <row r="428" spans="1:5">
      <c r="A428" s="41"/>
      <c r="B428" s="280"/>
      <c r="C428" s="280"/>
      <c r="D428" s="38"/>
      <c r="E428" s="59"/>
    </row>
    <row r="429" spans="1:5">
      <c r="A429" s="41"/>
      <c r="B429" s="280"/>
      <c r="C429" s="280"/>
      <c r="D429" s="38"/>
      <c r="E429" s="59"/>
    </row>
    <row r="430" spans="1:5">
      <c r="A430" s="41"/>
      <c r="B430" s="280"/>
      <c r="C430" s="280"/>
      <c r="D430" s="38"/>
      <c r="E430" s="59"/>
    </row>
    <row r="431" spans="1:5">
      <c r="A431" s="41"/>
      <c r="B431" s="280"/>
      <c r="C431" s="280"/>
      <c r="D431" s="38"/>
      <c r="E431" s="59"/>
    </row>
    <row r="432" spans="1:5">
      <c r="A432" s="41"/>
      <c r="B432" s="280"/>
      <c r="C432" s="280"/>
      <c r="D432" s="38"/>
      <c r="E432" s="59"/>
    </row>
    <row r="433" spans="1:5">
      <c r="A433" s="41"/>
      <c r="B433" s="280"/>
      <c r="C433" s="280"/>
      <c r="D433" s="38"/>
      <c r="E433" s="59"/>
    </row>
    <row r="434" spans="1:5">
      <c r="A434" s="41"/>
      <c r="B434" s="280"/>
      <c r="C434" s="280"/>
      <c r="D434" s="38"/>
      <c r="E434" s="59"/>
    </row>
    <row r="435" spans="1:5">
      <c r="A435" s="41"/>
      <c r="B435" s="280"/>
      <c r="C435" s="280"/>
      <c r="D435" s="38"/>
      <c r="E435" s="59"/>
    </row>
    <row r="436" spans="1:5">
      <c r="A436" s="41"/>
      <c r="B436" s="280"/>
      <c r="C436" s="280"/>
      <c r="D436" s="38"/>
      <c r="E436" s="59"/>
    </row>
    <row r="437" spans="1:5">
      <c r="A437" s="41"/>
      <c r="B437" s="280"/>
      <c r="C437" s="280"/>
      <c r="D437" s="38"/>
      <c r="E437" s="59"/>
    </row>
    <row r="438" spans="1:5">
      <c r="A438" s="41"/>
      <c r="B438" s="280"/>
      <c r="C438" s="280"/>
      <c r="D438" s="38"/>
      <c r="E438" s="59"/>
    </row>
    <row r="439" spans="1:5">
      <c r="A439" s="41"/>
      <c r="B439" s="280"/>
      <c r="C439" s="280"/>
      <c r="D439" s="38"/>
      <c r="E439" s="59"/>
    </row>
    <row r="440" spans="1:5">
      <c r="A440" s="41"/>
      <c r="B440" s="280"/>
      <c r="C440" s="280"/>
      <c r="D440" s="38"/>
      <c r="E440" s="59"/>
    </row>
    <row r="441" spans="1:5">
      <c r="A441" s="41"/>
      <c r="B441" s="280"/>
      <c r="C441" s="280"/>
      <c r="D441" s="38"/>
      <c r="E441" s="59"/>
    </row>
    <row r="442" spans="1:5">
      <c r="A442" s="41"/>
      <c r="B442" s="280"/>
      <c r="C442" s="280"/>
      <c r="D442" s="38"/>
      <c r="E442" s="59"/>
    </row>
    <row r="443" spans="1:5">
      <c r="A443" s="41"/>
      <c r="B443" s="280"/>
      <c r="C443" s="280"/>
      <c r="D443" s="38"/>
      <c r="E443" s="59"/>
    </row>
    <row r="444" spans="1:5">
      <c r="A444" s="41"/>
      <c r="B444" s="280"/>
      <c r="C444" s="280"/>
      <c r="D444" s="38"/>
      <c r="E444" s="59"/>
    </row>
    <row r="445" spans="1:5">
      <c r="A445" s="41"/>
      <c r="B445" s="280"/>
      <c r="C445" s="280"/>
      <c r="D445" s="38"/>
      <c r="E445" s="59"/>
    </row>
    <row r="446" spans="1:5">
      <c r="A446" s="41"/>
      <c r="B446" s="280"/>
      <c r="C446" s="77"/>
      <c r="D446" s="41"/>
      <c r="E446" s="46"/>
    </row>
    <row r="447" spans="1:5">
      <c r="A447" s="41"/>
      <c r="B447" s="281"/>
      <c r="C447" s="77"/>
      <c r="D447" s="78"/>
      <c r="E447" s="46"/>
    </row>
    <row r="448" spans="1:5">
      <c r="A448" s="280"/>
      <c r="B448" s="281"/>
      <c r="C448" s="280"/>
      <c r="D448" s="45"/>
      <c r="E448" s="46"/>
    </row>
    <row r="449" spans="1:5">
      <c r="A449" s="30"/>
      <c r="B449" s="51"/>
      <c r="C449" s="30"/>
      <c r="D449" s="49"/>
      <c r="E449" s="50"/>
    </row>
    <row r="450" spans="1:5">
      <c r="A450" s="52"/>
      <c r="B450" s="53"/>
      <c r="C450" s="1238" t="s">
        <v>801</v>
      </c>
      <c r="D450" s="1239"/>
      <c r="E450" s="62">
        <v>4002.55</v>
      </c>
    </row>
    <row r="451" spans="1:5">
      <c r="A451" s="55" t="s">
        <v>23</v>
      </c>
      <c r="B451" s="53"/>
      <c r="C451" s="53"/>
      <c r="D451" s="53"/>
      <c r="E451" s="53"/>
    </row>
    <row r="452" spans="1:5">
      <c r="A452" s="55"/>
      <c r="B452" s="53"/>
      <c r="C452" s="53"/>
      <c r="D452" s="53"/>
      <c r="E452" s="53"/>
    </row>
    <row r="453" spans="1:5">
      <c r="A453" s="19" t="s">
        <v>0</v>
      </c>
      <c r="B453" s="20"/>
      <c r="C453" s="20"/>
      <c r="D453" s="21"/>
      <c r="E453" s="22"/>
    </row>
    <row r="454" spans="1:5">
      <c r="A454" s="19" t="s">
        <v>1</v>
      </c>
      <c r="B454" s="20"/>
      <c r="C454" s="19" t="s">
        <v>2</v>
      </c>
      <c r="D454" s="21"/>
      <c r="E454" s="21"/>
    </row>
    <row r="455" spans="1:5">
      <c r="A455" s="19"/>
      <c r="B455" s="23"/>
      <c r="C455" s="20"/>
      <c r="D455" s="22"/>
      <c r="E455" s="22"/>
    </row>
    <row r="456" spans="1:5">
      <c r="A456" s="19"/>
      <c r="B456" s="23"/>
      <c r="C456" s="20"/>
      <c r="D456" s="22"/>
      <c r="E456" s="22"/>
    </row>
    <row r="457" spans="1:5">
      <c r="A457" s="19" t="s">
        <v>3</v>
      </c>
      <c r="B457" s="23"/>
      <c r="C457" s="20"/>
      <c r="D457" s="22"/>
      <c r="E457" s="22"/>
    </row>
    <row r="458" spans="1:5">
      <c r="A458" s="21"/>
      <c r="B458" s="24"/>
      <c r="C458" s="21"/>
      <c r="D458" s="22"/>
      <c r="E458" s="22"/>
    </row>
    <row r="459" spans="1:5">
      <c r="A459" s="21" t="s">
        <v>80</v>
      </c>
      <c r="B459" s="24"/>
      <c r="C459" s="21"/>
      <c r="D459" s="22"/>
      <c r="E459" s="22"/>
    </row>
    <row r="460" spans="1:5">
      <c r="A460" s="21" t="s">
        <v>5</v>
      </c>
      <c r="B460" s="21"/>
      <c r="C460" s="21"/>
      <c r="D460" s="22"/>
      <c r="E460" s="22"/>
    </row>
    <row r="461" spans="1:5">
      <c r="A461" s="21" t="s">
        <v>6</v>
      </c>
      <c r="B461" s="22"/>
      <c r="C461" s="22"/>
      <c r="D461" s="22"/>
      <c r="E461" s="22"/>
    </row>
    <row r="462" spans="1:5">
      <c r="A462" s="820" t="s">
        <v>7</v>
      </c>
      <c r="B462" s="26" t="s">
        <v>8</v>
      </c>
      <c r="C462" s="1238" t="s">
        <v>9</v>
      </c>
      <c r="D462" s="1240"/>
      <c r="E462" s="820" t="s">
        <v>10</v>
      </c>
    </row>
    <row r="463" spans="1:5">
      <c r="A463" s="27"/>
      <c r="B463" s="28" t="s">
        <v>11</v>
      </c>
      <c r="C463" s="820"/>
      <c r="D463" s="29"/>
      <c r="E463" s="27" t="s">
        <v>12</v>
      </c>
    </row>
    <row r="464" spans="1:5">
      <c r="A464" s="30"/>
      <c r="B464" s="31"/>
      <c r="C464" s="821" t="s">
        <v>13</v>
      </c>
      <c r="D464" s="822" t="s">
        <v>14</v>
      </c>
      <c r="E464" s="821"/>
    </row>
    <row r="465" spans="1:5">
      <c r="A465" s="34" t="s">
        <v>81</v>
      </c>
      <c r="B465" s="34" t="s">
        <v>26</v>
      </c>
      <c r="C465" s="34" t="s">
        <v>17</v>
      </c>
      <c r="D465" s="35">
        <v>39797</v>
      </c>
      <c r="E465" s="207">
        <v>-1000</v>
      </c>
    </row>
    <row r="466" spans="1:5">
      <c r="A466" s="280"/>
      <c r="B466" s="280" t="s">
        <v>16</v>
      </c>
      <c r="C466" s="280" t="s">
        <v>17</v>
      </c>
      <c r="D466" s="38">
        <v>39918</v>
      </c>
      <c r="E466" s="284">
        <v>6920</v>
      </c>
    </row>
    <row r="467" spans="1:5">
      <c r="A467" s="41"/>
      <c r="B467" s="280" t="s">
        <v>82</v>
      </c>
      <c r="C467" s="280" t="s">
        <v>17</v>
      </c>
      <c r="D467" s="38">
        <v>41623</v>
      </c>
      <c r="E467" s="208">
        <v>25108</v>
      </c>
    </row>
    <row r="468" spans="1:5">
      <c r="A468" s="41"/>
      <c r="B468" s="280" t="s">
        <v>16</v>
      </c>
      <c r="C468" s="280" t="s">
        <v>19</v>
      </c>
      <c r="D468" s="38">
        <v>43038</v>
      </c>
      <c r="E468" s="209">
        <v>6560</v>
      </c>
    </row>
    <row r="469" spans="1:5">
      <c r="A469" s="41"/>
      <c r="B469" s="237" t="s">
        <v>18</v>
      </c>
      <c r="C469" s="280" t="s">
        <v>19</v>
      </c>
      <c r="D469" s="38">
        <v>43190</v>
      </c>
      <c r="E469" s="240">
        <v>2045244</v>
      </c>
    </row>
    <row r="470" spans="1:5">
      <c r="A470" s="41"/>
      <c r="B470" s="237" t="s">
        <v>73</v>
      </c>
      <c r="C470" s="280" t="s">
        <v>749</v>
      </c>
      <c r="D470" s="168">
        <v>43220</v>
      </c>
      <c r="E470" s="221">
        <v>-1997885</v>
      </c>
    </row>
    <row r="471" spans="1:5">
      <c r="A471" s="41"/>
      <c r="B471" s="237" t="s">
        <v>73</v>
      </c>
      <c r="C471" s="280" t="s">
        <v>749</v>
      </c>
      <c r="D471" s="38">
        <v>43220</v>
      </c>
      <c r="E471" s="221">
        <v>-2632973</v>
      </c>
    </row>
    <row r="472" spans="1:5">
      <c r="A472" s="41"/>
      <c r="B472" s="237" t="s">
        <v>18</v>
      </c>
      <c r="C472" s="280" t="s">
        <v>17</v>
      </c>
      <c r="D472" s="239">
        <v>43205</v>
      </c>
      <c r="E472" s="240">
        <v>2532596</v>
      </c>
    </row>
    <row r="473" spans="1:5">
      <c r="A473" s="41"/>
      <c r="B473" s="237" t="s">
        <v>18</v>
      </c>
      <c r="C473" s="280" t="s">
        <v>17</v>
      </c>
      <c r="D473" s="38">
        <v>43235</v>
      </c>
      <c r="E473" s="238">
        <v>1126928</v>
      </c>
    </row>
    <row r="474" spans="1:5">
      <c r="A474" s="41"/>
      <c r="B474" s="237" t="s">
        <v>18</v>
      </c>
      <c r="C474" s="280" t="s">
        <v>19</v>
      </c>
      <c r="D474" s="168">
        <v>43250</v>
      </c>
      <c r="E474" s="46">
        <v>1702492</v>
      </c>
    </row>
    <row r="475" spans="1:5">
      <c r="A475" s="41"/>
      <c r="B475" s="281"/>
      <c r="C475" s="77"/>
      <c r="D475" s="78"/>
      <c r="E475" s="46"/>
    </row>
    <row r="476" spans="1:5">
      <c r="A476" s="41"/>
      <c r="B476" s="281"/>
      <c r="C476" s="77"/>
      <c r="D476" s="78"/>
      <c r="E476" s="46"/>
    </row>
    <row r="477" spans="1:5">
      <c r="A477" s="41"/>
      <c r="B477" s="281"/>
      <c r="C477" s="77"/>
      <c r="D477" s="78"/>
      <c r="E477" s="46"/>
    </row>
    <row r="478" spans="1:5">
      <c r="A478" s="41"/>
      <c r="B478" s="281"/>
      <c r="C478" s="77"/>
      <c r="D478" s="78"/>
      <c r="E478" s="46"/>
    </row>
    <row r="479" spans="1:5">
      <c r="A479" s="41"/>
      <c r="B479" s="281"/>
      <c r="C479" s="77"/>
      <c r="D479" s="78"/>
      <c r="E479" s="46"/>
    </row>
    <row r="480" spans="1:5">
      <c r="A480" s="41"/>
      <c r="B480" s="281"/>
      <c r="C480" s="77"/>
      <c r="D480" s="78"/>
      <c r="E480" s="46"/>
    </row>
    <row r="481" spans="1:5">
      <c r="A481" s="41"/>
      <c r="B481" s="281"/>
      <c r="C481" s="77"/>
      <c r="D481" s="78"/>
      <c r="E481" s="46"/>
    </row>
    <row r="482" spans="1:5">
      <c r="A482" s="41"/>
      <c r="B482" s="281"/>
      <c r="C482" s="77"/>
      <c r="D482" s="78"/>
      <c r="E482" s="46"/>
    </row>
    <row r="483" spans="1:5">
      <c r="A483" s="41"/>
      <c r="B483" s="281"/>
      <c r="C483" s="77"/>
      <c r="D483" s="78"/>
      <c r="E483" s="46"/>
    </row>
    <row r="484" spans="1:5">
      <c r="A484" s="41"/>
      <c r="B484" s="281"/>
      <c r="C484" s="77"/>
      <c r="D484" s="78"/>
      <c r="E484" s="46"/>
    </row>
    <row r="485" spans="1:5">
      <c r="A485" s="280"/>
      <c r="B485" s="281"/>
      <c r="C485" s="280"/>
      <c r="D485" s="45"/>
      <c r="E485" s="46"/>
    </row>
    <row r="486" spans="1:5">
      <c r="A486" s="280"/>
      <c r="B486" s="281"/>
      <c r="C486" s="280"/>
      <c r="D486" s="45"/>
      <c r="E486" s="46"/>
    </row>
    <row r="487" spans="1:5">
      <c r="A487" s="280"/>
      <c r="B487" s="281"/>
      <c r="C487" s="280"/>
      <c r="D487" s="45"/>
      <c r="E487" s="46"/>
    </row>
    <row r="488" spans="1:5">
      <c r="A488" s="280"/>
      <c r="B488" s="281"/>
      <c r="C488" s="280"/>
      <c r="D488" s="45"/>
      <c r="E488" s="46"/>
    </row>
    <row r="489" spans="1:5">
      <c r="A489" s="47"/>
      <c r="B489" s="48"/>
      <c r="C489" s="47"/>
      <c r="D489" s="49"/>
      <c r="E489" s="50"/>
    </row>
    <row r="490" spans="1:5">
      <c r="A490" s="30"/>
      <c r="B490" s="51"/>
      <c r="C490" s="30"/>
      <c r="D490" s="49"/>
      <c r="E490" s="50"/>
    </row>
    <row r="491" spans="1:5">
      <c r="A491" s="52"/>
      <c r="B491" s="53"/>
      <c r="C491" s="1238" t="s">
        <v>801</v>
      </c>
      <c r="D491" s="1239"/>
      <c r="E491" s="62">
        <f>SUM(E465:E490)</f>
        <v>2813990</v>
      </c>
    </row>
    <row r="492" spans="1:5">
      <c r="A492" s="55" t="s">
        <v>23</v>
      </c>
      <c r="B492" s="22"/>
      <c r="C492" s="22"/>
      <c r="D492" s="22"/>
      <c r="E492" s="22"/>
    </row>
    <row r="493" spans="1:5">
      <c r="A493" s="19" t="s">
        <v>0</v>
      </c>
      <c r="B493" s="20"/>
      <c r="C493" s="20"/>
      <c r="D493" s="21"/>
      <c r="E493" s="22"/>
    </row>
    <row r="494" spans="1:5">
      <c r="A494" s="19" t="s">
        <v>1</v>
      </c>
      <c r="B494" s="20"/>
      <c r="C494" s="19" t="s">
        <v>2</v>
      </c>
      <c r="D494" s="21"/>
      <c r="E494" s="21"/>
    </row>
    <row r="495" spans="1:5">
      <c r="A495" s="19"/>
      <c r="B495" s="23"/>
      <c r="C495" s="20"/>
      <c r="D495" s="22"/>
      <c r="E495" s="22"/>
    </row>
    <row r="496" spans="1:5">
      <c r="A496" s="19"/>
      <c r="B496" s="23"/>
      <c r="C496" s="20"/>
      <c r="D496" s="22"/>
      <c r="E496" s="22"/>
    </row>
    <row r="497" spans="1:5">
      <c r="A497" s="19" t="s">
        <v>3</v>
      </c>
      <c r="B497" s="23"/>
      <c r="C497" s="20"/>
      <c r="D497" s="22"/>
      <c r="E497" s="22"/>
    </row>
    <row r="498" spans="1:5">
      <c r="A498" s="21"/>
      <c r="B498" s="24"/>
      <c r="C498" s="21"/>
      <c r="D498" s="22"/>
      <c r="E498" s="22"/>
    </row>
    <row r="499" spans="1:5">
      <c r="A499" s="21" t="s">
        <v>83</v>
      </c>
      <c r="B499" s="24"/>
      <c r="C499" s="21"/>
      <c r="D499" s="22"/>
      <c r="E499" s="22"/>
    </row>
    <row r="500" spans="1:5">
      <c r="A500" s="21" t="s">
        <v>5</v>
      </c>
      <c r="B500" s="21"/>
      <c r="C500" s="21"/>
      <c r="D500" s="22"/>
      <c r="E500" s="22"/>
    </row>
    <row r="501" spans="1:5">
      <c r="A501" s="21" t="s">
        <v>6</v>
      </c>
      <c r="B501" s="22"/>
      <c r="C501" s="22"/>
      <c r="D501" s="22"/>
      <c r="E501" s="22"/>
    </row>
    <row r="502" spans="1:5">
      <c r="A502" s="820" t="s">
        <v>7</v>
      </c>
      <c r="B502" s="26" t="s">
        <v>8</v>
      </c>
      <c r="C502" s="1238" t="s">
        <v>9</v>
      </c>
      <c r="D502" s="1240"/>
      <c r="E502" s="820" t="s">
        <v>10</v>
      </c>
    </row>
    <row r="503" spans="1:5">
      <c r="A503" s="27"/>
      <c r="B503" s="28" t="s">
        <v>11</v>
      </c>
      <c r="C503" s="820"/>
      <c r="D503" s="29"/>
      <c r="E503" s="27" t="s">
        <v>12</v>
      </c>
    </row>
    <row r="504" spans="1:5">
      <c r="A504" s="30"/>
      <c r="B504" s="31"/>
      <c r="C504" s="821" t="s">
        <v>13</v>
      </c>
      <c r="D504" s="822" t="s">
        <v>14</v>
      </c>
      <c r="E504" s="821"/>
    </row>
    <row r="505" spans="1:5">
      <c r="A505" s="34" t="s">
        <v>84</v>
      </c>
      <c r="B505" s="34" t="s">
        <v>26</v>
      </c>
      <c r="C505" s="280" t="s">
        <v>19</v>
      </c>
      <c r="D505" s="35">
        <v>38077</v>
      </c>
      <c r="E505" s="36">
        <v>-8852.42</v>
      </c>
    </row>
    <row r="506" spans="1:5">
      <c r="A506" s="280"/>
      <c r="B506" s="280" t="s">
        <v>26</v>
      </c>
      <c r="C506" s="280" t="s">
        <v>17</v>
      </c>
      <c r="D506" s="38">
        <v>38610</v>
      </c>
      <c r="E506" s="39">
        <v>-13139.1</v>
      </c>
    </row>
    <row r="507" spans="1:5">
      <c r="A507" s="41"/>
      <c r="B507" s="280" t="s">
        <v>26</v>
      </c>
      <c r="C507" s="280" t="s">
        <v>17</v>
      </c>
      <c r="D507" s="38">
        <v>40071</v>
      </c>
      <c r="E507" s="39">
        <v>-611.77</v>
      </c>
    </row>
    <row r="508" spans="1:5">
      <c r="A508" s="41"/>
      <c r="B508" s="280" t="s">
        <v>20</v>
      </c>
      <c r="C508" s="280" t="s">
        <v>19</v>
      </c>
      <c r="D508" s="38">
        <v>40086</v>
      </c>
      <c r="E508" s="39">
        <v>-453349.6</v>
      </c>
    </row>
    <row r="509" spans="1:5">
      <c r="A509" s="41"/>
      <c r="B509" s="280" t="s">
        <v>34</v>
      </c>
      <c r="C509" s="280" t="s">
        <v>19</v>
      </c>
      <c r="D509" s="38">
        <v>40117</v>
      </c>
      <c r="E509" s="39">
        <v>57466</v>
      </c>
    </row>
    <row r="510" spans="1:5">
      <c r="A510" s="280"/>
      <c r="B510" s="280" t="s">
        <v>85</v>
      </c>
      <c r="C510" s="280" t="s">
        <v>19</v>
      </c>
      <c r="D510" s="38">
        <v>40268</v>
      </c>
      <c r="E510" s="39">
        <v>200</v>
      </c>
    </row>
    <row r="511" spans="1:5">
      <c r="A511" s="41"/>
      <c r="B511" s="280" t="s">
        <v>85</v>
      </c>
      <c r="C511" s="280" t="s">
        <v>19</v>
      </c>
      <c r="D511" s="38">
        <v>40329</v>
      </c>
      <c r="E511" s="39">
        <v>1200</v>
      </c>
    </row>
    <row r="512" spans="1:5">
      <c r="A512" s="280"/>
      <c r="B512" s="280" t="s">
        <v>85</v>
      </c>
      <c r="C512" s="280" t="s">
        <v>17</v>
      </c>
      <c r="D512" s="38">
        <v>41501</v>
      </c>
      <c r="E512" s="39">
        <v>1056</v>
      </c>
    </row>
    <row r="513" spans="1:5">
      <c r="A513" s="280"/>
      <c r="B513" s="237" t="s">
        <v>18</v>
      </c>
      <c r="C513" s="280" t="s">
        <v>19</v>
      </c>
      <c r="D513" s="38">
        <v>43220</v>
      </c>
      <c r="E513" s="39">
        <v>2877791</v>
      </c>
    </row>
    <row r="514" spans="1:5">
      <c r="A514" s="280"/>
      <c r="B514" s="237" t="s">
        <v>18</v>
      </c>
      <c r="C514" s="280" t="s">
        <v>17</v>
      </c>
      <c r="D514" s="168">
        <v>43235</v>
      </c>
      <c r="E514" s="39">
        <v>2155660</v>
      </c>
    </row>
    <row r="515" spans="1:5">
      <c r="A515" s="280"/>
      <c r="B515" s="237" t="s">
        <v>18</v>
      </c>
      <c r="C515" s="280" t="s">
        <v>19</v>
      </c>
      <c r="D515" s="38">
        <v>43250</v>
      </c>
      <c r="E515" s="39">
        <v>2183227</v>
      </c>
    </row>
    <row r="516" spans="1:5">
      <c r="A516" s="280"/>
      <c r="B516" s="280"/>
      <c r="C516" s="280"/>
      <c r="D516" s="38"/>
      <c r="E516" s="39"/>
    </row>
    <row r="517" spans="1:5">
      <c r="A517" s="280"/>
      <c r="B517" s="280"/>
      <c r="C517" s="280"/>
      <c r="D517" s="38"/>
      <c r="E517" s="39"/>
    </row>
    <row r="518" spans="1:5">
      <c r="A518" s="280"/>
      <c r="B518" s="280"/>
      <c r="C518" s="280"/>
      <c r="D518" s="38"/>
      <c r="E518" s="39"/>
    </row>
    <row r="519" spans="1:5">
      <c r="A519" s="280"/>
      <c r="B519" s="280"/>
      <c r="C519" s="280"/>
      <c r="D519" s="38"/>
      <c r="E519" s="39"/>
    </row>
    <row r="520" spans="1:5">
      <c r="A520" s="280"/>
      <c r="B520" s="280"/>
      <c r="C520" s="280"/>
      <c r="D520" s="38"/>
      <c r="E520" s="39"/>
    </row>
    <row r="521" spans="1:5">
      <c r="A521" s="280"/>
      <c r="B521" s="280"/>
      <c r="C521" s="280"/>
      <c r="D521" s="38"/>
      <c r="E521" s="39"/>
    </row>
    <row r="522" spans="1:5">
      <c r="A522" s="280"/>
      <c r="B522" s="280"/>
      <c r="C522" s="280"/>
      <c r="D522" s="38"/>
      <c r="E522" s="39"/>
    </row>
    <row r="523" spans="1:5">
      <c r="A523" s="280"/>
      <c r="B523" s="280"/>
      <c r="C523" s="280"/>
      <c r="D523" s="38"/>
      <c r="E523" s="39"/>
    </row>
    <row r="524" spans="1:5">
      <c r="A524" s="280"/>
      <c r="B524" s="280"/>
      <c r="C524" s="280"/>
      <c r="D524" s="38"/>
      <c r="E524" s="39"/>
    </row>
    <row r="525" spans="1:5">
      <c r="A525" s="280"/>
      <c r="B525" s="280"/>
      <c r="C525" s="280"/>
      <c r="D525" s="38"/>
      <c r="E525" s="39"/>
    </row>
    <row r="526" spans="1:5">
      <c r="A526" s="280"/>
      <c r="B526" s="280"/>
      <c r="C526" s="280"/>
      <c r="D526" s="38"/>
      <c r="E526" s="39"/>
    </row>
    <row r="527" spans="1:5">
      <c r="A527" s="280"/>
      <c r="B527" s="280"/>
      <c r="C527" s="280"/>
      <c r="D527" s="38"/>
      <c r="E527" s="39"/>
    </row>
    <row r="528" spans="1:5">
      <c r="A528" s="280"/>
      <c r="B528" s="280"/>
      <c r="C528" s="280"/>
      <c r="D528" s="38"/>
      <c r="E528" s="39"/>
    </row>
    <row r="529" spans="1:5">
      <c r="A529" s="280"/>
      <c r="B529" s="280"/>
      <c r="C529" s="280"/>
      <c r="D529" s="38"/>
      <c r="E529" s="39"/>
    </row>
    <row r="530" spans="1:5">
      <c r="A530" s="67"/>
      <c r="B530" s="67"/>
      <c r="C530" s="67"/>
      <c r="D530" s="68"/>
      <c r="E530" s="84"/>
    </row>
    <row r="531" spans="1:5">
      <c r="A531" s="52"/>
      <c r="B531" s="53"/>
      <c r="C531" s="1238" t="s">
        <v>801</v>
      </c>
      <c r="D531" s="1239"/>
      <c r="E531" s="70">
        <f>SUM(E505:E530)</f>
        <v>6800647.1099999994</v>
      </c>
    </row>
    <row r="532" spans="1:5">
      <c r="A532" s="55" t="s">
        <v>23</v>
      </c>
      <c r="B532" s="53"/>
      <c r="C532" s="53"/>
      <c r="D532" s="53"/>
      <c r="E532" s="56"/>
    </row>
    <row r="533" spans="1:5">
      <c r="A533" s="19" t="s">
        <v>0</v>
      </c>
      <c r="B533" s="20"/>
      <c r="C533" s="20"/>
      <c r="D533" s="21"/>
      <c r="E533" s="22"/>
    </row>
    <row r="534" spans="1:5">
      <c r="A534" s="19" t="s">
        <v>1</v>
      </c>
      <c r="B534" s="20"/>
      <c r="C534" s="19" t="s">
        <v>2</v>
      </c>
      <c r="D534" s="21"/>
      <c r="E534" s="21"/>
    </row>
    <row r="535" spans="1:5">
      <c r="A535" s="19"/>
      <c r="B535" s="23"/>
      <c r="C535" s="20"/>
      <c r="D535" s="22"/>
      <c r="E535" s="22"/>
    </row>
    <row r="536" spans="1:5">
      <c r="A536" s="19"/>
      <c r="B536" s="23"/>
      <c r="C536" s="20"/>
      <c r="D536" s="22"/>
      <c r="E536" s="22"/>
    </row>
    <row r="537" spans="1:5">
      <c r="A537" s="19" t="s">
        <v>3</v>
      </c>
      <c r="B537" s="23"/>
      <c r="C537" s="20"/>
      <c r="D537" s="22"/>
      <c r="E537" s="22"/>
    </row>
    <row r="538" spans="1:5">
      <c r="A538" s="21"/>
      <c r="B538" s="24"/>
      <c r="C538" s="21"/>
      <c r="D538" s="22"/>
      <c r="E538" s="22"/>
    </row>
    <row r="539" spans="1:5">
      <c r="A539" s="21" t="s">
        <v>86</v>
      </c>
      <c r="B539" s="24"/>
      <c r="C539" s="21"/>
      <c r="D539" s="22"/>
      <c r="E539" s="22"/>
    </row>
    <row r="540" spans="1:5">
      <c r="A540" s="21" t="s">
        <v>5</v>
      </c>
      <c r="B540" s="21"/>
      <c r="C540" s="21"/>
      <c r="D540" s="22"/>
      <c r="E540" s="22"/>
    </row>
    <row r="541" spans="1:5">
      <c r="A541" s="21" t="s">
        <v>6</v>
      </c>
      <c r="B541" s="22"/>
      <c r="C541" s="22"/>
      <c r="D541" s="22"/>
      <c r="E541" s="22"/>
    </row>
    <row r="542" spans="1:5">
      <c r="A542" s="820" t="s">
        <v>7</v>
      </c>
      <c r="B542" s="26" t="s">
        <v>8</v>
      </c>
      <c r="C542" s="1238" t="s">
        <v>9</v>
      </c>
      <c r="D542" s="1240"/>
      <c r="E542" s="1243" t="s">
        <v>10</v>
      </c>
    </row>
    <row r="543" spans="1:5">
      <c r="A543" s="27"/>
      <c r="B543" s="28" t="s">
        <v>11</v>
      </c>
      <c r="C543" s="1246" t="s">
        <v>13</v>
      </c>
      <c r="D543" s="1246" t="s">
        <v>14</v>
      </c>
      <c r="E543" s="1244"/>
    </row>
    <row r="544" spans="1:5">
      <c r="A544" s="30"/>
      <c r="B544" s="31"/>
      <c r="C544" s="1247"/>
      <c r="D544" s="1247"/>
      <c r="E544" s="1245"/>
    </row>
    <row r="545" spans="1:5">
      <c r="A545" s="34" t="s">
        <v>87</v>
      </c>
      <c r="B545" s="34" t="s">
        <v>26</v>
      </c>
      <c r="C545" s="280" t="s">
        <v>33</v>
      </c>
      <c r="D545" s="35">
        <v>38045</v>
      </c>
      <c r="E545" s="36">
        <v>-12377.79</v>
      </c>
    </row>
    <row r="546" spans="1:5">
      <c r="A546" s="280"/>
      <c r="B546" s="280" t="s">
        <v>26</v>
      </c>
      <c r="C546" s="280" t="s">
        <v>33</v>
      </c>
      <c r="D546" s="38">
        <v>38017</v>
      </c>
      <c r="E546" s="39">
        <v>-10000</v>
      </c>
    </row>
    <row r="547" spans="1:5">
      <c r="A547" s="41"/>
      <c r="B547" s="280" t="s">
        <v>26</v>
      </c>
      <c r="C547" s="280" t="s">
        <v>33</v>
      </c>
      <c r="D547" s="38">
        <v>38260</v>
      </c>
      <c r="E547" s="39">
        <v>-68357.75</v>
      </c>
    </row>
    <row r="548" spans="1:5">
      <c r="A548" s="41"/>
      <c r="B548" s="280" t="s">
        <v>26</v>
      </c>
      <c r="C548" s="280" t="s">
        <v>33</v>
      </c>
      <c r="D548" s="38">
        <v>39506</v>
      </c>
      <c r="E548" s="39">
        <v>-1000</v>
      </c>
    </row>
    <row r="549" spans="1:5">
      <c r="A549" s="41"/>
      <c r="B549" s="280" t="s">
        <v>16</v>
      </c>
      <c r="C549" s="280" t="s">
        <v>33</v>
      </c>
      <c r="D549" s="38">
        <v>39812</v>
      </c>
      <c r="E549" s="39">
        <v>100</v>
      </c>
    </row>
    <row r="550" spans="1:5">
      <c r="A550" s="41"/>
      <c r="B550" s="280" t="s">
        <v>26</v>
      </c>
      <c r="C550" s="280" t="s">
        <v>32</v>
      </c>
      <c r="D550" s="38">
        <v>40009</v>
      </c>
      <c r="E550" s="39">
        <v>-13245.5</v>
      </c>
    </row>
    <row r="551" spans="1:5">
      <c r="A551" s="41"/>
      <c r="B551" s="280" t="s">
        <v>34</v>
      </c>
      <c r="C551" s="280" t="s">
        <v>32</v>
      </c>
      <c r="D551" s="38">
        <v>40009</v>
      </c>
      <c r="E551" s="39">
        <v>47368.9</v>
      </c>
    </row>
    <row r="552" spans="1:5">
      <c r="A552" s="41"/>
      <c r="B552" s="280" t="s">
        <v>26</v>
      </c>
      <c r="C552" s="280" t="s">
        <v>19</v>
      </c>
      <c r="D552" s="38">
        <v>43159</v>
      </c>
      <c r="E552" s="39">
        <v>-28656</v>
      </c>
    </row>
    <row r="553" spans="1:5">
      <c r="A553" s="41"/>
      <c r="B553" s="237" t="s">
        <v>18</v>
      </c>
      <c r="C553" s="280" t="s">
        <v>17</v>
      </c>
      <c r="D553" s="38">
        <v>43174</v>
      </c>
      <c r="E553" s="39">
        <v>-31265</v>
      </c>
    </row>
    <row r="554" spans="1:5">
      <c r="A554" s="41"/>
      <c r="B554" s="237" t="s">
        <v>18</v>
      </c>
      <c r="C554" s="280" t="s">
        <v>19</v>
      </c>
      <c r="D554" s="38">
        <v>43190</v>
      </c>
      <c r="E554" s="39">
        <v>1797361</v>
      </c>
    </row>
    <row r="555" spans="1:5">
      <c r="A555" s="41"/>
      <c r="B555" s="237" t="s">
        <v>73</v>
      </c>
      <c r="C555" s="280" t="s">
        <v>749</v>
      </c>
      <c r="D555" s="168">
        <v>43220</v>
      </c>
      <c r="E555" s="39">
        <v>-1827528</v>
      </c>
    </row>
    <row r="556" spans="1:5">
      <c r="A556" s="41"/>
      <c r="B556" s="280" t="s">
        <v>73</v>
      </c>
      <c r="C556" s="280" t="s">
        <v>19</v>
      </c>
      <c r="D556" s="38">
        <v>43220</v>
      </c>
      <c r="E556" s="39">
        <v>1368648</v>
      </c>
    </row>
    <row r="557" spans="1:5">
      <c r="A557" s="41"/>
      <c r="B557" s="237" t="s">
        <v>18</v>
      </c>
      <c r="C557" s="280" t="s">
        <v>17</v>
      </c>
      <c r="D557" s="38">
        <v>43235</v>
      </c>
      <c r="E557" s="39">
        <v>1484711</v>
      </c>
    </row>
    <row r="558" spans="1:5">
      <c r="A558" s="41"/>
      <c r="B558" s="237" t="s">
        <v>18</v>
      </c>
      <c r="C558" s="280" t="s">
        <v>19</v>
      </c>
      <c r="D558" s="38">
        <v>43250</v>
      </c>
      <c r="E558" s="39">
        <v>1271455</v>
      </c>
    </row>
    <row r="559" spans="1:5">
      <c r="A559" s="41"/>
      <c r="B559" s="280"/>
      <c r="C559" s="280"/>
      <c r="D559" s="38"/>
      <c r="E559" s="39"/>
    </row>
    <row r="560" spans="1:5">
      <c r="A560" s="41"/>
      <c r="B560" s="280"/>
      <c r="C560" s="280"/>
      <c r="D560" s="38"/>
      <c r="E560" s="39"/>
    </row>
    <row r="561" spans="1:5">
      <c r="A561" s="41"/>
      <c r="B561" s="280"/>
      <c r="C561" s="280"/>
      <c r="D561" s="38"/>
      <c r="E561" s="39"/>
    </row>
    <row r="562" spans="1:5">
      <c r="A562" s="41"/>
      <c r="B562" s="280"/>
      <c r="C562" s="280"/>
      <c r="D562" s="38"/>
      <c r="E562" s="39"/>
    </row>
    <row r="563" spans="1:5">
      <c r="A563" s="41"/>
      <c r="B563" s="280"/>
      <c r="C563" s="280"/>
      <c r="D563" s="38"/>
      <c r="E563" s="39"/>
    </row>
    <row r="564" spans="1:5">
      <c r="A564" s="41"/>
      <c r="B564" s="280"/>
      <c r="C564" s="280"/>
      <c r="D564" s="38"/>
      <c r="E564" s="39"/>
    </row>
    <row r="565" spans="1:5">
      <c r="A565" s="41"/>
      <c r="B565" s="280"/>
      <c r="C565" s="280"/>
      <c r="D565" s="38"/>
      <c r="E565" s="39"/>
    </row>
    <row r="566" spans="1:5">
      <c r="A566" s="41"/>
      <c r="B566" s="280"/>
      <c r="C566" s="280"/>
      <c r="D566" s="38"/>
      <c r="E566" s="39"/>
    </row>
    <row r="567" spans="1:5">
      <c r="A567" s="280"/>
      <c r="B567" s="280"/>
      <c r="C567" s="280"/>
      <c r="D567" s="38"/>
      <c r="E567" s="39"/>
    </row>
    <row r="568" spans="1:5">
      <c r="A568" s="280"/>
      <c r="B568" s="280"/>
      <c r="C568" s="280"/>
      <c r="D568" s="38"/>
      <c r="E568" s="39"/>
    </row>
    <row r="569" spans="1:5">
      <c r="A569" s="280"/>
      <c r="B569" s="280"/>
      <c r="C569" s="280"/>
      <c r="D569" s="38"/>
      <c r="E569" s="39"/>
    </row>
    <row r="570" spans="1:5">
      <c r="A570" s="47"/>
      <c r="B570" s="280"/>
      <c r="C570" s="280"/>
      <c r="D570" s="38"/>
      <c r="E570" s="39"/>
    </row>
    <row r="571" spans="1:5">
      <c r="A571" s="30"/>
      <c r="B571" s="67"/>
      <c r="C571" s="67"/>
      <c r="D571" s="68"/>
      <c r="E571" s="39"/>
    </row>
    <row r="572" spans="1:5">
      <c r="A572" s="52"/>
      <c r="B572" s="53"/>
      <c r="C572" s="1238" t="s">
        <v>801</v>
      </c>
      <c r="D572" s="1239"/>
      <c r="E572" s="62">
        <f>SUM(E545:E571)</f>
        <v>3977213.86</v>
      </c>
    </row>
    <row r="573" spans="1:5">
      <c r="A573" s="55" t="s">
        <v>23</v>
      </c>
      <c r="B573" s="22"/>
      <c r="C573" s="22"/>
      <c r="D573" s="22"/>
      <c r="E573" s="22"/>
    </row>
    <row r="574" spans="1:5">
      <c r="A574" s="19" t="s">
        <v>0</v>
      </c>
      <c r="B574" s="20"/>
      <c r="C574" s="20"/>
      <c r="D574" s="21"/>
      <c r="E574" s="22"/>
    </row>
    <row r="575" spans="1:5">
      <c r="A575" s="19" t="s">
        <v>1</v>
      </c>
      <c r="B575" s="20"/>
      <c r="C575" s="19" t="s">
        <v>2</v>
      </c>
      <c r="D575" s="21"/>
      <c r="E575" s="21"/>
    </row>
    <row r="576" spans="1:5">
      <c r="A576" s="19"/>
      <c r="B576" s="23"/>
      <c r="C576" s="20"/>
      <c r="D576" s="22"/>
      <c r="E576" s="22"/>
    </row>
    <row r="577" spans="1:5">
      <c r="A577" s="19"/>
      <c r="B577" s="23"/>
      <c r="C577" s="20"/>
      <c r="D577" s="22"/>
      <c r="E577" s="22"/>
    </row>
    <row r="578" spans="1:5">
      <c r="A578" s="19" t="s">
        <v>3</v>
      </c>
      <c r="B578" s="23"/>
      <c r="C578" s="20"/>
      <c r="D578" s="22"/>
      <c r="E578" s="22" t="s">
        <v>88</v>
      </c>
    </row>
    <row r="579" spans="1:5">
      <c r="A579" s="21"/>
      <c r="B579" s="24"/>
      <c r="C579" s="21"/>
      <c r="D579" s="22"/>
      <c r="E579" s="22"/>
    </row>
    <row r="580" spans="1:5">
      <c r="A580" s="21" t="s">
        <v>89</v>
      </c>
      <c r="B580" s="24"/>
      <c r="C580" s="21"/>
      <c r="D580" s="22"/>
      <c r="E580" s="22"/>
    </row>
    <row r="581" spans="1:5">
      <c r="A581" s="21" t="s">
        <v>5</v>
      </c>
      <c r="B581" s="21"/>
      <c r="C581" s="21"/>
      <c r="D581" s="22"/>
      <c r="E581" s="22"/>
    </row>
    <row r="582" spans="1:5">
      <c r="A582" s="21" t="s">
        <v>6</v>
      </c>
      <c r="B582" s="22"/>
      <c r="C582" s="22"/>
      <c r="D582" s="22"/>
      <c r="E582" s="22"/>
    </row>
    <row r="583" spans="1:5">
      <c r="A583" s="820" t="s">
        <v>7</v>
      </c>
      <c r="B583" s="26" t="s">
        <v>8</v>
      </c>
      <c r="C583" s="1238" t="s">
        <v>9</v>
      </c>
      <c r="D583" s="1239"/>
      <c r="E583" s="820" t="s">
        <v>10</v>
      </c>
    </row>
    <row r="584" spans="1:5">
      <c r="A584" s="27"/>
      <c r="B584" s="28" t="s">
        <v>11</v>
      </c>
      <c r="C584" s="820"/>
      <c r="D584" s="29"/>
      <c r="E584" s="27" t="s">
        <v>12</v>
      </c>
    </row>
    <row r="585" spans="1:5">
      <c r="A585" s="30"/>
      <c r="B585" s="31"/>
      <c r="C585" s="821" t="s">
        <v>13</v>
      </c>
      <c r="D585" s="822" t="s">
        <v>14</v>
      </c>
      <c r="E585" s="821"/>
    </row>
    <row r="586" spans="1:5">
      <c r="A586" s="34" t="s">
        <v>90</v>
      </c>
      <c r="B586" s="34" t="s">
        <v>26</v>
      </c>
      <c r="C586" s="280" t="s">
        <v>33</v>
      </c>
      <c r="D586" s="35">
        <v>38595</v>
      </c>
      <c r="E586" s="36">
        <v>-213125.98</v>
      </c>
    </row>
    <row r="587" spans="1:5">
      <c r="A587" s="280"/>
      <c r="B587" s="280" t="s">
        <v>26</v>
      </c>
      <c r="C587" s="282" t="s">
        <v>32</v>
      </c>
      <c r="D587" s="38">
        <v>39036</v>
      </c>
      <c r="E587" s="39">
        <v>-1000</v>
      </c>
    </row>
    <row r="588" spans="1:5">
      <c r="A588" s="41"/>
      <c r="B588" s="280" t="s">
        <v>26</v>
      </c>
      <c r="C588" s="282" t="s">
        <v>32</v>
      </c>
      <c r="D588" s="38">
        <v>39340</v>
      </c>
      <c r="E588" s="39">
        <v>-1883.97</v>
      </c>
    </row>
    <row r="589" spans="1:5">
      <c r="A589" s="41"/>
      <c r="B589" s="280" t="s">
        <v>26</v>
      </c>
      <c r="C589" s="280" t="s">
        <v>33</v>
      </c>
      <c r="D589" s="38">
        <v>39355</v>
      </c>
      <c r="E589" s="39">
        <v>-511</v>
      </c>
    </row>
    <row r="590" spans="1:5">
      <c r="A590" s="41"/>
      <c r="B590" s="280" t="s">
        <v>26</v>
      </c>
      <c r="C590" s="280" t="s">
        <v>33</v>
      </c>
      <c r="D590" s="38">
        <v>39370</v>
      </c>
      <c r="E590" s="39">
        <v>6855.25</v>
      </c>
    </row>
    <row r="591" spans="1:5">
      <c r="A591" s="41"/>
      <c r="B591" s="280" t="s">
        <v>26</v>
      </c>
      <c r="C591" s="282" t="s">
        <v>32</v>
      </c>
      <c r="D591" s="38">
        <v>39614</v>
      </c>
      <c r="E591" s="39">
        <v>-136.02000000000001</v>
      </c>
    </row>
    <row r="592" spans="1:5">
      <c r="A592" s="41"/>
      <c r="B592" s="280" t="s">
        <v>16</v>
      </c>
      <c r="C592" s="280" t="s">
        <v>33</v>
      </c>
      <c r="D592" s="38">
        <v>39721</v>
      </c>
      <c r="E592" s="39">
        <v>7987.81</v>
      </c>
    </row>
    <row r="593" spans="1:6">
      <c r="A593" s="280"/>
      <c r="B593" s="280" t="s">
        <v>91</v>
      </c>
      <c r="C593" s="282" t="s">
        <v>32</v>
      </c>
      <c r="D593" s="86">
        <v>40132</v>
      </c>
      <c r="E593" s="693">
        <v>1500</v>
      </c>
    </row>
    <row r="594" spans="1:6">
      <c r="A594" s="41"/>
      <c r="B594" s="280" t="s">
        <v>16</v>
      </c>
      <c r="C594" s="280" t="s">
        <v>33</v>
      </c>
      <c r="D594" s="38">
        <v>40390</v>
      </c>
      <c r="E594" s="39">
        <v>272</v>
      </c>
    </row>
    <row r="595" spans="1:6">
      <c r="A595" s="280"/>
      <c r="B595" s="280" t="s">
        <v>92</v>
      </c>
      <c r="C595" s="280" t="s">
        <v>33</v>
      </c>
      <c r="D595" s="38">
        <v>40633</v>
      </c>
      <c r="E595" s="39">
        <v>-11274</v>
      </c>
    </row>
    <row r="596" spans="1:6">
      <c r="A596" s="280"/>
      <c r="B596" s="280" t="s">
        <v>73</v>
      </c>
      <c r="C596" s="280" t="s">
        <v>292</v>
      </c>
      <c r="D596" s="168">
        <v>43220</v>
      </c>
      <c r="E596" s="830">
        <v>-1070225</v>
      </c>
      <c r="F596" s="864">
        <v>3359</v>
      </c>
    </row>
    <row r="597" spans="1:6">
      <c r="A597" s="280"/>
      <c r="B597" s="280" t="s">
        <v>18</v>
      </c>
      <c r="C597" s="280" t="s">
        <v>33</v>
      </c>
      <c r="D597" s="38">
        <v>43220</v>
      </c>
      <c r="E597" s="39">
        <v>6472996</v>
      </c>
    </row>
    <row r="598" spans="1:6">
      <c r="A598" s="280"/>
      <c r="B598" s="280" t="s">
        <v>18</v>
      </c>
      <c r="C598" s="280" t="s">
        <v>32</v>
      </c>
      <c r="D598" s="38">
        <v>43235</v>
      </c>
      <c r="E598" s="39">
        <v>3180071</v>
      </c>
    </row>
    <row r="599" spans="1:6">
      <c r="A599" s="280"/>
      <c r="B599" s="280" t="s">
        <v>18</v>
      </c>
      <c r="C599" s="280" t="s">
        <v>33</v>
      </c>
      <c r="D599" s="38">
        <v>43250</v>
      </c>
      <c r="E599" s="39">
        <v>2712267</v>
      </c>
    </row>
    <row r="600" spans="1:6">
      <c r="A600" s="280"/>
      <c r="B600" s="237"/>
      <c r="C600" s="280"/>
      <c r="D600" s="38"/>
      <c r="E600" s="39"/>
    </row>
    <row r="601" spans="1:6">
      <c r="A601" s="280"/>
      <c r="B601" s="280"/>
      <c r="C601" s="280"/>
      <c r="D601" s="38"/>
      <c r="E601" s="39"/>
    </row>
    <row r="602" spans="1:6">
      <c r="A602" s="280"/>
      <c r="B602" s="280"/>
      <c r="C602" s="280"/>
      <c r="D602" s="38"/>
      <c r="E602" s="39"/>
    </row>
    <row r="603" spans="1:6">
      <c r="A603" s="280"/>
      <c r="B603" s="280"/>
      <c r="C603" s="280"/>
      <c r="D603" s="38"/>
      <c r="E603" s="39"/>
    </row>
    <row r="604" spans="1:6">
      <c r="A604" s="280"/>
      <c r="B604" s="280"/>
      <c r="C604" s="280"/>
      <c r="D604" s="38"/>
      <c r="E604" s="39"/>
    </row>
    <row r="605" spans="1:6">
      <c r="A605" s="280"/>
      <c r="B605" s="280"/>
      <c r="C605" s="282"/>
      <c r="D605" s="38"/>
      <c r="E605" s="39"/>
    </row>
    <row r="606" spans="1:6">
      <c r="A606" s="280"/>
      <c r="B606" s="280"/>
      <c r="C606" s="280"/>
      <c r="D606" s="38"/>
      <c r="E606" s="39"/>
    </row>
    <row r="607" spans="1:6">
      <c r="A607" s="280"/>
      <c r="B607" s="280"/>
      <c r="C607" s="280"/>
      <c r="D607" s="38"/>
      <c r="E607" s="39"/>
    </row>
    <row r="608" spans="1:6">
      <c r="A608" s="280"/>
      <c r="B608" s="280"/>
      <c r="C608" s="280"/>
      <c r="D608" s="38"/>
      <c r="E608" s="39"/>
    </row>
    <row r="609" spans="1:5">
      <c r="A609" s="280"/>
      <c r="B609" s="280"/>
      <c r="C609" s="280"/>
      <c r="D609" s="38"/>
      <c r="E609" s="39"/>
    </row>
    <row r="610" spans="1:5">
      <c r="A610" s="280"/>
      <c r="B610" s="280"/>
      <c r="C610" s="280"/>
      <c r="D610" s="38"/>
      <c r="E610" s="39"/>
    </row>
    <row r="611" spans="1:5">
      <c r="A611" s="67"/>
      <c r="B611" s="67"/>
      <c r="C611" s="67"/>
      <c r="D611" s="68"/>
      <c r="E611" s="84"/>
    </row>
    <row r="612" spans="1:5">
      <c r="A612" s="52"/>
      <c r="B612" s="53"/>
      <c r="C612" s="1238" t="s">
        <v>801</v>
      </c>
      <c r="D612" s="1239"/>
      <c r="E612" s="70">
        <f>SUM(E586:E611)</f>
        <v>11083793.09</v>
      </c>
    </row>
    <row r="613" spans="1:5">
      <c r="A613" s="55" t="s">
        <v>23</v>
      </c>
      <c r="B613" s="53"/>
      <c r="C613" s="53"/>
      <c r="D613" s="53"/>
      <c r="E613" s="53"/>
    </row>
    <row r="614" spans="1:5">
      <c r="A614" s="19" t="s">
        <v>0</v>
      </c>
      <c r="B614" s="20"/>
      <c r="C614" s="20"/>
      <c r="D614" s="21"/>
      <c r="E614" s="22"/>
    </row>
    <row r="615" spans="1:5">
      <c r="A615" s="19" t="s">
        <v>1</v>
      </c>
      <c r="B615" s="20"/>
      <c r="C615" s="19" t="s">
        <v>2</v>
      </c>
      <c r="D615" s="21"/>
      <c r="E615" s="21"/>
    </row>
    <row r="616" spans="1:5">
      <c r="A616" s="19"/>
      <c r="B616" s="23"/>
      <c r="C616" s="20"/>
      <c r="D616" s="22"/>
      <c r="E616" s="22"/>
    </row>
    <row r="617" spans="1:5">
      <c r="A617" s="19"/>
      <c r="B617" s="23"/>
      <c r="C617" s="20"/>
      <c r="D617" s="22"/>
      <c r="E617" s="22"/>
    </row>
    <row r="618" spans="1:5">
      <c r="A618" s="19" t="s">
        <v>3</v>
      </c>
      <c r="B618" s="23"/>
      <c r="C618" s="20"/>
      <c r="D618" s="22"/>
      <c r="E618" s="22"/>
    </row>
    <row r="619" spans="1:5">
      <c r="A619" s="21"/>
      <c r="B619" s="24"/>
      <c r="C619" s="21"/>
      <c r="D619" s="22"/>
      <c r="E619" s="22"/>
    </row>
    <row r="620" spans="1:5">
      <c r="A620" s="21" t="s">
        <v>93</v>
      </c>
      <c r="B620" s="24"/>
      <c r="C620" s="21"/>
      <c r="D620" s="22"/>
      <c r="E620" s="22"/>
    </row>
    <row r="621" spans="1:5">
      <c r="A621" s="21" t="s">
        <v>5</v>
      </c>
      <c r="B621" s="21"/>
      <c r="C621" s="21"/>
      <c r="D621" s="22"/>
      <c r="E621" s="22"/>
    </row>
    <row r="622" spans="1:5">
      <c r="A622" s="21" t="s">
        <v>6</v>
      </c>
      <c r="B622" s="22"/>
      <c r="C622" s="22"/>
      <c r="D622" s="22"/>
      <c r="E622" s="22"/>
    </row>
    <row r="623" spans="1:5">
      <c r="A623" s="820" t="s">
        <v>7</v>
      </c>
      <c r="B623" s="26" t="s">
        <v>8</v>
      </c>
      <c r="C623" s="1238" t="s">
        <v>9</v>
      </c>
      <c r="D623" s="1240"/>
      <c r="E623" s="820" t="s">
        <v>10</v>
      </c>
    </row>
    <row r="624" spans="1:5">
      <c r="A624" s="27"/>
      <c r="B624" s="28" t="s">
        <v>11</v>
      </c>
      <c r="C624" s="820"/>
      <c r="D624" s="29"/>
      <c r="E624" s="27" t="s">
        <v>12</v>
      </c>
    </row>
    <row r="625" spans="1:5">
      <c r="A625" s="30"/>
      <c r="B625" s="31"/>
      <c r="C625" s="821" t="s">
        <v>13</v>
      </c>
      <c r="D625" s="822" t="s">
        <v>14</v>
      </c>
      <c r="E625" s="821"/>
    </row>
    <row r="626" spans="1:5">
      <c r="A626" s="34" t="s">
        <v>94</v>
      </c>
      <c r="B626" s="34" t="s">
        <v>26</v>
      </c>
      <c r="C626" s="34" t="s">
        <v>19</v>
      </c>
      <c r="D626" s="35">
        <v>38595</v>
      </c>
      <c r="E626" s="36">
        <v>-11000.45</v>
      </c>
    </row>
    <row r="627" spans="1:5">
      <c r="A627" s="280"/>
      <c r="B627" s="280" t="s">
        <v>27</v>
      </c>
      <c r="C627" s="280" t="s">
        <v>17</v>
      </c>
      <c r="D627" s="38">
        <v>40558</v>
      </c>
      <c r="E627" s="39">
        <v>-746401</v>
      </c>
    </row>
    <row r="628" spans="1:5">
      <c r="A628" s="280"/>
      <c r="B628" s="237" t="s">
        <v>18</v>
      </c>
      <c r="C628" s="280" t="s">
        <v>19</v>
      </c>
      <c r="D628" s="38">
        <v>43220</v>
      </c>
      <c r="E628" s="39">
        <v>667486</v>
      </c>
    </row>
    <row r="629" spans="1:5">
      <c r="A629" s="280"/>
      <c r="B629" s="237" t="s">
        <v>18</v>
      </c>
      <c r="C629" s="280" t="s">
        <v>17</v>
      </c>
      <c r="D629" s="168">
        <v>43235</v>
      </c>
      <c r="E629" s="39">
        <v>378424</v>
      </c>
    </row>
    <row r="630" spans="1:5">
      <c r="A630" s="280"/>
      <c r="B630" s="237" t="s">
        <v>18</v>
      </c>
      <c r="C630" s="280" t="s">
        <v>19</v>
      </c>
      <c r="D630" s="38">
        <v>43250</v>
      </c>
      <c r="E630" s="39">
        <v>210082</v>
      </c>
    </row>
    <row r="631" spans="1:5">
      <c r="A631" s="280"/>
      <c r="B631" s="280"/>
      <c r="C631" s="280"/>
      <c r="D631" s="38"/>
      <c r="E631" s="39"/>
    </row>
    <row r="632" spans="1:5">
      <c r="A632" s="280"/>
      <c r="B632" s="280"/>
      <c r="C632" s="280"/>
      <c r="D632" s="38"/>
      <c r="E632" s="39"/>
    </row>
    <row r="633" spans="1:5">
      <c r="A633" s="280"/>
      <c r="B633" s="280"/>
      <c r="C633" s="280"/>
      <c r="D633" s="38"/>
      <c r="E633" s="39"/>
    </row>
    <row r="634" spans="1:5">
      <c r="A634" s="280"/>
      <c r="B634" s="280"/>
      <c r="C634" s="280"/>
      <c r="D634" s="38"/>
      <c r="E634" s="39"/>
    </row>
    <row r="635" spans="1:5">
      <c r="A635" s="280"/>
      <c r="B635" s="280"/>
      <c r="C635" s="280"/>
      <c r="D635" s="38"/>
      <c r="E635" s="39"/>
    </row>
    <row r="636" spans="1:5">
      <c r="A636" s="280"/>
      <c r="B636" s="280"/>
      <c r="C636" s="280"/>
      <c r="D636" s="38"/>
      <c r="E636" s="39"/>
    </row>
    <row r="637" spans="1:5">
      <c r="A637" s="280"/>
      <c r="B637" s="280"/>
      <c r="C637" s="280"/>
      <c r="D637" s="38"/>
      <c r="E637" s="39"/>
    </row>
    <row r="638" spans="1:5">
      <c r="A638" s="280"/>
      <c r="B638" s="280"/>
      <c r="C638" s="280"/>
      <c r="D638" s="38"/>
      <c r="E638" s="39"/>
    </row>
    <row r="639" spans="1:5">
      <c r="A639" s="280"/>
      <c r="B639" s="280"/>
      <c r="C639" s="280"/>
      <c r="D639" s="38"/>
      <c r="E639" s="39"/>
    </row>
    <row r="640" spans="1:5">
      <c r="A640" s="280"/>
      <c r="B640" s="280"/>
      <c r="C640" s="280"/>
      <c r="D640" s="38"/>
      <c r="E640" s="39"/>
    </row>
    <row r="641" spans="1:5">
      <c r="A641" s="280"/>
      <c r="B641" s="280"/>
      <c r="C641" s="280"/>
      <c r="D641" s="38"/>
      <c r="E641" s="39"/>
    </row>
    <row r="642" spans="1:5">
      <c r="A642" s="280"/>
      <c r="B642" s="280"/>
      <c r="C642" s="77"/>
      <c r="D642" s="82"/>
      <c r="E642" s="46"/>
    </row>
    <row r="643" spans="1:5">
      <c r="A643" s="41"/>
      <c r="B643" s="280"/>
      <c r="C643" s="77"/>
      <c r="D643" s="41"/>
      <c r="E643" s="46"/>
    </row>
    <row r="644" spans="1:5">
      <c r="A644" s="280"/>
      <c r="B644" s="281"/>
      <c r="C644" s="280"/>
      <c r="D644" s="45"/>
      <c r="E644" s="46"/>
    </row>
    <row r="645" spans="1:5">
      <c r="A645" s="280"/>
      <c r="B645" s="281"/>
      <c r="C645" s="280"/>
      <c r="D645" s="45"/>
      <c r="E645" s="46"/>
    </row>
    <row r="646" spans="1:5">
      <c r="A646" s="280"/>
      <c r="B646" s="281"/>
      <c r="C646" s="280"/>
      <c r="D646" s="45"/>
      <c r="E646" s="46"/>
    </row>
    <row r="647" spans="1:5">
      <c r="A647" s="280"/>
      <c r="B647" s="281"/>
      <c r="C647" s="280"/>
      <c r="D647" s="45"/>
      <c r="E647" s="46"/>
    </row>
    <row r="648" spans="1:5">
      <c r="A648" s="280"/>
      <c r="B648" s="281"/>
      <c r="C648" s="280"/>
      <c r="D648" s="45"/>
      <c r="E648" s="46"/>
    </row>
    <row r="649" spans="1:5">
      <c r="A649" s="280"/>
      <c r="B649" s="281"/>
      <c r="C649" s="280"/>
      <c r="D649" s="45"/>
      <c r="E649" s="46"/>
    </row>
    <row r="650" spans="1:5">
      <c r="A650" s="47"/>
      <c r="B650" s="48"/>
      <c r="C650" s="47"/>
      <c r="D650" s="49"/>
      <c r="E650" s="50"/>
    </row>
    <row r="651" spans="1:5">
      <c r="A651" s="30"/>
      <c r="B651" s="51"/>
      <c r="C651" s="47"/>
      <c r="D651" s="49"/>
      <c r="E651" s="50"/>
    </row>
    <row r="652" spans="1:5">
      <c r="A652" s="52"/>
      <c r="B652" s="53"/>
      <c r="C652" s="1238" t="s">
        <v>801</v>
      </c>
      <c r="D652" s="1239"/>
      <c r="E652" s="62">
        <f>SUM(E626:E651)</f>
        <v>498590.55000000005</v>
      </c>
    </row>
    <row r="653" spans="1:5">
      <c r="A653" s="55" t="s">
        <v>23</v>
      </c>
      <c r="B653" s="53"/>
      <c r="C653" s="53"/>
      <c r="D653" s="53"/>
      <c r="E653" s="53"/>
    </row>
    <row r="654" spans="1:5">
      <c r="A654" s="19" t="s">
        <v>0</v>
      </c>
      <c r="B654" s="20"/>
      <c r="C654" s="20"/>
      <c r="D654" s="21"/>
      <c r="E654" s="22"/>
    </row>
    <row r="655" spans="1:5">
      <c r="A655" s="19" t="s">
        <v>1</v>
      </c>
      <c r="B655" s="20"/>
      <c r="C655" s="19" t="s">
        <v>2</v>
      </c>
      <c r="D655" s="21"/>
      <c r="E655" s="21"/>
    </row>
    <row r="656" spans="1:5">
      <c r="A656" s="19"/>
      <c r="B656" s="23"/>
      <c r="C656" s="20"/>
      <c r="D656" s="22"/>
      <c r="E656" s="22"/>
    </row>
    <row r="657" spans="1:5">
      <c r="A657" s="19"/>
      <c r="B657" s="23"/>
      <c r="C657" s="20"/>
      <c r="D657" s="22"/>
      <c r="E657" s="22"/>
    </row>
    <row r="658" spans="1:5">
      <c r="A658" s="19" t="s">
        <v>3</v>
      </c>
      <c r="B658" s="23"/>
      <c r="C658" s="20"/>
      <c r="D658" s="22"/>
      <c r="E658" s="22"/>
    </row>
    <row r="659" spans="1:5">
      <c r="A659" s="21"/>
      <c r="B659" s="24"/>
      <c r="C659" s="21"/>
      <c r="D659" s="22"/>
      <c r="E659" s="22"/>
    </row>
    <row r="660" spans="1:5">
      <c r="A660" s="21" t="s">
        <v>95</v>
      </c>
      <c r="B660" s="24"/>
      <c r="C660" s="21"/>
      <c r="D660" s="22"/>
      <c r="E660" s="22"/>
    </row>
    <row r="661" spans="1:5">
      <c r="A661" s="21" t="s">
        <v>5</v>
      </c>
      <c r="B661" s="21"/>
      <c r="C661" s="21"/>
      <c r="D661" s="22"/>
      <c r="E661" s="22"/>
    </row>
    <row r="662" spans="1:5">
      <c r="A662" s="21" t="s">
        <v>6</v>
      </c>
      <c r="B662" s="22"/>
      <c r="C662" s="22"/>
      <c r="D662" s="22"/>
      <c r="E662" s="22"/>
    </row>
    <row r="663" spans="1:5">
      <c r="A663" s="820" t="s">
        <v>7</v>
      </c>
      <c r="B663" s="26" t="s">
        <v>8</v>
      </c>
      <c r="C663" s="1238" t="s">
        <v>9</v>
      </c>
      <c r="D663" s="1240"/>
      <c r="E663" s="820" t="s">
        <v>10</v>
      </c>
    </row>
    <row r="664" spans="1:5">
      <c r="A664" s="27"/>
      <c r="B664" s="28" t="s">
        <v>11</v>
      </c>
      <c r="C664" s="820"/>
      <c r="D664" s="29"/>
      <c r="E664" s="27" t="s">
        <v>12</v>
      </c>
    </row>
    <row r="665" spans="1:5">
      <c r="A665" s="30"/>
      <c r="B665" s="31"/>
      <c r="C665" s="821" t="s">
        <v>13</v>
      </c>
      <c r="D665" s="822" t="s">
        <v>14</v>
      </c>
      <c r="E665" s="821"/>
    </row>
    <row r="666" spans="1:5">
      <c r="A666" s="34" t="s">
        <v>96</v>
      </c>
      <c r="B666" s="34" t="s">
        <v>26</v>
      </c>
      <c r="C666" s="34" t="s">
        <v>17</v>
      </c>
      <c r="D666" s="35">
        <v>39340</v>
      </c>
      <c r="E666" s="57">
        <v>-3600</v>
      </c>
    </row>
    <row r="667" spans="1:5">
      <c r="A667" s="280"/>
      <c r="B667" s="280" t="s">
        <v>26</v>
      </c>
      <c r="C667" s="280" t="s">
        <v>17</v>
      </c>
      <c r="D667" s="38">
        <v>39462</v>
      </c>
      <c r="E667" s="60">
        <v>-1438</v>
      </c>
    </row>
    <row r="668" spans="1:5">
      <c r="A668" s="41"/>
      <c r="B668" s="280" t="s">
        <v>804</v>
      </c>
      <c r="C668" s="280" t="s">
        <v>98</v>
      </c>
      <c r="D668" s="38">
        <v>40847</v>
      </c>
      <c r="E668" s="58">
        <v>89646</v>
      </c>
    </row>
    <row r="669" spans="1:5">
      <c r="A669" s="41"/>
      <c r="B669" s="280" t="s">
        <v>99</v>
      </c>
      <c r="C669" s="280" t="s">
        <v>17</v>
      </c>
      <c r="D669" s="38">
        <v>41258</v>
      </c>
      <c r="E669" s="60">
        <v>-6000</v>
      </c>
    </row>
    <row r="670" spans="1:5">
      <c r="A670" s="41"/>
      <c r="B670" s="280" t="s">
        <v>27</v>
      </c>
      <c r="C670" s="280" t="s">
        <v>17</v>
      </c>
      <c r="D670" s="38">
        <v>42962</v>
      </c>
      <c r="E670" s="58">
        <v>360</v>
      </c>
    </row>
    <row r="671" spans="1:5">
      <c r="A671" s="41"/>
      <c r="B671" s="237" t="s">
        <v>18</v>
      </c>
      <c r="C671" s="280" t="s">
        <v>19</v>
      </c>
      <c r="D671" s="38">
        <v>43220</v>
      </c>
      <c r="E671" s="58">
        <v>934889</v>
      </c>
    </row>
    <row r="672" spans="1:5">
      <c r="A672" s="41"/>
      <c r="B672" s="237" t="s">
        <v>18</v>
      </c>
      <c r="C672" s="280" t="s">
        <v>17</v>
      </c>
      <c r="D672" s="168">
        <v>43235</v>
      </c>
      <c r="E672" s="58">
        <v>688963</v>
      </c>
    </row>
    <row r="673" spans="1:5">
      <c r="A673" s="41"/>
      <c r="B673" s="237" t="s">
        <v>18</v>
      </c>
      <c r="C673" s="280" t="s">
        <v>19</v>
      </c>
      <c r="D673" s="38">
        <v>43250</v>
      </c>
      <c r="E673" s="58">
        <v>1003586</v>
      </c>
    </row>
    <row r="674" spans="1:5">
      <c r="A674" s="41"/>
      <c r="B674" s="280"/>
      <c r="C674" s="280"/>
      <c r="D674" s="38"/>
      <c r="E674" s="58"/>
    </row>
    <row r="675" spans="1:5">
      <c r="A675" s="41"/>
      <c r="B675" s="280"/>
      <c r="C675" s="280"/>
      <c r="D675" s="38"/>
      <c r="E675" s="58"/>
    </row>
    <row r="676" spans="1:5">
      <c r="A676" s="41"/>
      <c r="B676" s="280"/>
      <c r="C676" s="280"/>
      <c r="D676" s="38"/>
      <c r="E676" s="58"/>
    </row>
    <row r="677" spans="1:5">
      <c r="A677" s="41"/>
      <c r="B677" s="280"/>
      <c r="C677" s="280"/>
      <c r="D677" s="38"/>
      <c r="E677" s="58"/>
    </row>
    <row r="678" spans="1:5">
      <c r="A678" s="41"/>
      <c r="B678" s="280"/>
      <c r="C678" s="280"/>
      <c r="D678" s="38"/>
      <c r="E678" s="58"/>
    </row>
    <row r="679" spans="1:5">
      <c r="A679" s="41"/>
      <c r="B679" s="280"/>
      <c r="C679" s="280"/>
      <c r="D679" s="38"/>
      <c r="E679" s="58"/>
    </row>
    <row r="680" spans="1:5">
      <c r="A680" s="41"/>
      <c r="B680" s="280"/>
      <c r="C680" s="280"/>
      <c r="D680" s="38"/>
      <c r="E680" s="58"/>
    </row>
    <row r="681" spans="1:5">
      <c r="A681" s="280"/>
      <c r="B681" s="280"/>
      <c r="C681" s="77"/>
      <c r="D681" s="41"/>
      <c r="E681" s="46"/>
    </row>
    <row r="682" spans="1:5">
      <c r="A682" s="41"/>
      <c r="B682" s="280"/>
      <c r="C682" s="77"/>
      <c r="D682" s="41"/>
      <c r="E682" s="46"/>
    </row>
    <row r="683" spans="1:5">
      <c r="A683" s="41"/>
      <c r="B683" s="281"/>
      <c r="C683" s="77"/>
      <c r="D683" s="78"/>
      <c r="E683" s="46"/>
    </row>
    <row r="684" spans="1:5">
      <c r="A684" s="280"/>
      <c r="B684" s="281"/>
      <c r="C684" s="280"/>
      <c r="D684" s="45"/>
      <c r="E684" s="46"/>
    </row>
    <row r="685" spans="1:5">
      <c r="A685" s="280"/>
      <c r="B685" s="281"/>
      <c r="C685" s="280"/>
      <c r="D685" s="45"/>
      <c r="E685" s="46"/>
    </row>
    <row r="686" spans="1:5">
      <c r="A686" s="280"/>
      <c r="B686" s="281"/>
      <c r="C686" s="280"/>
      <c r="D686" s="45"/>
      <c r="E686" s="46"/>
    </row>
    <row r="687" spans="1:5">
      <c r="A687" s="280"/>
      <c r="B687" s="281"/>
      <c r="C687" s="280"/>
      <c r="D687" s="45"/>
      <c r="E687" s="46"/>
    </row>
    <row r="688" spans="1:5">
      <c r="A688" s="280"/>
      <c r="B688" s="281"/>
      <c r="C688" s="280"/>
      <c r="D688" s="45"/>
      <c r="E688" s="46"/>
    </row>
    <row r="689" spans="1:5">
      <c r="A689" s="280"/>
      <c r="B689" s="281"/>
      <c r="C689" s="280"/>
      <c r="D689" s="45"/>
      <c r="E689" s="46"/>
    </row>
    <row r="690" spans="1:5">
      <c r="A690" s="47"/>
      <c r="B690" s="48"/>
      <c r="C690" s="47"/>
      <c r="D690" s="49"/>
      <c r="E690" s="50"/>
    </row>
    <row r="691" spans="1:5">
      <c r="A691" s="30"/>
      <c r="B691" s="51"/>
      <c r="C691" s="47"/>
      <c r="D691" s="49"/>
      <c r="E691" s="50"/>
    </row>
    <row r="692" spans="1:5">
      <c r="A692" s="52"/>
      <c r="B692" s="53"/>
      <c r="C692" s="1238" t="s">
        <v>801</v>
      </c>
      <c r="D692" s="1239"/>
      <c r="E692" s="62">
        <f>SUM(E666:E691)</f>
        <v>2706406</v>
      </c>
    </row>
    <row r="693" spans="1:5">
      <c r="A693" s="55" t="s">
        <v>23</v>
      </c>
      <c r="B693" s="53"/>
      <c r="C693" s="53"/>
      <c r="D693" s="53"/>
      <c r="E693" s="53"/>
    </row>
    <row r="694" spans="1:5">
      <c r="A694" s="19" t="s">
        <v>0</v>
      </c>
      <c r="B694" s="20"/>
      <c r="C694" s="20"/>
      <c r="D694" s="21"/>
      <c r="E694" s="22"/>
    </row>
    <row r="695" spans="1:5">
      <c r="A695" s="19" t="s">
        <v>1</v>
      </c>
      <c r="B695" s="20"/>
      <c r="C695" s="19" t="s">
        <v>2</v>
      </c>
      <c r="D695" s="21"/>
      <c r="E695" s="21"/>
    </row>
    <row r="696" spans="1:5">
      <c r="A696" s="19"/>
      <c r="B696" s="23"/>
      <c r="C696" s="20"/>
      <c r="D696" s="22"/>
      <c r="E696" s="22"/>
    </row>
    <row r="697" spans="1:5">
      <c r="A697" s="19"/>
      <c r="B697" s="23"/>
      <c r="C697" s="20"/>
      <c r="D697" s="22"/>
      <c r="E697" s="22"/>
    </row>
    <row r="698" spans="1:5">
      <c r="A698" s="19" t="s">
        <v>3</v>
      </c>
      <c r="B698" s="23"/>
      <c r="C698" s="20"/>
      <c r="D698" s="22"/>
      <c r="E698" s="22"/>
    </row>
    <row r="699" spans="1:5">
      <c r="A699" s="21"/>
      <c r="B699" s="24"/>
      <c r="C699" s="21"/>
      <c r="D699" s="22"/>
      <c r="E699" s="22"/>
    </row>
    <row r="700" spans="1:5">
      <c r="A700" s="21" t="s">
        <v>100</v>
      </c>
      <c r="B700" s="24"/>
      <c r="C700" s="21"/>
      <c r="D700" s="22"/>
      <c r="E700" s="22"/>
    </row>
    <row r="701" spans="1:5">
      <c r="A701" s="21" t="s">
        <v>5</v>
      </c>
      <c r="B701" s="21"/>
      <c r="C701" s="21"/>
      <c r="D701" s="22"/>
      <c r="E701" s="22"/>
    </row>
    <row r="702" spans="1:5">
      <c r="A702" s="21" t="s">
        <v>6</v>
      </c>
      <c r="B702" s="22"/>
      <c r="C702" s="22"/>
      <c r="D702" s="22"/>
      <c r="E702" s="22"/>
    </row>
    <row r="703" spans="1:5">
      <c r="A703" s="820" t="s">
        <v>7</v>
      </c>
      <c r="B703" s="26" t="s">
        <v>8</v>
      </c>
      <c r="C703" s="1238" t="s">
        <v>9</v>
      </c>
      <c r="D703" s="1240"/>
      <c r="E703" s="820" t="s">
        <v>10</v>
      </c>
    </row>
    <row r="704" spans="1:5">
      <c r="A704" s="27"/>
      <c r="B704" s="28" t="s">
        <v>11</v>
      </c>
      <c r="C704" s="820"/>
      <c r="D704" s="29"/>
      <c r="E704" s="27" t="s">
        <v>12</v>
      </c>
    </row>
    <row r="705" spans="1:5">
      <c r="A705" s="30"/>
      <c r="B705" s="31"/>
      <c r="C705" s="821" t="s">
        <v>13</v>
      </c>
      <c r="D705" s="822" t="s">
        <v>14</v>
      </c>
      <c r="E705" s="821"/>
    </row>
    <row r="706" spans="1:5">
      <c r="A706" s="34" t="s">
        <v>101</v>
      </c>
      <c r="B706" s="34" t="s">
        <v>26</v>
      </c>
      <c r="C706" s="280" t="s">
        <v>17</v>
      </c>
      <c r="D706" s="35">
        <v>38383</v>
      </c>
      <c r="E706" s="36">
        <v>-4500</v>
      </c>
    </row>
    <row r="707" spans="1:5">
      <c r="A707" s="280"/>
      <c r="B707" s="280" t="s">
        <v>26</v>
      </c>
      <c r="C707" s="280" t="s">
        <v>17</v>
      </c>
      <c r="D707" s="38">
        <v>38640</v>
      </c>
      <c r="E707" s="39">
        <v>-12879.02</v>
      </c>
    </row>
    <row r="708" spans="1:5">
      <c r="A708" s="41"/>
      <c r="B708" s="280" t="s">
        <v>26</v>
      </c>
      <c r="C708" s="280" t="s">
        <v>19</v>
      </c>
      <c r="D708" s="38">
        <v>38656</v>
      </c>
      <c r="E708" s="39">
        <v>-12879.02</v>
      </c>
    </row>
    <row r="709" spans="1:5">
      <c r="A709" s="41"/>
      <c r="B709" s="280" t="s">
        <v>26</v>
      </c>
      <c r="C709" s="280" t="s">
        <v>17</v>
      </c>
      <c r="D709" s="38">
        <v>39097</v>
      </c>
      <c r="E709" s="39">
        <v>-900</v>
      </c>
    </row>
    <row r="710" spans="1:5">
      <c r="A710" s="41"/>
      <c r="B710" s="280" t="s">
        <v>26</v>
      </c>
      <c r="C710" s="280" t="s">
        <v>17</v>
      </c>
      <c r="D710" s="38">
        <v>39828</v>
      </c>
      <c r="E710" s="39">
        <v>-576</v>
      </c>
    </row>
    <row r="711" spans="1:5">
      <c r="A711" s="41"/>
      <c r="B711" s="237" t="s">
        <v>18</v>
      </c>
      <c r="C711" s="280" t="s">
        <v>19</v>
      </c>
      <c r="D711" s="38">
        <v>43220</v>
      </c>
      <c r="E711" s="39">
        <v>309196</v>
      </c>
    </row>
    <row r="712" spans="1:5">
      <c r="A712" s="41"/>
      <c r="B712" s="237" t="s">
        <v>18</v>
      </c>
      <c r="C712" s="280" t="s">
        <v>17</v>
      </c>
      <c r="D712" s="42">
        <v>43235</v>
      </c>
      <c r="E712" s="39">
        <v>659697</v>
      </c>
    </row>
    <row r="713" spans="1:5">
      <c r="A713" s="41"/>
      <c r="B713" s="237" t="s">
        <v>18</v>
      </c>
      <c r="C713" s="280" t="s">
        <v>19</v>
      </c>
      <c r="D713" s="42">
        <v>43250</v>
      </c>
      <c r="E713" s="39">
        <v>300000</v>
      </c>
    </row>
    <row r="714" spans="1:5">
      <c r="A714" s="41"/>
      <c r="B714" s="817"/>
      <c r="C714" s="280"/>
      <c r="D714" s="42"/>
      <c r="E714" s="39"/>
    </row>
    <row r="715" spans="1:5">
      <c r="A715" s="41"/>
      <c r="B715" s="281"/>
      <c r="C715" s="280"/>
      <c r="D715" s="42"/>
      <c r="E715" s="39"/>
    </row>
    <row r="716" spans="1:5">
      <c r="A716" s="41"/>
      <c r="B716" s="281"/>
      <c r="C716" s="280"/>
      <c r="D716" s="42"/>
      <c r="E716" s="39"/>
    </row>
    <row r="717" spans="1:5">
      <c r="A717" s="41"/>
      <c r="B717" s="281"/>
      <c r="C717" s="280"/>
      <c r="D717" s="42"/>
      <c r="E717" s="39"/>
    </row>
    <row r="718" spans="1:5">
      <c r="A718" s="41"/>
      <c r="B718" s="281"/>
      <c r="C718" s="280"/>
      <c r="D718" s="42"/>
      <c r="E718" s="39"/>
    </row>
    <row r="719" spans="1:5">
      <c r="A719" s="41"/>
      <c r="B719" s="281"/>
      <c r="C719" s="280"/>
      <c r="D719" s="42"/>
      <c r="E719" s="39"/>
    </row>
    <row r="720" spans="1:5">
      <c r="A720" s="41"/>
      <c r="B720" s="281"/>
      <c r="C720" s="280"/>
      <c r="D720" s="42"/>
      <c r="E720" s="39"/>
    </row>
    <row r="721" spans="1:5">
      <c r="A721" s="41"/>
      <c r="B721" s="281"/>
      <c r="C721" s="280"/>
      <c r="D721" s="42"/>
      <c r="E721" s="39"/>
    </row>
    <row r="722" spans="1:5">
      <c r="A722" s="41"/>
      <c r="B722" s="281"/>
      <c r="C722" s="280"/>
      <c r="D722" s="42"/>
      <c r="E722" s="39"/>
    </row>
    <row r="723" spans="1:5">
      <c r="A723" s="41"/>
      <c r="B723" s="281"/>
      <c r="C723" s="280"/>
      <c r="D723" s="42"/>
      <c r="E723" s="39"/>
    </row>
    <row r="724" spans="1:5">
      <c r="A724" s="41"/>
      <c r="B724" s="281"/>
      <c r="C724" s="280"/>
      <c r="D724" s="42"/>
      <c r="E724" s="39"/>
    </row>
    <row r="725" spans="1:5">
      <c r="A725" s="41"/>
      <c r="B725" s="281"/>
      <c r="C725" s="280"/>
      <c r="D725" s="42"/>
      <c r="E725" s="39"/>
    </row>
    <row r="726" spans="1:5">
      <c r="A726" s="280"/>
      <c r="B726" s="281"/>
      <c r="C726" s="280"/>
      <c r="D726" s="45"/>
      <c r="E726" s="46"/>
    </row>
    <row r="727" spans="1:5">
      <c r="A727" s="280"/>
      <c r="B727" s="281"/>
      <c r="C727" s="280"/>
      <c r="D727" s="45"/>
      <c r="E727" s="46"/>
    </row>
    <row r="728" spans="1:5">
      <c r="A728" s="280"/>
      <c r="B728" s="281"/>
      <c r="C728" s="280"/>
      <c r="D728" s="45"/>
      <c r="E728" s="46"/>
    </row>
    <row r="729" spans="1:5">
      <c r="A729" s="280"/>
      <c r="B729" s="281"/>
      <c r="C729" s="280"/>
      <c r="D729" s="45"/>
      <c r="E729" s="46"/>
    </row>
    <row r="730" spans="1:5">
      <c r="A730" s="280"/>
      <c r="B730" s="281"/>
      <c r="C730" s="280"/>
      <c r="D730" s="45"/>
      <c r="E730" s="46"/>
    </row>
    <row r="731" spans="1:5">
      <c r="A731" s="47"/>
      <c r="B731" s="48"/>
      <c r="C731" s="47"/>
      <c r="D731" s="49"/>
      <c r="E731" s="50"/>
    </row>
    <row r="732" spans="1:5">
      <c r="A732" s="30"/>
      <c r="B732" s="51"/>
      <c r="C732" s="30"/>
      <c r="D732" s="49"/>
      <c r="E732" s="50"/>
    </row>
    <row r="733" spans="1:5">
      <c r="A733" s="52"/>
      <c r="B733" s="53"/>
      <c r="C733" s="1238" t="s">
        <v>801</v>
      </c>
      <c r="D733" s="1239"/>
      <c r="E733" s="62">
        <f>SUM(E706:E732)</f>
        <v>1237158.96</v>
      </c>
    </row>
    <row r="734" spans="1:5">
      <c r="A734" s="55" t="s">
        <v>23</v>
      </c>
      <c r="B734" s="53"/>
      <c r="C734" s="53"/>
      <c r="D734" s="53"/>
      <c r="E734" s="53"/>
    </row>
    <row r="735" spans="1:5">
      <c r="A735" s="19" t="s">
        <v>0</v>
      </c>
      <c r="B735" s="20"/>
      <c r="C735" s="20"/>
      <c r="D735" s="21"/>
      <c r="E735" s="22"/>
    </row>
    <row r="736" spans="1:5">
      <c r="A736" s="19" t="s">
        <v>1</v>
      </c>
      <c r="B736" s="20"/>
      <c r="C736" s="19" t="s">
        <v>2</v>
      </c>
      <c r="D736" s="21"/>
      <c r="E736" s="21"/>
    </row>
    <row r="737" spans="1:5">
      <c r="A737" s="19"/>
      <c r="B737" s="23"/>
      <c r="C737" s="20"/>
      <c r="D737" s="22"/>
      <c r="E737" s="22"/>
    </row>
    <row r="738" spans="1:5">
      <c r="A738" s="19"/>
      <c r="B738" s="23"/>
      <c r="C738" s="20"/>
      <c r="D738" s="22"/>
      <c r="E738" s="22"/>
    </row>
    <row r="739" spans="1:5">
      <c r="A739" s="19" t="s">
        <v>3</v>
      </c>
      <c r="B739" s="23"/>
      <c r="C739" s="20"/>
      <c r="D739" s="22"/>
      <c r="E739" s="22"/>
    </row>
    <row r="740" spans="1:5">
      <c r="A740" s="21" t="s">
        <v>102</v>
      </c>
      <c r="B740" s="24"/>
      <c r="C740" s="21"/>
      <c r="D740" s="22"/>
      <c r="E740" s="22"/>
    </row>
    <row r="741" spans="1:5">
      <c r="A741" s="21" t="s">
        <v>5</v>
      </c>
      <c r="B741" s="21"/>
      <c r="C741" s="21"/>
      <c r="D741" s="22"/>
      <c r="E741" s="22"/>
    </row>
    <row r="742" spans="1:5">
      <c r="A742" s="21" t="s">
        <v>6</v>
      </c>
      <c r="B742" s="22"/>
      <c r="C742" s="22"/>
      <c r="D742" s="22"/>
      <c r="E742" s="22"/>
    </row>
    <row r="743" spans="1:5">
      <c r="A743" s="820" t="s">
        <v>7</v>
      </c>
      <c r="B743" s="26" t="s">
        <v>8</v>
      </c>
      <c r="C743" s="1238" t="s">
        <v>9</v>
      </c>
      <c r="D743" s="1239"/>
      <c r="E743" s="820" t="s">
        <v>10</v>
      </c>
    </row>
    <row r="744" spans="1:5">
      <c r="A744" s="27"/>
      <c r="B744" s="28" t="s">
        <v>11</v>
      </c>
      <c r="C744" s="820"/>
      <c r="D744" s="29"/>
      <c r="E744" s="27" t="s">
        <v>12</v>
      </c>
    </row>
    <row r="745" spans="1:5">
      <c r="A745" s="30"/>
      <c r="B745" s="31"/>
      <c r="C745" s="821" t="s">
        <v>13</v>
      </c>
      <c r="D745" s="822" t="s">
        <v>14</v>
      </c>
      <c r="E745" s="821"/>
    </row>
    <row r="746" spans="1:5">
      <c r="A746" s="34" t="s">
        <v>103</v>
      </c>
      <c r="B746" s="34" t="s">
        <v>104</v>
      </c>
      <c r="C746" s="280" t="s">
        <v>17</v>
      </c>
      <c r="D746" s="35">
        <v>39340</v>
      </c>
      <c r="E746" s="87">
        <v>1209</v>
      </c>
    </row>
    <row r="747" spans="1:5">
      <c r="A747" s="280"/>
      <c r="B747" s="280" t="s">
        <v>34</v>
      </c>
      <c r="C747" s="280" t="s">
        <v>33</v>
      </c>
      <c r="D747" s="38">
        <v>39416</v>
      </c>
      <c r="E747" s="88">
        <v>-1318.2</v>
      </c>
    </row>
    <row r="748" spans="1:5">
      <c r="A748" s="280"/>
      <c r="B748" s="280" t="s">
        <v>34</v>
      </c>
      <c r="C748" s="280" t="s">
        <v>17</v>
      </c>
      <c r="D748" s="38">
        <v>39431</v>
      </c>
      <c r="E748" s="88">
        <v>-6840</v>
      </c>
    </row>
    <row r="749" spans="1:5">
      <c r="A749" s="280"/>
      <c r="B749" s="280" t="s">
        <v>34</v>
      </c>
      <c r="C749" s="280" t="s">
        <v>33</v>
      </c>
      <c r="D749" s="38">
        <v>39447</v>
      </c>
      <c r="E749" s="89">
        <v>631.20000000000005</v>
      </c>
    </row>
    <row r="750" spans="1:5">
      <c r="A750" s="280"/>
      <c r="B750" s="280" t="s">
        <v>104</v>
      </c>
      <c r="C750" s="280" t="s">
        <v>33</v>
      </c>
      <c r="D750" s="38">
        <v>39568</v>
      </c>
      <c r="E750" s="89">
        <v>300</v>
      </c>
    </row>
    <row r="751" spans="1:5">
      <c r="A751" s="280"/>
      <c r="B751" s="280" t="s">
        <v>105</v>
      </c>
      <c r="C751" s="280" t="s">
        <v>33</v>
      </c>
      <c r="D751" s="38">
        <v>39691</v>
      </c>
      <c r="E751" s="88">
        <v>-7112.1</v>
      </c>
    </row>
    <row r="752" spans="1:5">
      <c r="A752" s="280"/>
      <c r="B752" s="280" t="s">
        <v>104</v>
      </c>
      <c r="C752" s="280" t="s">
        <v>17</v>
      </c>
      <c r="D752" s="38">
        <v>39706</v>
      </c>
      <c r="E752" s="89">
        <v>5917</v>
      </c>
    </row>
    <row r="753" spans="1:6">
      <c r="A753" s="280"/>
      <c r="B753" s="280" t="s">
        <v>104</v>
      </c>
      <c r="C753" s="280" t="s">
        <v>33</v>
      </c>
      <c r="D753" s="38">
        <v>39721</v>
      </c>
      <c r="E753" s="89">
        <v>17820</v>
      </c>
    </row>
    <row r="754" spans="1:6">
      <c r="A754" s="280"/>
      <c r="B754" s="280" t="s">
        <v>105</v>
      </c>
      <c r="C754" s="280" t="s">
        <v>17</v>
      </c>
      <c r="D754" s="38">
        <v>39797</v>
      </c>
      <c r="E754" s="88">
        <v>-100</v>
      </c>
    </row>
    <row r="755" spans="1:6">
      <c r="A755" s="280"/>
      <c r="B755" s="280" t="s">
        <v>105</v>
      </c>
      <c r="C755" s="280" t="s">
        <v>17</v>
      </c>
      <c r="D755" s="38">
        <v>39859</v>
      </c>
      <c r="E755" s="88">
        <v>-291</v>
      </c>
    </row>
    <row r="756" spans="1:6">
      <c r="A756" s="280"/>
      <c r="B756" s="280" t="s">
        <v>104</v>
      </c>
      <c r="C756" s="280" t="s">
        <v>33</v>
      </c>
      <c r="D756" s="38">
        <v>39872</v>
      </c>
      <c r="E756" s="89">
        <v>100</v>
      </c>
    </row>
    <row r="757" spans="1:6">
      <c r="A757" s="280"/>
      <c r="B757" s="280" t="s">
        <v>104</v>
      </c>
      <c r="C757" s="280" t="s">
        <v>17</v>
      </c>
      <c r="D757" s="38">
        <v>39887</v>
      </c>
      <c r="E757" s="89">
        <v>1970</v>
      </c>
    </row>
    <row r="758" spans="1:6">
      <c r="A758" s="41"/>
      <c r="B758" s="280" t="s">
        <v>34</v>
      </c>
      <c r="C758" s="280" t="s">
        <v>17</v>
      </c>
      <c r="D758" s="38">
        <v>39979</v>
      </c>
      <c r="E758" s="88">
        <v>-960</v>
      </c>
    </row>
    <row r="759" spans="1:6">
      <c r="A759" s="41"/>
      <c r="B759" s="280" t="s">
        <v>105</v>
      </c>
      <c r="C759" s="280" t="s">
        <v>33</v>
      </c>
      <c r="D759" s="38">
        <v>40025</v>
      </c>
      <c r="E759" s="88">
        <v>-4868</v>
      </c>
    </row>
    <row r="760" spans="1:6">
      <c r="A760" s="41"/>
      <c r="B760" s="280" t="s">
        <v>34</v>
      </c>
      <c r="C760" s="280" t="s">
        <v>17</v>
      </c>
      <c r="D760" s="38">
        <v>40101</v>
      </c>
      <c r="E760" s="88">
        <v>-25737</v>
      </c>
    </row>
    <row r="761" spans="1:6">
      <c r="A761" s="41"/>
      <c r="B761" s="280" t="s">
        <v>105</v>
      </c>
      <c r="C761" s="280" t="s">
        <v>33</v>
      </c>
      <c r="D761" s="38">
        <v>40117</v>
      </c>
      <c r="E761" s="88">
        <v>-15457</v>
      </c>
    </row>
    <row r="762" spans="1:6">
      <c r="A762" s="41"/>
      <c r="B762" s="280" t="s">
        <v>106</v>
      </c>
      <c r="C762" s="280" t="s">
        <v>107</v>
      </c>
      <c r="D762" s="38">
        <v>40313</v>
      </c>
      <c r="E762" s="88">
        <v>-676457</v>
      </c>
    </row>
    <row r="763" spans="1:6">
      <c r="A763" s="41"/>
      <c r="B763" s="280" t="s">
        <v>105</v>
      </c>
      <c r="C763" s="280" t="s">
        <v>33</v>
      </c>
      <c r="D763" s="38">
        <v>40451</v>
      </c>
      <c r="E763" s="88">
        <v>-140</v>
      </c>
    </row>
    <row r="764" spans="1:6">
      <c r="A764" s="280"/>
      <c r="B764" s="280" t="s">
        <v>108</v>
      </c>
      <c r="C764" s="280" t="s">
        <v>33</v>
      </c>
      <c r="D764" s="38">
        <v>40633</v>
      </c>
      <c r="E764" s="89">
        <v>200</v>
      </c>
    </row>
    <row r="765" spans="1:6">
      <c r="A765" s="41"/>
      <c r="B765" s="280" t="s">
        <v>109</v>
      </c>
      <c r="C765" s="280" t="s">
        <v>33</v>
      </c>
      <c r="D765" s="38">
        <v>42308</v>
      </c>
      <c r="E765" s="90">
        <v>-3112</v>
      </c>
    </row>
    <row r="766" spans="1:6">
      <c r="A766" s="41"/>
      <c r="B766" s="280" t="s">
        <v>18</v>
      </c>
      <c r="C766" s="280" t="s">
        <v>19</v>
      </c>
      <c r="D766" s="168">
        <v>43190</v>
      </c>
      <c r="E766" s="89">
        <v>1</v>
      </c>
    </row>
    <row r="767" spans="1:6">
      <c r="A767" s="41"/>
      <c r="B767" s="280" t="s">
        <v>18</v>
      </c>
      <c r="C767" s="280" t="s">
        <v>17</v>
      </c>
      <c r="D767" s="38">
        <v>43235</v>
      </c>
      <c r="E767" s="840">
        <v>2938407</v>
      </c>
      <c r="F767" s="864">
        <v>3624</v>
      </c>
    </row>
    <row r="768" spans="1:6">
      <c r="A768" s="41"/>
      <c r="B768" s="280" t="s">
        <v>18</v>
      </c>
      <c r="C768" s="280" t="s">
        <v>19</v>
      </c>
      <c r="D768" s="38">
        <v>43250</v>
      </c>
      <c r="E768" s="89">
        <v>2375943</v>
      </c>
      <c r="F768" s="864" t="s">
        <v>820</v>
      </c>
    </row>
    <row r="769" spans="1:5">
      <c r="A769" s="41"/>
      <c r="B769" s="280"/>
      <c r="C769" s="280"/>
      <c r="D769" s="38"/>
      <c r="E769" s="89"/>
    </row>
    <row r="770" spans="1:5">
      <c r="A770" s="41"/>
      <c r="B770" s="280"/>
      <c r="C770" s="280"/>
      <c r="D770" s="38"/>
      <c r="E770" s="89"/>
    </row>
    <row r="771" spans="1:5">
      <c r="A771" s="41"/>
      <c r="B771" s="280"/>
      <c r="C771" s="280"/>
      <c r="D771" s="38"/>
      <c r="E771" s="89"/>
    </row>
    <row r="772" spans="1:5">
      <c r="A772" s="93"/>
      <c r="B772" s="67"/>
      <c r="C772" s="280"/>
      <c r="D772" s="38"/>
      <c r="E772" s="89"/>
    </row>
    <row r="773" spans="1:5">
      <c r="A773" s="53"/>
      <c r="B773" s="53"/>
      <c r="C773" s="1238" t="s">
        <v>801</v>
      </c>
      <c r="D773" s="1239"/>
      <c r="E773" s="79">
        <f>SUM(E746:E772)</f>
        <v>4600105.9000000004</v>
      </c>
    </row>
    <row r="774" spans="1:5">
      <c r="A774" s="55" t="s">
        <v>23</v>
      </c>
      <c r="B774" s="53"/>
      <c r="C774" s="53"/>
      <c r="D774" s="53"/>
      <c r="E774" s="53"/>
    </row>
    <row r="775" spans="1:5">
      <c r="A775" s="55"/>
      <c r="B775" s="53"/>
      <c r="C775" s="53"/>
      <c r="D775" s="53"/>
      <c r="E775" s="53"/>
    </row>
    <row r="776" spans="1:5">
      <c r="A776" s="19" t="s">
        <v>0</v>
      </c>
      <c r="B776" s="20"/>
      <c r="C776" s="20"/>
      <c r="D776" s="21"/>
      <c r="E776" s="22"/>
    </row>
    <row r="777" spans="1:5">
      <c r="A777" s="19" t="s">
        <v>1</v>
      </c>
      <c r="B777" s="20"/>
      <c r="C777" s="19" t="s">
        <v>2</v>
      </c>
      <c r="D777" s="21"/>
      <c r="E777" s="21"/>
    </row>
    <row r="778" spans="1:5">
      <c r="A778" s="19"/>
      <c r="B778" s="23"/>
      <c r="C778" s="20"/>
      <c r="D778" s="22"/>
      <c r="E778" s="22"/>
    </row>
    <row r="779" spans="1:5">
      <c r="A779" s="19"/>
      <c r="B779" s="23"/>
      <c r="C779" s="20"/>
      <c r="D779" s="22"/>
      <c r="E779" s="22"/>
    </row>
    <row r="780" spans="1:5">
      <c r="A780" s="19" t="s">
        <v>3</v>
      </c>
      <c r="B780" s="23"/>
      <c r="C780" s="20"/>
      <c r="D780" s="22"/>
      <c r="E780" s="22"/>
    </row>
    <row r="781" spans="1:5">
      <c r="A781" s="21"/>
      <c r="B781" s="24"/>
      <c r="C781" s="21"/>
      <c r="D781" s="22"/>
      <c r="E781" s="22"/>
    </row>
    <row r="782" spans="1:5">
      <c r="A782" s="21" t="s">
        <v>110</v>
      </c>
      <c r="B782" s="24"/>
      <c r="C782" s="21"/>
      <c r="D782" s="22"/>
      <c r="E782" s="22"/>
    </row>
    <row r="783" spans="1:5">
      <c r="A783" s="21" t="s">
        <v>5</v>
      </c>
      <c r="B783" s="21"/>
      <c r="C783" s="21"/>
      <c r="D783" s="22"/>
      <c r="E783" s="22"/>
    </row>
    <row r="784" spans="1:5">
      <c r="A784" s="21" t="s">
        <v>6</v>
      </c>
      <c r="B784" s="22"/>
      <c r="C784" s="22"/>
      <c r="D784" s="22"/>
      <c r="E784" s="22"/>
    </row>
    <row r="785" spans="1:5">
      <c r="A785" s="820" t="s">
        <v>7</v>
      </c>
      <c r="B785" s="26" t="s">
        <v>8</v>
      </c>
      <c r="C785" s="1238" t="s">
        <v>9</v>
      </c>
      <c r="D785" s="1240"/>
      <c r="E785" s="820" t="s">
        <v>10</v>
      </c>
    </row>
    <row r="786" spans="1:5">
      <c r="A786" s="27"/>
      <c r="B786" s="28" t="s">
        <v>11</v>
      </c>
      <c r="C786" s="820"/>
      <c r="D786" s="29"/>
      <c r="E786" s="27" t="s">
        <v>12</v>
      </c>
    </row>
    <row r="787" spans="1:5">
      <c r="A787" s="30"/>
      <c r="B787" s="31"/>
      <c r="C787" s="821" t="s">
        <v>13</v>
      </c>
      <c r="D787" s="822" t="s">
        <v>14</v>
      </c>
      <c r="E787" s="821"/>
    </row>
    <row r="788" spans="1:5">
      <c r="A788" s="34" t="s">
        <v>111</v>
      </c>
      <c r="B788" s="34" t="s">
        <v>104</v>
      </c>
      <c r="C788" s="34" t="s">
        <v>19</v>
      </c>
      <c r="D788" s="35">
        <v>38868</v>
      </c>
      <c r="E788" s="222">
        <v>100</v>
      </c>
    </row>
    <row r="789" spans="1:5">
      <c r="A789" s="280"/>
      <c r="B789" s="280" t="s">
        <v>20</v>
      </c>
      <c r="C789" s="280" t="s">
        <v>33</v>
      </c>
      <c r="D789" s="38">
        <v>40209</v>
      </c>
      <c r="E789" s="223">
        <v>-6963</v>
      </c>
    </row>
    <row r="790" spans="1:5">
      <c r="A790" s="41"/>
      <c r="B790" s="280" t="s">
        <v>112</v>
      </c>
      <c r="C790" s="280" t="s">
        <v>33</v>
      </c>
      <c r="D790" s="38">
        <v>40237</v>
      </c>
      <c r="E790" s="223">
        <v>-863</v>
      </c>
    </row>
    <row r="791" spans="1:5">
      <c r="A791" s="41"/>
      <c r="B791" s="280" t="s">
        <v>20</v>
      </c>
      <c r="C791" s="280" t="s">
        <v>113</v>
      </c>
      <c r="D791" s="38">
        <v>40739</v>
      </c>
      <c r="E791" s="224">
        <v>-7820</v>
      </c>
    </row>
    <row r="792" spans="1:5">
      <c r="A792" s="41"/>
      <c r="B792" s="280" t="s">
        <v>106</v>
      </c>
      <c r="C792" s="280" t="s">
        <v>114</v>
      </c>
      <c r="D792" s="38">
        <v>41455</v>
      </c>
      <c r="E792" s="223">
        <v>-20000</v>
      </c>
    </row>
    <row r="793" spans="1:5">
      <c r="A793" s="41"/>
      <c r="B793" s="280" t="s">
        <v>27</v>
      </c>
      <c r="C793" s="280" t="s">
        <v>115</v>
      </c>
      <c r="D793" s="42">
        <v>41639</v>
      </c>
      <c r="E793" s="223">
        <v>-195878</v>
      </c>
    </row>
    <row r="794" spans="1:5">
      <c r="A794" s="41"/>
      <c r="B794" s="280"/>
      <c r="C794" s="280"/>
      <c r="D794" s="38"/>
      <c r="E794" s="694"/>
    </row>
    <row r="795" spans="1:5">
      <c r="A795" s="41"/>
      <c r="B795" s="280"/>
      <c r="C795" s="280"/>
      <c r="D795" s="42"/>
      <c r="E795" s="89"/>
    </row>
    <row r="796" spans="1:5">
      <c r="A796" s="41"/>
      <c r="B796" s="280"/>
      <c r="C796" s="280"/>
      <c r="D796" s="42"/>
      <c r="E796" s="89"/>
    </row>
    <row r="797" spans="1:5">
      <c r="A797" s="41"/>
      <c r="B797" s="280"/>
      <c r="C797" s="280"/>
      <c r="D797" s="42"/>
      <c r="E797" s="89"/>
    </row>
    <row r="798" spans="1:5">
      <c r="A798" s="41"/>
      <c r="B798" s="280"/>
      <c r="C798" s="280"/>
      <c r="D798" s="42"/>
      <c r="E798" s="89"/>
    </row>
    <row r="799" spans="1:5">
      <c r="A799" s="41"/>
      <c r="B799" s="281"/>
      <c r="C799" s="280"/>
      <c r="D799" s="42"/>
      <c r="E799" s="89"/>
    </row>
    <row r="800" spans="1:5">
      <c r="A800" s="41"/>
      <c r="B800" s="281"/>
      <c r="C800" s="77"/>
      <c r="D800" s="78"/>
      <c r="E800" s="89"/>
    </row>
    <row r="801" spans="1:5">
      <c r="A801" s="41"/>
      <c r="B801" s="281"/>
      <c r="C801" s="77"/>
      <c r="D801" s="78"/>
      <c r="E801" s="89"/>
    </row>
    <row r="802" spans="1:5">
      <c r="A802" s="41"/>
      <c r="B802" s="281"/>
      <c r="C802" s="77"/>
      <c r="D802" s="78"/>
      <c r="E802" s="46"/>
    </row>
    <row r="803" spans="1:5">
      <c r="A803" s="41"/>
      <c r="B803" s="281"/>
      <c r="C803" s="77"/>
      <c r="D803" s="78"/>
      <c r="E803" s="46"/>
    </row>
    <row r="804" spans="1:5">
      <c r="A804" s="41"/>
      <c r="B804" s="281"/>
      <c r="C804" s="77"/>
      <c r="D804" s="78"/>
      <c r="E804" s="46"/>
    </row>
    <row r="805" spans="1:5">
      <c r="A805" s="41"/>
      <c r="B805" s="281"/>
      <c r="C805" s="77"/>
      <c r="D805" s="78"/>
      <c r="E805" s="46"/>
    </row>
    <row r="806" spans="1:5">
      <c r="A806" s="280"/>
      <c r="B806" s="281"/>
      <c r="C806" s="280"/>
      <c r="D806" s="45"/>
      <c r="E806" s="46"/>
    </row>
    <row r="807" spans="1:5">
      <c r="A807" s="280"/>
      <c r="B807" s="281"/>
      <c r="C807" s="280"/>
      <c r="D807" s="45"/>
      <c r="E807" s="46"/>
    </row>
    <row r="808" spans="1:5">
      <c r="A808" s="280"/>
      <c r="B808" s="281"/>
      <c r="C808" s="280"/>
      <c r="D808" s="45"/>
      <c r="E808" s="46"/>
    </row>
    <row r="809" spans="1:5">
      <c r="A809" s="280"/>
      <c r="B809" s="281"/>
      <c r="C809" s="280"/>
      <c r="D809" s="45"/>
      <c r="E809" s="46"/>
    </row>
    <row r="810" spans="1:5">
      <c r="A810" s="280"/>
      <c r="B810" s="281"/>
      <c r="C810" s="280"/>
      <c r="D810" s="45"/>
      <c r="E810" s="46"/>
    </row>
    <row r="811" spans="1:5">
      <c r="A811" s="280"/>
      <c r="B811" s="281"/>
      <c r="C811" s="280"/>
      <c r="D811" s="45"/>
      <c r="E811" s="46"/>
    </row>
    <row r="812" spans="1:5">
      <c r="A812" s="280"/>
      <c r="B812" s="281"/>
      <c r="C812" s="280"/>
      <c r="D812" s="45"/>
      <c r="E812" s="46"/>
    </row>
    <row r="813" spans="1:5">
      <c r="A813" s="47"/>
      <c r="B813" s="48"/>
      <c r="C813" s="47"/>
      <c r="D813" s="49"/>
      <c r="E813" s="50"/>
    </row>
    <row r="814" spans="1:5">
      <c r="A814" s="30"/>
      <c r="B814" s="51"/>
      <c r="C814" s="30"/>
      <c r="D814" s="49"/>
      <c r="E814" s="50"/>
    </row>
    <row r="815" spans="1:5">
      <c r="A815" s="52"/>
      <c r="B815" s="53"/>
      <c r="C815" s="1238" t="s">
        <v>774</v>
      </c>
      <c r="D815" s="1239"/>
      <c r="E815" s="74">
        <f>SUM(E788:E814)</f>
        <v>-231424</v>
      </c>
    </row>
    <row r="816" spans="1:5">
      <c r="A816" s="55" t="s">
        <v>23</v>
      </c>
      <c r="B816" s="22"/>
      <c r="C816" s="22"/>
      <c r="D816" s="22"/>
      <c r="E816" s="22"/>
    </row>
    <row r="817" spans="1:5">
      <c r="A817" s="19" t="s">
        <v>0</v>
      </c>
      <c r="B817" s="20"/>
      <c r="C817" s="20"/>
      <c r="D817" s="21"/>
      <c r="E817" s="22"/>
    </row>
    <row r="818" spans="1:5">
      <c r="A818" s="19" t="s">
        <v>1</v>
      </c>
      <c r="B818" s="20"/>
      <c r="C818" s="19" t="s">
        <v>2</v>
      </c>
      <c r="D818" s="21"/>
      <c r="E818" s="21"/>
    </row>
    <row r="819" spans="1:5">
      <c r="A819" s="19"/>
      <c r="B819" s="23"/>
      <c r="C819" s="20"/>
      <c r="D819" s="22"/>
      <c r="E819" s="22"/>
    </row>
    <row r="820" spans="1:5">
      <c r="A820" s="19"/>
      <c r="B820" s="23"/>
      <c r="C820" s="20"/>
      <c r="D820" s="22"/>
      <c r="E820" s="22"/>
    </row>
    <row r="821" spans="1:5">
      <c r="A821" s="19" t="s">
        <v>3</v>
      </c>
      <c r="B821" s="23"/>
      <c r="C821" s="20"/>
      <c r="D821" s="22"/>
      <c r="E821" s="22"/>
    </row>
    <row r="822" spans="1:5">
      <c r="A822" s="21"/>
      <c r="B822" s="24"/>
      <c r="C822" s="21"/>
      <c r="D822" s="22"/>
      <c r="E822" s="22"/>
    </row>
    <row r="823" spans="1:5">
      <c r="A823" s="21" t="s">
        <v>116</v>
      </c>
      <c r="B823" s="24"/>
      <c r="C823" s="21"/>
      <c r="D823" s="22"/>
      <c r="E823" s="22"/>
    </row>
    <row r="824" spans="1:5">
      <c r="A824" s="21" t="s">
        <v>5</v>
      </c>
      <c r="B824" s="21"/>
      <c r="C824" s="21"/>
      <c r="D824" s="22"/>
      <c r="E824" s="22"/>
    </row>
    <row r="825" spans="1:5">
      <c r="A825" s="21" t="s">
        <v>6</v>
      </c>
      <c r="B825" s="22"/>
      <c r="C825" s="22"/>
      <c r="D825" s="22"/>
      <c r="E825" s="22"/>
    </row>
    <row r="826" spans="1:5">
      <c r="A826" s="820" t="s">
        <v>7</v>
      </c>
      <c r="B826" s="26" t="s">
        <v>8</v>
      </c>
      <c r="C826" s="1238" t="s">
        <v>9</v>
      </c>
      <c r="D826" s="1240"/>
      <c r="E826" s="820" t="s">
        <v>10</v>
      </c>
    </row>
    <row r="827" spans="1:5">
      <c r="A827" s="27"/>
      <c r="B827" s="28" t="s">
        <v>11</v>
      </c>
      <c r="C827" s="820"/>
      <c r="D827" s="29"/>
      <c r="E827" s="27" t="s">
        <v>12</v>
      </c>
    </row>
    <row r="828" spans="1:5">
      <c r="A828" s="30"/>
      <c r="B828" s="31"/>
      <c r="C828" s="821" t="s">
        <v>13</v>
      </c>
      <c r="D828" s="822" t="s">
        <v>14</v>
      </c>
      <c r="E828" s="821"/>
    </row>
    <row r="829" spans="1:5">
      <c r="A829" s="34" t="s">
        <v>117</v>
      </c>
      <c r="B829" s="34" t="s">
        <v>105</v>
      </c>
      <c r="C829" s="34" t="s">
        <v>19</v>
      </c>
      <c r="D829" s="35">
        <v>39233</v>
      </c>
      <c r="E829" s="94">
        <v>-8096.2</v>
      </c>
    </row>
    <row r="830" spans="1:5">
      <c r="A830" s="280"/>
      <c r="B830" s="280" t="s">
        <v>105</v>
      </c>
      <c r="C830" s="280" t="s">
        <v>17</v>
      </c>
      <c r="D830" s="38">
        <v>39493</v>
      </c>
      <c r="E830" s="88">
        <v>-100</v>
      </c>
    </row>
    <row r="831" spans="1:5">
      <c r="A831" s="41"/>
      <c r="B831" s="280" t="s">
        <v>104</v>
      </c>
      <c r="C831" s="280" t="s">
        <v>17</v>
      </c>
      <c r="D831" s="38">
        <v>39706</v>
      </c>
      <c r="E831" s="89">
        <v>360</v>
      </c>
    </row>
    <row r="832" spans="1:5">
      <c r="A832" s="41"/>
      <c r="B832" s="280" t="s">
        <v>118</v>
      </c>
      <c r="C832" s="280" t="s">
        <v>119</v>
      </c>
      <c r="D832" s="38">
        <v>39994</v>
      </c>
      <c r="E832" s="88">
        <v>-34000</v>
      </c>
    </row>
    <row r="833" spans="1:6">
      <c r="A833" s="41"/>
      <c r="B833" s="280" t="s">
        <v>118</v>
      </c>
      <c r="C833" s="280" t="s">
        <v>77</v>
      </c>
      <c r="D833" s="38">
        <v>40004</v>
      </c>
      <c r="E833" s="88">
        <v>-33340</v>
      </c>
    </row>
    <row r="834" spans="1:6">
      <c r="A834" s="41"/>
      <c r="B834" s="280" t="s">
        <v>118</v>
      </c>
      <c r="C834" s="280" t="s">
        <v>77</v>
      </c>
      <c r="D834" s="38">
        <v>40004</v>
      </c>
      <c r="E834" s="88">
        <v>-36120</v>
      </c>
    </row>
    <row r="835" spans="1:6">
      <c r="A835" s="41"/>
      <c r="B835" s="280" t="s">
        <v>120</v>
      </c>
      <c r="C835" s="280" t="s">
        <v>19</v>
      </c>
      <c r="D835" s="38">
        <v>40237</v>
      </c>
      <c r="E835" s="88">
        <v>-100</v>
      </c>
    </row>
    <row r="836" spans="1:6">
      <c r="A836" s="41"/>
      <c r="B836" s="280" t="s">
        <v>120</v>
      </c>
      <c r="C836" s="280" t="s">
        <v>19</v>
      </c>
      <c r="D836" s="38">
        <v>40694</v>
      </c>
      <c r="E836" s="88">
        <v>-4300</v>
      </c>
    </row>
    <row r="837" spans="1:6">
      <c r="A837" s="280"/>
      <c r="B837" s="280" t="s">
        <v>121</v>
      </c>
      <c r="C837" s="280" t="s">
        <v>32</v>
      </c>
      <c r="D837" s="38">
        <v>40923</v>
      </c>
      <c r="E837" s="88">
        <v>-11580.8</v>
      </c>
    </row>
    <row r="838" spans="1:6">
      <c r="A838" s="280"/>
      <c r="B838" s="280" t="s">
        <v>120</v>
      </c>
      <c r="C838" s="280" t="s">
        <v>19</v>
      </c>
      <c r="D838" s="38">
        <v>42369</v>
      </c>
      <c r="E838" s="90">
        <v>-6627</v>
      </c>
    </row>
    <row r="839" spans="1:6">
      <c r="A839" s="280"/>
      <c r="B839" s="280" t="s">
        <v>18</v>
      </c>
      <c r="C839" s="280" t="s">
        <v>32</v>
      </c>
      <c r="D839" s="42">
        <v>43054</v>
      </c>
      <c r="E839" s="240">
        <v>424004</v>
      </c>
    </row>
    <row r="840" spans="1:6">
      <c r="A840" s="280"/>
      <c r="B840" s="280" t="s">
        <v>18</v>
      </c>
      <c r="C840" s="280" t="s">
        <v>19</v>
      </c>
      <c r="D840" s="38">
        <v>43220</v>
      </c>
      <c r="E840" s="284">
        <v>5115115</v>
      </c>
      <c r="F840" s="864" t="s">
        <v>820</v>
      </c>
    </row>
    <row r="841" spans="1:6">
      <c r="A841" s="280"/>
      <c r="B841" s="280" t="s">
        <v>18</v>
      </c>
      <c r="C841" s="280" t="s">
        <v>32</v>
      </c>
      <c r="D841" s="168">
        <v>43235</v>
      </c>
      <c r="E841" s="284">
        <v>4361582</v>
      </c>
      <c r="F841" s="864" t="s">
        <v>829</v>
      </c>
    </row>
    <row r="842" spans="1:6">
      <c r="A842" s="280"/>
      <c r="B842" s="280" t="s">
        <v>18</v>
      </c>
      <c r="C842" s="280" t="s">
        <v>19</v>
      </c>
      <c r="D842" s="42">
        <v>43250</v>
      </c>
      <c r="E842" s="284">
        <v>4512931</v>
      </c>
      <c r="F842" s="869" t="s">
        <v>829</v>
      </c>
    </row>
    <row r="843" spans="1:6">
      <c r="A843" s="280"/>
      <c r="B843" s="281"/>
      <c r="C843" s="280"/>
      <c r="D843" s="42"/>
      <c r="E843" s="89"/>
    </row>
    <row r="844" spans="1:6">
      <c r="A844" s="280"/>
      <c r="B844" s="281"/>
      <c r="C844" s="280"/>
      <c r="D844" s="42"/>
      <c r="E844" s="89"/>
    </row>
    <row r="845" spans="1:6">
      <c r="A845" s="280"/>
      <c r="B845" s="281"/>
      <c r="C845" s="280"/>
      <c r="D845" s="42"/>
      <c r="E845" s="89"/>
    </row>
    <row r="846" spans="1:6">
      <c r="A846" s="280"/>
      <c r="B846" s="281"/>
      <c r="C846" s="280"/>
      <c r="D846" s="42"/>
      <c r="E846" s="89"/>
    </row>
    <row r="847" spans="1:6">
      <c r="A847" s="280"/>
      <c r="B847" s="281"/>
      <c r="C847" s="280"/>
      <c r="D847" s="42"/>
      <c r="E847" s="89"/>
    </row>
    <row r="848" spans="1:6">
      <c r="A848" s="280"/>
      <c r="B848" s="281"/>
      <c r="C848" s="280"/>
      <c r="D848" s="42"/>
      <c r="E848" s="89"/>
    </row>
    <row r="849" spans="1:5">
      <c r="A849" s="280"/>
      <c r="B849" s="281"/>
      <c r="C849" s="280"/>
      <c r="D849" s="42"/>
      <c r="E849" s="89"/>
    </row>
    <row r="850" spans="1:5">
      <c r="A850" s="280"/>
      <c r="B850" s="281"/>
      <c r="C850" s="280"/>
      <c r="D850" s="42"/>
      <c r="E850" s="89"/>
    </row>
    <row r="851" spans="1:5">
      <c r="A851" s="280"/>
      <c r="B851" s="281"/>
      <c r="C851" s="280"/>
      <c r="D851" s="42"/>
      <c r="E851" s="89"/>
    </row>
    <row r="852" spans="1:5">
      <c r="A852" s="280"/>
      <c r="B852" s="281"/>
      <c r="C852" s="280"/>
      <c r="D852" s="42"/>
      <c r="E852" s="89"/>
    </row>
    <row r="853" spans="1:5">
      <c r="A853" s="280"/>
      <c r="B853" s="281"/>
      <c r="C853" s="280"/>
      <c r="D853" s="42"/>
      <c r="E853" s="89"/>
    </row>
    <row r="854" spans="1:5">
      <c r="A854" s="280"/>
      <c r="B854" s="281"/>
      <c r="C854" s="280"/>
      <c r="D854" s="42"/>
      <c r="E854" s="89"/>
    </row>
    <row r="855" spans="1:5">
      <c r="A855" s="30"/>
      <c r="B855" s="51"/>
      <c r="C855" s="30"/>
      <c r="D855" s="49"/>
      <c r="E855" s="50"/>
    </row>
    <row r="856" spans="1:5">
      <c r="A856" s="52"/>
      <c r="B856" s="53"/>
      <c r="C856" s="1238" t="s">
        <v>801</v>
      </c>
      <c r="D856" s="1239"/>
      <c r="E856" s="140">
        <f>SUM(E829:E855)</f>
        <v>14279728</v>
      </c>
    </row>
    <row r="857" spans="1:5">
      <c r="A857" s="55" t="s">
        <v>23</v>
      </c>
      <c r="B857" s="22"/>
      <c r="C857" s="22"/>
      <c r="D857" s="22"/>
      <c r="E857" s="22"/>
    </row>
    <row r="858" spans="1:5">
      <c r="A858" s="19" t="s">
        <v>0</v>
      </c>
      <c r="B858" s="20"/>
      <c r="C858" s="20"/>
      <c r="D858" s="21"/>
      <c r="E858" s="22"/>
    </row>
    <row r="859" spans="1:5">
      <c r="A859" s="19" t="s">
        <v>1</v>
      </c>
      <c r="B859" s="20"/>
      <c r="C859" s="19" t="s">
        <v>2</v>
      </c>
      <c r="D859" s="21"/>
      <c r="E859" s="21"/>
    </row>
    <row r="860" spans="1:5">
      <c r="A860" s="19"/>
      <c r="B860" s="23"/>
      <c r="C860" s="20"/>
      <c r="D860" s="22"/>
      <c r="E860" s="22"/>
    </row>
    <row r="861" spans="1:5">
      <c r="A861" s="19"/>
      <c r="B861" s="23"/>
      <c r="C861" s="20"/>
      <c r="D861" s="22"/>
      <c r="E861" s="22"/>
    </row>
    <row r="862" spans="1:5">
      <c r="A862" s="19" t="s">
        <v>3</v>
      </c>
      <c r="B862" s="23"/>
      <c r="C862" s="20"/>
      <c r="D862" s="22"/>
      <c r="E862" s="22"/>
    </row>
    <row r="863" spans="1:5">
      <c r="A863" s="21"/>
      <c r="B863" s="24"/>
      <c r="C863" s="21"/>
      <c r="D863" s="22"/>
      <c r="E863" s="22"/>
    </row>
    <row r="864" spans="1:5">
      <c r="A864" s="21" t="s">
        <v>122</v>
      </c>
      <c r="B864" s="24"/>
      <c r="C864" s="21"/>
      <c r="D864" s="22"/>
      <c r="E864" s="22"/>
    </row>
    <row r="865" spans="1:5">
      <c r="A865" s="21" t="s">
        <v>5</v>
      </c>
      <c r="B865" s="21"/>
      <c r="C865" s="21"/>
      <c r="D865" s="22"/>
      <c r="E865" s="22"/>
    </row>
    <row r="866" spans="1:5">
      <c r="A866" s="21" t="s">
        <v>6</v>
      </c>
      <c r="B866" s="22"/>
      <c r="C866" s="22"/>
      <c r="D866" s="22"/>
      <c r="E866" s="22"/>
    </row>
    <row r="867" spans="1:5">
      <c r="A867" s="820" t="s">
        <v>7</v>
      </c>
      <c r="B867" s="26" t="s">
        <v>8</v>
      </c>
      <c r="C867" s="1238" t="s">
        <v>9</v>
      </c>
      <c r="D867" s="1239"/>
      <c r="E867" s="820" t="s">
        <v>10</v>
      </c>
    </row>
    <row r="868" spans="1:5">
      <c r="A868" s="27"/>
      <c r="B868" s="28" t="s">
        <v>11</v>
      </c>
      <c r="C868" s="820"/>
      <c r="D868" s="29"/>
      <c r="E868" s="27" t="s">
        <v>12</v>
      </c>
    </row>
    <row r="869" spans="1:5">
      <c r="A869" s="30"/>
      <c r="B869" s="31"/>
      <c r="C869" s="821" t="s">
        <v>13</v>
      </c>
      <c r="D869" s="822" t="s">
        <v>14</v>
      </c>
      <c r="E869" s="821"/>
    </row>
    <row r="870" spans="1:5">
      <c r="A870" s="241" t="s">
        <v>123</v>
      </c>
      <c r="B870" s="34" t="s">
        <v>105</v>
      </c>
      <c r="C870" s="34" t="s">
        <v>19</v>
      </c>
      <c r="D870" s="35">
        <v>39233</v>
      </c>
      <c r="E870" s="94">
        <v>-1179</v>
      </c>
    </row>
    <row r="871" spans="1:5">
      <c r="A871" s="280"/>
      <c r="B871" s="280" t="s">
        <v>104</v>
      </c>
      <c r="C871" s="280" t="s">
        <v>19</v>
      </c>
      <c r="D871" s="38">
        <v>39355</v>
      </c>
      <c r="E871" s="89">
        <v>3410.5</v>
      </c>
    </row>
    <row r="872" spans="1:5">
      <c r="A872" s="41"/>
      <c r="B872" s="280" t="s">
        <v>104</v>
      </c>
      <c r="C872" s="280" t="s">
        <v>17</v>
      </c>
      <c r="D872" s="38">
        <v>39370</v>
      </c>
      <c r="E872" s="89">
        <v>1410.5</v>
      </c>
    </row>
    <row r="873" spans="1:5">
      <c r="A873" s="41"/>
      <c r="B873" s="280" t="s">
        <v>104</v>
      </c>
      <c r="C873" s="280" t="s">
        <v>19</v>
      </c>
      <c r="D873" s="38">
        <v>39660</v>
      </c>
      <c r="E873" s="89">
        <v>705.25</v>
      </c>
    </row>
    <row r="874" spans="1:5">
      <c r="A874" s="41"/>
      <c r="B874" s="280" t="s">
        <v>104</v>
      </c>
      <c r="C874" s="280" t="s">
        <v>17</v>
      </c>
      <c r="D874" s="38">
        <v>39675</v>
      </c>
      <c r="E874" s="89">
        <v>286.8</v>
      </c>
    </row>
    <row r="875" spans="1:5">
      <c r="A875" s="41"/>
      <c r="B875" s="280" t="s">
        <v>105</v>
      </c>
      <c r="C875" s="280" t="s">
        <v>17</v>
      </c>
      <c r="D875" s="38">
        <v>39736</v>
      </c>
      <c r="E875" s="88">
        <v>-2008</v>
      </c>
    </row>
    <row r="876" spans="1:5">
      <c r="A876" s="41"/>
      <c r="B876" s="280" t="s">
        <v>104</v>
      </c>
      <c r="C876" s="280" t="s">
        <v>17</v>
      </c>
      <c r="D876" s="38">
        <v>39887</v>
      </c>
      <c r="E876" s="89">
        <v>76841</v>
      </c>
    </row>
    <row r="877" spans="1:5">
      <c r="A877" s="41"/>
      <c r="B877" s="280" t="s">
        <v>104</v>
      </c>
      <c r="C877" s="280" t="s">
        <v>17</v>
      </c>
      <c r="D877" s="38">
        <v>39948</v>
      </c>
      <c r="E877" s="89">
        <v>3992</v>
      </c>
    </row>
    <row r="878" spans="1:5">
      <c r="A878" s="280"/>
      <c r="B878" s="280" t="s">
        <v>104</v>
      </c>
      <c r="C878" s="280" t="s">
        <v>19</v>
      </c>
      <c r="D878" s="38">
        <v>39964</v>
      </c>
      <c r="E878" s="89">
        <v>13453.6</v>
      </c>
    </row>
    <row r="879" spans="1:5">
      <c r="A879" s="41"/>
      <c r="B879" s="280" t="s">
        <v>105</v>
      </c>
      <c r="C879" s="280" t="s">
        <v>19</v>
      </c>
      <c r="D879" s="38">
        <v>39994</v>
      </c>
      <c r="E879" s="88">
        <v>-1463</v>
      </c>
    </row>
    <row r="880" spans="1:5">
      <c r="A880" s="41"/>
      <c r="B880" s="280" t="s">
        <v>104</v>
      </c>
      <c r="C880" s="280" t="s">
        <v>32</v>
      </c>
      <c r="D880" s="38">
        <v>40009</v>
      </c>
      <c r="E880" s="89">
        <v>10725</v>
      </c>
    </row>
    <row r="881" spans="1:6">
      <c r="A881" s="280"/>
      <c r="B881" s="280" t="s">
        <v>105</v>
      </c>
      <c r="C881" s="280" t="s">
        <v>17</v>
      </c>
      <c r="D881" s="38">
        <v>40252</v>
      </c>
      <c r="E881" s="88">
        <v>-62227</v>
      </c>
    </row>
    <row r="882" spans="1:6">
      <c r="A882" s="280"/>
      <c r="B882" s="280" t="s">
        <v>18</v>
      </c>
      <c r="C882" s="280" t="s">
        <v>17</v>
      </c>
      <c r="D882" s="168">
        <v>43190</v>
      </c>
      <c r="E882" s="831">
        <v>2077130</v>
      </c>
      <c r="F882" s="864">
        <v>3406</v>
      </c>
    </row>
    <row r="883" spans="1:6">
      <c r="A883" s="280"/>
      <c r="B883" s="280" t="s">
        <v>18</v>
      </c>
      <c r="C883" s="280" t="s">
        <v>19</v>
      </c>
      <c r="D883" s="38">
        <v>43250</v>
      </c>
      <c r="E883" s="89">
        <v>2039358</v>
      </c>
      <c r="F883" s="864" t="s">
        <v>820</v>
      </c>
    </row>
    <row r="884" spans="1:6">
      <c r="A884" s="280"/>
      <c r="B884" s="280"/>
      <c r="C884" s="280"/>
      <c r="D884" s="38"/>
      <c r="E884" s="89">
        <v>37</v>
      </c>
    </row>
    <row r="885" spans="1:6">
      <c r="A885" s="280"/>
      <c r="B885" s="280"/>
      <c r="C885" s="280"/>
      <c r="D885" s="38"/>
      <c r="E885" s="89"/>
    </row>
    <row r="886" spans="1:6">
      <c r="A886" s="280"/>
      <c r="B886" s="280"/>
      <c r="C886" s="280"/>
      <c r="D886" s="38"/>
      <c r="E886" s="89"/>
    </row>
    <row r="887" spans="1:6">
      <c r="A887" s="280"/>
      <c r="B887" s="280"/>
      <c r="C887" s="280"/>
      <c r="D887" s="38"/>
      <c r="E887" s="97"/>
    </row>
    <row r="888" spans="1:6">
      <c r="A888" s="280"/>
      <c r="B888" s="280"/>
      <c r="C888" s="280"/>
      <c r="D888" s="38"/>
      <c r="E888" s="97"/>
    </row>
    <row r="889" spans="1:6">
      <c r="A889" s="280"/>
      <c r="B889" s="280"/>
      <c r="C889" s="280"/>
      <c r="D889" s="38"/>
      <c r="E889" s="97"/>
    </row>
    <row r="890" spans="1:6">
      <c r="A890" s="280"/>
      <c r="B890" s="280"/>
      <c r="C890" s="280"/>
      <c r="D890" s="38"/>
      <c r="E890" s="89"/>
    </row>
    <row r="891" spans="1:6">
      <c r="A891" s="280"/>
      <c r="B891" s="280"/>
      <c r="C891" s="280"/>
      <c r="D891" s="38"/>
      <c r="E891" s="89"/>
    </row>
    <row r="892" spans="1:6">
      <c r="A892" s="280"/>
      <c r="B892" s="280"/>
      <c r="C892" s="280"/>
      <c r="D892" s="38"/>
      <c r="E892" s="89"/>
    </row>
    <row r="893" spans="1:6">
      <c r="A893" s="280"/>
      <c r="B893" s="280"/>
      <c r="C893" s="280"/>
      <c r="D893" s="38"/>
      <c r="E893" s="89"/>
    </row>
    <row r="894" spans="1:6">
      <c r="A894" s="280"/>
      <c r="B894" s="280"/>
      <c r="C894" s="280"/>
      <c r="D894" s="38"/>
      <c r="E894" s="89"/>
    </row>
    <row r="895" spans="1:6">
      <c r="A895" s="280"/>
      <c r="B895" s="280"/>
      <c r="C895" s="280"/>
      <c r="D895" s="38"/>
      <c r="E895" s="89"/>
    </row>
    <row r="896" spans="1:6">
      <c r="A896" s="67"/>
      <c r="B896" s="67"/>
      <c r="C896" s="67"/>
      <c r="D896" s="68"/>
      <c r="E896" s="98"/>
    </row>
    <row r="897" spans="1:5">
      <c r="A897" s="52"/>
      <c r="B897" s="53"/>
      <c r="C897" s="1238" t="s">
        <v>801</v>
      </c>
      <c r="D897" s="1239"/>
      <c r="E897" s="99">
        <f>SUM(E870:E896)</f>
        <v>4160472.65</v>
      </c>
    </row>
    <row r="898" spans="1:5">
      <c r="A898" s="55" t="s">
        <v>23</v>
      </c>
      <c r="B898" s="53"/>
      <c r="C898" s="53"/>
      <c r="D898" s="53"/>
      <c r="E898" s="53"/>
    </row>
    <row r="899" spans="1:5">
      <c r="A899" s="19" t="s">
        <v>0</v>
      </c>
      <c r="B899" s="20"/>
      <c r="C899" s="20"/>
      <c r="D899" s="21"/>
      <c r="E899" s="22"/>
    </row>
    <row r="900" spans="1:5">
      <c r="A900" s="19" t="s">
        <v>1</v>
      </c>
      <c r="B900" s="20"/>
      <c r="C900" s="19" t="s">
        <v>2</v>
      </c>
      <c r="D900" s="21"/>
      <c r="E900" s="21"/>
    </row>
    <row r="901" spans="1:5">
      <c r="A901" s="19"/>
      <c r="B901" s="23"/>
      <c r="C901" s="20"/>
      <c r="D901" s="22"/>
      <c r="E901" s="22"/>
    </row>
    <row r="902" spans="1:5">
      <c r="A902" s="19"/>
      <c r="B902" s="23"/>
      <c r="C902" s="20"/>
      <c r="D902" s="22"/>
      <c r="E902" s="22"/>
    </row>
    <row r="903" spans="1:5">
      <c r="A903" s="19" t="s">
        <v>3</v>
      </c>
      <c r="B903" s="23"/>
      <c r="C903" s="20"/>
      <c r="D903" s="22"/>
      <c r="E903" s="22"/>
    </row>
    <row r="904" spans="1:5">
      <c r="A904" s="21"/>
      <c r="B904" s="24"/>
      <c r="C904" s="21"/>
      <c r="D904" s="22"/>
      <c r="E904" s="22"/>
    </row>
    <row r="905" spans="1:5">
      <c r="A905" s="21" t="s">
        <v>125</v>
      </c>
      <c r="B905" s="24"/>
      <c r="C905" s="21"/>
      <c r="D905" s="22"/>
      <c r="E905" s="22"/>
    </row>
    <row r="906" spans="1:5">
      <c r="A906" s="21" t="s">
        <v>5</v>
      </c>
      <c r="B906" s="21"/>
      <c r="C906" s="21"/>
      <c r="D906" s="22"/>
      <c r="E906" s="22"/>
    </row>
    <row r="907" spans="1:5">
      <c r="A907" s="21" t="s">
        <v>6</v>
      </c>
      <c r="B907" s="22"/>
      <c r="C907" s="22"/>
      <c r="D907" s="22"/>
      <c r="E907" s="22"/>
    </row>
    <row r="908" spans="1:5">
      <c r="A908" s="820" t="s">
        <v>7</v>
      </c>
      <c r="B908" s="26" t="s">
        <v>8</v>
      </c>
      <c r="C908" s="1238" t="s">
        <v>9</v>
      </c>
      <c r="D908" s="1239"/>
      <c r="E908" s="820" t="s">
        <v>10</v>
      </c>
    </row>
    <row r="909" spans="1:5">
      <c r="A909" s="27"/>
      <c r="B909" s="28" t="s">
        <v>11</v>
      </c>
      <c r="C909" s="820"/>
      <c r="D909" s="29"/>
      <c r="E909" s="27" t="s">
        <v>12</v>
      </c>
    </row>
    <row r="910" spans="1:5">
      <c r="A910" s="30"/>
      <c r="B910" s="31"/>
      <c r="C910" s="821" t="s">
        <v>13</v>
      </c>
      <c r="D910" s="822" t="s">
        <v>14</v>
      </c>
      <c r="E910" s="821"/>
    </row>
    <row r="911" spans="1:5">
      <c r="A911" s="34" t="s">
        <v>126</v>
      </c>
      <c r="B911" s="34" t="s">
        <v>104</v>
      </c>
      <c r="C911" s="280" t="s">
        <v>32</v>
      </c>
      <c r="D911" s="35">
        <v>39828</v>
      </c>
      <c r="E911" s="100">
        <v>30624</v>
      </c>
    </row>
    <row r="912" spans="1:5">
      <c r="A912" s="41"/>
      <c r="B912" s="280" t="s">
        <v>104</v>
      </c>
      <c r="C912" s="280" t="s">
        <v>32</v>
      </c>
      <c r="D912" s="38">
        <v>39859</v>
      </c>
      <c r="E912" s="83">
        <v>164538</v>
      </c>
    </row>
    <row r="913" spans="1:5">
      <c r="A913" s="41"/>
      <c r="B913" s="280" t="s">
        <v>104</v>
      </c>
      <c r="C913" s="280" t="s">
        <v>19</v>
      </c>
      <c r="D913" s="38">
        <v>39872</v>
      </c>
      <c r="E913" s="83">
        <v>400</v>
      </c>
    </row>
    <row r="914" spans="1:5">
      <c r="A914" s="41"/>
      <c r="B914" s="280" t="s">
        <v>104</v>
      </c>
      <c r="C914" s="280" t="s">
        <v>32</v>
      </c>
      <c r="D914" s="38">
        <v>39887</v>
      </c>
      <c r="E914" s="83">
        <v>213</v>
      </c>
    </row>
    <row r="915" spans="1:5">
      <c r="A915" s="41"/>
      <c r="B915" s="280" t="s">
        <v>34</v>
      </c>
      <c r="C915" s="280" t="s">
        <v>32</v>
      </c>
      <c r="D915" s="38">
        <v>39918</v>
      </c>
      <c r="E915" s="102">
        <v>20328.3</v>
      </c>
    </row>
    <row r="916" spans="1:5">
      <c r="A916" s="41"/>
      <c r="B916" s="280" t="s">
        <v>34</v>
      </c>
      <c r="C916" s="280" t="s">
        <v>19</v>
      </c>
      <c r="D916" s="38">
        <v>39933</v>
      </c>
      <c r="E916" s="83">
        <v>11760</v>
      </c>
    </row>
    <row r="917" spans="1:5">
      <c r="A917" s="41"/>
      <c r="B917" s="280" t="s">
        <v>34</v>
      </c>
      <c r="C917" s="280" t="s">
        <v>19</v>
      </c>
      <c r="D917" s="38">
        <v>39964</v>
      </c>
      <c r="E917" s="83">
        <v>89100</v>
      </c>
    </row>
    <row r="918" spans="1:5">
      <c r="A918" s="41"/>
      <c r="B918" s="280" t="s">
        <v>104</v>
      </c>
      <c r="C918" s="280" t="s">
        <v>17</v>
      </c>
      <c r="D918" s="38">
        <v>39979</v>
      </c>
      <c r="E918" s="83">
        <v>13000</v>
      </c>
    </row>
    <row r="919" spans="1:5">
      <c r="A919" s="41"/>
      <c r="B919" s="280" t="s">
        <v>105</v>
      </c>
      <c r="C919" s="280" t="s">
        <v>19</v>
      </c>
      <c r="D919" s="38">
        <v>39994</v>
      </c>
      <c r="E919" s="101">
        <v>-4885</v>
      </c>
    </row>
    <row r="920" spans="1:5">
      <c r="A920" s="41"/>
      <c r="B920" s="280" t="s">
        <v>34</v>
      </c>
      <c r="C920" s="280" t="s">
        <v>32</v>
      </c>
      <c r="D920" s="38">
        <v>40009</v>
      </c>
      <c r="E920" s="101">
        <v>-18199.900000000001</v>
      </c>
    </row>
    <row r="921" spans="1:5">
      <c r="A921" s="41"/>
      <c r="B921" s="280" t="s">
        <v>34</v>
      </c>
      <c r="C921" s="280" t="s">
        <v>17</v>
      </c>
      <c r="D921" s="38">
        <v>40132</v>
      </c>
      <c r="E921" s="101">
        <v>-11350</v>
      </c>
    </row>
    <row r="922" spans="1:5">
      <c r="A922" s="41"/>
      <c r="B922" s="103" t="s">
        <v>76</v>
      </c>
      <c r="C922" s="280" t="s">
        <v>127</v>
      </c>
      <c r="D922" s="38">
        <v>40188</v>
      </c>
      <c r="E922" s="101">
        <v>-866124</v>
      </c>
    </row>
    <row r="923" spans="1:5">
      <c r="A923" s="41"/>
      <c r="B923" s="103" t="s">
        <v>76</v>
      </c>
      <c r="C923" s="280" t="s">
        <v>55</v>
      </c>
      <c r="D923" s="38">
        <v>40188</v>
      </c>
      <c r="E923" s="101">
        <v>-754290</v>
      </c>
    </row>
    <row r="924" spans="1:5">
      <c r="A924" s="280"/>
      <c r="B924" s="280" t="s">
        <v>104</v>
      </c>
      <c r="C924" s="280" t="s">
        <v>17</v>
      </c>
      <c r="D924" s="38">
        <v>40252</v>
      </c>
      <c r="E924" s="101">
        <v>100</v>
      </c>
    </row>
    <row r="925" spans="1:5">
      <c r="A925" s="41"/>
      <c r="B925" s="280" t="s">
        <v>128</v>
      </c>
      <c r="C925" s="280" t="s">
        <v>129</v>
      </c>
      <c r="D925" s="38">
        <v>40369</v>
      </c>
      <c r="E925" s="101">
        <v>-59029</v>
      </c>
    </row>
    <row r="926" spans="1:5">
      <c r="A926" s="41"/>
      <c r="B926" s="280" t="s">
        <v>130</v>
      </c>
      <c r="C926" s="280" t="s">
        <v>98</v>
      </c>
      <c r="D926" s="38">
        <v>40801</v>
      </c>
      <c r="E926" s="101">
        <v>-3480</v>
      </c>
    </row>
    <row r="927" spans="1:5">
      <c r="A927" s="41"/>
      <c r="B927" s="280" t="s">
        <v>131</v>
      </c>
      <c r="C927" s="280" t="s">
        <v>19</v>
      </c>
      <c r="D927" s="38">
        <v>42277</v>
      </c>
      <c r="E927" s="104">
        <v>-2219</v>
      </c>
    </row>
    <row r="928" spans="1:5">
      <c r="A928" s="41"/>
      <c r="B928" s="280" t="s">
        <v>40</v>
      </c>
      <c r="C928" s="280" t="s">
        <v>19</v>
      </c>
      <c r="D928" s="38">
        <v>43190</v>
      </c>
      <c r="E928" s="102">
        <v>19479197</v>
      </c>
    </row>
    <row r="929" spans="1:6">
      <c r="A929" s="41"/>
      <c r="B929" s="280" t="s">
        <v>73</v>
      </c>
      <c r="C929" s="280" t="s">
        <v>805</v>
      </c>
      <c r="D929" s="38">
        <v>43220</v>
      </c>
      <c r="E929" s="102">
        <v>-20870347</v>
      </c>
    </row>
    <row r="930" spans="1:6">
      <c r="A930" s="41"/>
      <c r="B930" s="280" t="s">
        <v>73</v>
      </c>
      <c r="C930" s="280" t="s">
        <v>781</v>
      </c>
      <c r="D930" s="38">
        <v>43220</v>
      </c>
      <c r="E930" s="868">
        <v>-2077130</v>
      </c>
      <c r="F930" s="864">
        <v>3604</v>
      </c>
    </row>
    <row r="931" spans="1:6">
      <c r="A931" s="41"/>
      <c r="B931" s="280" t="s">
        <v>34</v>
      </c>
      <c r="C931" s="280" t="s">
        <v>17</v>
      </c>
      <c r="D931" s="168">
        <v>43235</v>
      </c>
      <c r="E931" s="102">
        <v>16295711</v>
      </c>
      <c r="F931" s="864" t="s">
        <v>820</v>
      </c>
    </row>
    <row r="932" spans="1:6">
      <c r="A932" s="41"/>
      <c r="B932" s="280" t="s">
        <v>34</v>
      </c>
      <c r="C932" s="280" t="s">
        <v>19</v>
      </c>
      <c r="D932" s="38">
        <v>43250</v>
      </c>
      <c r="E932" s="102">
        <v>16676044</v>
      </c>
      <c r="F932" s="864" t="s">
        <v>820</v>
      </c>
    </row>
    <row r="933" spans="1:6">
      <c r="A933" s="41"/>
      <c r="B933" s="280"/>
      <c r="C933" s="280"/>
      <c r="D933" s="38"/>
      <c r="E933" s="102">
        <v>-100</v>
      </c>
    </row>
    <row r="934" spans="1:6">
      <c r="A934" s="41"/>
      <c r="B934" s="280"/>
      <c r="C934" s="280"/>
      <c r="D934" s="38"/>
      <c r="E934" s="102"/>
    </row>
    <row r="935" spans="1:6">
      <c r="A935" s="93"/>
      <c r="B935" s="67"/>
      <c r="C935" s="280"/>
      <c r="D935" s="68"/>
      <c r="E935" s="105"/>
    </row>
    <row r="936" spans="1:6">
      <c r="A936" s="53"/>
      <c r="B936" s="53"/>
      <c r="C936" s="1238" t="s">
        <v>801</v>
      </c>
      <c r="D936" s="1239"/>
      <c r="E936" s="11">
        <f>SUM(E911:E935)</f>
        <v>28113861.399999999</v>
      </c>
    </row>
    <row r="937" spans="1:6">
      <c r="A937" s="55" t="s">
        <v>23</v>
      </c>
      <c r="B937" s="22"/>
      <c r="C937" s="22"/>
      <c r="D937" s="22"/>
      <c r="E937" s="22"/>
    </row>
    <row r="938" spans="1:6">
      <c r="A938" s="19"/>
      <c r="B938" s="20"/>
      <c r="C938" s="20"/>
      <c r="D938" s="21"/>
      <c r="E938" s="22"/>
    </row>
    <row r="939" spans="1:6">
      <c r="A939" s="19"/>
      <c r="B939" s="20"/>
      <c r="C939" s="20"/>
      <c r="D939" s="21"/>
      <c r="E939" s="22"/>
    </row>
    <row r="940" spans="1:6">
      <c r="A940" s="19" t="s">
        <v>0</v>
      </c>
      <c r="B940" s="20"/>
      <c r="C940" s="20"/>
      <c r="D940" s="21"/>
      <c r="E940" s="22"/>
    </row>
    <row r="941" spans="1:6">
      <c r="A941" s="19" t="s">
        <v>1</v>
      </c>
      <c r="B941" s="20"/>
      <c r="C941" s="19" t="s">
        <v>2</v>
      </c>
      <c r="D941" s="21"/>
      <c r="E941" s="21"/>
    </row>
    <row r="942" spans="1:6">
      <c r="A942" s="19"/>
      <c r="B942" s="23"/>
      <c r="C942" s="20"/>
      <c r="D942" s="22"/>
      <c r="E942" s="22"/>
    </row>
    <row r="943" spans="1:6">
      <c r="A943" s="19"/>
      <c r="B943" s="23"/>
      <c r="C943" s="20"/>
      <c r="D943" s="22"/>
      <c r="E943" s="22"/>
    </row>
    <row r="944" spans="1:6">
      <c r="A944" s="19" t="s">
        <v>3</v>
      </c>
      <c r="B944" s="23"/>
      <c r="C944" s="20"/>
      <c r="D944" s="22"/>
      <c r="E944" s="22"/>
    </row>
    <row r="945" spans="1:5">
      <c r="A945" s="21"/>
      <c r="B945" s="24"/>
      <c r="C945" s="21"/>
      <c r="D945" s="22"/>
      <c r="E945" s="22"/>
    </row>
    <row r="946" spans="1:5">
      <c r="A946" s="21" t="s">
        <v>132</v>
      </c>
      <c r="B946" s="24"/>
      <c r="C946" s="21"/>
      <c r="D946" s="22"/>
      <c r="E946" s="22"/>
    </row>
    <row r="947" spans="1:5">
      <c r="A947" s="21" t="s">
        <v>5</v>
      </c>
      <c r="B947" s="21"/>
      <c r="C947" s="21"/>
      <c r="D947" s="22"/>
      <c r="E947" s="22"/>
    </row>
    <row r="948" spans="1:5">
      <c r="A948" s="21" t="s">
        <v>6</v>
      </c>
      <c r="B948" s="22"/>
      <c r="C948" s="22"/>
      <c r="D948" s="22"/>
      <c r="E948" s="22"/>
    </row>
    <row r="949" spans="1:5">
      <c r="A949" s="820" t="s">
        <v>7</v>
      </c>
      <c r="B949" s="26" t="s">
        <v>8</v>
      </c>
      <c r="C949" s="1238" t="s">
        <v>9</v>
      </c>
      <c r="D949" s="1240"/>
      <c r="E949" s="820" t="s">
        <v>10</v>
      </c>
    </row>
    <row r="950" spans="1:5">
      <c r="A950" s="27"/>
      <c r="B950" s="28" t="s">
        <v>11</v>
      </c>
      <c r="C950" s="820"/>
      <c r="D950" s="29"/>
      <c r="E950" s="27" t="s">
        <v>12</v>
      </c>
    </row>
    <row r="951" spans="1:5">
      <c r="A951" s="30"/>
      <c r="B951" s="31"/>
      <c r="C951" s="821" t="s">
        <v>13</v>
      </c>
      <c r="D951" s="822" t="s">
        <v>14</v>
      </c>
      <c r="E951" s="821"/>
    </row>
    <row r="952" spans="1:5">
      <c r="A952" s="34" t="s">
        <v>133</v>
      </c>
      <c r="B952" s="34" t="s">
        <v>105</v>
      </c>
      <c r="C952" s="34" t="s">
        <v>19</v>
      </c>
      <c r="D952" s="35">
        <v>38655</v>
      </c>
      <c r="E952" s="94">
        <v>-25262.36</v>
      </c>
    </row>
    <row r="953" spans="1:5">
      <c r="A953" s="280"/>
      <c r="B953" s="280" t="s">
        <v>18</v>
      </c>
      <c r="C953" s="280" t="s">
        <v>17</v>
      </c>
      <c r="D953" s="38">
        <v>38732</v>
      </c>
      <c r="E953" s="89">
        <v>2268517.54</v>
      </c>
    </row>
    <row r="954" spans="1:5">
      <c r="A954" s="41"/>
      <c r="B954" s="280" t="s">
        <v>18</v>
      </c>
      <c r="C954" s="280" t="s">
        <v>19</v>
      </c>
      <c r="D954" s="38">
        <v>38747</v>
      </c>
      <c r="E954" s="89">
        <v>2332040.96</v>
      </c>
    </row>
    <row r="955" spans="1:5">
      <c r="A955" s="41"/>
      <c r="B955" s="280" t="s">
        <v>18</v>
      </c>
      <c r="C955" s="280" t="s">
        <v>17</v>
      </c>
      <c r="D955" s="38">
        <v>38763</v>
      </c>
      <c r="E955" s="89">
        <v>1991407.97</v>
      </c>
    </row>
    <row r="956" spans="1:5">
      <c r="A956" s="41"/>
      <c r="B956" s="280" t="s">
        <v>18</v>
      </c>
      <c r="C956" s="280" t="s">
        <v>19</v>
      </c>
      <c r="D956" s="38">
        <v>38776</v>
      </c>
      <c r="E956" s="89">
        <v>1478135.45</v>
      </c>
    </row>
    <row r="957" spans="1:5">
      <c r="A957" s="41"/>
      <c r="B957" s="280" t="s">
        <v>18</v>
      </c>
      <c r="C957" s="280" t="s">
        <v>17</v>
      </c>
      <c r="D957" s="38">
        <v>38791</v>
      </c>
      <c r="E957" s="89">
        <v>1921271.12</v>
      </c>
    </row>
    <row r="958" spans="1:5">
      <c r="A958" s="41"/>
      <c r="B958" s="280" t="s">
        <v>134</v>
      </c>
      <c r="C958" s="280" t="s">
        <v>135</v>
      </c>
      <c r="D958" s="38">
        <v>38847</v>
      </c>
      <c r="E958" s="88">
        <v>-3045563.49</v>
      </c>
    </row>
    <row r="959" spans="1:5">
      <c r="A959" s="41"/>
      <c r="B959" s="280" t="s">
        <v>134</v>
      </c>
      <c r="C959" s="280" t="s">
        <v>135</v>
      </c>
      <c r="D959" s="38">
        <v>38847</v>
      </c>
      <c r="E959" s="88">
        <v>-3000000</v>
      </c>
    </row>
    <row r="960" spans="1:5">
      <c r="A960" s="280"/>
      <c r="B960" s="280" t="s">
        <v>136</v>
      </c>
      <c r="C960" s="280" t="s">
        <v>19</v>
      </c>
      <c r="D960" s="38">
        <v>38959</v>
      </c>
      <c r="E960" s="88">
        <v>-934274.31</v>
      </c>
    </row>
    <row r="961" spans="1:5">
      <c r="A961" s="41"/>
      <c r="B961" s="280" t="s">
        <v>136</v>
      </c>
      <c r="C961" s="280" t="s">
        <v>19</v>
      </c>
      <c r="D961" s="38">
        <v>38990</v>
      </c>
      <c r="E961" s="88">
        <v>-133040.12</v>
      </c>
    </row>
    <row r="962" spans="1:5">
      <c r="A962" s="41"/>
      <c r="B962" s="280"/>
      <c r="C962" s="280"/>
      <c r="D962" s="42"/>
      <c r="E962" s="89"/>
    </row>
    <row r="963" spans="1:5">
      <c r="A963" s="41"/>
      <c r="B963" s="281"/>
      <c r="C963" s="280"/>
      <c r="D963" s="42"/>
      <c r="E963" s="88"/>
    </row>
    <row r="964" spans="1:5">
      <c r="A964" s="41"/>
      <c r="B964" s="281"/>
      <c r="C964" s="280"/>
      <c r="D964" s="42"/>
      <c r="E964" s="88"/>
    </row>
    <row r="965" spans="1:5">
      <c r="A965" s="41"/>
      <c r="B965" s="281"/>
      <c r="C965" s="280"/>
      <c r="D965" s="42"/>
      <c r="E965" s="88"/>
    </row>
    <row r="966" spans="1:5">
      <c r="A966" s="41"/>
      <c r="B966" s="281"/>
      <c r="C966" s="280"/>
      <c r="D966" s="42"/>
      <c r="E966" s="88"/>
    </row>
    <row r="967" spans="1:5">
      <c r="A967" s="41"/>
      <c r="B967" s="281"/>
      <c r="C967" s="280"/>
      <c r="D967" s="42"/>
      <c r="E967" s="88"/>
    </row>
    <row r="968" spans="1:5">
      <c r="A968" s="41"/>
      <c r="B968" s="281"/>
      <c r="C968" s="280"/>
      <c r="D968" s="42"/>
      <c r="E968" s="88"/>
    </row>
    <row r="969" spans="1:5">
      <c r="A969" s="41"/>
      <c r="B969" s="281"/>
      <c r="C969" s="280"/>
      <c r="D969" s="42"/>
      <c r="E969" s="88"/>
    </row>
    <row r="970" spans="1:5">
      <c r="A970" s="41"/>
      <c r="B970" s="281"/>
      <c r="C970" s="280"/>
      <c r="D970" s="42"/>
      <c r="E970" s="88"/>
    </row>
    <row r="971" spans="1:5">
      <c r="A971" s="41"/>
      <c r="B971" s="281"/>
      <c r="C971" s="280"/>
      <c r="D971" s="42"/>
      <c r="E971" s="88"/>
    </row>
    <row r="972" spans="1:5">
      <c r="A972" s="41"/>
      <c r="B972" s="281"/>
      <c r="C972" s="280"/>
      <c r="D972" s="42"/>
      <c r="E972" s="88"/>
    </row>
    <row r="973" spans="1:5">
      <c r="A973" s="41"/>
      <c r="B973" s="281"/>
      <c r="C973" s="280"/>
      <c r="D973" s="42"/>
      <c r="E973" s="88"/>
    </row>
    <row r="974" spans="1:5">
      <c r="A974" s="41"/>
      <c r="B974" s="281"/>
      <c r="C974" s="280"/>
      <c r="D974" s="42"/>
      <c r="E974" s="88"/>
    </row>
    <row r="975" spans="1:5">
      <c r="A975" s="41"/>
      <c r="B975" s="281"/>
      <c r="C975" s="280"/>
      <c r="D975" s="42"/>
      <c r="E975" s="88"/>
    </row>
    <row r="976" spans="1:5">
      <c r="A976" s="41"/>
      <c r="B976" s="281"/>
      <c r="C976" s="280"/>
      <c r="D976" s="42"/>
      <c r="E976" s="88"/>
    </row>
    <row r="977" spans="1:5">
      <c r="A977" s="41"/>
      <c r="B977" s="281"/>
      <c r="C977" s="280"/>
      <c r="D977" s="42"/>
      <c r="E977" s="88"/>
    </row>
    <row r="978" spans="1:5">
      <c r="A978" s="30"/>
      <c r="B978" s="51"/>
      <c r="C978" s="47"/>
      <c r="D978" s="49"/>
      <c r="E978" s="50"/>
    </row>
    <row r="979" spans="1:5">
      <c r="A979" s="52"/>
      <c r="B979" s="53"/>
      <c r="C979" s="1238" t="s">
        <v>801</v>
      </c>
      <c r="D979" s="1239"/>
      <c r="E979" s="62">
        <v>2853232.7599999993</v>
      </c>
    </row>
    <row r="980" spans="1:5">
      <c r="A980" s="55" t="s">
        <v>23</v>
      </c>
      <c r="B980" s="53"/>
      <c r="C980" s="53"/>
      <c r="D980" s="53"/>
      <c r="E980" s="53"/>
    </row>
    <row r="981" spans="1:5">
      <c r="A981" s="19" t="s">
        <v>0</v>
      </c>
      <c r="B981" s="20"/>
      <c r="C981" s="20"/>
      <c r="D981" s="21"/>
      <c r="E981" s="22"/>
    </row>
    <row r="982" spans="1:5">
      <c r="A982" s="19" t="s">
        <v>1</v>
      </c>
      <c r="B982" s="20"/>
      <c r="C982" s="19" t="s">
        <v>2</v>
      </c>
      <c r="D982" s="21"/>
      <c r="E982" s="21"/>
    </row>
    <row r="983" spans="1:5">
      <c r="A983" s="19"/>
      <c r="B983" s="23"/>
      <c r="C983" s="20"/>
      <c r="D983" s="22"/>
      <c r="E983" s="22"/>
    </row>
    <row r="984" spans="1:5">
      <c r="A984" s="19"/>
      <c r="B984" s="23"/>
      <c r="C984" s="20"/>
      <c r="D984" s="22"/>
      <c r="E984" s="22"/>
    </row>
    <row r="985" spans="1:5">
      <c r="A985" s="19" t="s">
        <v>3</v>
      </c>
      <c r="B985" s="23"/>
      <c r="C985" s="20"/>
      <c r="D985" s="22"/>
      <c r="E985" s="22"/>
    </row>
    <row r="986" spans="1:5">
      <c r="A986" s="21"/>
      <c r="B986" s="24"/>
      <c r="C986" s="21"/>
      <c r="D986" s="22"/>
      <c r="E986" s="22"/>
    </row>
    <row r="987" spans="1:5">
      <c r="A987" s="21" t="s">
        <v>137</v>
      </c>
      <c r="B987" s="24"/>
      <c r="C987" s="21"/>
      <c r="D987" s="22"/>
      <c r="E987" s="22"/>
    </row>
    <row r="988" spans="1:5">
      <c r="A988" s="21" t="s">
        <v>5</v>
      </c>
      <c r="B988" s="21"/>
      <c r="C988" s="21"/>
      <c r="D988" s="22"/>
      <c r="E988" s="22"/>
    </row>
    <row r="989" spans="1:5">
      <c r="A989" s="21" t="s">
        <v>6</v>
      </c>
      <c r="B989" s="22"/>
      <c r="C989" s="22"/>
      <c r="D989" s="22"/>
      <c r="E989" s="22"/>
    </row>
    <row r="990" spans="1:5">
      <c r="A990" s="820" t="s">
        <v>7</v>
      </c>
      <c r="B990" s="26" t="s">
        <v>8</v>
      </c>
      <c r="C990" s="1238" t="s">
        <v>9</v>
      </c>
      <c r="D990" s="1240"/>
      <c r="E990" s="820" t="s">
        <v>10</v>
      </c>
    </row>
    <row r="991" spans="1:5">
      <c r="A991" s="27"/>
      <c r="B991" s="28" t="s">
        <v>11</v>
      </c>
      <c r="C991" s="820"/>
      <c r="D991" s="29"/>
      <c r="E991" s="27" t="s">
        <v>12</v>
      </c>
    </row>
    <row r="992" spans="1:5">
      <c r="A992" s="30"/>
      <c r="B992" s="31"/>
      <c r="C992" s="821" t="s">
        <v>13</v>
      </c>
      <c r="D992" s="822" t="s">
        <v>14</v>
      </c>
      <c r="E992" s="821"/>
    </row>
    <row r="993" spans="1:5">
      <c r="A993" s="34" t="s">
        <v>138</v>
      </c>
      <c r="B993" s="34" t="s">
        <v>139</v>
      </c>
      <c r="C993" s="34" t="s">
        <v>19</v>
      </c>
      <c r="D993" s="35">
        <v>39082</v>
      </c>
      <c r="E993" s="106">
        <v>21419.65</v>
      </c>
    </row>
    <row r="994" spans="1:5">
      <c r="A994" s="280"/>
      <c r="B994" s="280"/>
      <c r="C994" s="77"/>
      <c r="D994" s="82"/>
      <c r="E994" s="107"/>
    </row>
    <row r="995" spans="1:5">
      <c r="A995" s="41"/>
      <c r="B995" s="280"/>
      <c r="C995" s="77"/>
      <c r="D995" s="41"/>
      <c r="E995" s="46"/>
    </row>
    <row r="996" spans="1:5">
      <c r="A996" s="41"/>
      <c r="B996" s="280"/>
      <c r="C996" s="77"/>
      <c r="D996" s="41"/>
      <c r="E996" s="46"/>
    </row>
    <row r="997" spans="1:5">
      <c r="A997" s="41"/>
      <c r="B997" s="280"/>
      <c r="C997" s="77"/>
      <c r="D997" s="41"/>
      <c r="E997" s="46"/>
    </row>
    <row r="998" spans="1:5">
      <c r="A998" s="41"/>
      <c r="B998" s="280"/>
      <c r="C998" s="77"/>
      <c r="D998" s="41"/>
      <c r="E998" s="46"/>
    </row>
    <row r="999" spans="1:5">
      <c r="A999" s="41"/>
      <c r="B999" s="280"/>
      <c r="C999" s="77"/>
      <c r="D999" s="41"/>
      <c r="E999" s="46"/>
    </row>
    <row r="1000" spans="1:5">
      <c r="A1000" s="41"/>
      <c r="B1000" s="280"/>
      <c r="C1000" s="77"/>
      <c r="D1000" s="41"/>
      <c r="E1000" s="46"/>
    </row>
    <row r="1001" spans="1:5">
      <c r="A1001" s="41"/>
      <c r="B1001" s="280"/>
      <c r="C1001" s="77"/>
      <c r="D1001" s="41"/>
      <c r="E1001" s="46"/>
    </row>
    <row r="1002" spans="1:5">
      <c r="A1002" s="41"/>
      <c r="B1002" s="280"/>
      <c r="C1002" s="77"/>
      <c r="D1002" s="41"/>
      <c r="E1002" s="46"/>
    </row>
    <row r="1003" spans="1:5">
      <c r="A1003" s="41"/>
      <c r="B1003" s="280"/>
      <c r="C1003" s="77"/>
      <c r="D1003" s="41"/>
      <c r="E1003" s="46"/>
    </row>
    <row r="1004" spans="1:5">
      <c r="A1004" s="41"/>
      <c r="B1004" s="1248" t="s">
        <v>140</v>
      </c>
      <c r="C1004" s="1249"/>
      <c r="D1004" s="1250"/>
      <c r="E1004" s="46"/>
    </row>
    <row r="1005" spans="1:5">
      <c r="A1005" s="41"/>
      <c r="B1005" s="1248"/>
      <c r="C1005" s="1249"/>
      <c r="D1005" s="1250"/>
      <c r="E1005" s="46"/>
    </row>
    <row r="1006" spans="1:5">
      <c r="A1006" s="41"/>
      <c r="B1006" s="1248"/>
      <c r="C1006" s="1249"/>
      <c r="D1006" s="1250"/>
      <c r="E1006" s="46"/>
    </row>
    <row r="1007" spans="1:5">
      <c r="A1007" s="41"/>
      <c r="B1007" s="1248"/>
      <c r="C1007" s="1249"/>
      <c r="D1007" s="1250"/>
      <c r="E1007" s="46"/>
    </row>
    <row r="1008" spans="1:5">
      <c r="A1008" s="41"/>
      <c r="B1008" s="280"/>
      <c r="C1008" s="77"/>
      <c r="D1008" s="41"/>
      <c r="E1008" s="46"/>
    </row>
    <row r="1009" spans="1:5">
      <c r="A1009" s="41"/>
      <c r="B1009" s="280"/>
      <c r="C1009" s="77"/>
      <c r="D1009" s="41"/>
      <c r="E1009" s="46"/>
    </row>
    <row r="1010" spans="1:5">
      <c r="A1010" s="41"/>
      <c r="B1010" s="280"/>
      <c r="C1010" s="77"/>
      <c r="D1010" s="41"/>
      <c r="E1010" s="46"/>
    </row>
    <row r="1011" spans="1:5">
      <c r="A1011" s="41"/>
      <c r="B1011" s="280"/>
      <c r="C1011" s="77"/>
      <c r="D1011" s="41"/>
      <c r="E1011" s="46"/>
    </row>
    <row r="1012" spans="1:5">
      <c r="A1012" s="41"/>
      <c r="B1012" s="280"/>
      <c r="C1012" s="77"/>
      <c r="D1012" s="41"/>
      <c r="E1012" s="46"/>
    </row>
    <row r="1013" spans="1:5">
      <c r="A1013" s="41"/>
      <c r="B1013" s="280"/>
      <c r="C1013" s="77"/>
      <c r="D1013" s="41"/>
      <c r="E1013" s="46"/>
    </row>
    <row r="1014" spans="1:5">
      <c r="A1014" s="41"/>
      <c r="B1014" s="280"/>
      <c r="C1014" s="77"/>
      <c r="D1014" s="41"/>
      <c r="E1014" s="46"/>
    </row>
    <row r="1015" spans="1:5">
      <c r="A1015" s="41"/>
      <c r="B1015" s="280"/>
      <c r="C1015" s="77"/>
      <c r="D1015" s="41"/>
      <c r="E1015" s="46"/>
    </row>
    <row r="1016" spans="1:5">
      <c r="A1016" s="41"/>
      <c r="B1016" s="280"/>
      <c r="C1016" s="77"/>
      <c r="D1016" s="41"/>
      <c r="E1016" s="46"/>
    </row>
    <row r="1017" spans="1:5">
      <c r="A1017" s="280"/>
      <c r="B1017" s="280"/>
      <c r="C1017" s="77"/>
      <c r="D1017" s="41"/>
      <c r="E1017" s="46"/>
    </row>
    <row r="1018" spans="1:5">
      <c r="A1018" s="41"/>
      <c r="B1018" s="280"/>
      <c r="C1018" s="77"/>
      <c r="D1018" s="41"/>
      <c r="E1018" s="46"/>
    </row>
    <row r="1019" spans="1:5">
      <c r="A1019" s="30"/>
      <c r="B1019" s="51"/>
      <c r="C1019" s="30"/>
      <c r="D1019" s="49"/>
      <c r="E1019" s="50"/>
    </row>
    <row r="1020" spans="1:5">
      <c r="A1020" s="52"/>
      <c r="B1020" s="53"/>
      <c r="C1020" s="1238" t="s">
        <v>801</v>
      </c>
      <c r="D1020" s="1239"/>
      <c r="E1020" s="54">
        <v>21419.65</v>
      </c>
    </row>
    <row r="1021" spans="1:5">
      <c r="A1021" s="55" t="s">
        <v>23</v>
      </c>
      <c r="B1021" s="53"/>
      <c r="C1021" s="53"/>
      <c r="D1021" s="53"/>
      <c r="E1021" s="53"/>
    </row>
    <row r="1022" spans="1:5">
      <c r="A1022" s="19" t="s">
        <v>0</v>
      </c>
      <c r="B1022" s="20"/>
      <c r="C1022" s="20"/>
      <c r="D1022" s="21"/>
      <c r="E1022" s="22"/>
    </row>
    <row r="1023" spans="1:5">
      <c r="A1023" s="19" t="s">
        <v>1</v>
      </c>
      <c r="B1023" s="20"/>
      <c r="C1023" s="19" t="s">
        <v>2</v>
      </c>
      <c r="D1023" s="21"/>
      <c r="E1023" s="21"/>
    </row>
    <row r="1024" spans="1:5">
      <c r="A1024" s="19"/>
      <c r="B1024" s="23"/>
      <c r="C1024" s="20"/>
      <c r="D1024" s="22"/>
      <c r="E1024" s="22"/>
    </row>
    <row r="1025" spans="1:5">
      <c r="A1025" s="19"/>
      <c r="B1025" s="23"/>
      <c r="C1025" s="20"/>
      <c r="D1025" s="22"/>
      <c r="E1025" s="22"/>
    </row>
    <row r="1026" spans="1:5">
      <c r="A1026" s="19" t="s">
        <v>3</v>
      </c>
      <c r="B1026" s="23"/>
      <c r="C1026" s="20"/>
      <c r="D1026" s="22"/>
      <c r="E1026" s="22"/>
    </row>
    <row r="1027" spans="1:5">
      <c r="A1027" s="21"/>
      <c r="B1027" s="24"/>
      <c r="C1027" s="21"/>
      <c r="D1027" s="22"/>
      <c r="E1027" s="22"/>
    </row>
    <row r="1028" spans="1:5">
      <c r="A1028" s="21" t="s">
        <v>141</v>
      </c>
      <c r="B1028" s="24"/>
      <c r="C1028" s="21"/>
      <c r="D1028" s="22"/>
      <c r="E1028" s="22"/>
    </row>
    <row r="1029" spans="1:5">
      <c r="A1029" s="21" t="s">
        <v>5</v>
      </c>
      <c r="B1029" s="21"/>
      <c r="C1029" s="21"/>
      <c r="D1029" s="22"/>
      <c r="E1029" s="22"/>
    </row>
    <row r="1030" spans="1:5">
      <c r="A1030" s="21" t="s">
        <v>6</v>
      </c>
      <c r="B1030" s="22"/>
      <c r="C1030" s="22"/>
      <c r="D1030" s="22"/>
      <c r="E1030" s="22"/>
    </row>
    <row r="1031" spans="1:5">
      <c r="A1031" s="820" t="s">
        <v>7</v>
      </c>
      <c r="B1031" s="26" t="s">
        <v>8</v>
      </c>
      <c r="C1031" s="1238" t="s">
        <v>9</v>
      </c>
      <c r="D1031" s="1239"/>
      <c r="E1031" s="820" t="s">
        <v>10</v>
      </c>
    </row>
    <row r="1032" spans="1:5">
      <c r="A1032" s="27"/>
      <c r="B1032" s="28" t="s">
        <v>11</v>
      </c>
      <c r="C1032" s="820"/>
      <c r="D1032" s="29"/>
      <c r="E1032" s="27" t="s">
        <v>12</v>
      </c>
    </row>
    <row r="1033" spans="1:5">
      <c r="A1033" s="30"/>
      <c r="B1033" s="31"/>
      <c r="C1033" s="821" t="s">
        <v>13</v>
      </c>
      <c r="D1033" s="822" t="s">
        <v>14</v>
      </c>
      <c r="E1033" s="821"/>
    </row>
    <row r="1034" spans="1:5">
      <c r="A1034" s="34" t="s">
        <v>142</v>
      </c>
      <c r="B1034" s="34" t="s">
        <v>104</v>
      </c>
      <c r="C1034" s="280" t="s">
        <v>17</v>
      </c>
      <c r="D1034" s="35">
        <v>39736</v>
      </c>
      <c r="E1034" s="87">
        <v>215.8</v>
      </c>
    </row>
    <row r="1035" spans="1:5">
      <c r="A1035" s="280"/>
      <c r="B1035" s="280" t="s">
        <v>18</v>
      </c>
      <c r="C1035" s="280" t="s">
        <v>17</v>
      </c>
      <c r="D1035" s="38">
        <v>39797</v>
      </c>
      <c r="E1035" s="89">
        <v>673</v>
      </c>
    </row>
    <row r="1036" spans="1:5">
      <c r="A1036" s="41"/>
      <c r="B1036" s="280" t="s">
        <v>34</v>
      </c>
      <c r="C1036" s="280" t="s">
        <v>19</v>
      </c>
      <c r="D1036" s="38">
        <v>39933</v>
      </c>
      <c r="E1036" s="89">
        <v>18501</v>
      </c>
    </row>
    <row r="1037" spans="1:5">
      <c r="A1037" s="41"/>
      <c r="B1037" s="280" t="s">
        <v>104</v>
      </c>
      <c r="C1037" s="280" t="s">
        <v>19</v>
      </c>
      <c r="D1037" s="38">
        <v>39964</v>
      </c>
      <c r="E1037" s="89">
        <v>476.05</v>
      </c>
    </row>
    <row r="1038" spans="1:5">
      <c r="A1038" s="41"/>
      <c r="B1038" s="103" t="s">
        <v>118</v>
      </c>
      <c r="C1038" s="103" t="s">
        <v>119</v>
      </c>
      <c r="D1038" s="108">
        <v>39994</v>
      </c>
      <c r="E1038" s="88">
        <v>-45120</v>
      </c>
    </row>
    <row r="1039" spans="1:5">
      <c r="A1039" s="41"/>
      <c r="B1039" s="103" t="s">
        <v>118</v>
      </c>
      <c r="C1039" s="103" t="s">
        <v>119</v>
      </c>
      <c r="D1039" s="108">
        <v>39994</v>
      </c>
      <c r="E1039" s="88">
        <v>-45120</v>
      </c>
    </row>
    <row r="1040" spans="1:5">
      <c r="A1040" s="41"/>
      <c r="B1040" s="103" t="s">
        <v>118</v>
      </c>
      <c r="C1040" s="103" t="s">
        <v>119</v>
      </c>
      <c r="D1040" s="108">
        <v>39994</v>
      </c>
      <c r="E1040" s="88">
        <v>-45120</v>
      </c>
    </row>
    <row r="1041" spans="1:8">
      <c r="A1041" s="280"/>
      <c r="B1041" s="225" t="s">
        <v>143</v>
      </c>
      <c r="C1041" s="225" t="s">
        <v>33</v>
      </c>
      <c r="D1041" s="226">
        <v>40967</v>
      </c>
      <c r="E1041" s="90">
        <v>-188254</v>
      </c>
    </row>
    <row r="1042" spans="1:8">
      <c r="A1042" s="280"/>
      <c r="B1042" s="280" t="s">
        <v>40</v>
      </c>
      <c r="C1042" s="280" t="s">
        <v>17</v>
      </c>
      <c r="D1042" s="168">
        <v>43174</v>
      </c>
      <c r="E1042" s="91">
        <v>9678048</v>
      </c>
    </row>
    <row r="1043" spans="1:8">
      <c r="A1043" s="280"/>
      <c r="B1043" s="280" t="s">
        <v>73</v>
      </c>
      <c r="C1043" s="280" t="s">
        <v>292</v>
      </c>
      <c r="D1043" s="38">
        <v>43190</v>
      </c>
      <c r="E1043" s="91">
        <v>-15000</v>
      </c>
    </row>
    <row r="1044" spans="1:8">
      <c r="A1044" s="280"/>
      <c r="B1044" s="280" t="s">
        <v>73</v>
      </c>
      <c r="C1044" s="280" t="s">
        <v>781</v>
      </c>
      <c r="D1044" s="38">
        <v>43220</v>
      </c>
      <c r="E1044" s="91">
        <v>-9105481</v>
      </c>
    </row>
    <row r="1045" spans="1:8">
      <c r="A1045" s="280"/>
      <c r="B1045" s="280" t="s">
        <v>73</v>
      </c>
      <c r="C1045" s="280" t="s">
        <v>805</v>
      </c>
      <c r="D1045" s="38">
        <v>43220</v>
      </c>
      <c r="E1045" s="89">
        <v>-10885</v>
      </c>
    </row>
    <row r="1046" spans="1:8">
      <c r="A1046" s="280"/>
      <c r="B1046" s="280" t="s">
        <v>40</v>
      </c>
      <c r="C1046" s="280" t="s">
        <v>19</v>
      </c>
      <c r="D1046" s="42">
        <v>43220</v>
      </c>
      <c r="E1046" s="89">
        <v>9344595</v>
      </c>
      <c r="F1046" s="864" t="s">
        <v>817</v>
      </c>
    </row>
    <row r="1047" spans="1:8">
      <c r="A1047" s="280"/>
      <c r="B1047" s="280" t="s">
        <v>40</v>
      </c>
      <c r="C1047" s="280" t="s">
        <v>17</v>
      </c>
      <c r="D1047" s="42">
        <v>43235</v>
      </c>
      <c r="E1047" s="89">
        <v>7014703</v>
      </c>
      <c r="F1047" s="864" t="s">
        <v>817</v>
      </c>
    </row>
    <row r="1048" spans="1:8">
      <c r="A1048" s="280"/>
      <c r="B1048" s="280" t="s">
        <v>40</v>
      </c>
      <c r="C1048" s="280" t="s">
        <v>19</v>
      </c>
      <c r="D1048" s="42">
        <v>43250</v>
      </c>
      <c r="E1048" s="89">
        <v>5840025</v>
      </c>
      <c r="F1048" s="864" t="s">
        <v>825</v>
      </c>
    </row>
    <row r="1049" spans="1:8" s="279" customFormat="1">
      <c r="A1049" s="280"/>
      <c r="B1049" s="281" t="s">
        <v>73</v>
      </c>
      <c r="C1049" s="280" t="s">
        <v>756</v>
      </c>
      <c r="D1049" s="42">
        <v>43250</v>
      </c>
      <c r="E1049" s="89">
        <v>-3387867</v>
      </c>
      <c r="F1049" s="864"/>
      <c r="G1049" s="859"/>
      <c r="H1049" s="859"/>
    </row>
    <row r="1050" spans="1:8">
      <c r="A1050" s="280"/>
      <c r="B1050" s="280"/>
      <c r="C1050" s="280"/>
      <c r="D1050" s="38"/>
      <c r="E1050" s="91"/>
    </row>
    <row r="1051" spans="1:8">
      <c r="A1051" s="280"/>
      <c r="B1051" s="281"/>
      <c r="C1051" s="280"/>
      <c r="D1051" s="42"/>
      <c r="E1051" s="89"/>
    </row>
    <row r="1052" spans="1:8">
      <c r="A1052" s="280"/>
      <c r="B1052" s="280"/>
      <c r="C1052" s="280"/>
      <c r="D1052" s="42"/>
      <c r="E1052" s="89"/>
    </row>
    <row r="1053" spans="1:8">
      <c r="A1053" s="280"/>
      <c r="B1053" s="280"/>
      <c r="C1053" s="280"/>
      <c r="D1053" s="38"/>
      <c r="E1053" s="89"/>
    </row>
    <row r="1054" spans="1:8">
      <c r="A1054" s="280"/>
      <c r="B1054" s="281"/>
      <c r="C1054" s="280"/>
      <c r="D1054" s="42"/>
      <c r="E1054" s="89"/>
    </row>
    <row r="1055" spans="1:8">
      <c r="A1055" s="280"/>
      <c r="B1055" s="281"/>
      <c r="C1055" s="280"/>
      <c r="D1055" s="42"/>
      <c r="E1055" s="89"/>
    </row>
    <row r="1056" spans="1:8">
      <c r="A1056" s="280"/>
      <c r="B1056" s="281"/>
      <c r="C1056" s="280"/>
      <c r="D1056" s="42"/>
      <c r="E1056" s="89"/>
    </row>
    <row r="1057" spans="1:5">
      <c r="A1057" s="280"/>
      <c r="B1057" s="281"/>
      <c r="C1057" s="280"/>
      <c r="D1057" s="42"/>
      <c r="E1057" s="89"/>
    </row>
    <row r="1058" spans="1:5">
      <c r="A1058" s="280"/>
      <c r="B1058" s="281"/>
      <c r="C1058" s="280"/>
      <c r="D1058" s="42"/>
      <c r="E1058" s="109"/>
    </row>
    <row r="1059" spans="1:5">
      <c r="A1059" s="280"/>
      <c r="B1059" s="281"/>
      <c r="C1059" s="280"/>
      <c r="D1059" s="42"/>
      <c r="E1059" s="89"/>
    </row>
    <row r="1060" spans="1:5">
      <c r="A1060" s="280"/>
      <c r="B1060" s="281"/>
      <c r="C1060" s="280"/>
      <c r="D1060" s="42"/>
      <c r="E1060" s="89"/>
    </row>
    <row r="1061" spans="1:5">
      <c r="A1061" s="30"/>
      <c r="B1061" s="51"/>
      <c r="C1061" s="30"/>
      <c r="D1061" s="49"/>
      <c r="E1061" s="50"/>
    </row>
    <row r="1062" spans="1:5">
      <c r="A1062" s="52"/>
      <c r="B1062" s="53"/>
      <c r="C1062" s="1238" t="s">
        <v>801</v>
      </c>
      <c r="D1062" s="1239"/>
      <c r="E1062" s="140">
        <f>SUM(E1034:E1061)</f>
        <v>19054389.850000001</v>
      </c>
    </row>
    <row r="1063" spans="1:5">
      <c r="A1063" s="55" t="s">
        <v>23</v>
      </c>
      <c r="B1063" s="22"/>
      <c r="C1063" s="22"/>
      <c r="D1063" s="22"/>
      <c r="E1063" s="22"/>
    </row>
    <row r="1064" spans="1:5">
      <c r="A1064" s="19" t="s">
        <v>0</v>
      </c>
      <c r="B1064" s="20"/>
      <c r="C1064" s="20"/>
      <c r="D1064" s="21"/>
      <c r="E1064" s="22"/>
    </row>
    <row r="1065" spans="1:5">
      <c r="A1065" s="19" t="s">
        <v>1</v>
      </c>
      <c r="B1065" s="20"/>
      <c r="C1065" s="19" t="s">
        <v>2</v>
      </c>
      <c r="D1065" s="21"/>
      <c r="E1065" s="21"/>
    </row>
    <row r="1066" spans="1:5">
      <c r="A1066" s="19"/>
      <c r="B1066" s="23"/>
      <c r="C1066" s="20"/>
      <c r="D1066" s="22"/>
      <c r="E1066" s="22"/>
    </row>
    <row r="1067" spans="1:5">
      <c r="A1067" s="19"/>
      <c r="B1067" s="23"/>
      <c r="C1067" s="20"/>
      <c r="D1067" s="22"/>
      <c r="E1067" s="22"/>
    </row>
    <row r="1068" spans="1:5">
      <c r="A1068" s="19" t="s">
        <v>3</v>
      </c>
      <c r="B1068" s="23"/>
      <c r="C1068" s="20"/>
      <c r="D1068" s="22"/>
      <c r="E1068" s="22"/>
    </row>
    <row r="1069" spans="1:5">
      <c r="A1069" s="21"/>
      <c r="B1069" s="24"/>
      <c r="C1069" s="21"/>
      <c r="D1069" s="22"/>
      <c r="E1069" s="22"/>
    </row>
    <row r="1070" spans="1:5">
      <c r="A1070" s="21" t="s">
        <v>144</v>
      </c>
      <c r="B1070" s="24"/>
      <c r="C1070" s="21"/>
      <c r="D1070" s="22"/>
      <c r="E1070" s="22"/>
    </row>
    <row r="1071" spans="1:5">
      <c r="A1071" s="21" t="s">
        <v>5</v>
      </c>
      <c r="B1071" s="21"/>
      <c r="C1071" s="21"/>
      <c r="D1071" s="22"/>
      <c r="E1071" s="22"/>
    </row>
    <row r="1072" spans="1:5">
      <c r="A1072" s="21" t="s">
        <v>6</v>
      </c>
      <c r="B1072" s="22"/>
      <c r="C1072" s="22"/>
      <c r="D1072" s="22"/>
      <c r="E1072" s="22"/>
    </row>
    <row r="1073" spans="1:5">
      <c r="A1073" s="820" t="s">
        <v>7</v>
      </c>
      <c r="B1073" s="26" t="s">
        <v>8</v>
      </c>
      <c r="C1073" s="1238" t="s">
        <v>9</v>
      </c>
      <c r="D1073" s="1240"/>
      <c r="E1073" s="820" t="s">
        <v>10</v>
      </c>
    </row>
    <row r="1074" spans="1:5">
      <c r="A1074" s="27"/>
      <c r="B1074" s="28" t="s">
        <v>11</v>
      </c>
      <c r="C1074" s="820"/>
      <c r="D1074" s="29"/>
      <c r="E1074" s="27" t="s">
        <v>12</v>
      </c>
    </row>
    <row r="1075" spans="1:5">
      <c r="A1075" s="30"/>
      <c r="B1075" s="31"/>
      <c r="C1075" s="821" t="s">
        <v>13</v>
      </c>
      <c r="D1075" s="822" t="s">
        <v>14</v>
      </c>
      <c r="E1075" s="821"/>
    </row>
    <row r="1076" spans="1:5">
      <c r="A1076" s="34" t="s">
        <v>145</v>
      </c>
      <c r="B1076" s="228" t="s">
        <v>105</v>
      </c>
      <c r="C1076" s="225" t="s">
        <v>17</v>
      </c>
      <c r="D1076" s="229">
        <v>39401</v>
      </c>
      <c r="E1076" s="293">
        <v>-14244.4</v>
      </c>
    </row>
    <row r="1077" spans="1:5">
      <c r="A1077" s="280"/>
      <c r="B1077" s="225" t="s">
        <v>105</v>
      </c>
      <c r="C1077" s="225" t="s">
        <v>19</v>
      </c>
      <c r="D1077" s="227">
        <v>39568</v>
      </c>
      <c r="E1077" s="212">
        <v>-7110</v>
      </c>
    </row>
    <row r="1078" spans="1:5">
      <c r="A1078" s="41"/>
      <c r="B1078" s="225" t="s">
        <v>105</v>
      </c>
      <c r="C1078" s="225" t="s">
        <v>19</v>
      </c>
      <c r="D1078" s="227">
        <v>39629</v>
      </c>
      <c r="E1078" s="212">
        <v>-794</v>
      </c>
    </row>
    <row r="1079" spans="1:5">
      <c r="A1079" s="41"/>
      <c r="B1079" s="280" t="s">
        <v>104</v>
      </c>
      <c r="C1079" s="280" t="s">
        <v>17</v>
      </c>
      <c r="D1079" s="38">
        <v>39706</v>
      </c>
      <c r="E1079" s="284">
        <v>3600</v>
      </c>
    </row>
    <row r="1080" spans="1:5">
      <c r="A1080" s="41"/>
      <c r="B1080" s="225" t="s">
        <v>105</v>
      </c>
      <c r="C1080" s="225" t="s">
        <v>17</v>
      </c>
      <c r="D1080" s="227">
        <v>39706</v>
      </c>
      <c r="E1080" s="212">
        <v>-45997</v>
      </c>
    </row>
    <row r="1081" spans="1:5">
      <c r="A1081" s="41"/>
      <c r="B1081" s="280" t="s">
        <v>104</v>
      </c>
      <c r="C1081" s="280" t="s">
        <v>17</v>
      </c>
      <c r="D1081" s="38">
        <v>39828</v>
      </c>
      <c r="E1081" s="284">
        <v>6183</v>
      </c>
    </row>
    <row r="1082" spans="1:5">
      <c r="A1082" s="41"/>
      <c r="B1082" s="280" t="s">
        <v>104</v>
      </c>
      <c r="C1082" s="280" t="s">
        <v>19</v>
      </c>
      <c r="D1082" s="38">
        <v>39903</v>
      </c>
      <c r="E1082" s="284">
        <v>13129</v>
      </c>
    </row>
    <row r="1083" spans="1:5">
      <c r="A1083" s="41"/>
      <c r="B1083" s="225" t="s">
        <v>105</v>
      </c>
      <c r="C1083" s="225" t="s">
        <v>17</v>
      </c>
      <c r="D1083" s="227">
        <v>40071</v>
      </c>
      <c r="E1083" s="212">
        <v>-300</v>
      </c>
    </row>
    <row r="1084" spans="1:5">
      <c r="A1084" s="280"/>
      <c r="B1084" s="225" t="s">
        <v>105</v>
      </c>
      <c r="C1084" s="225" t="s">
        <v>17</v>
      </c>
      <c r="D1084" s="227">
        <v>40162</v>
      </c>
      <c r="E1084" s="212">
        <v>-83491</v>
      </c>
    </row>
    <row r="1085" spans="1:5">
      <c r="A1085" s="41"/>
      <c r="B1085" s="225" t="s">
        <v>146</v>
      </c>
      <c r="C1085" s="225" t="s">
        <v>17</v>
      </c>
      <c r="D1085" s="226">
        <v>40709</v>
      </c>
      <c r="E1085" s="112">
        <v>-1400</v>
      </c>
    </row>
    <row r="1086" spans="1:5">
      <c r="A1086" s="41"/>
      <c r="B1086" s="225" t="s">
        <v>147</v>
      </c>
      <c r="C1086" s="225" t="s">
        <v>107</v>
      </c>
      <c r="D1086" s="227">
        <v>41912</v>
      </c>
      <c r="E1086" s="112">
        <v>-4700</v>
      </c>
    </row>
    <row r="1087" spans="1:5">
      <c r="A1087" s="41"/>
      <c r="B1087" s="280" t="s">
        <v>21</v>
      </c>
      <c r="C1087" s="280" t="s">
        <v>19</v>
      </c>
      <c r="D1087" s="38">
        <v>42490</v>
      </c>
      <c r="E1087" s="111">
        <v>900</v>
      </c>
    </row>
    <row r="1088" spans="1:5">
      <c r="A1088" s="41"/>
      <c r="B1088" s="225" t="s">
        <v>148</v>
      </c>
      <c r="C1088" s="225" t="s">
        <v>149</v>
      </c>
      <c r="D1088" s="227">
        <v>42735</v>
      </c>
      <c r="E1088" s="112">
        <v>-64335</v>
      </c>
    </row>
    <row r="1089" spans="1:5">
      <c r="A1089" s="41"/>
      <c r="B1089" s="231" t="s">
        <v>148</v>
      </c>
      <c r="C1089" s="225" t="s">
        <v>150</v>
      </c>
      <c r="D1089" s="227">
        <v>42735</v>
      </c>
      <c r="E1089" s="112">
        <v>-38761</v>
      </c>
    </row>
    <row r="1090" spans="1:5">
      <c r="A1090" s="41"/>
      <c r="B1090" s="280" t="s">
        <v>40</v>
      </c>
      <c r="C1090" s="280" t="s">
        <v>17</v>
      </c>
      <c r="D1090" s="42">
        <v>42809</v>
      </c>
      <c r="E1090" s="50">
        <v>4195653</v>
      </c>
    </row>
    <row r="1091" spans="1:5">
      <c r="A1091" s="41"/>
      <c r="B1091" s="280" t="s">
        <v>40</v>
      </c>
      <c r="C1091" s="280" t="s">
        <v>19</v>
      </c>
      <c r="D1091" s="42">
        <v>42825</v>
      </c>
      <c r="E1091" s="50">
        <v>3309357</v>
      </c>
    </row>
    <row r="1092" spans="1:5">
      <c r="A1092" s="41"/>
      <c r="B1092" s="280" t="s">
        <v>40</v>
      </c>
      <c r="C1092" s="280" t="s">
        <v>17</v>
      </c>
      <c r="D1092" s="42">
        <v>42840</v>
      </c>
      <c r="E1092" s="50">
        <v>2702626</v>
      </c>
    </row>
    <row r="1093" spans="1:5">
      <c r="A1093" s="41"/>
      <c r="B1093" s="280" t="s">
        <v>40</v>
      </c>
      <c r="C1093" s="280" t="s">
        <v>19</v>
      </c>
      <c r="D1093" s="42">
        <v>42855</v>
      </c>
      <c r="E1093" s="50">
        <v>361764</v>
      </c>
    </row>
    <row r="1094" spans="1:5">
      <c r="A1094" s="41"/>
      <c r="B1094" s="281"/>
      <c r="C1094" s="280"/>
      <c r="D1094" s="42"/>
      <c r="E1094" s="50"/>
    </row>
    <row r="1095" spans="1:5">
      <c r="A1095" s="41"/>
      <c r="B1095" s="281"/>
      <c r="C1095" s="280"/>
      <c r="D1095" s="42"/>
      <c r="E1095" s="50"/>
    </row>
    <row r="1096" spans="1:5">
      <c r="A1096" s="41"/>
      <c r="B1096" s="281"/>
      <c r="C1096" s="280"/>
      <c r="D1096" s="42"/>
      <c r="E1096" s="50"/>
    </row>
    <row r="1097" spans="1:5">
      <c r="A1097" s="41"/>
      <c r="B1097" s="281"/>
      <c r="C1097" s="280"/>
      <c r="D1097" s="42"/>
      <c r="E1097" s="50"/>
    </row>
    <row r="1098" spans="1:5">
      <c r="A1098" s="41"/>
      <c r="B1098" s="281"/>
      <c r="C1098" s="280"/>
      <c r="D1098" s="42"/>
      <c r="E1098" s="50"/>
    </row>
    <row r="1099" spans="1:5">
      <c r="A1099" s="41"/>
      <c r="B1099" s="281"/>
      <c r="C1099" s="280"/>
      <c r="D1099" s="42"/>
      <c r="E1099" s="50"/>
    </row>
    <row r="1100" spans="1:5">
      <c r="A1100" s="41"/>
      <c r="B1100" s="281"/>
      <c r="C1100" s="280"/>
      <c r="D1100" s="42"/>
      <c r="E1100" s="50"/>
    </row>
    <row r="1101" spans="1:5">
      <c r="A1101" s="47"/>
      <c r="B1101" s="48"/>
      <c r="C1101" s="47"/>
      <c r="D1101" s="49"/>
      <c r="E1101" s="50"/>
    </row>
    <row r="1102" spans="1:5">
      <c r="A1102" s="30"/>
      <c r="B1102" s="51"/>
      <c r="C1102" s="30"/>
      <c r="D1102" s="49"/>
      <c r="E1102" s="50"/>
    </row>
    <row r="1103" spans="1:5">
      <c r="A1103" s="52"/>
      <c r="B1103" s="53"/>
      <c r="C1103" s="1238" t="s">
        <v>806</v>
      </c>
      <c r="D1103" s="1239"/>
      <c r="E1103" s="62">
        <f>SUM(E1076:E1102)</f>
        <v>10332079.6</v>
      </c>
    </row>
    <row r="1104" spans="1:5">
      <c r="A1104" s="55" t="s">
        <v>23</v>
      </c>
      <c r="B1104" s="53"/>
      <c r="C1104" s="53"/>
      <c r="D1104" s="53"/>
      <c r="E1104" s="53"/>
    </row>
    <row r="1105" spans="1:5">
      <c r="A1105" s="19" t="s">
        <v>0</v>
      </c>
      <c r="B1105" s="20"/>
      <c r="C1105" s="20"/>
      <c r="D1105" s="21"/>
      <c r="E1105" s="22"/>
    </row>
    <row r="1106" spans="1:5">
      <c r="A1106" s="19" t="s">
        <v>1</v>
      </c>
      <c r="B1106" s="20"/>
      <c r="C1106" s="19" t="s">
        <v>2</v>
      </c>
      <c r="D1106" s="21"/>
      <c r="E1106" s="21"/>
    </row>
    <row r="1107" spans="1:5">
      <c r="A1107" s="19"/>
      <c r="B1107" s="23"/>
      <c r="C1107" s="20"/>
      <c r="D1107" s="22"/>
      <c r="E1107" s="22"/>
    </row>
    <row r="1108" spans="1:5">
      <c r="A1108" s="19"/>
      <c r="B1108" s="23"/>
      <c r="C1108" s="20"/>
      <c r="D1108" s="22"/>
      <c r="E1108" s="22"/>
    </row>
    <row r="1109" spans="1:5">
      <c r="A1109" s="19" t="s">
        <v>3</v>
      </c>
      <c r="B1109" s="23"/>
      <c r="C1109" s="20"/>
      <c r="D1109" s="22"/>
      <c r="E1109" s="22"/>
    </row>
    <row r="1110" spans="1:5">
      <c r="A1110" s="21"/>
      <c r="B1110" s="24"/>
      <c r="C1110" s="21"/>
      <c r="D1110" s="22"/>
      <c r="E1110" s="22"/>
    </row>
    <row r="1111" spans="1:5">
      <c r="A1111" s="113" t="s">
        <v>151</v>
      </c>
      <c r="B1111" s="24"/>
      <c r="C1111" s="21"/>
      <c r="D1111" s="22"/>
      <c r="E1111" s="22"/>
    </row>
    <row r="1112" spans="1:5">
      <c r="A1112" s="21" t="s">
        <v>5</v>
      </c>
      <c r="B1112" s="21"/>
      <c r="C1112" s="21"/>
      <c r="D1112" s="22"/>
      <c r="E1112" s="22"/>
    </row>
    <row r="1113" spans="1:5">
      <c r="A1113" s="21" t="s">
        <v>6</v>
      </c>
      <c r="B1113" s="22"/>
      <c r="C1113" s="22"/>
      <c r="D1113" s="22"/>
      <c r="E1113" s="22"/>
    </row>
    <row r="1114" spans="1:5">
      <c r="A1114" s="820" t="s">
        <v>7</v>
      </c>
      <c r="B1114" s="26" t="s">
        <v>8</v>
      </c>
      <c r="C1114" s="1238" t="s">
        <v>9</v>
      </c>
      <c r="D1114" s="1240"/>
      <c r="E1114" s="820" t="s">
        <v>10</v>
      </c>
    </row>
    <row r="1115" spans="1:5">
      <c r="A1115" s="27"/>
      <c r="B1115" s="28" t="s">
        <v>11</v>
      </c>
      <c r="C1115" s="820"/>
      <c r="D1115" s="29"/>
      <c r="E1115" s="27" t="s">
        <v>12</v>
      </c>
    </row>
    <row r="1116" spans="1:5">
      <c r="A1116" s="30"/>
      <c r="B1116" s="31"/>
      <c r="C1116" s="821" t="s">
        <v>13</v>
      </c>
      <c r="D1116" s="822" t="s">
        <v>14</v>
      </c>
      <c r="E1116" s="821"/>
    </row>
    <row r="1117" spans="1:5">
      <c r="A1117" s="34" t="s">
        <v>152</v>
      </c>
      <c r="B1117" s="34" t="s">
        <v>105</v>
      </c>
      <c r="C1117" s="280" t="s">
        <v>17</v>
      </c>
      <c r="D1117" s="35">
        <v>39493</v>
      </c>
      <c r="E1117" s="94">
        <v>-838.2</v>
      </c>
    </row>
    <row r="1118" spans="1:5">
      <c r="A1118" s="280"/>
      <c r="B1118" s="280" t="s">
        <v>105</v>
      </c>
      <c r="C1118" s="280" t="s">
        <v>19</v>
      </c>
      <c r="D1118" s="38">
        <v>39538</v>
      </c>
      <c r="E1118" s="88">
        <v>-249.53</v>
      </c>
    </row>
    <row r="1119" spans="1:5">
      <c r="A1119" s="41"/>
      <c r="B1119" s="280" t="s">
        <v>105</v>
      </c>
      <c r="C1119" s="280" t="s">
        <v>17</v>
      </c>
      <c r="D1119" s="38">
        <v>39614</v>
      </c>
      <c r="E1119" s="88">
        <v>-1684</v>
      </c>
    </row>
    <row r="1120" spans="1:5">
      <c r="A1120" s="41"/>
      <c r="B1120" s="280" t="s">
        <v>105</v>
      </c>
      <c r="C1120" s="280" t="s">
        <v>17</v>
      </c>
      <c r="D1120" s="38">
        <v>39675</v>
      </c>
      <c r="E1120" s="88">
        <v>-17985.5</v>
      </c>
    </row>
    <row r="1121" spans="1:5">
      <c r="A1121" s="41"/>
      <c r="B1121" s="280" t="s">
        <v>18</v>
      </c>
      <c r="C1121" s="280" t="s">
        <v>19</v>
      </c>
      <c r="D1121" s="38">
        <v>39813</v>
      </c>
      <c r="E1121" s="88">
        <v>-347</v>
      </c>
    </row>
    <row r="1122" spans="1:5">
      <c r="A1122" s="41"/>
      <c r="B1122" s="280" t="s">
        <v>104</v>
      </c>
      <c r="C1122" s="280" t="s">
        <v>17</v>
      </c>
      <c r="D1122" s="38">
        <v>39828</v>
      </c>
      <c r="E1122" s="89">
        <v>1500</v>
      </c>
    </row>
    <row r="1123" spans="1:5">
      <c r="A1123" s="41"/>
      <c r="B1123" s="280" t="s">
        <v>105</v>
      </c>
      <c r="C1123" s="280" t="s">
        <v>19</v>
      </c>
      <c r="D1123" s="38">
        <v>39872</v>
      </c>
      <c r="E1123" s="88">
        <v>-191169.35</v>
      </c>
    </row>
    <row r="1124" spans="1:5">
      <c r="A1124" s="41"/>
      <c r="B1124" s="280" t="s">
        <v>18</v>
      </c>
      <c r="C1124" s="280" t="s">
        <v>19</v>
      </c>
      <c r="D1124" s="38" t="s">
        <v>153</v>
      </c>
      <c r="E1124" s="89">
        <v>14028</v>
      </c>
    </row>
    <row r="1125" spans="1:5">
      <c r="A1125" s="280"/>
      <c r="B1125" s="280" t="s">
        <v>105</v>
      </c>
      <c r="C1125" s="280" t="s">
        <v>32</v>
      </c>
      <c r="D1125" s="38">
        <v>40009</v>
      </c>
      <c r="E1125" s="88">
        <v>-100</v>
      </c>
    </row>
    <row r="1126" spans="1:5">
      <c r="A1126" s="41"/>
      <c r="B1126" s="280" t="s">
        <v>18</v>
      </c>
      <c r="C1126" s="280" t="s">
        <v>17</v>
      </c>
      <c r="D1126" s="38">
        <v>40101</v>
      </c>
      <c r="E1126" s="89">
        <v>718</v>
      </c>
    </row>
    <row r="1127" spans="1:5">
      <c r="A1127" s="41"/>
      <c r="B1127" s="280" t="s">
        <v>104</v>
      </c>
      <c r="C1127" s="280" t="s">
        <v>19</v>
      </c>
      <c r="D1127" s="38">
        <v>40178</v>
      </c>
      <c r="E1127" s="89">
        <v>172575.8</v>
      </c>
    </row>
    <row r="1128" spans="1:5">
      <c r="A1128" s="280"/>
      <c r="B1128" s="280" t="s">
        <v>154</v>
      </c>
      <c r="C1128" s="280" t="s">
        <v>17</v>
      </c>
      <c r="D1128" s="38">
        <v>40188</v>
      </c>
      <c r="E1128" s="88">
        <v>21973.5</v>
      </c>
    </row>
    <row r="1129" spans="1:5">
      <c r="A1129" s="280"/>
      <c r="B1129" s="280" t="s">
        <v>155</v>
      </c>
      <c r="C1129" s="280" t="s">
        <v>19</v>
      </c>
      <c r="D1129" s="38">
        <v>40421</v>
      </c>
      <c r="E1129" s="88">
        <v>-14543.5</v>
      </c>
    </row>
    <row r="1130" spans="1:5">
      <c r="A1130" s="280"/>
      <c r="B1130" s="280" t="s">
        <v>21</v>
      </c>
      <c r="C1130" s="280" t="s">
        <v>19</v>
      </c>
      <c r="D1130" s="38">
        <v>42216</v>
      </c>
      <c r="E1130" s="89">
        <v>200</v>
      </c>
    </row>
    <row r="1131" spans="1:5">
      <c r="A1131" s="280"/>
      <c r="B1131" s="280" t="s">
        <v>18</v>
      </c>
      <c r="C1131" s="280" t="s">
        <v>19</v>
      </c>
      <c r="D1131" s="38">
        <v>43131</v>
      </c>
      <c r="E1131" s="89">
        <v>8048963</v>
      </c>
    </row>
    <row r="1132" spans="1:5">
      <c r="A1132" s="280"/>
      <c r="B1132" s="280" t="s">
        <v>18</v>
      </c>
      <c r="C1132" s="280" t="s">
        <v>17</v>
      </c>
      <c r="D1132" s="38">
        <v>43146</v>
      </c>
      <c r="E1132" s="89">
        <v>10061371</v>
      </c>
    </row>
    <row r="1133" spans="1:5">
      <c r="A1133" s="280"/>
      <c r="B1133" s="280" t="s">
        <v>18</v>
      </c>
      <c r="C1133" s="280" t="s">
        <v>19</v>
      </c>
      <c r="D1133" s="38">
        <v>43159</v>
      </c>
      <c r="E1133" s="91">
        <v>6439734</v>
      </c>
    </row>
    <row r="1134" spans="1:5">
      <c r="A1134" s="280"/>
      <c r="B1134" s="280" t="s">
        <v>18</v>
      </c>
      <c r="C1134" s="280" t="s">
        <v>17</v>
      </c>
      <c r="D1134" s="168">
        <v>43174</v>
      </c>
      <c r="E1134" s="91">
        <v>9971268</v>
      </c>
    </row>
    <row r="1135" spans="1:5">
      <c r="A1135" s="280"/>
      <c r="B1135" s="280" t="s">
        <v>18</v>
      </c>
      <c r="C1135" s="280" t="s">
        <v>19</v>
      </c>
      <c r="D1135" s="38">
        <v>43190</v>
      </c>
      <c r="E1135" s="89">
        <v>9642954</v>
      </c>
    </row>
    <row r="1136" spans="1:5">
      <c r="A1136" s="280"/>
      <c r="B1136" s="280"/>
      <c r="C1136" s="280"/>
      <c r="D1136" s="38"/>
      <c r="E1136" s="91"/>
    </row>
    <row r="1137" spans="1:5">
      <c r="A1137" s="280"/>
      <c r="B1137" s="280"/>
      <c r="C1137" s="280"/>
      <c r="D1137" s="38"/>
      <c r="E1137" s="89"/>
    </row>
    <row r="1138" spans="1:5">
      <c r="A1138" s="67"/>
      <c r="B1138" s="67"/>
      <c r="C1138" s="67"/>
      <c r="D1138" s="68"/>
      <c r="E1138" s="98"/>
    </row>
    <row r="1139" spans="1:5">
      <c r="A1139" s="56"/>
      <c r="B1139" s="53"/>
      <c r="C1139" s="1238" t="s">
        <v>801</v>
      </c>
      <c r="D1139" s="1239"/>
      <c r="E1139" s="11">
        <f>SUM(E1117:E1138)</f>
        <v>44148368.219999999</v>
      </c>
    </row>
    <row r="1140" spans="1:5">
      <c r="A1140" s="55" t="s">
        <v>23</v>
      </c>
      <c r="B1140" s="22"/>
      <c r="C1140" s="22"/>
      <c r="D1140" s="22"/>
      <c r="E1140" s="22"/>
    </row>
    <row r="1141" spans="1:5">
      <c r="A1141" s="19" t="s">
        <v>0</v>
      </c>
      <c r="B1141" s="20"/>
      <c r="C1141" s="20"/>
      <c r="D1141" s="21"/>
      <c r="E1141" s="832"/>
    </row>
    <row r="1142" spans="1:5">
      <c r="A1142" s="19" t="s">
        <v>1</v>
      </c>
      <c r="B1142" s="23"/>
      <c r="C1142" s="19" t="s">
        <v>2</v>
      </c>
      <c r="D1142" s="22"/>
      <c r="E1142" s="22"/>
    </row>
    <row r="1143" spans="1:5">
      <c r="A1143" s="19"/>
      <c r="B1143" s="23"/>
      <c r="C1143" s="20"/>
      <c r="D1143" s="22"/>
      <c r="E1143" s="22"/>
    </row>
    <row r="1144" spans="1:5">
      <c r="A1144" s="19" t="s">
        <v>3</v>
      </c>
      <c r="B1144" s="23"/>
      <c r="C1144" s="20"/>
      <c r="D1144" s="22"/>
      <c r="E1144" s="22"/>
    </row>
    <row r="1145" spans="1:5">
      <c r="A1145" s="21"/>
      <c r="B1145" s="24"/>
      <c r="C1145" s="21"/>
      <c r="D1145" s="22"/>
      <c r="E1145" s="22"/>
    </row>
    <row r="1146" spans="1:5">
      <c r="A1146" s="21" t="s">
        <v>156</v>
      </c>
      <c r="B1146" s="24"/>
      <c r="C1146" s="21"/>
      <c r="D1146" s="22"/>
      <c r="E1146" s="22"/>
    </row>
    <row r="1147" spans="1:5">
      <c r="A1147" s="21" t="s">
        <v>157</v>
      </c>
      <c r="B1147" s="21"/>
      <c r="C1147" s="21"/>
      <c r="D1147" s="22"/>
      <c r="E1147" s="22"/>
    </row>
    <row r="1148" spans="1:5">
      <c r="A1148" s="21" t="s">
        <v>6</v>
      </c>
      <c r="B1148" s="22"/>
      <c r="C1148" s="22"/>
      <c r="D1148" s="22"/>
      <c r="E1148" s="22"/>
    </row>
    <row r="1149" spans="1:5">
      <c r="A1149" s="820" t="s">
        <v>7</v>
      </c>
      <c r="B1149" s="26" t="s">
        <v>8</v>
      </c>
      <c r="C1149" s="1238" t="s">
        <v>9</v>
      </c>
      <c r="D1149" s="1240"/>
      <c r="E1149" s="820" t="s">
        <v>10</v>
      </c>
    </row>
    <row r="1150" spans="1:5">
      <c r="A1150" s="27"/>
      <c r="B1150" s="28" t="s">
        <v>11</v>
      </c>
      <c r="C1150" s="820"/>
      <c r="D1150" s="29"/>
      <c r="E1150" s="27" t="s">
        <v>12</v>
      </c>
    </row>
    <row r="1151" spans="1:5">
      <c r="A1151" s="30"/>
      <c r="B1151" s="31"/>
      <c r="C1151" s="821" t="s">
        <v>13</v>
      </c>
      <c r="D1151" s="822" t="s">
        <v>14</v>
      </c>
      <c r="E1151" s="821"/>
    </row>
    <row r="1152" spans="1:5">
      <c r="A1152" s="34" t="s">
        <v>158</v>
      </c>
      <c r="B1152" s="34" t="s">
        <v>105</v>
      </c>
      <c r="C1152" s="34" t="s">
        <v>19</v>
      </c>
      <c r="D1152" s="35">
        <v>39447</v>
      </c>
      <c r="E1152" s="94">
        <v>-900</v>
      </c>
    </row>
    <row r="1153" spans="1:5">
      <c r="A1153" s="280"/>
      <c r="B1153" s="280" t="s">
        <v>104</v>
      </c>
      <c r="C1153" s="280" t="s">
        <v>32</v>
      </c>
      <c r="D1153" s="38">
        <v>39583</v>
      </c>
      <c r="E1153" s="89">
        <v>500</v>
      </c>
    </row>
    <row r="1154" spans="1:5">
      <c r="A1154" s="41"/>
      <c r="B1154" s="280" t="s">
        <v>105</v>
      </c>
      <c r="C1154" s="280" t="s">
        <v>32</v>
      </c>
      <c r="D1154" s="38">
        <v>39859</v>
      </c>
      <c r="E1154" s="88">
        <v>-12510.1</v>
      </c>
    </row>
    <row r="1155" spans="1:5">
      <c r="A1155" s="41"/>
      <c r="B1155" s="280" t="s">
        <v>159</v>
      </c>
      <c r="C1155" s="280" t="s">
        <v>19</v>
      </c>
      <c r="D1155" s="38">
        <v>40086</v>
      </c>
      <c r="E1155" s="88">
        <v>-94639.2</v>
      </c>
    </row>
    <row r="1156" spans="1:5">
      <c r="A1156" s="41"/>
      <c r="B1156" s="280" t="s">
        <v>160</v>
      </c>
      <c r="C1156" s="280" t="s">
        <v>19</v>
      </c>
      <c r="D1156" s="38">
        <v>40237</v>
      </c>
      <c r="E1156" s="88">
        <v>-3600</v>
      </c>
    </row>
    <row r="1157" spans="1:5">
      <c r="A1157" s="41"/>
      <c r="B1157" s="280" t="s">
        <v>159</v>
      </c>
      <c r="C1157" s="280" t="s">
        <v>19</v>
      </c>
      <c r="D1157" s="38">
        <v>40543</v>
      </c>
      <c r="E1157" s="88">
        <v>-936</v>
      </c>
    </row>
    <row r="1158" spans="1:5">
      <c r="A1158" s="41"/>
      <c r="B1158" s="280" t="s">
        <v>161</v>
      </c>
      <c r="C1158" s="280" t="s">
        <v>19</v>
      </c>
      <c r="D1158" s="42">
        <v>40694</v>
      </c>
      <c r="E1158" s="88">
        <v>-700</v>
      </c>
    </row>
    <row r="1159" spans="1:5">
      <c r="A1159" s="41"/>
      <c r="B1159" s="280" t="s">
        <v>161</v>
      </c>
      <c r="C1159" s="280" t="s">
        <v>32</v>
      </c>
      <c r="D1159" s="38">
        <v>40831</v>
      </c>
      <c r="E1159" s="88">
        <v>-900</v>
      </c>
    </row>
    <row r="1160" spans="1:5">
      <c r="A1160" s="41"/>
      <c r="B1160" s="280" t="s">
        <v>161</v>
      </c>
      <c r="C1160" s="280" t="s">
        <v>17</v>
      </c>
      <c r="D1160" s="38">
        <v>41744</v>
      </c>
      <c r="E1160" s="95">
        <v>-315</v>
      </c>
    </row>
    <row r="1161" spans="1:5">
      <c r="A1161" s="41"/>
      <c r="B1161" s="280" t="s">
        <v>161</v>
      </c>
      <c r="C1161" s="280" t="s">
        <v>19</v>
      </c>
      <c r="D1161" s="42">
        <v>41759</v>
      </c>
      <c r="E1161" s="95">
        <v>-5779</v>
      </c>
    </row>
    <row r="1162" spans="1:5">
      <c r="A1162" s="41"/>
      <c r="B1162" s="280" t="s">
        <v>161</v>
      </c>
      <c r="C1162" s="280" t="s">
        <v>19</v>
      </c>
      <c r="D1162" s="42">
        <v>41774</v>
      </c>
      <c r="E1162" s="95">
        <v>-696</v>
      </c>
    </row>
    <row r="1163" spans="1:5">
      <c r="A1163" s="41"/>
      <c r="B1163" s="280"/>
      <c r="C1163" s="280"/>
      <c r="D1163" s="38"/>
      <c r="E1163" s="89"/>
    </row>
    <row r="1164" spans="1:5">
      <c r="A1164" s="41"/>
      <c r="B1164" s="280"/>
      <c r="C1164" s="280"/>
      <c r="D1164" s="42"/>
      <c r="E1164" s="89"/>
    </row>
    <row r="1165" spans="1:5">
      <c r="A1165" s="41"/>
      <c r="B1165" s="280"/>
      <c r="C1165" s="280"/>
      <c r="D1165" s="42"/>
      <c r="E1165" s="89"/>
    </row>
    <row r="1166" spans="1:5">
      <c r="A1166" s="41"/>
      <c r="B1166" s="280"/>
      <c r="C1166" s="280"/>
      <c r="D1166" s="42"/>
      <c r="E1166" s="89"/>
    </row>
    <row r="1167" spans="1:5">
      <c r="A1167" s="41"/>
      <c r="B1167" s="281"/>
      <c r="C1167" s="280"/>
      <c r="D1167" s="42"/>
      <c r="E1167" s="89"/>
    </row>
    <row r="1168" spans="1:5">
      <c r="A1168" s="41"/>
      <c r="B1168" s="281"/>
      <c r="C1168" s="280"/>
      <c r="D1168" s="42"/>
      <c r="E1168" s="89"/>
    </row>
    <row r="1169" spans="1:5">
      <c r="A1169" s="41"/>
      <c r="B1169" s="281"/>
      <c r="C1169" s="280"/>
      <c r="D1169" s="42"/>
      <c r="E1169" s="89"/>
    </row>
    <row r="1170" spans="1:5">
      <c r="A1170" s="41"/>
      <c r="B1170" s="281"/>
      <c r="C1170" s="280"/>
      <c r="D1170" s="42"/>
      <c r="E1170" s="89"/>
    </row>
    <row r="1171" spans="1:5">
      <c r="A1171" s="41"/>
      <c r="B1171" s="281"/>
      <c r="C1171" s="280"/>
      <c r="D1171" s="42"/>
      <c r="E1171" s="89"/>
    </row>
    <row r="1172" spans="1:5">
      <c r="A1172" s="41"/>
      <c r="B1172" s="281"/>
      <c r="C1172" s="280"/>
      <c r="D1172" s="42"/>
      <c r="E1172" s="89"/>
    </row>
    <row r="1173" spans="1:5">
      <c r="A1173" s="41"/>
      <c r="B1173" s="281"/>
      <c r="C1173" s="280"/>
      <c r="D1173" s="42"/>
      <c r="E1173" s="89"/>
    </row>
    <row r="1174" spans="1:5">
      <c r="A1174" s="280"/>
      <c r="B1174" s="281"/>
      <c r="C1174" s="280"/>
      <c r="D1174" s="45"/>
      <c r="E1174" s="46"/>
    </row>
    <row r="1175" spans="1:5">
      <c r="A1175" s="280"/>
      <c r="B1175" s="281"/>
      <c r="C1175" s="280"/>
      <c r="D1175" s="45"/>
      <c r="E1175" s="46"/>
    </row>
    <row r="1176" spans="1:5">
      <c r="A1176" s="280"/>
      <c r="B1176" s="281"/>
      <c r="C1176" s="280"/>
      <c r="D1176" s="45"/>
      <c r="E1176" s="46"/>
    </row>
    <row r="1177" spans="1:5">
      <c r="A1177" s="280"/>
      <c r="B1177" s="281"/>
      <c r="C1177" s="280"/>
      <c r="D1177" s="45"/>
      <c r="E1177" s="46"/>
    </row>
    <row r="1178" spans="1:5">
      <c r="A1178" s="47"/>
      <c r="B1178" s="48"/>
      <c r="C1178" s="47"/>
      <c r="D1178" s="49"/>
      <c r="E1178" s="50"/>
    </row>
    <row r="1179" spans="1:5">
      <c r="A1179" s="30"/>
      <c r="B1179" s="51"/>
      <c r="C1179" s="30"/>
      <c r="D1179" s="49"/>
      <c r="E1179" s="50"/>
    </row>
    <row r="1180" spans="1:5">
      <c r="A1180" s="52"/>
      <c r="B1180" s="53"/>
      <c r="C1180" s="1251" t="s">
        <v>774</v>
      </c>
      <c r="D1180" s="1252"/>
      <c r="E1180" s="74">
        <v>-120475.3</v>
      </c>
    </row>
    <row r="1181" spans="1:5">
      <c r="A1181" s="55" t="s">
        <v>23</v>
      </c>
      <c r="B1181" s="22"/>
      <c r="C1181" s="22"/>
      <c r="D1181" s="22"/>
      <c r="E1181" s="22"/>
    </row>
    <row r="1182" spans="1:5">
      <c r="A1182" s="19" t="s">
        <v>0</v>
      </c>
      <c r="B1182" s="20"/>
      <c r="C1182" s="20"/>
      <c r="D1182" s="21"/>
      <c r="E1182" s="22"/>
    </row>
    <row r="1183" spans="1:5">
      <c r="A1183" s="19" t="s">
        <v>1</v>
      </c>
      <c r="B1183" s="20"/>
      <c r="C1183" s="19" t="s">
        <v>2</v>
      </c>
      <c r="D1183" s="21"/>
      <c r="E1183" s="21"/>
    </row>
    <row r="1184" spans="1:5">
      <c r="A1184" s="19"/>
      <c r="B1184" s="23"/>
      <c r="C1184" s="20"/>
      <c r="D1184" s="22"/>
      <c r="E1184" s="22"/>
    </row>
    <row r="1185" spans="1:5">
      <c r="A1185" s="19" t="s">
        <v>3</v>
      </c>
      <c r="B1185" s="23"/>
      <c r="C1185" s="20"/>
      <c r="D1185" s="22"/>
      <c r="E1185" s="22"/>
    </row>
    <row r="1186" spans="1:5">
      <c r="A1186" s="19"/>
      <c r="B1186" s="23"/>
      <c r="C1186" s="20"/>
      <c r="D1186" s="22"/>
      <c r="E1186" s="22"/>
    </row>
    <row r="1187" spans="1:5">
      <c r="A1187" s="21" t="s">
        <v>162</v>
      </c>
      <c r="B1187" s="24"/>
      <c r="C1187" s="21"/>
      <c r="D1187" s="22"/>
      <c r="E1187" s="22"/>
    </row>
    <row r="1188" spans="1:5">
      <c r="A1188" s="21" t="s">
        <v>5</v>
      </c>
      <c r="B1188" s="21"/>
      <c r="C1188" s="21"/>
      <c r="D1188" s="22"/>
      <c r="E1188" s="22"/>
    </row>
    <row r="1189" spans="1:5">
      <c r="A1189" s="21" t="s">
        <v>6</v>
      </c>
      <c r="B1189" s="22"/>
      <c r="C1189" s="22"/>
      <c r="D1189" s="22"/>
      <c r="E1189" s="22"/>
    </row>
    <row r="1190" spans="1:5">
      <c r="A1190" s="820" t="s">
        <v>7</v>
      </c>
      <c r="B1190" s="26" t="s">
        <v>8</v>
      </c>
      <c r="C1190" s="1238" t="s">
        <v>9</v>
      </c>
      <c r="D1190" s="1240"/>
      <c r="E1190" s="820" t="s">
        <v>10</v>
      </c>
    </row>
    <row r="1191" spans="1:5">
      <c r="A1191" s="27"/>
      <c r="B1191" s="28" t="s">
        <v>11</v>
      </c>
      <c r="C1191" s="820"/>
      <c r="D1191" s="29"/>
      <c r="E1191" s="27" t="s">
        <v>12</v>
      </c>
    </row>
    <row r="1192" spans="1:5">
      <c r="A1192" s="30"/>
      <c r="B1192" s="31"/>
      <c r="C1192" s="821" t="s">
        <v>13</v>
      </c>
      <c r="D1192" s="822" t="s">
        <v>14</v>
      </c>
      <c r="E1192" s="821"/>
    </row>
    <row r="1193" spans="1:5">
      <c r="A1193" s="34" t="s">
        <v>163</v>
      </c>
      <c r="B1193" s="34" t="s">
        <v>105</v>
      </c>
      <c r="C1193" s="280" t="s">
        <v>19</v>
      </c>
      <c r="D1193" s="35">
        <v>39478</v>
      </c>
      <c r="E1193" s="94">
        <v>-160.4</v>
      </c>
    </row>
    <row r="1194" spans="1:5">
      <c r="A1194" s="281"/>
      <c r="B1194" s="280" t="s">
        <v>105</v>
      </c>
      <c r="C1194" s="280" t="s">
        <v>17</v>
      </c>
      <c r="D1194" s="38">
        <v>39493</v>
      </c>
      <c r="E1194" s="88">
        <v>-218.4</v>
      </c>
    </row>
    <row r="1195" spans="1:5">
      <c r="A1195" s="281"/>
      <c r="B1195" s="280" t="s">
        <v>105</v>
      </c>
      <c r="C1195" s="280" t="s">
        <v>19</v>
      </c>
      <c r="D1195" s="38">
        <v>39506</v>
      </c>
      <c r="E1195" s="88">
        <v>-109.2</v>
      </c>
    </row>
    <row r="1196" spans="1:5">
      <c r="A1196" s="281"/>
      <c r="B1196" s="280" t="s">
        <v>105</v>
      </c>
      <c r="C1196" s="280" t="s">
        <v>17</v>
      </c>
      <c r="D1196" s="38">
        <v>39553</v>
      </c>
      <c r="E1196" s="88">
        <v>-718</v>
      </c>
    </row>
    <row r="1197" spans="1:5">
      <c r="A1197" s="281"/>
      <c r="B1197" s="280" t="s">
        <v>105</v>
      </c>
      <c r="C1197" s="280" t="s">
        <v>19</v>
      </c>
      <c r="D1197" s="38">
        <v>39568</v>
      </c>
      <c r="E1197" s="88">
        <v>-142</v>
      </c>
    </row>
    <row r="1198" spans="1:5">
      <c r="A1198" s="281"/>
      <c r="B1198" s="280" t="s">
        <v>105</v>
      </c>
      <c r="C1198" s="280" t="s">
        <v>17</v>
      </c>
      <c r="D1198" s="38">
        <v>39583</v>
      </c>
      <c r="E1198" s="88">
        <v>-235.2</v>
      </c>
    </row>
    <row r="1199" spans="1:5">
      <c r="A1199" s="281"/>
      <c r="B1199" s="280" t="s">
        <v>105</v>
      </c>
      <c r="C1199" s="280" t="s">
        <v>17</v>
      </c>
      <c r="D1199" s="38">
        <v>39614</v>
      </c>
      <c r="E1199" s="88">
        <v>-472.4</v>
      </c>
    </row>
    <row r="1200" spans="1:5">
      <c r="A1200" s="281"/>
      <c r="B1200" s="280" t="s">
        <v>105</v>
      </c>
      <c r="C1200" s="280" t="s">
        <v>19</v>
      </c>
      <c r="D1200" s="38">
        <v>39629</v>
      </c>
      <c r="E1200" s="88">
        <v>-54.6</v>
      </c>
    </row>
    <row r="1201" spans="1:5">
      <c r="A1201" s="281"/>
      <c r="B1201" s="280" t="s">
        <v>105</v>
      </c>
      <c r="C1201" s="280" t="s">
        <v>17</v>
      </c>
      <c r="D1201" s="38">
        <v>39706</v>
      </c>
      <c r="E1201" s="88">
        <v>-461.6</v>
      </c>
    </row>
    <row r="1202" spans="1:5">
      <c r="A1202" s="281"/>
      <c r="B1202" s="280" t="s">
        <v>105</v>
      </c>
      <c r="C1202" s="280" t="s">
        <v>19</v>
      </c>
      <c r="D1202" s="38" t="s">
        <v>164</v>
      </c>
      <c r="E1202" s="88">
        <v>-134.80000000000001</v>
      </c>
    </row>
    <row r="1203" spans="1:5">
      <c r="A1203" s="281"/>
      <c r="B1203" s="280" t="s">
        <v>105</v>
      </c>
      <c r="C1203" s="280" t="s">
        <v>19</v>
      </c>
      <c r="D1203" s="38">
        <v>39751</v>
      </c>
      <c r="E1203" s="88">
        <v>-132.4</v>
      </c>
    </row>
    <row r="1204" spans="1:5">
      <c r="A1204" s="281"/>
      <c r="B1204" s="280" t="s">
        <v>105</v>
      </c>
      <c r="C1204" s="280" t="s">
        <v>17</v>
      </c>
      <c r="D1204" s="38">
        <v>39767</v>
      </c>
      <c r="E1204" s="88">
        <v>-188.4</v>
      </c>
    </row>
    <row r="1205" spans="1:5">
      <c r="A1205" s="281"/>
      <c r="B1205" s="280" t="s">
        <v>105</v>
      </c>
      <c r="C1205" s="280" t="s">
        <v>19</v>
      </c>
      <c r="D1205" s="38">
        <v>39782</v>
      </c>
      <c r="E1205" s="88">
        <v>-252.76</v>
      </c>
    </row>
    <row r="1206" spans="1:5">
      <c r="A1206" s="281"/>
      <c r="B1206" s="280" t="s">
        <v>105</v>
      </c>
      <c r="C1206" s="280" t="s">
        <v>17</v>
      </c>
      <c r="D1206" s="38">
        <v>39797</v>
      </c>
      <c r="E1206" s="88">
        <v>-192</v>
      </c>
    </row>
    <row r="1207" spans="1:5">
      <c r="A1207" s="281"/>
      <c r="B1207" s="280" t="s">
        <v>105</v>
      </c>
      <c r="C1207" s="280" t="s">
        <v>17</v>
      </c>
      <c r="D1207" s="38">
        <v>39828</v>
      </c>
      <c r="E1207" s="88">
        <v>-192.6</v>
      </c>
    </row>
    <row r="1208" spans="1:5">
      <c r="A1208" s="281"/>
      <c r="B1208" s="280" t="s">
        <v>105</v>
      </c>
      <c r="C1208" s="280" t="s">
        <v>19</v>
      </c>
      <c r="D1208" s="38">
        <v>39844</v>
      </c>
      <c r="E1208" s="88">
        <v>-234.8</v>
      </c>
    </row>
    <row r="1209" spans="1:5">
      <c r="A1209" s="281"/>
      <c r="B1209" s="280" t="s">
        <v>105</v>
      </c>
      <c r="C1209" s="280" t="s">
        <v>17</v>
      </c>
      <c r="D1209" s="38">
        <v>39859</v>
      </c>
      <c r="E1209" s="88">
        <v>-735.1</v>
      </c>
    </row>
    <row r="1210" spans="1:5">
      <c r="A1210" s="280"/>
      <c r="B1210" s="280" t="s">
        <v>105</v>
      </c>
      <c r="C1210" s="280" t="s">
        <v>19</v>
      </c>
      <c r="D1210" s="38">
        <v>39872</v>
      </c>
      <c r="E1210" s="88">
        <v>-429.76</v>
      </c>
    </row>
    <row r="1211" spans="1:5">
      <c r="A1211" s="41"/>
      <c r="B1211" s="280" t="s">
        <v>105</v>
      </c>
      <c r="C1211" s="280" t="s">
        <v>17</v>
      </c>
      <c r="D1211" s="38">
        <v>39887</v>
      </c>
      <c r="E1211" s="88">
        <v>-327.60000000000002</v>
      </c>
    </row>
    <row r="1212" spans="1:5">
      <c r="A1212" s="41"/>
      <c r="B1212" s="280" t="s">
        <v>105</v>
      </c>
      <c r="C1212" s="280" t="s">
        <v>19</v>
      </c>
      <c r="D1212" s="38">
        <v>39903</v>
      </c>
      <c r="E1212" s="88">
        <v>-382.2</v>
      </c>
    </row>
    <row r="1213" spans="1:5">
      <c r="A1213" s="41"/>
      <c r="B1213" s="280" t="s">
        <v>105</v>
      </c>
      <c r="C1213" s="280" t="s">
        <v>17</v>
      </c>
      <c r="D1213" s="38">
        <v>39918</v>
      </c>
      <c r="E1213" s="88">
        <v>-113.3</v>
      </c>
    </row>
    <row r="1214" spans="1:5">
      <c r="A1214" s="41"/>
      <c r="B1214" s="280" t="s">
        <v>105</v>
      </c>
      <c r="C1214" s="280" t="s">
        <v>19</v>
      </c>
      <c r="D1214" s="38">
        <v>39933</v>
      </c>
      <c r="E1214" s="88">
        <v>-759.8</v>
      </c>
    </row>
    <row r="1215" spans="1:5">
      <c r="A1215" s="41"/>
      <c r="B1215" s="280" t="s">
        <v>16</v>
      </c>
      <c r="C1215" s="280" t="s">
        <v>19</v>
      </c>
      <c r="D1215" s="38">
        <v>39964</v>
      </c>
      <c r="E1215" s="114">
        <v>171</v>
      </c>
    </row>
    <row r="1216" spans="1:5">
      <c r="A1216" s="41"/>
      <c r="B1216" s="280" t="s">
        <v>16</v>
      </c>
      <c r="C1216" s="280" t="s">
        <v>19</v>
      </c>
      <c r="D1216" s="38">
        <v>39994</v>
      </c>
      <c r="E1216" s="114">
        <v>198</v>
      </c>
    </row>
    <row r="1217" spans="1:5">
      <c r="A1217" s="93"/>
      <c r="B1217" s="67" t="s">
        <v>105</v>
      </c>
      <c r="C1217" s="67" t="s">
        <v>19</v>
      </c>
      <c r="D1217" s="68">
        <v>40178</v>
      </c>
      <c r="E1217" s="115">
        <v>-792</v>
      </c>
    </row>
    <row r="1218" spans="1:5">
      <c r="A1218" s="116"/>
      <c r="B1218" s="116"/>
      <c r="C1218" s="1238" t="s">
        <v>165</v>
      </c>
      <c r="D1218" s="1239"/>
      <c r="E1218" s="191">
        <f>SUM(E1193:E1217)</f>
        <v>-7070.3200000000006</v>
      </c>
    </row>
    <row r="1219" spans="1:5">
      <c r="A1219" s="116"/>
      <c r="B1219" s="116"/>
      <c r="C1219" s="28"/>
      <c r="D1219" s="28"/>
      <c r="E1219" s="64"/>
    </row>
    <row r="1220" spans="1:5">
      <c r="A1220" s="116"/>
      <c r="B1220" s="116"/>
      <c r="C1220" s="28"/>
      <c r="D1220" s="28"/>
      <c r="E1220" s="64"/>
    </row>
    <row r="1221" spans="1:5">
      <c r="A1221" s="116"/>
      <c r="B1221" s="116"/>
      <c r="C1221" s="28"/>
      <c r="D1221" s="28"/>
      <c r="E1221" s="64"/>
    </row>
    <row r="1222" spans="1:5">
      <c r="A1222" s="55"/>
      <c r="B1222" s="116"/>
      <c r="C1222" s="116"/>
      <c r="D1222" s="283"/>
      <c r="E1222" s="118"/>
    </row>
    <row r="1223" spans="1:5">
      <c r="A1223" s="19" t="s">
        <v>0</v>
      </c>
      <c r="B1223" s="20"/>
      <c r="C1223" s="20"/>
      <c r="D1223" s="283"/>
      <c r="E1223" s="118"/>
    </row>
    <row r="1224" spans="1:5">
      <c r="A1224" s="19" t="s">
        <v>1</v>
      </c>
      <c r="B1224" s="20"/>
      <c r="C1224" s="19" t="s">
        <v>2</v>
      </c>
      <c r="D1224" s="21"/>
      <c r="E1224" s="21"/>
    </row>
    <row r="1225" spans="1:5">
      <c r="A1225" s="19"/>
      <c r="B1225" s="23"/>
      <c r="C1225" s="20"/>
      <c r="D1225" s="22"/>
      <c r="E1225" s="22"/>
    </row>
    <row r="1226" spans="1:5">
      <c r="A1226" s="19"/>
      <c r="B1226" s="23"/>
      <c r="C1226" s="20"/>
      <c r="D1226" s="22"/>
      <c r="E1226" s="22"/>
    </row>
    <row r="1227" spans="1:5">
      <c r="A1227" s="19" t="s">
        <v>3</v>
      </c>
      <c r="B1227" s="23"/>
      <c r="C1227" s="20"/>
      <c r="D1227" s="22"/>
      <c r="E1227" s="22"/>
    </row>
    <row r="1228" spans="1:5">
      <c r="A1228" s="21"/>
      <c r="B1228" s="24"/>
      <c r="C1228" s="21"/>
      <c r="D1228" s="22"/>
      <c r="E1228" s="22"/>
    </row>
    <row r="1229" spans="1:5">
      <c r="A1229" s="21" t="s">
        <v>162</v>
      </c>
      <c r="B1229" s="24"/>
      <c r="C1229" s="21"/>
      <c r="D1229" s="22"/>
      <c r="E1229" s="22"/>
    </row>
    <row r="1230" spans="1:5">
      <c r="A1230" s="21" t="s">
        <v>5</v>
      </c>
      <c r="B1230" s="21"/>
      <c r="C1230" s="21"/>
      <c r="D1230" s="22"/>
      <c r="E1230" s="22"/>
    </row>
    <row r="1231" spans="1:5">
      <c r="A1231" s="21" t="s">
        <v>6</v>
      </c>
      <c r="B1231" s="22"/>
      <c r="C1231" s="22"/>
      <c r="D1231" s="22"/>
      <c r="E1231" s="22"/>
    </row>
    <row r="1232" spans="1:5">
      <c r="A1232" s="820" t="s">
        <v>7</v>
      </c>
      <c r="B1232" s="26" t="s">
        <v>8</v>
      </c>
      <c r="C1232" s="1238" t="s">
        <v>9</v>
      </c>
      <c r="D1232" s="1240"/>
      <c r="E1232" s="820" t="s">
        <v>10</v>
      </c>
    </row>
    <row r="1233" spans="1:6">
      <c r="A1233" s="27"/>
      <c r="B1233" s="28" t="s">
        <v>11</v>
      </c>
      <c r="C1233" s="820"/>
      <c r="D1233" s="29"/>
      <c r="E1233" s="27" t="s">
        <v>12</v>
      </c>
    </row>
    <row r="1234" spans="1:6">
      <c r="A1234" s="30"/>
      <c r="B1234" s="31"/>
      <c r="C1234" s="821" t="s">
        <v>13</v>
      </c>
      <c r="D1234" s="822" t="s">
        <v>14</v>
      </c>
      <c r="E1234" s="821"/>
    </row>
    <row r="1235" spans="1:6">
      <c r="A1235" s="34" t="s">
        <v>163</v>
      </c>
      <c r="B1235" s="818" t="s">
        <v>166</v>
      </c>
      <c r="C1235" s="823"/>
      <c r="D1235" s="819"/>
      <c r="E1235" s="623">
        <f>E1218</f>
        <v>-7070.3200000000006</v>
      </c>
    </row>
    <row r="1236" spans="1:6">
      <c r="A1236" s="41"/>
      <c r="B1236" s="280" t="s">
        <v>34</v>
      </c>
      <c r="C1236" s="280" t="s">
        <v>19</v>
      </c>
      <c r="D1236" s="38">
        <v>40313</v>
      </c>
      <c r="E1236" s="120">
        <v>-868.8</v>
      </c>
    </row>
    <row r="1237" spans="1:6">
      <c r="A1237" s="280"/>
      <c r="B1237" s="280" t="s">
        <v>28</v>
      </c>
      <c r="C1237" s="280" t="s">
        <v>17</v>
      </c>
      <c r="D1237" s="38">
        <v>40344</v>
      </c>
      <c r="E1237" s="121">
        <v>9383</v>
      </c>
    </row>
    <row r="1238" spans="1:6">
      <c r="A1238" s="41"/>
      <c r="B1238" s="280" t="s">
        <v>34</v>
      </c>
      <c r="C1238" s="280" t="s">
        <v>19</v>
      </c>
      <c r="D1238" s="38">
        <v>40663</v>
      </c>
      <c r="E1238" s="122">
        <v>8494.1</v>
      </c>
    </row>
    <row r="1239" spans="1:6">
      <c r="A1239" s="280"/>
      <c r="B1239" s="280" t="s">
        <v>18</v>
      </c>
      <c r="C1239" s="280" t="s">
        <v>19</v>
      </c>
      <c r="D1239" s="38">
        <v>43251</v>
      </c>
      <c r="E1239" s="123">
        <v>3779499</v>
      </c>
      <c r="F1239" s="864" t="s">
        <v>817</v>
      </c>
    </row>
    <row r="1240" spans="1:6">
      <c r="A1240" s="280"/>
      <c r="B1240" s="280"/>
      <c r="C1240" s="280"/>
      <c r="D1240" s="38"/>
      <c r="E1240" s="123"/>
    </row>
    <row r="1241" spans="1:6">
      <c r="A1241" s="280"/>
      <c r="B1241" s="280"/>
      <c r="C1241" s="280"/>
      <c r="D1241" s="38"/>
      <c r="E1241" s="123"/>
    </row>
    <row r="1242" spans="1:6">
      <c r="A1242" s="280"/>
      <c r="B1242" s="280"/>
      <c r="C1242" s="280"/>
      <c r="D1242" s="38"/>
      <c r="E1242" s="123"/>
    </row>
    <row r="1243" spans="1:6">
      <c r="A1243" s="280"/>
      <c r="B1243" s="280"/>
      <c r="C1243" s="280"/>
      <c r="D1243" s="280"/>
      <c r="E1243" s="123"/>
    </row>
    <row r="1244" spans="1:6">
      <c r="A1244" s="280"/>
      <c r="B1244" s="280"/>
      <c r="C1244" s="280"/>
      <c r="D1244" s="280"/>
      <c r="E1244" s="123"/>
    </row>
    <row r="1245" spans="1:6">
      <c r="A1245" s="280"/>
      <c r="B1245" s="280"/>
      <c r="C1245" s="280"/>
      <c r="D1245" s="280"/>
      <c r="E1245" s="123"/>
    </row>
    <row r="1246" spans="1:6">
      <c r="A1246" s="280"/>
      <c r="B1246" s="280"/>
      <c r="C1246" s="280"/>
      <c r="D1246" s="280"/>
      <c r="E1246" s="123"/>
    </row>
    <row r="1247" spans="1:6">
      <c r="A1247" s="280"/>
      <c r="B1247" s="281"/>
      <c r="C1247" s="280"/>
      <c r="D1247" s="45"/>
      <c r="E1247" s="123"/>
    </row>
    <row r="1248" spans="1:6">
      <c r="A1248" s="280"/>
      <c r="B1248" s="281"/>
      <c r="C1248" s="280"/>
      <c r="D1248" s="45"/>
      <c r="E1248" s="123"/>
    </row>
    <row r="1249" spans="1:5">
      <c r="A1249" s="280"/>
      <c r="B1249" s="281"/>
      <c r="C1249" s="280"/>
      <c r="D1249" s="45"/>
      <c r="E1249" s="123"/>
    </row>
    <row r="1250" spans="1:5">
      <c r="A1250" s="280"/>
      <c r="B1250" s="281"/>
      <c r="C1250" s="280"/>
      <c r="D1250" s="45"/>
      <c r="E1250" s="123"/>
    </row>
    <row r="1251" spans="1:5">
      <c r="A1251" s="280"/>
      <c r="B1251" s="281"/>
      <c r="C1251" s="280"/>
      <c r="D1251" s="45"/>
      <c r="E1251" s="123"/>
    </row>
    <row r="1252" spans="1:5">
      <c r="A1252" s="280"/>
      <c r="B1252" s="281"/>
      <c r="C1252" s="280"/>
      <c r="D1252" s="45"/>
      <c r="E1252" s="123"/>
    </row>
    <row r="1253" spans="1:5">
      <c r="A1253" s="280"/>
      <c r="B1253" s="281"/>
      <c r="C1253" s="280"/>
      <c r="D1253" s="45"/>
      <c r="E1253" s="123"/>
    </row>
    <row r="1254" spans="1:5">
      <c r="A1254" s="280"/>
      <c r="B1254" s="281"/>
      <c r="C1254" s="280"/>
      <c r="D1254" s="45"/>
      <c r="E1254" s="123"/>
    </row>
    <row r="1255" spans="1:5">
      <c r="A1255" s="280"/>
      <c r="B1255" s="281"/>
      <c r="C1255" s="280"/>
      <c r="D1255" s="45"/>
      <c r="E1255" s="123"/>
    </row>
    <row r="1256" spans="1:5">
      <c r="A1256" s="280"/>
      <c r="B1256" s="281"/>
      <c r="C1256" s="280"/>
      <c r="D1256" s="45"/>
      <c r="E1256" s="123"/>
    </row>
    <row r="1257" spans="1:5">
      <c r="A1257" s="280"/>
      <c r="B1257" s="281"/>
      <c r="C1257" s="280"/>
      <c r="D1257" s="45"/>
      <c r="E1257" s="123"/>
    </row>
    <row r="1258" spans="1:5">
      <c r="A1258" s="280"/>
      <c r="B1258" s="281"/>
      <c r="C1258" s="280"/>
      <c r="D1258" s="45"/>
      <c r="E1258" s="123"/>
    </row>
    <row r="1259" spans="1:5">
      <c r="A1259" s="280"/>
      <c r="B1259" s="281"/>
      <c r="C1259" s="280"/>
      <c r="D1259" s="45"/>
      <c r="E1259" s="123"/>
    </row>
    <row r="1260" spans="1:5">
      <c r="A1260" s="47"/>
      <c r="B1260" s="48"/>
      <c r="C1260" s="47"/>
      <c r="D1260" s="49"/>
      <c r="E1260" s="123"/>
    </row>
    <row r="1261" spans="1:5">
      <c r="A1261" s="30"/>
      <c r="B1261" s="51"/>
      <c r="C1261" s="30"/>
      <c r="D1261" s="49"/>
      <c r="E1261" s="123"/>
    </row>
    <row r="1262" spans="1:5">
      <c r="A1262" s="52"/>
      <c r="B1262" s="53"/>
      <c r="C1262" s="1238" t="s">
        <v>801</v>
      </c>
      <c r="D1262" s="1239"/>
      <c r="E1262" s="62">
        <f>SUM(E1235:E1261)</f>
        <v>3789436.98</v>
      </c>
    </row>
    <row r="1263" spans="1:5">
      <c r="A1263" s="55" t="s">
        <v>23</v>
      </c>
      <c r="B1263" s="22"/>
      <c r="C1263" s="22"/>
      <c r="D1263" s="22"/>
      <c r="E1263" s="22"/>
    </row>
    <row r="1264" spans="1:5">
      <c r="A1264" s="19" t="s">
        <v>0</v>
      </c>
      <c r="B1264" s="20"/>
      <c r="C1264" s="20"/>
      <c r="D1264" s="21"/>
      <c r="E1264" s="22"/>
    </row>
    <row r="1265" spans="1:5">
      <c r="A1265" s="19" t="s">
        <v>1</v>
      </c>
      <c r="B1265" s="20"/>
      <c r="C1265" s="19" t="s">
        <v>2</v>
      </c>
      <c r="D1265" s="21"/>
      <c r="E1265" s="21"/>
    </row>
    <row r="1266" spans="1:5">
      <c r="A1266" s="19"/>
      <c r="B1266" s="23"/>
      <c r="C1266" s="20"/>
      <c r="D1266" s="22"/>
      <c r="E1266" s="22"/>
    </row>
    <row r="1267" spans="1:5">
      <c r="A1267" s="19"/>
      <c r="B1267" s="23"/>
      <c r="C1267" s="20"/>
      <c r="D1267" s="22"/>
      <c r="E1267" s="22"/>
    </row>
    <row r="1268" spans="1:5">
      <c r="A1268" s="19" t="s">
        <v>3</v>
      </c>
      <c r="B1268" s="23"/>
      <c r="C1268" s="20"/>
      <c r="D1268" s="22"/>
      <c r="E1268" s="22"/>
    </row>
    <row r="1269" spans="1:5">
      <c r="A1269" s="21"/>
      <c r="B1269" s="24"/>
      <c r="C1269" s="21"/>
      <c r="D1269" s="22"/>
      <c r="E1269" s="22"/>
    </row>
    <row r="1270" spans="1:5">
      <c r="A1270" s="21" t="s">
        <v>167</v>
      </c>
      <c r="B1270" s="24"/>
      <c r="C1270" s="21"/>
      <c r="D1270" s="22"/>
      <c r="E1270" s="22"/>
    </row>
    <row r="1271" spans="1:5">
      <c r="A1271" s="21" t="s">
        <v>5</v>
      </c>
      <c r="B1271" s="21"/>
      <c r="C1271" s="21"/>
      <c r="D1271" s="22"/>
      <c r="E1271" s="22"/>
    </row>
    <row r="1272" spans="1:5">
      <c r="A1272" s="21" t="s">
        <v>6</v>
      </c>
      <c r="B1272" s="22"/>
      <c r="C1272" s="22"/>
      <c r="D1272" s="22"/>
      <c r="E1272" s="22"/>
    </row>
    <row r="1273" spans="1:5">
      <c r="A1273" s="820" t="s">
        <v>7</v>
      </c>
      <c r="B1273" s="26" t="s">
        <v>8</v>
      </c>
      <c r="C1273" s="1238" t="s">
        <v>9</v>
      </c>
      <c r="D1273" s="1240"/>
      <c r="E1273" s="820" t="s">
        <v>10</v>
      </c>
    </row>
    <row r="1274" spans="1:5">
      <c r="A1274" s="27"/>
      <c r="B1274" s="28" t="s">
        <v>11</v>
      </c>
      <c r="C1274" s="820"/>
      <c r="D1274" s="29"/>
      <c r="E1274" s="27" t="s">
        <v>12</v>
      </c>
    </row>
    <row r="1275" spans="1:5">
      <c r="A1275" s="30"/>
      <c r="B1275" s="31"/>
      <c r="C1275" s="821" t="s">
        <v>13</v>
      </c>
      <c r="D1275" s="822" t="s">
        <v>14</v>
      </c>
      <c r="E1275" s="821"/>
    </row>
    <row r="1276" spans="1:5">
      <c r="A1276" s="34" t="s">
        <v>168</v>
      </c>
      <c r="B1276" s="34" t="s">
        <v>26</v>
      </c>
      <c r="C1276" s="34" t="s">
        <v>169</v>
      </c>
      <c r="D1276" s="35">
        <v>38503</v>
      </c>
      <c r="E1276" s="94">
        <v>-33272.230000000003</v>
      </c>
    </row>
    <row r="1277" spans="1:5">
      <c r="A1277" s="41"/>
      <c r="B1277" s="280" t="s">
        <v>16</v>
      </c>
      <c r="C1277" s="280" t="s">
        <v>169</v>
      </c>
      <c r="D1277" s="38">
        <v>39447</v>
      </c>
      <c r="E1277" s="89">
        <v>7200</v>
      </c>
    </row>
    <row r="1278" spans="1:5">
      <c r="A1278" s="41"/>
      <c r="B1278" s="280" t="s">
        <v>16</v>
      </c>
      <c r="C1278" s="280" t="s">
        <v>169</v>
      </c>
      <c r="D1278" s="38">
        <v>39478</v>
      </c>
      <c r="E1278" s="89">
        <v>2794.3</v>
      </c>
    </row>
    <row r="1279" spans="1:5">
      <c r="A1279" s="41"/>
      <c r="B1279" s="280" t="s">
        <v>26</v>
      </c>
      <c r="C1279" s="280" t="s">
        <v>169</v>
      </c>
      <c r="D1279" s="38">
        <v>39538</v>
      </c>
      <c r="E1279" s="88">
        <v>-3912.4</v>
      </c>
    </row>
    <row r="1280" spans="1:5">
      <c r="A1280" s="41"/>
      <c r="B1280" s="280" t="s">
        <v>26</v>
      </c>
      <c r="C1280" s="280" t="s">
        <v>169</v>
      </c>
      <c r="D1280" s="38">
        <v>39538</v>
      </c>
      <c r="E1280" s="88">
        <v>-4561.3</v>
      </c>
    </row>
    <row r="1281" spans="1:5">
      <c r="A1281" s="41"/>
      <c r="B1281" s="280" t="s">
        <v>26</v>
      </c>
      <c r="C1281" s="280" t="s">
        <v>170</v>
      </c>
      <c r="D1281" s="38">
        <v>39644</v>
      </c>
      <c r="E1281" s="88">
        <v>-46200</v>
      </c>
    </row>
    <row r="1282" spans="1:5">
      <c r="A1282" s="280"/>
      <c r="B1282" s="280" t="s">
        <v>16</v>
      </c>
      <c r="C1282" s="280" t="s">
        <v>169</v>
      </c>
      <c r="D1282" s="38">
        <v>39721</v>
      </c>
      <c r="E1282" s="89">
        <v>6900</v>
      </c>
    </row>
    <row r="1283" spans="1:5">
      <c r="A1283" s="280"/>
      <c r="B1283" s="280" t="s">
        <v>58</v>
      </c>
      <c r="C1283" s="280" t="s">
        <v>17</v>
      </c>
      <c r="D1283" s="38">
        <v>40224</v>
      </c>
      <c r="E1283" s="88">
        <v>-12480</v>
      </c>
    </row>
    <row r="1284" spans="1:5">
      <c r="A1284" s="47"/>
      <c r="B1284" s="280" t="s">
        <v>27</v>
      </c>
      <c r="C1284" s="280" t="s">
        <v>19</v>
      </c>
      <c r="D1284" s="38">
        <v>40237</v>
      </c>
      <c r="E1284" s="88">
        <v>-11800</v>
      </c>
    </row>
    <row r="1285" spans="1:5">
      <c r="A1285" s="47"/>
      <c r="B1285" s="280" t="s">
        <v>40</v>
      </c>
      <c r="C1285" s="280" t="s">
        <v>19</v>
      </c>
      <c r="D1285" s="38">
        <v>43159</v>
      </c>
      <c r="E1285" s="89">
        <v>-1</v>
      </c>
    </row>
    <row r="1286" spans="1:5">
      <c r="A1286" s="47"/>
      <c r="B1286" s="280" t="s">
        <v>27</v>
      </c>
      <c r="C1286" s="280" t="s">
        <v>19</v>
      </c>
      <c r="D1286" s="38">
        <v>43190</v>
      </c>
      <c r="E1286" s="89">
        <v>-186534</v>
      </c>
    </row>
    <row r="1287" spans="1:5">
      <c r="A1287" s="47"/>
      <c r="B1287" s="280" t="s">
        <v>40</v>
      </c>
      <c r="C1287" s="280" t="s">
        <v>17</v>
      </c>
      <c r="D1287" s="38">
        <v>43205</v>
      </c>
      <c r="E1287" s="126">
        <v>89366</v>
      </c>
    </row>
    <row r="1288" spans="1:5">
      <c r="A1288" s="47"/>
      <c r="B1288" s="280" t="s">
        <v>40</v>
      </c>
      <c r="C1288" s="280" t="s">
        <v>19</v>
      </c>
      <c r="D1288" s="38">
        <v>43220</v>
      </c>
      <c r="E1288" s="89">
        <v>47231</v>
      </c>
    </row>
    <row r="1289" spans="1:5">
      <c r="A1289" s="47"/>
      <c r="B1289" s="280" t="s">
        <v>40</v>
      </c>
      <c r="C1289" s="280" t="s">
        <v>17</v>
      </c>
      <c r="D1289" s="38">
        <v>43235</v>
      </c>
      <c r="E1289" s="89">
        <v>211520</v>
      </c>
    </row>
    <row r="1290" spans="1:5">
      <c r="A1290" s="47"/>
      <c r="B1290" s="280" t="s">
        <v>40</v>
      </c>
      <c r="C1290" s="280" t="s">
        <v>19</v>
      </c>
      <c r="D1290" s="38">
        <v>43250</v>
      </c>
      <c r="E1290" s="89">
        <v>13200</v>
      </c>
    </row>
    <row r="1291" spans="1:5">
      <c r="A1291" s="47"/>
      <c r="B1291" s="280"/>
      <c r="C1291" s="280"/>
      <c r="D1291" s="38"/>
      <c r="E1291" s="89"/>
    </row>
    <row r="1292" spans="1:5">
      <c r="A1292" s="47"/>
      <c r="B1292" s="280"/>
      <c r="C1292" s="280"/>
      <c r="D1292" s="38"/>
      <c r="E1292" s="89"/>
    </row>
    <row r="1293" spans="1:5">
      <c r="A1293" s="47"/>
      <c r="B1293" s="280"/>
      <c r="C1293" s="280"/>
      <c r="D1293" s="38"/>
      <c r="E1293" s="90"/>
    </row>
    <row r="1294" spans="1:5">
      <c r="A1294" s="47"/>
      <c r="B1294" s="280"/>
      <c r="C1294" s="280"/>
      <c r="D1294" s="38"/>
      <c r="E1294" s="89"/>
    </row>
    <row r="1295" spans="1:5">
      <c r="A1295" s="47"/>
      <c r="B1295" s="280"/>
      <c r="C1295" s="280" t="s">
        <v>29</v>
      </c>
      <c r="D1295" s="38"/>
      <c r="E1295" s="88"/>
    </row>
    <row r="1296" spans="1:5">
      <c r="A1296" s="47"/>
      <c r="B1296" s="280"/>
      <c r="C1296" s="280"/>
      <c r="D1296" s="38"/>
      <c r="E1296" s="88"/>
    </row>
    <row r="1297" spans="1:5">
      <c r="A1297" s="47"/>
      <c r="B1297" s="280"/>
      <c r="C1297" s="280"/>
      <c r="D1297" s="38"/>
      <c r="E1297" s="88"/>
    </row>
    <row r="1298" spans="1:5">
      <c r="A1298" s="47"/>
      <c r="B1298" s="280"/>
      <c r="C1298" s="280"/>
      <c r="D1298" s="38"/>
      <c r="E1298" s="88"/>
    </row>
    <row r="1299" spans="1:5">
      <c r="A1299" s="47"/>
      <c r="B1299" s="280"/>
      <c r="C1299" s="280"/>
      <c r="D1299" s="38"/>
      <c r="E1299" s="88"/>
    </row>
    <row r="1300" spans="1:5">
      <c r="A1300" s="47"/>
      <c r="B1300" s="280"/>
      <c r="C1300" s="280"/>
      <c r="D1300" s="127"/>
      <c r="E1300" s="88"/>
    </row>
    <row r="1301" spans="1:5">
      <c r="A1301" s="47"/>
      <c r="B1301" s="280"/>
      <c r="C1301" s="280"/>
      <c r="D1301" s="38"/>
      <c r="E1301" s="88"/>
    </row>
    <row r="1302" spans="1:5">
      <c r="A1302" s="30"/>
      <c r="B1302" s="67"/>
      <c r="C1302" s="67"/>
      <c r="D1302" s="68"/>
      <c r="E1302" s="128"/>
    </row>
    <row r="1303" spans="1:5">
      <c r="A1303" s="52"/>
      <c r="B1303" s="53"/>
      <c r="C1303" s="1238" t="s">
        <v>801</v>
      </c>
      <c r="D1303" s="1239"/>
      <c r="E1303" s="70">
        <f>SUM(E1276:E1302)</f>
        <v>79450.37</v>
      </c>
    </row>
    <row r="1304" spans="1:5">
      <c r="A1304" s="55" t="s">
        <v>23</v>
      </c>
      <c r="B1304" s="22"/>
      <c r="C1304" s="22"/>
      <c r="D1304" s="22"/>
      <c r="E1304" s="22"/>
    </row>
    <row r="1305" spans="1:5">
      <c r="A1305" s="19" t="s">
        <v>0</v>
      </c>
      <c r="B1305" s="20"/>
      <c r="C1305" s="20"/>
      <c r="D1305" s="21"/>
      <c r="E1305" s="22"/>
    </row>
    <row r="1306" spans="1:5">
      <c r="A1306" s="19" t="s">
        <v>1</v>
      </c>
      <c r="B1306" s="20"/>
      <c r="C1306" s="19" t="s">
        <v>2</v>
      </c>
      <c r="D1306" s="21"/>
      <c r="E1306" s="21"/>
    </row>
    <row r="1307" spans="1:5">
      <c r="A1307" s="19"/>
      <c r="B1307" s="23"/>
      <c r="C1307" s="20"/>
      <c r="D1307" s="22"/>
      <c r="E1307" s="22"/>
    </row>
    <row r="1308" spans="1:5">
      <c r="A1308" s="19"/>
      <c r="B1308" s="23"/>
      <c r="C1308" s="20"/>
      <c r="D1308" s="22"/>
      <c r="E1308" s="22"/>
    </row>
    <row r="1309" spans="1:5">
      <c r="A1309" s="19" t="s">
        <v>3</v>
      </c>
      <c r="B1309" s="23"/>
      <c r="C1309" s="20"/>
      <c r="D1309" s="22"/>
      <c r="E1309" s="22"/>
    </row>
    <row r="1310" spans="1:5">
      <c r="A1310" s="21"/>
      <c r="B1310" s="24"/>
      <c r="C1310" s="21"/>
      <c r="D1310" s="22"/>
      <c r="E1310" s="22"/>
    </row>
    <row r="1311" spans="1:5">
      <c r="A1311" s="21" t="s">
        <v>171</v>
      </c>
      <c r="B1311" s="24"/>
      <c r="C1311" s="21"/>
      <c r="D1311" s="22"/>
      <c r="E1311" s="22"/>
    </row>
    <row r="1312" spans="1:5">
      <c r="A1312" s="21" t="s">
        <v>5</v>
      </c>
      <c r="B1312" s="21"/>
      <c r="C1312" s="21"/>
      <c r="D1312" s="22"/>
      <c r="E1312" s="22"/>
    </row>
    <row r="1313" spans="1:6">
      <c r="A1313" s="21" t="s">
        <v>6</v>
      </c>
      <c r="B1313" s="22"/>
      <c r="C1313" s="22"/>
      <c r="D1313" s="22"/>
      <c r="E1313" s="22"/>
    </row>
    <row r="1314" spans="1:6">
      <c r="A1314" s="820" t="s">
        <v>7</v>
      </c>
      <c r="B1314" s="26" t="s">
        <v>8</v>
      </c>
      <c r="C1314" s="1238" t="s">
        <v>9</v>
      </c>
      <c r="D1314" s="1240"/>
      <c r="E1314" s="820" t="s">
        <v>10</v>
      </c>
    </row>
    <row r="1315" spans="1:6">
      <c r="A1315" s="27"/>
      <c r="B1315" s="28" t="s">
        <v>11</v>
      </c>
      <c r="C1315" s="820"/>
      <c r="D1315" s="29"/>
      <c r="E1315" s="27" t="s">
        <v>12</v>
      </c>
    </row>
    <row r="1316" spans="1:6">
      <c r="A1316" s="30"/>
      <c r="B1316" s="31"/>
      <c r="C1316" s="821" t="s">
        <v>13</v>
      </c>
      <c r="D1316" s="822" t="s">
        <v>14</v>
      </c>
      <c r="E1316" s="821"/>
    </row>
    <row r="1317" spans="1:6">
      <c r="A1317" s="34" t="s">
        <v>172</v>
      </c>
      <c r="B1317" s="34" t="s">
        <v>26</v>
      </c>
      <c r="C1317" s="280" t="s">
        <v>17</v>
      </c>
      <c r="D1317" s="35">
        <v>39675</v>
      </c>
      <c r="E1317" s="94">
        <v>-3287.4</v>
      </c>
    </row>
    <row r="1318" spans="1:6">
      <c r="A1318" s="280"/>
      <c r="B1318" s="280" t="s">
        <v>16</v>
      </c>
      <c r="C1318" s="280" t="s">
        <v>19</v>
      </c>
      <c r="D1318" s="38">
        <v>39691</v>
      </c>
      <c r="E1318" s="89">
        <v>440.4</v>
      </c>
    </row>
    <row r="1319" spans="1:6">
      <c r="A1319" s="41"/>
      <c r="B1319" s="280" t="s">
        <v>34</v>
      </c>
      <c r="C1319" s="280" t="s">
        <v>19</v>
      </c>
      <c r="D1319" s="38">
        <v>40086</v>
      </c>
      <c r="E1319" s="89">
        <v>320</v>
      </c>
    </row>
    <row r="1320" spans="1:6">
      <c r="A1320" s="41"/>
      <c r="B1320" s="280" t="s">
        <v>34</v>
      </c>
      <c r="C1320" s="280" t="s">
        <v>19</v>
      </c>
      <c r="D1320" s="38">
        <v>40147</v>
      </c>
      <c r="E1320" s="89">
        <v>1199.4000000000001</v>
      </c>
    </row>
    <row r="1321" spans="1:6">
      <c r="A1321" s="41"/>
      <c r="B1321" s="280" t="s">
        <v>34</v>
      </c>
      <c r="C1321" s="280" t="s">
        <v>17</v>
      </c>
      <c r="D1321" s="38">
        <v>40283</v>
      </c>
      <c r="E1321" s="89">
        <v>-400</v>
      </c>
    </row>
    <row r="1322" spans="1:6">
      <c r="A1322" s="41"/>
      <c r="B1322" s="103" t="s">
        <v>20</v>
      </c>
      <c r="C1322" s="280" t="s">
        <v>19</v>
      </c>
      <c r="D1322" s="38">
        <v>40421</v>
      </c>
      <c r="E1322" s="88">
        <v>-8497</v>
      </c>
    </row>
    <row r="1323" spans="1:6">
      <c r="A1323" s="41"/>
      <c r="B1323" s="103" t="s">
        <v>173</v>
      </c>
      <c r="C1323" s="280" t="s">
        <v>17</v>
      </c>
      <c r="D1323" s="38">
        <v>40466</v>
      </c>
      <c r="E1323" s="88">
        <v>-19083</v>
      </c>
    </row>
    <row r="1324" spans="1:6">
      <c r="A1324" s="280"/>
      <c r="B1324" s="103" t="s">
        <v>173</v>
      </c>
      <c r="C1324" s="280" t="s">
        <v>32</v>
      </c>
      <c r="D1324" s="42">
        <v>41167</v>
      </c>
      <c r="E1324" s="129">
        <v>-24958</v>
      </c>
    </row>
    <row r="1325" spans="1:6">
      <c r="A1325" s="280"/>
      <c r="B1325" s="280" t="s">
        <v>40</v>
      </c>
      <c r="C1325" s="280" t="s">
        <v>19</v>
      </c>
      <c r="D1325" s="38">
        <v>43190</v>
      </c>
      <c r="E1325" s="89">
        <v>860841</v>
      </c>
    </row>
    <row r="1326" spans="1:6">
      <c r="A1326" s="280"/>
      <c r="B1326" s="280" t="s">
        <v>73</v>
      </c>
      <c r="C1326" s="280" t="s">
        <v>781</v>
      </c>
      <c r="D1326" s="38">
        <v>43220</v>
      </c>
      <c r="E1326" s="91">
        <v>-987563</v>
      </c>
    </row>
    <row r="1327" spans="1:6">
      <c r="A1327" s="280"/>
      <c r="B1327" s="280" t="s">
        <v>34</v>
      </c>
      <c r="C1327" s="280" t="s">
        <v>19</v>
      </c>
      <c r="D1327" s="42">
        <v>43250</v>
      </c>
      <c r="E1327" s="89">
        <v>909982</v>
      </c>
      <c r="F1327" s="864" t="s">
        <v>817</v>
      </c>
    </row>
    <row r="1328" spans="1:6">
      <c r="A1328" s="280"/>
      <c r="B1328" s="280"/>
      <c r="C1328" s="280"/>
      <c r="D1328" s="42"/>
      <c r="E1328" s="89"/>
    </row>
    <row r="1329" spans="1:5">
      <c r="A1329" s="280"/>
      <c r="B1329" s="281"/>
      <c r="C1329" s="280"/>
      <c r="D1329" s="42"/>
      <c r="E1329" s="89"/>
    </row>
    <row r="1330" spans="1:5">
      <c r="A1330" s="280"/>
      <c r="B1330" s="281"/>
      <c r="C1330" s="280"/>
      <c r="D1330" s="42"/>
      <c r="E1330" s="89"/>
    </row>
    <row r="1331" spans="1:5">
      <c r="A1331" s="280"/>
      <c r="B1331" s="281"/>
      <c r="C1331" s="280"/>
      <c r="D1331" s="42"/>
      <c r="E1331" s="89"/>
    </row>
    <row r="1332" spans="1:5">
      <c r="A1332" s="280"/>
      <c r="B1332" s="281"/>
      <c r="C1332" s="280"/>
      <c r="D1332" s="42"/>
      <c r="E1332" s="89"/>
    </row>
    <row r="1333" spans="1:5">
      <c r="A1333" s="280"/>
      <c r="B1333" s="281"/>
      <c r="C1333" s="280"/>
      <c r="D1333" s="42"/>
      <c r="E1333" s="89"/>
    </row>
    <row r="1334" spans="1:5">
      <c r="A1334" s="280"/>
      <c r="B1334" s="281"/>
      <c r="C1334" s="280"/>
      <c r="D1334" s="42"/>
      <c r="E1334" s="89"/>
    </row>
    <row r="1335" spans="1:5">
      <c r="A1335" s="280"/>
      <c r="B1335" s="281"/>
      <c r="C1335" s="280"/>
      <c r="D1335" s="42"/>
      <c r="E1335" s="89"/>
    </row>
    <row r="1336" spans="1:5">
      <c r="A1336" s="280"/>
      <c r="B1336" s="281"/>
      <c r="C1336" s="280"/>
      <c r="D1336" s="42"/>
      <c r="E1336" s="89"/>
    </row>
    <row r="1337" spans="1:5">
      <c r="A1337" s="280"/>
      <c r="B1337" s="281"/>
      <c r="C1337" s="280"/>
      <c r="D1337" s="42"/>
      <c r="E1337" s="89"/>
    </row>
    <row r="1338" spans="1:5">
      <c r="A1338" s="280"/>
      <c r="B1338" s="281"/>
      <c r="C1338" s="280"/>
      <c r="D1338" s="42"/>
      <c r="E1338" s="89"/>
    </row>
    <row r="1339" spans="1:5">
      <c r="A1339" s="280"/>
      <c r="B1339" s="281"/>
      <c r="C1339" s="280"/>
      <c r="D1339" s="42"/>
      <c r="E1339" s="89"/>
    </row>
    <row r="1340" spans="1:5">
      <c r="A1340" s="280"/>
      <c r="B1340" s="281"/>
      <c r="C1340" s="280"/>
      <c r="D1340" s="42"/>
      <c r="E1340" s="89"/>
    </row>
    <row r="1341" spans="1:5">
      <c r="A1341" s="280"/>
      <c r="B1341" s="281"/>
      <c r="C1341" s="280"/>
      <c r="D1341" s="42"/>
      <c r="E1341" s="89"/>
    </row>
    <row r="1342" spans="1:5">
      <c r="A1342" s="280"/>
      <c r="B1342" s="281"/>
      <c r="C1342" s="280"/>
      <c r="D1342" s="42"/>
      <c r="E1342" s="89"/>
    </row>
    <row r="1343" spans="1:5">
      <c r="A1343" s="30"/>
      <c r="B1343" s="51"/>
      <c r="C1343" s="30"/>
      <c r="D1343" s="49"/>
      <c r="E1343" s="50"/>
    </row>
    <row r="1344" spans="1:5">
      <c r="A1344" s="52"/>
      <c r="B1344" s="53"/>
      <c r="C1344" s="1238" t="s">
        <v>801</v>
      </c>
      <c r="D1344" s="1239"/>
      <c r="E1344" s="62">
        <f>SUM(E1317:E1343)</f>
        <v>728994.4</v>
      </c>
    </row>
    <row r="1345" spans="1:5">
      <c r="A1345" s="55" t="s">
        <v>23</v>
      </c>
      <c r="B1345" s="53"/>
      <c r="C1345" s="53"/>
      <c r="D1345" s="53"/>
      <c r="E1345" s="53"/>
    </row>
    <row r="1346" spans="1:5">
      <c r="A1346" s="19" t="s">
        <v>0</v>
      </c>
      <c r="B1346" s="20"/>
      <c r="C1346" s="20"/>
      <c r="D1346" s="21"/>
      <c r="E1346" s="22"/>
    </row>
    <row r="1347" spans="1:5">
      <c r="A1347" s="19" t="s">
        <v>1</v>
      </c>
      <c r="B1347" s="20"/>
      <c r="C1347" s="19" t="s">
        <v>2</v>
      </c>
      <c r="D1347" s="21"/>
      <c r="E1347" s="21"/>
    </row>
    <row r="1348" spans="1:5">
      <c r="A1348" s="19"/>
      <c r="B1348" s="23"/>
      <c r="C1348" s="20"/>
      <c r="D1348" s="22"/>
      <c r="E1348" s="22"/>
    </row>
    <row r="1349" spans="1:5">
      <c r="A1349" s="19"/>
      <c r="B1349" s="23"/>
      <c r="C1349" s="20"/>
      <c r="D1349" s="22"/>
      <c r="E1349" s="22"/>
    </row>
    <row r="1350" spans="1:5">
      <c r="A1350" s="19" t="s">
        <v>3</v>
      </c>
      <c r="B1350" s="23"/>
      <c r="C1350" s="20"/>
      <c r="D1350" s="22"/>
      <c r="E1350" s="22"/>
    </row>
    <row r="1351" spans="1:5">
      <c r="A1351" s="21"/>
      <c r="B1351" s="24"/>
      <c r="C1351" s="21"/>
      <c r="D1351" s="22"/>
      <c r="E1351" s="22"/>
    </row>
    <row r="1352" spans="1:5">
      <c r="A1352" s="21" t="s">
        <v>174</v>
      </c>
      <c r="B1352" s="24"/>
      <c r="C1352" s="21"/>
      <c r="D1352" s="22"/>
      <c r="E1352" s="22"/>
    </row>
    <row r="1353" spans="1:5">
      <c r="A1353" s="21" t="s">
        <v>5</v>
      </c>
      <c r="B1353" s="21"/>
      <c r="C1353" s="21"/>
      <c r="D1353" s="22"/>
      <c r="E1353" s="22"/>
    </row>
    <row r="1354" spans="1:5">
      <c r="A1354" s="21" t="s">
        <v>6</v>
      </c>
      <c r="B1354" s="22"/>
      <c r="C1354" s="22"/>
      <c r="D1354" s="22"/>
      <c r="E1354" s="22"/>
    </row>
    <row r="1355" spans="1:5">
      <c r="A1355" s="820" t="s">
        <v>7</v>
      </c>
      <c r="B1355" s="26" t="s">
        <v>8</v>
      </c>
      <c r="C1355" s="1238" t="s">
        <v>9</v>
      </c>
      <c r="D1355" s="1240"/>
      <c r="E1355" s="820" t="s">
        <v>10</v>
      </c>
    </row>
    <row r="1356" spans="1:5">
      <c r="A1356" s="27"/>
      <c r="B1356" s="28" t="s">
        <v>11</v>
      </c>
      <c r="C1356" s="820"/>
      <c r="D1356" s="29"/>
      <c r="E1356" s="27" t="s">
        <v>12</v>
      </c>
    </row>
    <row r="1357" spans="1:5">
      <c r="A1357" s="30"/>
      <c r="B1357" s="31"/>
      <c r="C1357" s="821" t="s">
        <v>13</v>
      </c>
      <c r="D1357" s="822" t="s">
        <v>14</v>
      </c>
      <c r="E1357" s="821"/>
    </row>
    <row r="1358" spans="1:5">
      <c r="A1358" s="34" t="s">
        <v>175</v>
      </c>
      <c r="B1358" s="34" t="s">
        <v>26</v>
      </c>
      <c r="C1358" s="34" t="s">
        <v>17</v>
      </c>
      <c r="D1358" s="35">
        <v>39706</v>
      </c>
      <c r="E1358" s="94">
        <v>-3962.2</v>
      </c>
    </row>
    <row r="1359" spans="1:5">
      <c r="A1359" s="280"/>
      <c r="B1359" s="280" t="s">
        <v>176</v>
      </c>
      <c r="C1359" s="280" t="s">
        <v>32</v>
      </c>
      <c r="D1359" s="38">
        <v>40405</v>
      </c>
      <c r="E1359" s="89">
        <v>2453</v>
      </c>
    </row>
    <row r="1360" spans="1:5">
      <c r="A1360" s="41"/>
      <c r="B1360" s="280" t="s">
        <v>177</v>
      </c>
      <c r="C1360" s="280" t="s">
        <v>19</v>
      </c>
      <c r="D1360" s="38">
        <v>40421</v>
      </c>
      <c r="E1360" s="88">
        <v>-14935.63</v>
      </c>
    </row>
    <row r="1361" spans="1:5">
      <c r="A1361" s="41"/>
      <c r="B1361" s="280" t="s">
        <v>177</v>
      </c>
      <c r="C1361" s="280" t="s">
        <v>17</v>
      </c>
      <c r="D1361" s="38">
        <v>40497</v>
      </c>
      <c r="E1361" s="88">
        <v>-5000</v>
      </c>
    </row>
    <row r="1362" spans="1:5">
      <c r="A1362" s="41"/>
      <c r="B1362" s="280" t="s">
        <v>177</v>
      </c>
      <c r="C1362" s="280" t="s">
        <v>19</v>
      </c>
      <c r="D1362" s="38">
        <v>40663</v>
      </c>
      <c r="E1362" s="88">
        <v>-18000</v>
      </c>
    </row>
    <row r="1363" spans="1:5">
      <c r="A1363" s="41"/>
      <c r="B1363" s="280" t="s">
        <v>177</v>
      </c>
      <c r="C1363" s="280" t="s">
        <v>19</v>
      </c>
      <c r="D1363" s="38">
        <v>40724</v>
      </c>
      <c r="E1363" s="88">
        <v>-2364</v>
      </c>
    </row>
    <row r="1364" spans="1:5">
      <c r="A1364" s="41"/>
      <c r="B1364" s="280" t="s">
        <v>27</v>
      </c>
      <c r="C1364" s="280" t="s">
        <v>115</v>
      </c>
      <c r="D1364" s="38">
        <v>41639</v>
      </c>
      <c r="E1364" s="88">
        <v>-109375</v>
      </c>
    </row>
    <row r="1365" spans="1:5">
      <c r="A1365" s="41"/>
      <c r="B1365" s="280"/>
      <c r="C1365" s="280"/>
      <c r="D1365" s="38"/>
      <c r="E1365" s="91"/>
    </row>
    <row r="1366" spans="1:5">
      <c r="A1366" s="41"/>
      <c r="B1366" s="280"/>
      <c r="C1366" s="280"/>
      <c r="D1366" s="38"/>
      <c r="E1366" s="89"/>
    </row>
    <row r="1367" spans="1:5">
      <c r="A1367" s="41"/>
      <c r="B1367" s="280"/>
      <c r="C1367" s="280"/>
      <c r="D1367" s="38"/>
      <c r="E1367" s="89"/>
    </row>
    <row r="1368" spans="1:5">
      <c r="A1368" s="41"/>
      <c r="B1368" s="280"/>
      <c r="C1368" s="280"/>
      <c r="D1368" s="38"/>
      <c r="E1368" s="88"/>
    </row>
    <row r="1369" spans="1:5">
      <c r="A1369" s="41"/>
      <c r="B1369" s="280"/>
      <c r="C1369" s="280"/>
      <c r="D1369" s="38"/>
      <c r="E1369" s="88"/>
    </row>
    <row r="1370" spans="1:5">
      <c r="A1370" s="41"/>
      <c r="B1370" s="280"/>
      <c r="C1370" s="280"/>
      <c r="D1370" s="38"/>
      <c r="E1370" s="89"/>
    </row>
    <row r="1371" spans="1:5">
      <c r="A1371" s="41"/>
      <c r="B1371" s="281"/>
      <c r="C1371" s="280"/>
      <c r="D1371" s="42"/>
      <c r="E1371" s="89"/>
    </row>
    <row r="1372" spans="1:5">
      <c r="A1372" s="41"/>
      <c r="B1372" s="281"/>
      <c r="C1372" s="280"/>
      <c r="D1372" s="42"/>
      <c r="E1372" s="89"/>
    </row>
    <row r="1373" spans="1:5">
      <c r="A1373" s="41"/>
      <c r="B1373" s="281"/>
      <c r="C1373" s="280"/>
      <c r="D1373" s="42"/>
      <c r="E1373" s="89"/>
    </row>
    <row r="1374" spans="1:5">
      <c r="A1374" s="41"/>
      <c r="B1374" s="281"/>
      <c r="C1374" s="280"/>
      <c r="D1374" s="42"/>
      <c r="E1374" s="89"/>
    </row>
    <row r="1375" spans="1:5">
      <c r="A1375" s="41"/>
      <c r="B1375" s="281"/>
      <c r="C1375" s="280"/>
      <c r="D1375" s="42"/>
      <c r="E1375" s="89"/>
    </row>
    <row r="1376" spans="1:5">
      <c r="A1376" s="41"/>
      <c r="B1376" s="281"/>
      <c r="C1376" s="280"/>
      <c r="D1376" s="42"/>
      <c r="E1376" s="89"/>
    </row>
    <row r="1377" spans="1:5">
      <c r="A1377" s="41"/>
      <c r="B1377" s="281"/>
      <c r="C1377" s="280"/>
      <c r="D1377" s="42"/>
      <c r="E1377" s="89"/>
    </row>
    <row r="1378" spans="1:5">
      <c r="A1378" s="280"/>
      <c r="B1378" s="281"/>
      <c r="C1378" s="280"/>
      <c r="D1378" s="45"/>
      <c r="E1378" s="46"/>
    </row>
    <row r="1379" spans="1:5">
      <c r="A1379" s="280"/>
      <c r="B1379" s="281"/>
      <c r="C1379" s="280"/>
      <c r="D1379" s="45"/>
      <c r="E1379" s="46"/>
    </row>
    <row r="1380" spans="1:5">
      <c r="A1380" s="280"/>
      <c r="B1380" s="281"/>
      <c r="C1380" s="280"/>
      <c r="D1380" s="45"/>
      <c r="E1380" s="46"/>
    </row>
    <row r="1381" spans="1:5">
      <c r="A1381" s="280"/>
      <c r="B1381" s="281"/>
      <c r="C1381" s="280"/>
      <c r="D1381" s="45"/>
      <c r="E1381" s="46"/>
    </row>
    <row r="1382" spans="1:5">
      <c r="A1382" s="280"/>
      <c r="B1382" s="281"/>
      <c r="C1382" s="280"/>
      <c r="D1382" s="45"/>
      <c r="E1382" s="46"/>
    </row>
    <row r="1383" spans="1:5">
      <c r="A1383" s="47"/>
      <c r="B1383" s="48"/>
      <c r="C1383" s="47"/>
      <c r="D1383" s="49"/>
      <c r="E1383" s="50"/>
    </row>
    <row r="1384" spans="1:5">
      <c r="A1384" s="30"/>
      <c r="B1384" s="51"/>
      <c r="C1384" s="30"/>
      <c r="D1384" s="49"/>
      <c r="E1384" s="50"/>
    </row>
    <row r="1385" spans="1:5">
      <c r="A1385" s="52"/>
      <c r="B1385" s="53"/>
      <c r="C1385" s="1251" t="s">
        <v>774</v>
      </c>
      <c r="D1385" s="1252"/>
      <c r="E1385" s="74">
        <v>-151183.83000000002</v>
      </c>
    </row>
    <row r="1386" spans="1:5">
      <c r="A1386" s="55" t="s">
        <v>23</v>
      </c>
      <c r="B1386" s="53"/>
      <c r="C1386" s="53"/>
      <c r="D1386" s="53"/>
      <c r="E1386" s="53"/>
    </row>
    <row r="1387" spans="1:5">
      <c r="A1387" s="19" t="s">
        <v>0</v>
      </c>
      <c r="B1387" s="20"/>
      <c r="C1387" s="20"/>
      <c r="D1387" s="21"/>
      <c r="E1387" s="22"/>
    </row>
    <row r="1388" spans="1:5">
      <c r="A1388" s="19" t="s">
        <v>1</v>
      </c>
      <c r="B1388" s="20"/>
      <c r="C1388" s="19" t="s">
        <v>2</v>
      </c>
      <c r="D1388" s="21"/>
      <c r="E1388" s="21"/>
    </row>
    <row r="1389" spans="1:5">
      <c r="A1389" s="19"/>
      <c r="B1389" s="23"/>
      <c r="C1389" s="20"/>
      <c r="D1389" s="22"/>
      <c r="E1389" s="22"/>
    </row>
    <row r="1390" spans="1:5">
      <c r="A1390" s="19"/>
      <c r="B1390" s="23"/>
      <c r="C1390" s="20"/>
      <c r="D1390" s="22"/>
      <c r="E1390" s="22"/>
    </row>
    <row r="1391" spans="1:5">
      <c r="A1391" s="19" t="s">
        <v>3</v>
      </c>
      <c r="B1391" s="23"/>
      <c r="C1391" s="20"/>
      <c r="D1391" s="22"/>
      <c r="E1391" s="22"/>
    </row>
    <row r="1392" spans="1:5">
      <c r="A1392" s="21"/>
      <c r="B1392" s="24"/>
      <c r="C1392" s="21"/>
      <c r="D1392" s="22"/>
      <c r="E1392" s="22"/>
    </row>
    <row r="1393" spans="1:5">
      <c r="A1393" s="21"/>
      <c r="B1393" s="24"/>
      <c r="C1393" s="21"/>
      <c r="D1393" s="22"/>
      <c r="E1393" s="22"/>
    </row>
    <row r="1394" spans="1:5">
      <c r="A1394" s="21" t="s">
        <v>178</v>
      </c>
      <c r="B1394" s="24"/>
      <c r="C1394" s="21"/>
      <c r="D1394" s="22"/>
      <c r="E1394" s="22"/>
    </row>
    <row r="1395" spans="1:5">
      <c r="A1395" s="21" t="s">
        <v>5</v>
      </c>
      <c r="B1395" s="21"/>
      <c r="C1395" s="21"/>
      <c r="D1395" s="22"/>
      <c r="E1395" s="22"/>
    </row>
    <row r="1396" spans="1:5">
      <c r="A1396" s="21" t="s">
        <v>6</v>
      </c>
      <c r="B1396" s="22"/>
      <c r="C1396" s="22"/>
      <c r="D1396" s="22"/>
      <c r="E1396" s="22"/>
    </row>
    <row r="1397" spans="1:5">
      <c r="A1397" s="820" t="s">
        <v>7</v>
      </c>
      <c r="B1397" s="26" t="s">
        <v>8</v>
      </c>
      <c r="C1397" s="1238" t="s">
        <v>9</v>
      </c>
      <c r="D1397" s="1240"/>
      <c r="E1397" s="820" t="s">
        <v>10</v>
      </c>
    </row>
    <row r="1398" spans="1:5">
      <c r="A1398" s="27"/>
      <c r="B1398" s="28" t="s">
        <v>11</v>
      </c>
      <c r="C1398" s="820"/>
      <c r="D1398" s="29"/>
      <c r="E1398" s="27" t="s">
        <v>12</v>
      </c>
    </row>
    <row r="1399" spans="1:5">
      <c r="A1399" s="30"/>
      <c r="B1399" s="31"/>
      <c r="C1399" s="821" t="s">
        <v>13</v>
      </c>
      <c r="D1399" s="822" t="s">
        <v>14</v>
      </c>
      <c r="E1399" s="821"/>
    </row>
    <row r="1400" spans="1:5">
      <c r="A1400" s="96" t="s">
        <v>179</v>
      </c>
      <c r="B1400" s="34" t="s">
        <v>105</v>
      </c>
      <c r="C1400" s="280" t="s">
        <v>17</v>
      </c>
      <c r="D1400" s="35">
        <v>39675</v>
      </c>
      <c r="E1400" s="94">
        <v>-417.8</v>
      </c>
    </row>
    <row r="1401" spans="1:5">
      <c r="A1401" s="280"/>
      <c r="B1401" s="280" t="s">
        <v>105</v>
      </c>
      <c r="C1401" s="280" t="s">
        <v>19</v>
      </c>
      <c r="D1401" s="38">
        <v>39751</v>
      </c>
      <c r="E1401" s="88">
        <v>-1802.8</v>
      </c>
    </row>
    <row r="1402" spans="1:5">
      <c r="A1402" s="41"/>
      <c r="B1402" s="280" t="s">
        <v>104</v>
      </c>
      <c r="C1402" s="280" t="s">
        <v>17</v>
      </c>
      <c r="D1402" s="38">
        <v>39767</v>
      </c>
      <c r="E1402" s="89">
        <v>2119.4</v>
      </c>
    </row>
    <row r="1403" spans="1:5">
      <c r="A1403" s="41"/>
      <c r="B1403" s="280" t="s">
        <v>105</v>
      </c>
      <c r="C1403" s="280" t="s">
        <v>17</v>
      </c>
      <c r="D1403" s="38">
        <v>39767</v>
      </c>
      <c r="E1403" s="88">
        <v>-579</v>
      </c>
    </row>
    <row r="1404" spans="1:5">
      <c r="A1404" s="41"/>
      <c r="B1404" s="280" t="s">
        <v>104</v>
      </c>
      <c r="C1404" s="280" t="s">
        <v>19</v>
      </c>
      <c r="D1404" s="38">
        <v>39994</v>
      </c>
      <c r="E1404" s="88">
        <v>-109.2</v>
      </c>
    </row>
    <row r="1405" spans="1:5">
      <c r="A1405" s="41"/>
      <c r="B1405" s="280" t="s">
        <v>105</v>
      </c>
      <c r="C1405" s="280" t="s">
        <v>17</v>
      </c>
      <c r="D1405" s="38">
        <v>40132</v>
      </c>
      <c r="E1405" s="88">
        <v>-200.8</v>
      </c>
    </row>
    <row r="1406" spans="1:5">
      <c r="A1406" s="41"/>
      <c r="B1406" s="280" t="s">
        <v>105</v>
      </c>
      <c r="C1406" s="280" t="s">
        <v>19</v>
      </c>
      <c r="D1406" s="38">
        <v>40178</v>
      </c>
      <c r="E1406" s="88">
        <v>-59990</v>
      </c>
    </row>
    <row r="1407" spans="1:5">
      <c r="A1407" s="41"/>
      <c r="B1407" s="280" t="s">
        <v>180</v>
      </c>
      <c r="C1407" s="280" t="s">
        <v>17</v>
      </c>
      <c r="D1407" s="38">
        <v>40344</v>
      </c>
      <c r="E1407" s="89">
        <v>7308</v>
      </c>
    </row>
    <row r="1408" spans="1:5">
      <c r="A1408" s="280"/>
      <c r="B1408" s="280" t="s">
        <v>34</v>
      </c>
      <c r="C1408" s="280" t="s">
        <v>19</v>
      </c>
      <c r="D1408" s="38">
        <v>40390</v>
      </c>
      <c r="E1408" s="88">
        <v>-327.60000000000002</v>
      </c>
    </row>
    <row r="1409" spans="1:6">
      <c r="A1409" s="130"/>
      <c r="B1409" s="280" t="s">
        <v>173</v>
      </c>
      <c r="C1409" s="280" t="s">
        <v>32</v>
      </c>
      <c r="D1409" s="38">
        <v>40770</v>
      </c>
      <c r="E1409" s="88">
        <v>-37052</v>
      </c>
    </row>
    <row r="1410" spans="1:6">
      <c r="A1410" s="130"/>
      <c r="B1410" s="280" t="s">
        <v>180</v>
      </c>
      <c r="C1410" s="280" t="s">
        <v>19</v>
      </c>
      <c r="D1410" s="38">
        <v>40908</v>
      </c>
      <c r="E1410" s="89">
        <v>75980</v>
      </c>
    </row>
    <row r="1411" spans="1:6">
      <c r="A1411" s="130"/>
      <c r="B1411" s="280" t="s">
        <v>180</v>
      </c>
      <c r="C1411" s="280" t="s">
        <v>17</v>
      </c>
      <c r="D1411" s="38">
        <v>43054</v>
      </c>
      <c r="E1411" s="91">
        <v>81200</v>
      </c>
    </row>
    <row r="1412" spans="1:6">
      <c r="A1412" s="130"/>
      <c r="B1412" s="280" t="s">
        <v>180</v>
      </c>
      <c r="C1412" s="280" t="s">
        <v>33</v>
      </c>
      <c r="D1412" s="38">
        <v>43100</v>
      </c>
      <c r="E1412" s="89">
        <v>80000</v>
      </c>
    </row>
    <row r="1413" spans="1:6">
      <c r="A1413" s="130"/>
      <c r="B1413" s="280" t="s">
        <v>180</v>
      </c>
      <c r="C1413" s="280" t="s">
        <v>32</v>
      </c>
      <c r="D1413" s="38">
        <v>43115</v>
      </c>
      <c r="E1413" s="91">
        <v>164871</v>
      </c>
    </row>
    <row r="1414" spans="1:6">
      <c r="A1414" s="130"/>
      <c r="B1414" s="280" t="s">
        <v>40</v>
      </c>
      <c r="C1414" s="280" t="s">
        <v>19</v>
      </c>
      <c r="D1414" s="38">
        <v>43190</v>
      </c>
      <c r="E1414" s="91">
        <v>3144986</v>
      </c>
    </row>
    <row r="1415" spans="1:6">
      <c r="A1415" s="130"/>
      <c r="B1415" s="280" t="s">
        <v>73</v>
      </c>
      <c r="C1415" s="280" t="s">
        <v>753</v>
      </c>
      <c r="D1415" s="38">
        <v>43190</v>
      </c>
      <c r="E1415" s="91">
        <v>-5000</v>
      </c>
    </row>
    <row r="1416" spans="1:6">
      <c r="A1416" s="130"/>
      <c r="B1416" s="280" t="s">
        <v>73</v>
      </c>
      <c r="C1416" s="280" t="s">
        <v>753</v>
      </c>
      <c r="D1416" s="38">
        <v>43190</v>
      </c>
      <c r="E1416" s="91">
        <v>-7580</v>
      </c>
    </row>
    <row r="1417" spans="1:6">
      <c r="A1417" s="130"/>
      <c r="B1417" s="280" t="s">
        <v>73</v>
      </c>
      <c r="C1417" s="281" t="s">
        <v>753</v>
      </c>
      <c r="D1417" s="38">
        <v>43220</v>
      </c>
      <c r="E1417" s="91">
        <v>-3015316</v>
      </c>
    </row>
    <row r="1418" spans="1:6">
      <c r="A1418" s="130"/>
      <c r="B1418" s="280" t="s">
        <v>73</v>
      </c>
      <c r="C1418" s="281" t="s">
        <v>752</v>
      </c>
      <c r="D1418" s="38">
        <v>43250</v>
      </c>
      <c r="E1418" s="91">
        <v>-476001</v>
      </c>
    </row>
    <row r="1419" spans="1:6">
      <c r="A1419" s="130"/>
      <c r="B1419" s="280" t="s">
        <v>34</v>
      </c>
      <c r="C1419" s="281" t="s">
        <v>19</v>
      </c>
      <c r="D1419" s="38">
        <v>43250</v>
      </c>
      <c r="E1419" s="91">
        <v>1985570</v>
      </c>
      <c r="F1419" s="864" t="s">
        <v>817</v>
      </c>
    </row>
    <row r="1420" spans="1:6">
      <c r="A1420" s="130"/>
      <c r="B1420" s="281"/>
      <c r="C1420" s="281"/>
      <c r="D1420" s="38"/>
      <c r="E1420" s="91"/>
    </row>
    <row r="1421" spans="1:6">
      <c r="A1421" s="41"/>
      <c r="B1421" s="280"/>
      <c r="C1421" s="280"/>
      <c r="D1421" s="38"/>
      <c r="E1421" s="91"/>
    </row>
    <row r="1422" spans="1:6">
      <c r="A1422" s="41"/>
      <c r="B1422" s="281"/>
      <c r="C1422" s="280"/>
      <c r="D1422" s="42"/>
      <c r="E1422" s="89"/>
    </row>
    <row r="1423" spans="1:6">
      <c r="A1423" s="41"/>
      <c r="B1423" s="281"/>
      <c r="C1423" s="280"/>
      <c r="D1423" s="42"/>
      <c r="E1423" s="89"/>
    </row>
    <row r="1424" spans="1:6">
      <c r="A1424" s="47"/>
      <c r="B1424" s="48"/>
      <c r="C1424" s="47"/>
      <c r="D1424" s="49"/>
      <c r="E1424" s="50"/>
    </row>
    <row r="1425" spans="1:5">
      <c r="A1425" s="30"/>
      <c r="B1425" s="51"/>
      <c r="C1425" s="30"/>
      <c r="D1425" s="49"/>
      <c r="E1425" s="50"/>
    </row>
    <row r="1426" spans="1:5">
      <c r="A1426" s="22"/>
      <c r="B1426" s="53"/>
      <c r="C1426" s="1238" t="s">
        <v>801</v>
      </c>
      <c r="D1426" s="1239"/>
      <c r="E1426" s="62">
        <f>SUM(E1400:E1425)</f>
        <v>1937658.2000000002</v>
      </c>
    </row>
    <row r="1427" spans="1:5">
      <c r="A1427" s="55" t="s">
        <v>23</v>
      </c>
      <c r="B1427" s="53"/>
      <c r="C1427" s="53"/>
      <c r="D1427" s="53"/>
      <c r="E1427" s="53"/>
    </row>
    <row r="1428" spans="1:5">
      <c r="A1428" s="19" t="s">
        <v>0</v>
      </c>
      <c r="B1428" s="20"/>
      <c r="C1428" s="20"/>
      <c r="D1428" s="21"/>
      <c r="E1428" s="22"/>
    </row>
    <row r="1429" spans="1:5">
      <c r="A1429" s="19" t="s">
        <v>1</v>
      </c>
      <c r="B1429" s="20"/>
      <c r="C1429" s="19" t="s">
        <v>2</v>
      </c>
      <c r="D1429" s="21"/>
      <c r="E1429" s="21"/>
    </row>
    <row r="1430" spans="1:5">
      <c r="A1430" s="19"/>
      <c r="B1430" s="23"/>
      <c r="C1430" s="20"/>
      <c r="D1430" s="22"/>
      <c r="E1430" s="22"/>
    </row>
    <row r="1431" spans="1:5">
      <c r="A1431" s="19"/>
      <c r="B1431" s="23"/>
      <c r="C1431" s="20"/>
      <c r="D1431" s="22"/>
      <c r="E1431" s="22"/>
    </row>
    <row r="1432" spans="1:5">
      <c r="A1432" s="19" t="s">
        <v>3</v>
      </c>
      <c r="B1432" s="23"/>
      <c r="C1432" s="20"/>
      <c r="D1432" s="22"/>
      <c r="E1432" s="22"/>
    </row>
    <row r="1433" spans="1:5">
      <c r="A1433" s="21"/>
      <c r="B1433" s="24"/>
      <c r="C1433" s="21"/>
      <c r="D1433" s="22"/>
      <c r="E1433" s="22"/>
    </row>
    <row r="1434" spans="1:5">
      <c r="A1434" s="21"/>
      <c r="B1434" s="24"/>
      <c r="C1434" s="21"/>
      <c r="D1434" s="22"/>
      <c r="E1434" s="22"/>
    </row>
    <row r="1435" spans="1:5">
      <c r="A1435" s="21" t="s">
        <v>182</v>
      </c>
      <c r="B1435" s="24"/>
      <c r="C1435" s="21"/>
      <c r="D1435" s="22"/>
      <c r="E1435" s="22"/>
    </row>
    <row r="1436" spans="1:5">
      <c r="A1436" s="21" t="s">
        <v>5</v>
      </c>
      <c r="B1436" s="21"/>
      <c r="C1436" s="21"/>
      <c r="D1436" s="22"/>
      <c r="E1436" s="22"/>
    </row>
    <row r="1437" spans="1:5">
      <c r="A1437" s="21" t="s">
        <v>6</v>
      </c>
      <c r="B1437" s="22"/>
      <c r="C1437" s="22"/>
      <c r="D1437" s="22"/>
      <c r="E1437" s="22"/>
    </row>
    <row r="1438" spans="1:5">
      <c r="A1438" s="820" t="s">
        <v>7</v>
      </c>
      <c r="B1438" s="26" t="s">
        <v>8</v>
      </c>
      <c r="C1438" s="1238" t="s">
        <v>9</v>
      </c>
      <c r="D1438" s="1240"/>
      <c r="E1438" s="820" t="s">
        <v>10</v>
      </c>
    </row>
    <row r="1439" spans="1:5">
      <c r="A1439" s="27"/>
      <c r="B1439" s="28" t="s">
        <v>11</v>
      </c>
      <c r="C1439" s="820"/>
      <c r="D1439" s="29"/>
      <c r="E1439" s="27" t="s">
        <v>12</v>
      </c>
    </row>
    <row r="1440" spans="1:5">
      <c r="A1440" s="30"/>
      <c r="B1440" s="31"/>
      <c r="C1440" s="821" t="s">
        <v>13</v>
      </c>
      <c r="D1440" s="822" t="s">
        <v>14</v>
      </c>
      <c r="E1440" s="821"/>
    </row>
    <row r="1441" spans="1:6">
      <c r="A1441" s="34" t="s">
        <v>183</v>
      </c>
      <c r="B1441" s="34" t="s">
        <v>26</v>
      </c>
      <c r="C1441" s="34" t="s">
        <v>17</v>
      </c>
      <c r="D1441" s="35">
        <v>38822</v>
      </c>
      <c r="E1441" s="94">
        <v>-41570.800000000003</v>
      </c>
    </row>
    <row r="1442" spans="1:6">
      <c r="A1442" s="280"/>
      <c r="B1442" s="280" t="s">
        <v>16</v>
      </c>
      <c r="C1442" s="280" t="s">
        <v>19</v>
      </c>
      <c r="D1442" s="38">
        <v>39202</v>
      </c>
      <c r="E1442" s="89">
        <v>2648.1</v>
      </c>
    </row>
    <row r="1443" spans="1:6">
      <c r="A1443" s="41"/>
      <c r="B1443" s="280" t="s">
        <v>26</v>
      </c>
      <c r="C1443" s="280" t="s">
        <v>17</v>
      </c>
      <c r="D1443" s="38">
        <v>39309</v>
      </c>
      <c r="E1443" s="88">
        <v>-300</v>
      </c>
    </row>
    <row r="1444" spans="1:6">
      <c r="A1444" s="41"/>
      <c r="B1444" s="280" t="s">
        <v>16</v>
      </c>
      <c r="C1444" s="280" t="s">
        <v>17</v>
      </c>
      <c r="D1444" s="38">
        <v>39614</v>
      </c>
      <c r="E1444" s="89">
        <v>2620.4</v>
      </c>
    </row>
    <row r="1445" spans="1:6">
      <c r="A1445" s="41"/>
      <c r="B1445" s="280" t="s">
        <v>34</v>
      </c>
      <c r="C1445" s="280" t="s">
        <v>19</v>
      </c>
      <c r="D1445" s="38">
        <v>40086</v>
      </c>
      <c r="E1445" s="89">
        <v>44500</v>
      </c>
    </row>
    <row r="1446" spans="1:6">
      <c r="A1446" s="41"/>
      <c r="B1446" s="280" t="s">
        <v>16</v>
      </c>
      <c r="C1446" s="280" t="s">
        <v>19</v>
      </c>
      <c r="D1446" s="86">
        <v>40421</v>
      </c>
      <c r="E1446" s="89">
        <v>49057</v>
      </c>
    </row>
    <row r="1447" spans="1:6">
      <c r="A1447" s="41"/>
      <c r="B1447" s="280" t="s">
        <v>16</v>
      </c>
      <c r="C1447" s="280" t="s">
        <v>17</v>
      </c>
      <c r="D1447" s="38">
        <v>40862</v>
      </c>
      <c r="E1447" s="89">
        <v>253.7</v>
      </c>
    </row>
    <row r="1448" spans="1:6">
      <c r="A1448" s="41"/>
      <c r="B1448" s="280" t="s">
        <v>40</v>
      </c>
      <c r="C1448" s="280" t="s">
        <v>19</v>
      </c>
      <c r="D1448" s="38">
        <v>43250</v>
      </c>
      <c r="E1448" s="89">
        <v>6318472</v>
      </c>
      <c r="F1448" s="864" t="s">
        <v>817</v>
      </c>
    </row>
    <row r="1449" spans="1:6">
      <c r="A1449" s="41"/>
      <c r="B1449" s="280"/>
      <c r="C1449" s="280"/>
      <c r="D1449" s="38"/>
      <c r="E1449" s="89"/>
    </row>
    <row r="1450" spans="1:6">
      <c r="A1450" s="41"/>
      <c r="B1450" s="281"/>
      <c r="C1450" s="280"/>
      <c r="D1450" s="131"/>
      <c r="E1450" s="89"/>
    </row>
    <row r="1451" spans="1:6">
      <c r="A1451" s="41"/>
      <c r="B1451" s="281"/>
      <c r="C1451" s="280"/>
      <c r="D1451" s="131"/>
      <c r="E1451" s="89"/>
    </row>
    <row r="1452" spans="1:6">
      <c r="A1452" s="41"/>
      <c r="B1452" s="281"/>
      <c r="C1452" s="280"/>
      <c r="D1452" s="131"/>
      <c r="E1452" s="89"/>
    </row>
    <row r="1453" spans="1:6">
      <c r="A1453" s="41"/>
      <c r="B1453" s="281"/>
      <c r="C1453" s="280"/>
      <c r="D1453" s="131"/>
      <c r="E1453" s="89"/>
    </row>
    <row r="1454" spans="1:6">
      <c r="A1454" s="41"/>
      <c r="B1454" s="281"/>
      <c r="C1454" s="280"/>
      <c r="D1454" s="131"/>
      <c r="E1454" s="89"/>
    </row>
    <row r="1455" spans="1:6">
      <c r="A1455" s="41"/>
      <c r="B1455" s="281"/>
      <c r="C1455" s="280"/>
      <c r="D1455" s="131"/>
      <c r="E1455" s="89"/>
    </row>
    <row r="1456" spans="1:6">
      <c r="A1456" s="41"/>
      <c r="B1456" s="281"/>
      <c r="C1456" s="280"/>
      <c r="D1456" s="131"/>
      <c r="E1456" s="89"/>
    </row>
    <row r="1457" spans="1:5">
      <c r="A1457" s="41"/>
      <c r="B1457" s="281"/>
      <c r="C1457" s="280"/>
      <c r="D1457" s="131"/>
      <c r="E1457" s="89"/>
    </row>
    <row r="1458" spans="1:5">
      <c r="A1458" s="41"/>
      <c r="B1458" s="281"/>
      <c r="C1458" s="280"/>
      <c r="D1458" s="131"/>
      <c r="E1458" s="89"/>
    </row>
    <row r="1459" spans="1:5">
      <c r="A1459" s="41"/>
      <c r="B1459" s="281"/>
      <c r="C1459" s="280"/>
      <c r="D1459" s="131"/>
      <c r="E1459" s="89"/>
    </row>
    <row r="1460" spans="1:5">
      <c r="A1460" s="41"/>
      <c r="B1460" s="281"/>
      <c r="C1460" s="280"/>
      <c r="D1460" s="131"/>
      <c r="E1460" s="89"/>
    </row>
    <row r="1461" spans="1:5">
      <c r="A1461" s="41"/>
      <c r="B1461" s="281"/>
      <c r="C1461" s="280"/>
      <c r="D1461" s="131"/>
      <c r="E1461" s="89"/>
    </row>
    <row r="1462" spans="1:5">
      <c r="A1462" s="41"/>
      <c r="B1462" s="281"/>
      <c r="C1462" s="280"/>
      <c r="D1462" s="131"/>
      <c r="E1462" s="89"/>
    </row>
    <row r="1463" spans="1:5">
      <c r="A1463" s="41"/>
      <c r="B1463" s="281"/>
      <c r="C1463" s="280"/>
      <c r="D1463" s="131"/>
      <c r="E1463" s="89"/>
    </row>
    <row r="1464" spans="1:5">
      <c r="A1464" s="280"/>
      <c r="B1464" s="281"/>
      <c r="C1464" s="280"/>
      <c r="D1464" s="45"/>
      <c r="E1464" s="46"/>
    </row>
    <row r="1465" spans="1:5">
      <c r="A1465" s="47"/>
      <c r="B1465" s="48"/>
      <c r="C1465" s="47"/>
      <c r="D1465" s="49"/>
      <c r="E1465" s="50"/>
    </row>
    <row r="1466" spans="1:5">
      <c r="A1466" s="30"/>
      <c r="B1466" s="51"/>
      <c r="C1466" s="30"/>
      <c r="D1466" s="49"/>
      <c r="E1466" s="50"/>
    </row>
    <row r="1467" spans="1:5">
      <c r="A1467" s="52"/>
      <c r="B1467" s="53"/>
      <c r="C1467" s="1238" t="s">
        <v>801</v>
      </c>
      <c r="D1467" s="1239"/>
      <c r="E1467" s="140">
        <f>SUM(E1441:E1466)</f>
        <v>6375680.4000000004</v>
      </c>
    </row>
    <row r="1468" spans="1:5">
      <c r="A1468" s="55" t="s">
        <v>23</v>
      </c>
      <c r="B1468" s="53"/>
      <c r="C1468" s="53"/>
      <c r="D1468" s="53"/>
      <c r="E1468" s="53"/>
    </row>
    <row r="1469" spans="1:5">
      <c r="A1469" s="19" t="s">
        <v>0</v>
      </c>
      <c r="B1469" s="20"/>
      <c r="C1469" s="20"/>
      <c r="D1469" s="21"/>
      <c r="E1469" s="22"/>
    </row>
    <row r="1470" spans="1:5">
      <c r="A1470" s="19" t="s">
        <v>1</v>
      </c>
      <c r="B1470" s="20"/>
      <c r="C1470" s="19" t="s">
        <v>2</v>
      </c>
      <c r="D1470" s="21"/>
      <c r="E1470" s="21"/>
    </row>
    <row r="1471" spans="1:5">
      <c r="A1471" s="19"/>
      <c r="B1471" s="23"/>
      <c r="C1471" s="20"/>
      <c r="D1471" s="22"/>
      <c r="E1471" s="22"/>
    </row>
    <row r="1472" spans="1:5">
      <c r="A1472" s="19"/>
      <c r="B1472" s="23"/>
      <c r="C1472" s="20"/>
      <c r="D1472" s="22"/>
      <c r="E1472" s="22"/>
    </row>
    <row r="1473" spans="1:5">
      <c r="A1473" s="19" t="s">
        <v>3</v>
      </c>
      <c r="B1473" s="23"/>
      <c r="C1473" s="20"/>
      <c r="D1473" s="22"/>
      <c r="E1473" s="22"/>
    </row>
    <row r="1474" spans="1:5">
      <c r="A1474" s="21"/>
      <c r="B1474" s="24"/>
      <c r="C1474" s="21"/>
      <c r="D1474" s="22"/>
      <c r="E1474" s="22"/>
    </row>
    <row r="1475" spans="1:5">
      <c r="A1475" s="21" t="s">
        <v>185</v>
      </c>
      <c r="B1475" s="24"/>
      <c r="C1475" s="21"/>
      <c r="D1475" s="22"/>
      <c r="E1475" s="22"/>
    </row>
    <row r="1476" spans="1:5">
      <c r="A1476" s="21" t="s">
        <v>5</v>
      </c>
      <c r="B1476" s="21"/>
      <c r="C1476" s="21"/>
      <c r="D1476" s="22"/>
      <c r="E1476" s="22"/>
    </row>
    <row r="1477" spans="1:5">
      <c r="A1477" s="21" t="s">
        <v>6</v>
      </c>
      <c r="B1477" s="22"/>
      <c r="C1477" s="22"/>
      <c r="D1477" s="22"/>
      <c r="E1477" s="22"/>
    </row>
    <row r="1478" spans="1:5">
      <c r="A1478" s="820" t="s">
        <v>7</v>
      </c>
      <c r="B1478" s="26" t="s">
        <v>8</v>
      </c>
      <c r="C1478" s="1238" t="s">
        <v>9</v>
      </c>
      <c r="D1478" s="1240"/>
      <c r="E1478" s="820" t="s">
        <v>10</v>
      </c>
    </row>
    <row r="1479" spans="1:5">
      <c r="A1479" s="27"/>
      <c r="B1479" s="28" t="s">
        <v>11</v>
      </c>
      <c r="C1479" s="820"/>
      <c r="D1479" s="29"/>
      <c r="E1479" s="27" t="s">
        <v>12</v>
      </c>
    </row>
    <row r="1480" spans="1:5">
      <c r="A1480" s="30"/>
      <c r="B1480" s="31"/>
      <c r="C1480" s="821" t="s">
        <v>13</v>
      </c>
      <c r="D1480" s="822" t="s">
        <v>14</v>
      </c>
      <c r="E1480" s="821"/>
    </row>
    <row r="1481" spans="1:5">
      <c r="A1481" s="34" t="s">
        <v>186</v>
      </c>
      <c r="B1481" s="34" t="s">
        <v>187</v>
      </c>
      <c r="C1481" s="280" t="s">
        <v>17</v>
      </c>
      <c r="D1481" s="35">
        <v>38822</v>
      </c>
      <c r="E1481" s="94">
        <v>-50955.75</v>
      </c>
    </row>
    <row r="1482" spans="1:5">
      <c r="A1482" s="280" t="s">
        <v>188</v>
      </c>
      <c r="B1482" s="280" t="s">
        <v>189</v>
      </c>
      <c r="C1482" s="280" t="s">
        <v>19</v>
      </c>
      <c r="D1482" s="38">
        <v>39233</v>
      </c>
      <c r="E1482" s="89">
        <v>194.99</v>
      </c>
    </row>
    <row r="1483" spans="1:5">
      <c r="A1483" s="41"/>
      <c r="B1483" s="280" t="s">
        <v>189</v>
      </c>
      <c r="C1483" s="280" t="s">
        <v>19</v>
      </c>
      <c r="D1483" s="38">
        <v>39263</v>
      </c>
      <c r="E1483" s="89">
        <v>412.78</v>
      </c>
    </row>
    <row r="1484" spans="1:5">
      <c r="A1484" s="41"/>
      <c r="B1484" s="280" t="s">
        <v>187</v>
      </c>
      <c r="C1484" s="280" t="s">
        <v>17</v>
      </c>
      <c r="D1484" s="38">
        <v>39278</v>
      </c>
      <c r="E1484" s="89">
        <v>500</v>
      </c>
    </row>
    <row r="1485" spans="1:5">
      <c r="A1485" s="41"/>
      <c r="B1485" s="280" t="s">
        <v>189</v>
      </c>
      <c r="C1485" s="280" t="s">
        <v>17</v>
      </c>
      <c r="D1485" s="38">
        <v>39278</v>
      </c>
      <c r="E1485" s="89">
        <v>207.6</v>
      </c>
    </row>
    <row r="1486" spans="1:5">
      <c r="A1486" s="41"/>
      <c r="B1486" s="280" t="s">
        <v>189</v>
      </c>
      <c r="C1486" s="280" t="s">
        <v>19</v>
      </c>
      <c r="D1486" s="38">
        <v>39294</v>
      </c>
      <c r="E1486" s="89">
        <v>195.3</v>
      </c>
    </row>
    <row r="1487" spans="1:5">
      <c r="A1487" s="41"/>
      <c r="B1487" s="280" t="s">
        <v>189</v>
      </c>
      <c r="C1487" s="280" t="s">
        <v>17</v>
      </c>
      <c r="D1487" s="38">
        <v>39309</v>
      </c>
      <c r="E1487" s="89">
        <v>335.25</v>
      </c>
    </row>
    <row r="1488" spans="1:5">
      <c r="A1488" s="41"/>
      <c r="B1488" s="280" t="s">
        <v>34</v>
      </c>
      <c r="C1488" s="280" t="s">
        <v>17</v>
      </c>
      <c r="D1488" s="38">
        <v>39828</v>
      </c>
      <c r="E1488" s="89">
        <v>250</v>
      </c>
    </row>
    <row r="1489" spans="1:6">
      <c r="A1489" s="280"/>
      <c r="B1489" s="280" t="s">
        <v>190</v>
      </c>
      <c r="C1489" s="280" t="s">
        <v>19</v>
      </c>
      <c r="D1489" s="38">
        <v>40086</v>
      </c>
      <c r="E1489" s="88">
        <v>-14390</v>
      </c>
    </row>
    <row r="1490" spans="1:6">
      <c r="A1490" s="41"/>
      <c r="B1490" s="280" t="s">
        <v>190</v>
      </c>
      <c r="C1490" s="280" t="s">
        <v>19</v>
      </c>
      <c r="D1490" s="38">
        <v>40117</v>
      </c>
      <c r="E1490" s="89">
        <v>4340</v>
      </c>
    </row>
    <row r="1491" spans="1:6">
      <c r="A1491" s="41"/>
      <c r="B1491" s="280" t="s">
        <v>191</v>
      </c>
      <c r="C1491" s="280" t="s">
        <v>19</v>
      </c>
      <c r="D1491" s="38">
        <v>40162</v>
      </c>
      <c r="E1491" s="89">
        <v>350</v>
      </c>
    </row>
    <row r="1492" spans="1:6">
      <c r="A1492" s="280"/>
      <c r="B1492" s="280" t="s">
        <v>192</v>
      </c>
      <c r="C1492" s="280" t="s">
        <v>17</v>
      </c>
      <c r="D1492" s="38">
        <v>40224</v>
      </c>
      <c r="E1492" s="88">
        <v>-125.5</v>
      </c>
    </row>
    <row r="1493" spans="1:6">
      <c r="A1493" s="280"/>
      <c r="B1493" s="280" t="s">
        <v>191</v>
      </c>
      <c r="C1493" s="280" t="s">
        <v>19</v>
      </c>
      <c r="D1493" s="38">
        <v>40421</v>
      </c>
      <c r="E1493" s="89">
        <v>2001</v>
      </c>
    </row>
    <row r="1494" spans="1:6">
      <c r="A1494" s="47"/>
      <c r="B1494" s="280" t="s">
        <v>34</v>
      </c>
      <c r="C1494" s="280" t="s">
        <v>19</v>
      </c>
      <c r="D1494" s="38">
        <v>43039</v>
      </c>
      <c r="E1494" s="89">
        <v>8770</v>
      </c>
    </row>
    <row r="1495" spans="1:6">
      <c r="A1495" s="47"/>
      <c r="B1495" s="280" t="s">
        <v>34</v>
      </c>
      <c r="C1495" s="280" t="s">
        <v>19</v>
      </c>
      <c r="D1495" s="38">
        <v>43159</v>
      </c>
      <c r="E1495" s="89">
        <v>-1</v>
      </c>
    </row>
    <row r="1496" spans="1:6">
      <c r="A1496" s="47"/>
      <c r="B1496" s="280" t="s">
        <v>34</v>
      </c>
      <c r="C1496" s="280" t="s">
        <v>19</v>
      </c>
      <c r="D1496" s="38">
        <v>43190</v>
      </c>
      <c r="E1496" s="89">
        <v>331118</v>
      </c>
    </row>
    <row r="1497" spans="1:6">
      <c r="A1497" s="47"/>
      <c r="B1497" s="280" t="s">
        <v>73</v>
      </c>
      <c r="C1497" s="280" t="s">
        <v>757</v>
      </c>
      <c r="D1497" s="38">
        <v>43220</v>
      </c>
      <c r="E1497" s="89">
        <v>-293898</v>
      </c>
    </row>
    <row r="1498" spans="1:6">
      <c r="A1498" s="47"/>
      <c r="B1498" s="280" t="s">
        <v>73</v>
      </c>
      <c r="C1498" s="280" t="s">
        <v>782</v>
      </c>
      <c r="D1498" s="38">
        <v>43250</v>
      </c>
      <c r="E1498" s="89">
        <v>-268094</v>
      </c>
      <c r="F1498" s="864">
        <v>3668</v>
      </c>
    </row>
    <row r="1499" spans="1:6">
      <c r="A1499" s="47"/>
      <c r="B1499" s="280" t="s">
        <v>34</v>
      </c>
      <c r="C1499" s="280" t="s">
        <v>19</v>
      </c>
      <c r="D1499" s="38">
        <v>43250</v>
      </c>
      <c r="E1499" s="89">
        <v>666396</v>
      </c>
      <c r="F1499" s="864" t="s">
        <v>817</v>
      </c>
    </row>
    <row r="1500" spans="1:6">
      <c r="A1500" s="47"/>
      <c r="B1500" s="280"/>
      <c r="C1500" s="280"/>
      <c r="D1500" s="38"/>
      <c r="E1500" s="89">
        <v>1</v>
      </c>
    </row>
    <row r="1501" spans="1:6">
      <c r="A1501" s="47"/>
      <c r="B1501" s="280"/>
      <c r="C1501" s="280"/>
      <c r="D1501" s="38"/>
      <c r="E1501" s="89"/>
    </row>
    <row r="1502" spans="1:6">
      <c r="A1502" s="47"/>
      <c r="B1502" s="280"/>
      <c r="C1502" s="280"/>
      <c r="D1502" s="38"/>
      <c r="E1502" s="89"/>
    </row>
    <row r="1503" spans="1:6">
      <c r="A1503" s="47"/>
      <c r="B1503" s="280"/>
      <c r="C1503" s="280"/>
      <c r="D1503" s="38"/>
      <c r="E1503" s="89"/>
    </row>
    <row r="1504" spans="1:6">
      <c r="A1504" s="47"/>
      <c r="B1504" s="280"/>
      <c r="C1504" s="280"/>
      <c r="D1504" s="38"/>
      <c r="E1504" s="89"/>
    </row>
    <row r="1505" spans="1:5">
      <c r="A1505" s="47"/>
      <c r="B1505" s="280"/>
      <c r="C1505" s="280"/>
      <c r="D1505" s="38"/>
      <c r="E1505" s="89"/>
    </row>
    <row r="1506" spans="1:5">
      <c r="A1506" s="47"/>
      <c r="B1506" s="280"/>
      <c r="C1506" s="280"/>
      <c r="D1506" s="38"/>
      <c r="E1506" s="89"/>
    </row>
    <row r="1507" spans="1:5">
      <c r="A1507" s="30"/>
      <c r="B1507" s="67"/>
      <c r="C1507" s="67"/>
      <c r="D1507" s="68"/>
      <c r="E1507" s="132"/>
    </row>
    <row r="1508" spans="1:5">
      <c r="A1508" s="52"/>
      <c r="B1508" s="53"/>
      <c r="C1508" s="1238" t="s">
        <v>801</v>
      </c>
      <c r="D1508" s="1239"/>
      <c r="E1508" s="79">
        <f>SUM(E1481:E1507)</f>
        <v>387607.67</v>
      </c>
    </row>
    <row r="1509" spans="1:5">
      <c r="A1509" s="55" t="s">
        <v>23</v>
      </c>
      <c r="B1509" s="22"/>
      <c r="C1509" s="22"/>
      <c r="D1509" s="22"/>
      <c r="E1509" s="22"/>
    </row>
    <row r="1510" spans="1:5">
      <c r="A1510" s="19" t="s">
        <v>0</v>
      </c>
      <c r="B1510" s="20"/>
      <c r="C1510" s="20"/>
      <c r="D1510" s="21"/>
      <c r="E1510" s="22"/>
    </row>
    <row r="1511" spans="1:5">
      <c r="A1511" s="19" t="s">
        <v>1</v>
      </c>
      <c r="B1511" s="20"/>
      <c r="C1511" s="19" t="s">
        <v>2</v>
      </c>
      <c r="D1511" s="21"/>
      <c r="E1511" s="21"/>
    </row>
    <row r="1512" spans="1:5">
      <c r="A1512" s="19"/>
      <c r="B1512" s="23"/>
      <c r="C1512" s="20"/>
      <c r="D1512" s="22"/>
      <c r="E1512" s="22"/>
    </row>
    <row r="1513" spans="1:5">
      <c r="A1513" s="19"/>
      <c r="B1513" s="23"/>
      <c r="C1513" s="20"/>
      <c r="D1513" s="22"/>
      <c r="E1513" s="22"/>
    </row>
    <row r="1514" spans="1:5">
      <c r="A1514" s="19" t="s">
        <v>3</v>
      </c>
      <c r="B1514" s="23"/>
      <c r="C1514" s="20"/>
      <c r="D1514" s="22"/>
      <c r="E1514" s="22"/>
    </row>
    <row r="1515" spans="1:5">
      <c r="A1515" s="21"/>
      <c r="B1515" s="24"/>
      <c r="C1515" s="21"/>
      <c r="D1515" s="22"/>
      <c r="E1515" s="22"/>
    </row>
    <row r="1516" spans="1:5">
      <c r="A1516" s="21" t="s">
        <v>193</v>
      </c>
      <c r="B1516" s="24"/>
      <c r="C1516" s="21"/>
      <c r="D1516" s="22"/>
      <c r="E1516" s="22"/>
    </row>
    <row r="1517" spans="1:5">
      <c r="A1517" s="21" t="s">
        <v>5</v>
      </c>
      <c r="B1517" s="21"/>
      <c r="C1517" s="21"/>
      <c r="D1517" s="22"/>
      <c r="E1517" s="22"/>
    </row>
    <row r="1518" spans="1:5">
      <c r="A1518" s="21" t="s">
        <v>6</v>
      </c>
      <c r="B1518" s="22"/>
      <c r="C1518" s="22"/>
      <c r="D1518" s="22"/>
      <c r="E1518" s="22"/>
    </row>
    <row r="1519" spans="1:5">
      <c r="A1519" s="820" t="s">
        <v>7</v>
      </c>
      <c r="B1519" s="26" t="s">
        <v>8</v>
      </c>
      <c r="C1519" s="1238" t="s">
        <v>9</v>
      </c>
      <c r="D1519" s="1240"/>
      <c r="E1519" s="820" t="s">
        <v>10</v>
      </c>
    </row>
    <row r="1520" spans="1:5">
      <c r="A1520" s="27"/>
      <c r="B1520" s="28" t="s">
        <v>11</v>
      </c>
      <c r="C1520" s="820"/>
      <c r="D1520" s="29"/>
      <c r="E1520" s="27" t="s">
        <v>12</v>
      </c>
    </row>
    <row r="1521" spans="1:6">
      <c r="A1521" s="30"/>
      <c r="B1521" s="31"/>
      <c r="C1521" s="821" t="s">
        <v>13</v>
      </c>
      <c r="D1521" s="822" t="s">
        <v>14</v>
      </c>
      <c r="E1521" s="821"/>
    </row>
    <row r="1522" spans="1:6">
      <c r="A1522" s="34" t="s">
        <v>194</v>
      </c>
      <c r="B1522" s="34" t="s">
        <v>26</v>
      </c>
      <c r="C1522" s="34" t="s">
        <v>19</v>
      </c>
      <c r="D1522" s="35">
        <v>38533</v>
      </c>
      <c r="E1522" s="94">
        <v>-33468.97</v>
      </c>
    </row>
    <row r="1523" spans="1:6">
      <c r="A1523" s="280"/>
      <c r="B1523" s="280" t="s">
        <v>26</v>
      </c>
      <c r="C1523" s="280" t="s">
        <v>19</v>
      </c>
      <c r="D1523" s="38">
        <v>38564</v>
      </c>
      <c r="E1523" s="88">
        <v>-17247.259999999998</v>
      </c>
    </row>
    <row r="1524" spans="1:6">
      <c r="A1524" s="41"/>
      <c r="B1524" s="280" t="s">
        <v>26</v>
      </c>
      <c r="C1524" s="280" t="s">
        <v>19</v>
      </c>
      <c r="D1524" s="38">
        <v>39202</v>
      </c>
      <c r="E1524" s="88">
        <v>-9426.0499999999993</v>
      </c>
    </row>
    <row r="1525" spans="1:6">
      <c r="A1525" s="41"/>
      <c r="B1525" s="280" t="s">
        <v>16</v>
      </c>
      <c r="C1525" s="280" t="s">
        <v>19</v>
      </c>
      <c r="D1525" s="38">
        <v>39325</v>
      </c>
      <c r="E1525" s="89">
        <v>69250.5</v>
      </c>
    </row>
    <row r="1526" spans="1:6">
      <c r="A1526" s="41"/>
      <c r="B1526" s="280" t="s">
        <v>16</v>
      </c>
      <c r="C1526" s="280" t="s">
        <v>19</v>
      </c>
      <c r="D1526" s="38">
        <v>39447</v>
      </c>
      <c r="E1526" s="89">
        <v>1839.5</v>
      </c>
    </row>
    <row r="1527" spans="1:6">
      <c r="A1527" s="41"/>
      <c r="B1527" s="280" t="s">
        <v>26</v>
      </c>
      <c r="C1527" s="280" t="s">
        <v>19</v>
      </c>
      <c r="D1527" s="38">
        <v>39478</v>
      </c>
      <c r="E1527" s="88">
        <v>-23707.84</v>
      </c>
    </row>
    <row r="1528" spans="1:6">
      <c r="A1528" s="41"/>
      <c r="B1528" s="280" t="s">
        <v>26</v>
      </c>
      <c r="C1528" s="280" t="s">
        <v>19</v>
      </c>
      <c r="D1528" s="38">
        <v>39568</v>
      </c>
      <c r="E1528" s="88">
        <v>-47990</v>
      </c>
    </row>
    <row r="1529" spans="1:6">
      <c r="A1529" s="41"/>
      <c r="B1529" s="280" t="s">
        <v>16</v>
      </c>
      <c r="C1529" s="280" t="s">
        <v>17</v>
      </c>
      <c r="D1529" s="38">
        <v>40405</v>
      </c>
      <c r="E1529" s="89">
        <v>6754</v>
      </c>
    </row>
    <row r="1530" spans="1:6">
      <c r="A1530" s="41"/>
      <c r="B1530" s="280" t="s">
        <v>106</v>
      </c>
      <c r="C1530" s="280" t="s">
        <v>107</v>
      </c>
      <c r="D1530" s="42">
        <v>41315</v>
      </c>
      <c r="E1530" s="110">
        <v>-2405</v>
      </c>
    </row>
    <row r="1531" spans="1:6">
      <c r="A1531" s="41"/>
      <c r="B1531" s="280" t="s">
        <v>106</v>
      </c>
      <c r="C1531" s="280" t="s">
        <v>195</v>
      </c>
      <c r="D1531" s="42">
        <v>41744</v>
      </c>
      <c r="E1531" s="110">
        <v>-43719</v>
      </c>
    </row>
    <row r="1532" spans="1:6">
      <c r="A1532" s="41"/>
      <c r="B1532" s="281" t="s">
        <v>34</v>
      </c>
      <c r="C1532" s="280" t="s">
        <v>17</v>
      </c>
      <c r="D1532" s="42">
        <v>43235</v>
      </c>
      <c r="E1532" s="50">
        <v>5399366</v>
      </c>
      <c r="F1532" s="864" t="s">
        <v>817</v>
      </c>
    </row>
    <row r="1533" spans="1:6">
      <c r="A1533" s="41"/>
      <c r="B1533" s="281" t="s">
        <v>34</v>
      </c>
      <c r="C1533" s="280" t="s">
        <v>19</v>
      </c>
      <c r="D1533" s="42">
        <v>43251</v>
      </c>
      <c r="E1533" s="50">
        <v>5507448</v>
      </c>
      <c r="F1533" s="864" t="s">
        <v>817</v>
      </c>
    </row>
    <row r="1534" spans="1:6">
      <c r="A1534" s="41"/>
      <c r="B1534" s="281"/>
      <c r="C1534" s="280"/>
      <c r="D1534" s="42"/>
      <c r="E1534" s="50">
        <v>1</v>
      </c>
    </row>
    <row r="1535" spans="1:6">
      <c r="A1535" s="41"/>
      <c r="B1535" s="281"/>
      <c r="C1535" s="280"/>
      <c r="D1535" s="42"/>
      <c r="E1535" s="50"/>
    </row>
    <row r="1536" spans="1:6">
      <c r="A1536" s="41"/>
      <c r="B1536" s="281"/>
      <c r="C1536" s="280"/>
      <c r="D1536" s="42"/>
      <c r="E1536" s="50"/>
    </row>
    <row r="1537" spans="1:5">
      <c r="A1537" s="41"/>
      <c r="B1537" s="281"/>
      <c r="C1537" s="280"/>
      <c r="D1537" s="42"/>
      <c r="E1537" s="50"/>
    </row>
    <row r="1538" spans="1:5">
      <c r="A1538" s="41"/>
      <c r="B1538" s="281"/>
      <c r="C1538" s="280"/>
      <c r="D1538" s="42"/>
      <c r="E1538" s="50"/>
    </row>
    <row r="1539" spans="1:5">
      <c r="A1539" s="41"/>
      <c r="B1539" s="281"/>
      <c r="C1539" s="280"/>
      <c r="D1539" s="42"/>
      <c r="E1539" s="50"/>
    </row>
    <row r="1540" spans="1:5">
      <c r="A1540" s="41"/>
      <c r="B1540" s="281"/>
      <c r="C1540" s="280"/>
      <c r="D1540" s="42"/>
      <c r="E1540" s="50"/>
    </row>
    <row r="1541" spans="1:5">
      <c r="A1541" s="41"/>
      <c r="B1541" s="281"/>
      <c r="C1541" s="280"/>
      <c r="D1541" s="42"/>
      <c r="E1541" s="50"/>
    </row>
    <row r="1542" spans="1:5">
      <c r="A1542" s="41"/>
      <c r="B1542" s="281"/>
      <c r="C1542" s="280"/>
      <c r="D1542" s="42"/>
      <c r="E1542" s="50"/>
    </row>
    <row r="1543" spans="1:5">
      <c r="A1543" s="41"/>
      <c r="B1543" s="281"/>
      <c r="C1543" s="280"/>
      <c r="D1543" s="42"/>
      <c r="E1543" s="50"/>
    </row>
    <row r="1544" spans="1:5">
      <c r="A1544" s="41"/>
      <c r="B1544" s="281"/>
      <c r="C1544" s="280"/>
      <c r="D1544" s="42"/>
      <c r="E1544" s="50"/>
    </row>
    <row r="1545" spans="1:5">
      <c r="A1545" s="41"/>
      <c r="B1545" s="281"/>
      <c r="C1545" s="280"/>
      <c r="D1545" s="42"/>
      <c r="E1545" s="50"/>
    </row>
    <row r="1546" spans="1:5">
      <c r="A1546" s="41"/>
      <c r="B1546" s="281"/>
      <c r="C1546" s="280"/>
      <c r="D1546" s="42"/>
      <c r="E1546" s="50"/>
    </row>
    <row r="1547" spans="1:5">
      <c r="A1547" s="47"/>
      <c r="B1547" s="48"/>
      <c r="C1547" s="47"/>
      <c r="D1547" s="49"/>
      <c r="E1547" s="50"/>
    </row>
    <row r="1548" spans="1:5">
      <c r="A1548" s="30"/>
      <c r="B1548" s="51"/>
      <c r="C1548" s="47"/>
      <c r="D1548" s="49"/>
      <c r="E1548" s="50"/>
    </row>
    <row r="1549" spans="1:5">
      <c r="A1549" s="52"/>
      <c r="B1549" s="53"/>
      <c r="C1549" s="1238" t="s">
        <v>801</v>
      </c>
      <c r="D1549" s="1239"/>
      <c r="E1549" s="140">
        <f>SUM(E1522:E1548)</f>
        <v>10806694.879999999</v>
      </c>
    </row>
    <row r="1550" spans="1:5">
      <c r="A1550" s="55" t="s">
        <v>23</v>
      </c>
      <c r="B1550" s="28"/>
      <c r="C1550" s="28"/>
      <c r="D1550" s="28"/>
      <c r="E1550" s="64"/>
    </row>
    <row r="1551" spans="1:5">
      <c r="A1551" s="19" t="s">
        <v>0</v>
      </c>
      <c r="B1551" s="20"/>
      <c r="C1551" s="20"/>
      <c r="D1551" s="21"/>
      <c r="E1551" s="22"/>
    </row>
    <row r="1552" spans="1:5">
      <c r="A1552" s="19" t="s">
        <v>1</v>
      </c>
      <c r="B1552" s="20"/>
      <c r="C1552" s="19" t="s">
        <v>2</v>
      </c>
      <c r="D1552" s="21"/>
      <c r="E1552" s="21"/>
    </row>
    <row r="1553" spans="1:5">
      <c r="A1553" s="19"/>
      <c r="B1553" s="23"/>
      <c r="C1553" s="20"/>
      <c r="D1553" s="22"/>
      <c r="E1553" s="22"/>
    </row>
    <row r="1554" spans="1:5">
      <c r="A1554" s="19"/>
      <c r="B1554" s="23"/>
      <c r="C1554" s="20"/>
      <c r="D1554" s="22"/>
      <c r="E1554" s="22"/>
    </row>
    <row r="1555" spans="1:5">
      <c r="A1555" s="19" t="s">
        <v>3</v>
      </c>
      <c r="B1555" s="23"/>
      <c r="C1555" s="20"/>
      <c r="D1555" s="22"/>
      <c r="E1555" s="22"/>
    </row>
    <row r="1556" spans="1:5">
      <c r="A1556" s="21"/>
      <c r="B1556" s="24"/>
      <c r="C1556" s="21"/>
      <c r="D1556" s="22"/>
      <c r="E1556" s="22"/>
    </row>
    <row r="1557" spans="1:5">
      <c r="A1557" s="21" t="s">
        <v>196</v>
      </c>
      <c r="B1557" s="24"/>
      <c r="C1557" s="21"/>
      <c r="D1557" s="22"/>
      <c r="E1557" s="22"/>
    </row>
    <row r="1558" spans="1:5">
      <c r="A1558" s="21" t="s">
        <v>5</v>
      </c>
      <c r="B1558" s="21"/>
      <c r="C1558" s="21"/>
      <c r="D1558" s="22"/>
      <c r="E1558" s="22"/>
    </row>
    <row r="1559" spans="1:5">
      <c r="A1559" s="21" t="s">
        <v>6</v>
      </c>
      <c r="B1559" s="22"/>
      <c r="C1559" s="22"/>
      <c r="D1559" s="22"/>
      <c r="E1559" s="22"/>
    </row>
    <row r="1560" spans="1:5">
      <c r="A1560" s="820" t="s">
        <v>7</v>
      </c>
      <c r="B1560" s="26" t="s">
        <v>8</v>
      </c>
      <c r="C1560" s="1238" t="s">
        <v>9</v>
      </c>
      <c r="D1560" s="1240"/>
      <c r="E1560" s="820" t="s">
        <v>10</v>
      </c>
    </row>
    <row r="1561" spans="1:5">
      <c r="A1561" s="27"/>
      <c r="B1561" s="28" t="s">
        <v>11</v>
      </c>
      <c r="C1561" s="820"/>
      <c r="D1561" s="29"/>
      <c r="E1561" s="27" t="s">
        <v>12</v>
      </c>
    </row>
    <row r="1562" spans="1:5">
      <c r="A1562" s="30"/>
      <c r="B1562" s="31"/>
      <c r="C1562" s="820"/>
      <c r="D1562" s="822" t="s">
        <v>14</v>
      </c>
      <c r="E1562" s="821"/>
    </row>
    <row r="1563" spans="1:5">
      <c r="A1563" s="34" t="s">
        <v>197</v>
      </c>
      <c r="B1563" s="34" t="s">
        <v>26</v>
      </c>
      <c r="C1563" s="34" t="s">
        <v>17</v>
      </c>
      <c r="D1563" s="35">
        <v>39309</v>
      </c>
      <c r="E1563" s="94">
        <v>-320</v>
      </c>
    </row>
    <row r="1564" spans="1:5">
      <c r="A1564" s="280"/>
      <c r="B1564" s="280" t="s">
        <v>26</v>
      </c>
      <c r="C1564" s="280" t="s">
        <v>17</v>
      </c>
      <c r="D1564" s="38">
        <v>39493</v>
      </c>
      <c r="E1564" s="88">
        <v>-7386</v>
      </c>
    </row>
    <row r="1565" spans="1:5">
      <c r="A1565" s="41"/>
      <c r="B1565" s="280" t="s">
        <v>26</v>
      </c>
      <c r="C1565" s="280" t="s">
        <v>19</v>
      </c>
      <c r="D1565" s="38">
        <v>39506</v>
      </c>
      <c r="E1565" s="88">
        <v>-4652</v>
      </c>
    </row>
    <row r="1566" spans="1:5">
      <c r="A1566" s="41"/>
      <c r="B1566" s="280" t="s">
        <v>16</v>
      </c>
      <c r="C1566" s="280" t="s">
        <v>19</v>
      </c>
      <c r="D1566" s="38">
        <v>39538</v>
      </c>
      <c r="E1566" s="89">
        <v>525</v>
      </c>
    </row>
    <row r="1567" spans="1:5">
      <c r="A1567" s="41"/>
      <c r="B1567" s="280" t="s">
        <v>16</v>
      </c>
      <c r="C1567" s="280" t="s">
        <v>17</v>
      </c>
      <c r="D1567" s="38">
        <v>39644</v>
      </c>
      <c r="E1567" s="89">
        <v>1681</v>
      </c>
    </row>
    <row r="1568" spans="1:5">
      <c r="A1568" s="41"/>
      <c r="B1568" s="280" t="s">
        <v>16</v>
      </c>
      <c r="C1568" s="280" t="s">
        <v>19</v>
      </c>
      <c r="D1568" s="38">
        <v>39660</v>
      </c>
      <c r="E1568" s="89">
        <v>1800</v>
      </c>
    </row>
    <row r="1569" spans="1:6">
      <c r="A1569" s="41"/>
      <c r="B1569" s="280" t="s">
        <v>26</v>
      </c>
      <c r="C1569" s="280" t="s">
        <v>17</v>
      </c>
      <c r="D1569" s="38">
        <v>39767</v>
      </c>
      <c r="E1569" s="88">
        <v>-3690</v>
      </c>
    </row>
    <row r="1570" spans="1:6">
      <c r="A1570" s="41"/>
      <c r="B1570" s="280" t="s">
        <v>26</v>
      </c>
      <c r="C1570" s="280" t="s">
        <v>17</v>
      </c>
      <c r="D1570" s="38">
        <v>39828</v>
      </c>
      <c r="E1570" s="88">
        <v>-144</v>
      </c>
    </row>
    <row r="1571" spans="1:6">
      <c r="A1571" s="280"/>
      <c r="B1571" s="280" t="s">
        <v>26</v>
      </c>
      <c r="C1571" s="280" t="s">
        <v>17</v>
      </c>
      <c r="D1571" s="38">
        <v>39859</v>
      </c>
      <c r="E1571" s="88">
        <v>-394</v>
      </c>
    </row>
    <row r="1572" spans="1:6">
      <c r="A1572" s="41"/>
      <c r="B1572" s="280" t="s">
        <v>34</v>
      </c>
      <c r="C1572" s="280" t="s">
        <v>19</v>
      </c>
      <c r="D1572" s="38">
        <v>39964</v>
      </c>
      <c r="E1572" s="88">
        <v>-22170</v>
      </c>
    </row>
    <row r="1573" spans="1:6">
      <c r="A1573" s="41"/>
      <c r="B1573" s="280" t="s">
        <v>34</v>
      </c>
      <c r="C1573" s="280" t="s">
        <v>17</v>
      </c>
      <c r="D1573" s="38">
        <v>39979</v>
      </c>
      <c r="E1573" s="88">
        <v>-11085</v>
      </c>
    </row>
    <row r="1574" spans="1:6">
      <c r="A1574" s="280"/>
      <c r="B1574" s="280" t="s">
        <v>34</v>
      </c>
      <c r="C1574" s="280" t="s">
        <v>19</v>
      </c>
      <c r="D1574" s="38">
        <v>39994</v>
      </c>
      <c r="E1574" s="88">
        <v>-14222</v>
      </c>
    </row>
    <row r="1575" spans="1:6">
      <c r="A1575" s="280"/>
      <c r="B1575" s="280" t="s">
        <v>26</v>
      </c>
      <c r="C1575" s="280" t="s">
        <v>19</v>
      </c>
      <c r="D1575" s="38">
        <v>40025</v>
      </c>
      <c r="E1575" s="88">
        <v>-8821</v>
      </c>
    </row>
    <row r="1576" spans="1:6">
      <c r="A1576" s="280"/>
      <c r="B1576" s="280" t="s">
        <v>16</v>
      </c>
      <c r="C1576" s="280" t="s">
        <v>19</v>
      </c>
      <c r="D1576" s="38">
        <v>40086</v>
      </c>
      <c r="E1576" s="89">
        <v>900</v>
      </c>
    </row>
    <row r="1577" spans="1:6">
      <c r="A1577" s="280"/>
      <c r="B1577" s="280" t="s">
        <v>58</v>
      </c>
      <c r="C1577" s="280" t="s">
        <v>17</v>
      </c>
      <c r="D1577" s="38">
        <v>40831</v>
      </c>
      <c r="E1577" s="88">
        <v>-447</v>
      </c>
    </row>
    <row r="1578" spans="1:6">
      <c r="A1578" s="280"/>
      <c r="B1578" s="280" t="s">
        <v>18</v>
      </c>
      <c r="C1578" s="280" t="s">
        <v>19</v>
      </c>
      <c r="D1578" s="38">
        <v>43159</v>
      </c>
      <c r="E1578" s="89">
        <v>2369589</v>
      </c>
    </row>
    <row r="1579" spans="1:6">
      <c r="A1579" s="280"/>
      <c r="B1579" s="280" t="s">
        <v>73</v>
      </c>
      <c r="C1579" s="280" t="s">
        <v>782</v>
      </c>
      <c r="D1579" s="38">
        <v>43190</v>
      </c>
      <c r="E1579" s="89">
        <v>-2315716</v>
      </c>
    </row>
    <row r="1580" spans="1:6">
      <c r="A1580" s="280"/>
      <c r="B1580" s="280" t="s">
        <v>18</v>
      </c>
      <c r="C1580" s="280" t="s">
        <v>19</v>
      </c>
      <c r="D1580" s="38">
        <v>43251</v>
      </c>
      <c r="E1580" s="89">
        <v>2528410</v>
      </c>
      <c r="F1580" s="864" t="s">
        <v>817</v>
      </c>
    </row>
    <row r="1581" spans="1:6">
      <c r="A1581" s="280"/>
      <c r="B1581" s="280"/>
      <c r="C1581" s="280"/>
      <c r="D1581" s="38"/>
      <c r="E1581" s="89"/>
    </row>
    <row r="1582" spans="1:6">
      <c r="A1582" s="280"/>
      <c r="B1582" s="280"/>
      <c r="C1582" s="280"/>
      <c r="D1582" s="38"/>
      <c r="E1582" s="89"/>
    </row>
    <row r="1583" spans="1:6">
      <c r="A1583" s="280"/>
      <c r="B1583" s="280"/>
      <c r="C1583" s="280"/>
      <c r="D1583" s="38"/>
      <c r="E1583" s="89"/>
    </row>
    <row r="1584" spans="1:6">
      <c r="A1584" s="280"/>
      <c r="B1584" s="280"/>
      <c r="C1584" s="280"/>
      <c r="D1584" s="38"/>
      <c r="E1584" s="89"/>
    </row>
    <row r="1585" spans="1:5">
      <c r="A1585" s="280"/>
      <c r="B1585" s="280"/>
      <c r="C1585" s="280"/>
      <c r="D1585" s="38"/>
      <c r="E1585" s="89"/>
    </row>
    <row r="1586" spans="1:5">
      <c r="A1586" s="280"/>
      <c r="B1586" s="280"/>
      <c r="C1586" s="280"/>
      <c r="D1586" s="38"/>
      <c r="E1586" s="89"/>
    </row>
    <row r="1587" spans="1:5">
      <c r="A1587" s="280"/>
      <c r="B1587" s="280"/>
      <c r="C1587" s="280"/>
      <c r="D1587" s="38"/>
      <c r="E1587" s="89"/>
    </row>
    <row r="1588" spans="1:5">
      <c r="A1588" s="280"/>
      <c r="B1588" s="280"/>
      <c r="C1588" s="280"/>
      <c r="D1588" s="38"/>
      <c r="E1588" s="89"/>
    </row>
    <row r="1589" spans="1:5">
      <c r="A1589" s="67"/>
      <c r="B1589" s="67"/>
      <c r="C1589" s="67"/>
      <c r="D1589" s="68"/>
      <c r="E1589" s="98"/>
    </row>
    <row r="1590" spans="1:5">
      <c r="A1590" s="56"/>
      <c r="B1590" s="53"/>
      <c r="C1590" s="1238" t="s">
        <v>801</v>
      </c>
      <c r="D1590" s="1239"/>
      <c r="E1590" s="70">
        <f>SUM(E1563:E1589)</f>
        <v>2513858</v>
      </c>
    </row>
    <row r="1591" spans="1:5">
      <c r="A1591" s="55" t="s">
        <v>23</v>
      </c>
      <c r="B1591" s="63"/>
      <c r="C1591" s="63"/>
      <c r="D1591" s="28"/>
      <c r="E1591" s="64"/>
    </row>
    <row r="1592" spans="1:5">
      <c r="A1592" s="19" t="s">
        <v>0</v>
      </c>
      <c r="B1592" s="20"/>
      <c r="C1592" s="20"/>
      <c r="D1592" s="21"/>
      <c r="E1592" s="22"/>
    </row>
    <row r="1593" spans="1:5">
      <c r="A1593" s="19" t="s">
        <v>1</v>
      </c>
      <c r="B1593" s="20"/>
      <c r="C1593" s="19" t="s">
        <v>2</v>
      </c>
      <c r="D1593" s="21"/>
      <c r="E1593" s="21"/>
    </row>
    <row r="1594" spans="1:5">
      <c r="A1594" s="19"/>
      <c r="B1594" s="23"/>
      <c r="C1594" s="20"/>
      <c r="D1594" s="22"/>
      <c r="E1594" s="22"/>
    </row>
    <row r="1595" spans="1:5">
      <c r="A1595" s="19"/>
      <c r="B1595" s="23"/>
      <c r="C1595" s="20"/>
      <c r="D1595" s="22"/>
      <c r="E1595" s="22"/>
    </row>
    <row r="1596" spans="1:5">
      <c r="A1596" s="19" t="s">
        <v>3</v>
      </c>
      <c r="B1596" s="23"/>
      <c r="C1596" s="20"/>
      <c r="D1596" s="22"/>
      <c r="E1596" s="22"/>
    </row>
    <row r="1597" spans="1:5">
      <c r="A1597" s="21"/>
      <c r="B1597" s="24"/>
      <c r="C1597" s="21"/>
      <c r="D1597" s="22"/>
      <c r="E1597" s="22"/>
    </row>
    <row r="1598" spans="1:5">
      <c r="A1598" s="21" t="s">
        <v>198</v>
      </c>
      <c r="B1598" s="24"/>
      <c r="C1598" s="21"/>
      <c r="D1598" s="22"/>
      <c r="E1598" s="22"/>
    </row>
    <row r="1599" spans="1:5">
      <c r="A1599" s="21" t="s">
        <v>5</v>
      </c>
      <c r="B1599" s="21"/>
      <c r="C1599" s="21"/>
      <c r="D1599" s="22"/>
      <c r="E1599" s="22"/>
    </row>
    <row r="1600" spans="1:5">
      <c r="A1600" s="21" t="s">
        <v>6</v>
      </c>
      <c r="B1600" s="22"/>
      <c r="C1600" s="22"/>
      <c r="D1600" s="22"/>
      <c r="E1600" s="22"/>
    </row>
    <row r="1601" spans="1:6">
      <c r="A1601" s="820" t="s">
        <v>7</v>
      </c>
      <c r="B1601" s="26" t="s">
        <v>8</v>
      </c>
      <c r="C1601" s="1238" t="s">
        <v>9</v>
      </c>
      <c r="D1601" s="1240"/>
      <c r="E1601" s="820" t="s">
        <v>10</v>
      </c>
    </row>
    <row r="1602" spans="1:6">
      <c r="A1602" s="27"/>
      <c r="B1602" s="28" t="s">
        <v>11</v>
      </c>
      <c r="C1602" s="820"/>
      <c r="D1602" s="29"/>
      <c r="E1602" s="27" t="s">
        <v>12</v>
      </c>
    </row>
    <row r="1603" spans="1:6">
      <c r="A1603" s="30"/>
      <c r="B1603" s="31"/>
      <c r="C1603" s="821" t="s">
        <v>13</v>
      </c>
      <c r="D1603" s="822" t="s">
        <v>14</v>
      </c>
      <c r="E1603" s="821"/>
    </row>
    <row r="1604" spans="1:6">
      <c r="A1604" s="34" t="s">
        <v>199</v>
      </c>
      <c r="B1604" s="280" t="s">
        <v>200</v>
      </c>
      <c r="C1604" s="280"/>
      <c r="D1604" s="38">
        <v>42369</v>
      </c>
      <c r="E1604" s="89">
        <v>6152.4</v>
      </c>
    </row>
    <row r="1605" spans="1:6">
      <c r="A1605" s="280"/>
      <c r="B1605" s="280" t="s">
        <v>73</v>
      </c>
      <c r="C1605" s="280" t="s">
        <v>401</v>
      </c>
      <c r="D1605" s="38">
        <v>43220</v>
      </c>
      <c r="E1605" s="6">
        <v>-156935</v>
      </c>
      <c r="F1605" s="864">
        <v>3763</v>
      </c>
    </row>
    <row r="1606" spans="1:6">
      <c r="A1606" s="280"/>
      <c r="B1606" s="280" t="s">
        <v>73</v>
      </c>
      <c r="C1606" s="280" t="s">
        <v>758</v>
      </c>
      <c r="D1606" s="38">
        <v>43220</v>
      </c>
      <c r="E1606" s="6">
        <v>-219842</v>
      </c>
      <c r="F1606" s="864">
        <v>3763</v>
      </c>
    </row>
    <row r="1607" spans="1:6">
      <c r="A1607" s="280"/>
      <c r="B1607" s="280" t="s">
        <v>18</v>
      </c>
      <c r="C1607" s="280" t="s">
        <v>17</v>
      </c>
      <c r="D1607" s="38">
        <v>43235</v>
      </c>
      <c r="E1607" s="89">
        <v>72807</v>
      </c>
      <c r="F1607" s="864" t="s">
        <v>817</v>
      </c>
    </row>
    <row r="1608" spans="1:6">
      <c r="A1608" s="280"/>
      <c r="B1608" s="280" t="s">
        <v>18</v>
      </c>
      <c r="C1608" s="280" t="s">
        <v>19</v>
      </c>
      <c r="D1608" s="38">
        <v>43250</v>
      </c>
      <c r="E1608" s="91">
        <v>91522</v>
      </c>
      <c r="F1608" s="864" t="s">
        <v>817</v>
      </c>
    </row>
    <row r="1609" spans="1:6">
      <c r="A1609" s="280"/>
      <c r="B1609" s="280"/>
      <c r="C1609" s="280"/>
      <c r="D1609" s="38"/>
      <c r="E1609" s="89"/>
    </row>
    <row r="1610" spans="1:6">
      <c r="A1610" s="280"/>
      <c r="B1610" s="280"/>
      <c r="C1610" s="280"/>
      <c r="D1610" s="38"/>
      <c r="E1610" s="89"/>
    </row>
    <row r="1611" spans="1:6">
      <c r="A1611" s="280"/>
      <c r="B1611" s="280"/>
      <c r="C1611" s="280"/>
      <c r="D1611" s="38"/>
      <c r="E1611" s="89"/>
    </row>
    <row r="1612" spans="1:6">
      <c r="A1612" s="280"/>
      <c r="B1612" s="280"/>
      <c r="C1612" s="280"/>
      <c r="D1612" s="38"/>
      <c r="E1612" s="89"/>
    </row>
    <row r="1613" spans="1:6">
      <c r="A1613" s="280"/>
      <c r="B1613" s="280"/>
      <c r="C1613" s="280"/>
      <c r="D1613" s="38"/>
      <c r="E1613" s="89"/>
    </row>
    <row r="1614" spans="1:6">
      <c r="A1614" s="280"/>
      <c r="B1614" s="280"/>
      <c r="C1614" s="280"/>
      <c r="D1614" s="38"/>
      <c r="E1614" s="89"/>
    </row>
    <row r="1615" spans="1:6">
      <c r="A1615" s="280"/>
      <c r="B1615" s="280"/>
      <c r="C1615" s="280"/>
      <c r="D1615" s="38"/>
      <c r="E1615" s="89"/>
    </row>
    <row r="1616" spans="1:6">
      <c r="A1616" s="280"/>
      <c r="B1616" s="280"/>
      <c r="C1616" s="280"/>
      <c r="D1616" s="38"/>
      <c r="E1616" s="89"/>
    </row>
    <row r="1617" spans="1:5">
      <c r="A1617" s="280"/>
      <c r="B1617" s="280"/>
      <c r="C1617" s="280"/>
      <c r="D1617" s="38"/>
      <c r="E1617" s="89"/>
    </row>
    <row r="1618" spans="1:5">
      <c r="A1618" s="280"/>
      <c r="B1618" s="280"/>
      <c r="C1618" s="280"/>
      <c r="D1618" s="38"/>
      <c r="E1618" s="89"/>
    </row>
    <row r="1619" spans="1:5">
      <c r="A1619" s="280"/>
      <c r="B1619" s="280"/>
      <c r="C1619" s="280"/>
      <c r="D1619" s="38"/>
      <c r="E1619" s="89"/>
    </row>
    <row r="1620" spans="1:5">
      <c r="A1620" s="41"/>
      <c r="B1620" s="280"/>
      <c r="C1620" s="280"/>
      <c r="D1620" s="38"/>
      <c r="E1620" s="88"/>
    </row>
    <row r="1621" spans="1:5">
      <c r="A1621" s="41"/>
      <c r="B1621" s="280"/>
      <c r="C1621" s="280"/>
      <c r="D1621" s="38"/>
      <c r="E1621" s="88"/>
    </row>
    <row r="1622" spans="1:5">
      <c r="A1622" s="41"/>
      <c r="B1622" s="280"/>
      <c r="C1622" s="280"/>
      <c r="D1622" s="38"/>
      <c r="E1622" s="88"/>
    </row>
    <row r="1623" spans="1:5">
      <c r="A1623" s="41"/>
      <c r="B1623" s="280"/>
      <c r="C1623" s="280"/>
      <c r="D1623" s="38"/>
      <c r="E1623" s="88"/>
    </row>
    <row r="1624" spans="1:5">
      <c r="A1624" s="41"/>
      <c r="B1624" s="280"/>
      <c r="C1624" s="280"/>
      <c r="D1624" s="38"/>
      <c r="E1624" s="88"/>
    </row>
    <row r="1625" spans="1:5">
      <c r="A1625" s="41"/>
      <c r="B1625" s="280"/>
      <c r="C1625" s="280"/>
      <c r="D1625" s="38"/>
      <c r="E1625" s="88"/>
    </row>
    <row r="1626" spans="1:5">
      <c r="A1626" s="41"/>
      <c r="B1626" s="280"/>
      <c r="C1626" s="280"/>
      <c r="D1626" s="38"/>
      <c r="E1626" s="89"/>
    </row>
    <row r="1627" spans="1:5">
      <c r="A1627" s="280"/>
      <c r="B1627" s="281"/>
      <c r="C1627" s="280"/>
      <c r="D1627" s="45"/>
      <c r="E1627" s="46"/>
    </row>
    <row r="1628" spans="1:5">
      <c r="A1628" s="280"/>
      <c r="B1628" s="281"/>
      <c r="C1628" s="280"/>
      <c r="D1628" s="45"/>
      <c r="E1628" s="46"/>
    </row>
    <row r="1629" spans="1:5">
      <c r="A1629" s="280"/>
      <c r="B1629" s="281"/>
      <c r="C1629" s="280"/>
      <c r="D1629" s="45"/>
      <c r="E1629" s="46"/>
    </row>
    <row r="1630" spans="1:5">
      <c r="A1630" s="30"/>
      <c r="B1630" s="51"/>
      <c r="C1630" s="30"/>
      <c r="D1630" s="49"/>
      <c r="E1630" s="50"/>
    </row>
    <row r="1631" spans="1:5">
      <c r="A1631" s="52"/>
      <c r="B1631" s="53"/>
      <c r="C1631" s="1238" t="s">
        <v>801</v>
      </c>
      <c r="D1631" s="1239"/>
      <c r="E1631" s="62">
        <f>SUM(E1604:E1630)</f>
        <v>-206295.59999999998</v>
      </c>
    </row>
    <row r="1632" spans="1:5">
      <c r="A1632" s="55" t="s">
        <v>23</v>
      </c>
      <c r="B1632" s="22"/>
      <c r="C1632" s="22"/>
      <c r="D1632" s="22"/>
      <c r="E1632" s="22"/>
    </row>
    <row r="1633" spans="1:5">
      <c r="A1633" s="19" t="s">
        <v>0</v>
      </c>
      <c r="B1633" s="20"/>
      <c r="C1633" s="20"/>
      <c r="D1633" s="21"/>
      <c r="E1633" s="22"/>
    </row>
    <row r="1634" spans="1:5">
      <c r="A1634" s="19" t="s">
        <v>1</v>
      </c>
      <c r="B1634" s="20"/>
      <c r="C1634" s="19" t="s">
        <v>2</v>
      </c>
      <c r="D1634" s="21"/>
      <c r="E1634" s="21"/>
    </row>
    <row r="1635" spans="1:5">
      <c r="A1635" s="19"/>
      <c r="B1635" s="23"/>
      <c r="C1635" s="20"/>
      <c r="D1635" s="22"/>
      <c r="E1635" s="22"/>
    </row>
    <row r="1636" spans="1:5">
      <c r="A1636" s="19"/>
      <c r="B1636" s="23"/>
      <c r="C1636" s="20"/>
      <c r="D1636" s="22"/>
      <c r="E1636" s="22"/>
    </row>
    <row r="1637" spans="1:5">
      <c r="A1637" s="19" t="s">
        <v>3</v>
      </c>
      <c r="B1637" s="23"/>
      <c r="C1637" s="20"/>
      <c r="D1637" s="22"/>
      <c r="E1637" s="22"/>
    </row>
    <row r="1638" spans="1:5">
      <c r="A1638" s="21"/>
      <c r="B1638" s="24"/>
      <c r="C1638" s="21"/>
      <c r="D1638" s="22"/>
      <c r="E1638" s="22"/>
    </row>
    <row r="1639" spans="1:5">
      <c r="A1639" s="21" t="s">
        <v>201</v>
      </c>
      <c r="B1639" s="24"/>
      <c r="C1639" s="21"/>
      <c r="D1639" s="22"/>
      <c r="E1639" s="22"/>
    </row>
    <row r="1640" spans="1:5">
      <c r="A1640" s="21" t="s">
        <v>5</v>
      </c>
      <c r="B1640" s="21"/>
      <c r="C1640" s="21"/>
      <c r="D1640" s="22"/>
      <c r="E1640" s="22"/>
    </row>
    <row r="1641" spans="1:5">
      <c r="A1641" s="21" t="s">
        <v>6</v>
      </c>
      <c r="B1641" s="22"/>
      <c r="C1641" s="22"/>
      <c r="D1641" s="22"/>
      <c r="E1641" s="22"/>
    </row>
    <row r="1642" spans="1:5">
      <c r="A1642" s="820" t="s">
        <v>7</v>
      </c>
      <c r="B1642" s="26" t="s">
        <v>8</v>
      </c>
      <c r="C1642" s="1238" t="s">
        <v>9</v>
      </c>
      <c r="D1642" s="1240"/>
      <c r="E1642" s="820" t="s">
        <v>10</v>
      </c>
    </row>
    <row r="1643" spans="1:5">
      <c r="A1643" s="27"/>
      <c r="B1643" s="28" t="s">
        <v>11</v>
      </c>
      <c r="C1643" s="820"/>
      <c r="D1643" s="29"/>
      <c r="E1643" s="27" t="s">
        <v>12</v>
      </c>
    </row>
    <row r="1644" spans="1:5">
      <c r="A1644" s="30"/>
      <c r="B1644" s="31"/>
      <c r="C1644" s="821" t="s">
        <v>13</v>
      </c>
      <c r="D1644" s="822" t="s">
        <v>14</v>
      </c>
      <c r="E1644" s="821"/>
    </row>
    <row r="1645" spans="1:5">
      <c r="A1645" s="134" t="s">
        <v>202</v>
      </c>
      <c r="B1645" s="34" t="s">
        <v>26</v>
      </c>
      <c r="C1645" s="280" t="s">
        <v>17</v>
      </c>
      <c r="D1645" s="35">
        <v>39370</v>
      </c>
      <c r="E1645" s="198">
        <v>-379</v>
      </c>
    </row>
    <row r="1646" spans="1:5">
      <c r="A1646" s="280"/>
      <c r="B1646" s="280" t="s">
        <v>16</v>
      </c>
      <c r="C1646" s="280" t="s">
        <v>19</v>
      </c>
      <c r="D1646" s="38">
        <v>39447</v>
      </c>
      <c r="E1646" s="284">
        <v>2016</v>
      </c>
    </row>
    <row r="1647" spans="1:5">
      <c r="A1647" s="41"/>
      <c r="B1647" s="280" t="s">
        <v>16</v>
      </c>
      <c r="C1647" s="280" t="s">
        <v>17</v>
      </c>
      <c r="D1647" s="38">
        <v>39431</v>
      </c>
      <c r="E1647" s="284">
        <v>20</v>
      </c>
    </row>
    <row r="1648" spans="1:5">
      <c r="A1648" s="41"/>
      <c r="B1648" s="280" t="s">
        <v>26</v>
      </c>
      <c r="C1648" s="280" t="s">
        <v>17</v>
      </c>
      <c r="D1648" s="38">
        <v>39583</v>
      </c>
      <c r="E1648" s="200">
        <v>-100</v>
      </c>
    </row>
    <row r="1649" spans="1:6">
      <c r="A1649" s="41"/>
      <c r="B1649" s="280" t="s">
        <v>26</v>
      </c>
      <c r="C1649" s="280" t="s">
        <v>19</v>
      </c>
      <c r="D1649" s="38">
        <v>39599</v>
      </c>
      <c r="E1649" s="200">
        <v>-8827.5499999999993</v>
      </c>
    </row>
    <row r="1650" spans="1:6">
      <c r="A1650" s="41"/>
      <c r="B1650" s="280" t="s">
        <v>16</v>
      </c>
      <c r="C1650" s="280" t="s">
        <v>17</v>
      </c>
      <c r="D1650" s="38">
        <v>39887</v>
      </c>
      <c r="E1650" s="201">
        <v>300</v>
      </c>
    </row>
    <row r="1651" spans="1:6">
      <c r="A1651" s="41"/>
      <c r="B1651" s="280" t="s">
        <v>203</v>
      </c>
      <c r="C1651" s="280" t="s">
        <v>19</v>
      </c>
      <c r="D1651" s="38">
        <v>40359</v>
      </c>
      <c r="E1651" s="201">
        <v>2079</v>
      </c>
    </row>
    <row r="1652" spans="1:6">
      <c r="A1652" s="41"/>
      <c r="B1652" s="280" t="s">
        <v>18</v>
      </c>
      <c r="C1652" s="280" t="s">
        <v>19</v>
      </c>
      <c r="D1652" s="38">
        <v>43190</v>
      </c>
      <c r="E1652" s="46">
        <v>3138088</v>
      </c>
      <c r="F1652" s="864">
        <v>3669</v>
      </c>
    </row>
    <row r="1653" spans="1:6">
      <c r="A1653" s="41"/>
      <c r="B1653" s="280" t="s">
        <v>73</v>
      </c>
      <c r="C1653" s="195" t="s">
        <v>756</v>
      </c>
      <c r="D1653" s="42">
        <v>43250</v>
      </c>
      <c r="E1653" s="46">
        <v>-3278592</v>
      </c>
      <c r="F1653" s="864">
        <v>3669</v>
      </c>
    </row>
    <row r="1654" spans="1:6">
      <c r="A1654" s="41"/>
      <c r="B1654" s="280" t="s">
        <v>73</v>
      </c>
      <c r="C1654" s="195" t="s">
        <v>756</v>
      </c>
      <c r="D1654" s="42">
        <v>43250</v>
      </c>
      <c r="E1654" s="46">
        <v>-3335131</v>
      </c>
      <c r="F1654" s="864">
        <v>3669</v>
      </c>
    </row>
    <row r="1655" spans="1:6">
      <c r="A1655" s="41"/>
      <c r="B1655" s="280" t="s">
        <v>18</v>
      </c>
      <c r="C1655" s="280" t="s">
        <v>17</v>
      </c>
      <c r="D1655" s="38">
        <v>43235</v>
      </c>
      <c r="E1655" s="46">
        <v>2700621</v>
      </c>
      <c r="F1655" s="864" t="s">
        <v>817</v>
      </c>
    </row>
    <row r="1656" spans="1:6">
      <c r="A1656" s="41"/>
      <c r="B1656" s="280" t="s">
        <v>18</v>
      </c>
      <c r="C1656" s="280" t="s">
        <v>19</v>
      </c>
      <c r="D1656" s="42">
        <v>43250</v>
      </c>
      <c r="E1656" s="46">
        <v>3603931</v>
      </c>
      <c r="F1656" s="864" t="s">
        <v>817</v>
      </c>
    </row>
    <row r="1657" spans="1:6">
      <c r="A1657" s="41"/>
      <c r="B1657" s="280"/>
      <c r="C1657" s="280"/>
      <c r="D1657" s="38"/>
      <c r="E1657" s="197"/>
    </row>
    <row r="1658" spans="1:6">
      <c r="A1658" s="41"/>
      <c r="B1658" s="280"/>
      <c r="C1658" s="280"/>
      <c r="D1658" s="38"/>
      <c r="E1658" s="202"/>
    </row>
    <row r="1659" spans="1:6">
      <c r="A1659" s="41"/>
      <c r="B1659" s="280"/>
      <c r="C1659" s="280"/>
      <c r="D1659" s="38"/>
      <c r="E1659" s="46"/>
    </row>
    <row r="1660" spans="1:6">
      <c r="A1660" s="41"/>
      <c r="B1660" s="282"/>
      <c r="C1660" s="280"/>
      <c r="D1660" s="42"/>
      <c r="E1660" s="50"/>
    </row>
    <row r="1661" spans="1:6">
      <c r="A1661" s="41"/>
      <c r="B1661" s="282"/>
      <c r="C1661" s="280"/>
      <c r="D1661" s="42"/>
      <c r="E1661" s="114"/>
    </row>
    <row r="1662" spans="1:6">
      <c r="A1662" s="41"/>
      <c r="B1662" s="135"/>
      <c r="C1662" s="280"/>
      <c r="D1662" s="42"/>
      <c r="E1662" s="114"/>
    </row>
    <row r="1663" spans="1:6">
      <c r="A1663" s="41"/>
      <c r="B1663" s="135"/>
      <c r="C1663" s="280"/>
      <c r="D1663" s="42"/>
      <c r="E1663" s="114"/>
    </row>
    <row r="1664" spans="1:6">
      <c r="A1664" s="41"/>
      <c r="B1664" s="135"/>
      <c r="C1664" s="280"/>
      <c r="D1664" s="42"/>
      <c r="E1664" s="114" t="s">
        <v>204</v>
      </c>
    </row>
    <row r="1665" spans="1:5">
      <c r="A1665" s="41"/>
      <c r="B1665" s="135"/>
      <c r="C1665" s="280"/>
      <c r="D1665" s="42"/>
      <c r="E1665" s="114"/>
    </row>
    <row r="1666" spans="1:5">
      <c r="A1666" s="41"/>
      <c r="B1666" s="135"/>
      <c r="C1666" s="280"/>
      <c r="D1666" s="42"/>
      <c r="E1666" s="114"/>
    </row>
    <row r="1667" spans="1:5">
      <c r="A1667" s="41"/>
      <c r="B1667" s="135"/>
      <c r="C1667" s="280"/>
      <c r="D1667" s="42"/>
      <c r="E1667" s="114"/>
    </row>
    <row r="1668" spans="1:5">
      <c r="A1668" s="280"/>
      <c r="B1668" s="281"/>
      <c r="C1668" s="280"/>
      <c r="D1668" s="45"/>
      <c r="E1668" s="46"/>
    </row>
    <row r="1669" spans="1:5">
      <c r="A1669" s="280"/>
      <c r="B1669" s="281"/>
      <c r="C1669" s="280"/>
      <c r="D1669" s="45"/>
      <c r="E1669" s="46"/>
    </row>
    <row r="1670" spans="1:5">
      <c r="A1670" s="47"/>
      <c r="B1670" s="48"/>
      <c r="C1670" s="47"/>
      <c r="D1670" s="49"/>
      <c r="E1670" s="50"/>
    </row>
    <row r="1671" spans="1:5">
      <c r="A1671" s="30"/>
      <c r="B1671" s="51"/>
      <c r="C1671" s="30"/>
      <c r="D1671" s="49"/>
      <c r="E1671" s="50"/>
    </row>
    <row r="1672" spans="1:5">
      <c r="A1672" s="52"/>
      <c r="B1672" s="53"/>
      <c r="C1672" s="1238" t="s">
        <v>801</v>
      </c>
      <c r="D1672" s="1239"/>
      <c r="E1672" s="62">
        <f>SUM(E1645:E1671)</f>
        <v>2824025.45</v>
      </c>
    </row>
    <row r="1673" spans="1:5">
      <c r="A1673" s="55" t="s">
        <v>23</v>
      </c>
      <c r="B1673" s="22"/>
      <c r="C1673" s="22"/>
      <c r="D1673" s="22"/>
      <c r="E1673" s="22"/>
    </row>
    <row r="1674" spans="1:5">
      <c r="A1674" s="19" t="s">
        <v>0</v>
      </c>
      <c r="B1674" s="20"/>
      <c r="C1674" s="20"/>
      <c r="D1674" s="21"/>
      <c r="E1674" s="22"/>
    </row>
    <row r="1675" spans="1:5">
      <c r="A1675" s="19" t="s">
        <v>1</v>
      </c>
      <c r="B1675" s="20"/>
      <c r="C1675" s="19" t="s">
        <v>2</v>
      </c>
      <c r="D1675" s="21"/>
      <c r="E1675" s="21"/>
    </row>
    <row r="1676" spans="1:5">
      <c r="A1676" s="19"/>
      <c r="B1676" s="23"/>
      <c r="C1676" s="20"/>
      <c r="D1676" s="22"/>
      <c r="E1676" s="22"/>
    </row>
    <row r="1677" spans="1:5">
      <c r="A1677" s="19"/>
      <c r="B1677" s="23"/>
      <c r="C1677" s="20"/>
      <c r="D1677" s="22"/>
      <c r="E1677" s="22"/>
    </row>
    <row r="1678" spans="1:5">
      <c r="A1678" s="19" t="s">
        <v>3</v>
      </c>
      <c r="B1678" s="23"/>
      <c r="C1678" s="20"/>
      <c r="D1678" s="22"/>
      <c r="E1678" s="22"/>
    </row>
    <row r="1679" spans="1:5">
      <c r="A1679" s="21"/>
      <c r="B1679" s="24"/>
      <c r="C1679" s="21"/>
      <c r="D1679" s="22"/>
      <c r="E1679" s="22"/>
    </row>
    <row r="1680" spans="1:5">
      <c r="A1680" s="21" t="s">
        <v>205</v>
      </c>
      <c r="B1680" s="24"/>
      <c r="C1680" s="21"/>
      <c r="D1680" s="22"/>
      <c r="E1680" s="22"/>
    </row>
    <row r="1681" spans="1:5">
      <c r="A1681" s="21" t="s">
        <v>5</v>
      </c>
      <c r="B1681" s="21"/>
      <c r="C1681" s="21"/>
      <c r="D1681" s="22"/>
      <c r="E1681" s="22"/>
    </row>
    <row r="1682" spans="1:5">
      <c r="A1682" s="21" t="s">
        <v>6</v>
      </c>
      <c r="B1682" s="22"/>
      <c r="C1682" s="22"/>
      <c r="D1682" s="22"/>
      <c r="E1682" s="22"/>
    </row>
    <row r="1683" spans="1:5">
      <c r="A1683" s="820" t="s">
        <v>7</v>
      </c>
      <c r="B1683" s="26" t="s">
        <v>8</v>
      </c>
      <c r="C1683" s="1238" t="s">
        <v>9</v>
      </c>
      <c r="D1683" s="1240"/>
      <c r="E1683" s="820" t="s">
        <v>10</v>
      </c>
    </row>
    <row r="1684" spans="1:5">
      <c r="A1684" s="27"/>
      <c r="B1684" s="28" t="s">
        <v>11</v>
      </c>
      <c r="C1684" s="820"/>
      <c r="D1684" s="29"/>
      <c r="E1684" s="27" t="s">
        <v>12</v>
      </c>
    </row>
    <row r="1685" spans="1:5">
      <c r="A1685" s="30"/>
      <c r="B1685" s="31"/>
      <c r="C1685" s="821" t="s">
        <v>13</v>
      </c>
      <c r="D1685" s="822" t="s">
        <v>14</v>
      </c>
      <c r="E1685" s="821"/>
    </row>
    <row r="1686" spans="1:5">
      <c r="A1686" s="34" t="s">
        <v>206</v>
      </c>
      <c r="B1686" s="34" t="s">
        <v>26</v>
      </c>
      <c r="C1686" s="34" t="s">
        <v>19</v>
      </c>
      <c r="D1686" s="35">
        <v>39660</v>
      </c>
      <c r="E1686" s="94">
        <v>-360</v>
      </c>
    </row>
    <row r="1687" spans="1:5">
      <c r="A1687" s="280"/>
      <c r="B1687" s="280" t="s">
        <v>26</v>
      </c>
      <c r="C1687" s="280" t="s">
        <v>19</v>
      </c>
      <c r="D1687" s="38">
        <v>39721</v>
      </c>
      <c r="E1687" s="88">
        <v>-514</v>
      </c>
    </row>
    <row r="1688" spans="1:5">
      <c r="A1688" s="41"/>
      <c r="B1688" s="280" t="s">
        <v>26</v>
      </c>
      <c r="C1688" s="280" t="s">
        <v>17</v>
      </c>
      <c r="D1688" s="38">
        <v>39797</v>
      </c>
      <c r="E1688" s="88">
        <v>-498.7</v>
      </c>
    </row>
    <row r="1689" spans="1:5">
      <c r="A1689" s="41"/>
      <c r="B1689" s="280" t="s">
        <v>26</v>
      </c>
      <c r="C1689" s="280" t="s">
        <v>19</v>
      </c>
      <c r="D1689" s="38">
        <v>39844</v>
      </c>
      <c r="E1689" s="88">
        <v>-499</v>
      </c>
    </row>
    <row r="1690" spans="1:5">
      <c r="A1690" s="41"/>
      <c r="B1690" s="280" t="s">
        <v>26</v>
      </c>
      <c r="C1690" s="280" t="s">
        <v>19</v>
      </c>
      <c r="D1690" s="38">
        <v>39872</v>
      </c>
      <c r="E1690" s="88">
        <v>-1493.6</v>
      </c>
    </row>
    <row r="1691" spans="1:5">
      <c r="A1691" s="41"/>
      <c r="B1691" s="280" t="s">
        <v>16</v>
      </c>
      <c r="C1691" s="280" t="s">
        <v>19</v>
      </c>
      <c r="D1691" s="38">
        <v>39903</v>
      </c>
      <c r="E1691" s="89">
        <v>570</v>
      </c>
    </row>
    <row r="1692" spans="1:5">
      <c r="A1692" s="41"/>
      <c r="B1692" s="280" t="s">
        <v>16</v>
      </c>
      <c r="C1692" s="280" t="s">
        <v>17</v>
      </c>
      <c r="D1692" s="38">
        <v>39918</v>
      </c>
      <c r="E1692" s="89">
        <v>474.6</v>
      </c>
    </row>
    <row r="1693" spans="1:5">
      <c r="A1693" s="41"/>
      <c r="B1693" s="280" t="s">
        <v>16</v>
      </c>
      <c r="C1693" s="280" t="s">
        <v>19</v>
      </c>
      <c r="D1693" s="38">
        <v>39933</v>
      </c>
      <c r="E1693" s="89">
        <v>1064.8</v>
      </c>
    </row>
    <row r="1694" spans="1:5">
      <c r="A1694" s="280"/>
      <c r="B1694" s="280" t="s">
        <v>16</v>
      </c>
      <c r="C1694" s="280" t="s">
        <v>17</v>
      </c>
      <c r="D1694" s="38">
        <v>39948</v>
      </c>
      <c r="E1694" s="89">
        <v>595.20000000000005</v>
      </c>
    </row>
    <row r="1695" spans="1:5">
      <c r="A1695" s="41"/>
      <c r="B1695" s="280" t="s">
        <v>34</v>
      </c>
      <c r="C1695" s="280" t="s">
        <v>19</v>
      </c>
      <c r="D1695" s="38">
        <v>39964</v>
      </c>
      <c r="E1695" s="89">
        <v>587</v>
      </c>
    </row>
    <row r="1696" spans="1:5">
      <c r="A1696" s="41"/>
      <c r="B1696" s="280" t="s">
        <v>26</v>
      </c>
      <c r="C1696" s="280" t="s">
        <v>17</v>
      </c>
      <c r="D1696" s="38">
        <v>39979</v>
      </c>
      <c r="E1696" s="88">
        <v>-2955.6</v>
      </c>
    </row>
    <row r="1697" spans="1:6">
      <c r="A1697" s="280"/>
      <c r="B1697" s="280" t="s">
        <v>26</v>
      </c>
      <c r="C1697" s="280" t="s">
        <v>19</v>
      </c>
      <c r="D1697" s="38">
        <v>40025</v>
      </c>
      <c r="E1697" s="88">
        <v>-786.4</v>
      </c>
    </row>
    <row r="1698" spans="1:6">
      <c r="A1698" s="280"/>
      <c r="B1698" s="280" t="s">
        <v>200</v>
      </c>
      <c r="C1698" s="280" t="s">
        <v>207</v>
      </c>
      <c r="D1698" s="38">
        <v>42825</v>
      </c>
      <c r="E1698" s="89">
        <v>-78262</v>
      </c>
    </row>
    <row r="1699" spans="1:6">
      <c r="A1699" s="280"/>
      <c r="B1699" s="280" t="s">
        <v>27</v>
      </c>
      <c r="C1699" s="280">
        <v>222</v>
      </c>
      <c r="D1699" s="38">
        <v>43190</v>
      </c>
      <c r="E1699" s="89">
        <v>-40000</v>
      </c>
    </row>
    <row r="1700" spans="1:6">
      <c r="A1700" s="280"/>
      <c r="B1700" s="280" t="s">
        <v>73</v>
      </c>
      <c r="C1700" s="280" t="s">
        <v>767</v>
      </c>
      <c r="D1700" s="38">
        <v>43220</v>
      </c>
      <c r="E1700" s="89">
        <v>-17000</v>
      </c>
    </row>
    <row r="1701" spans="1:6">
      <c r="A1701" s="280"/>
      <c r="B1701" s="280" t="s">
        <v>34</v>
      </c>
      <c r="C1701" s="280" t="s">
        <v>19</v>
      </c>
      <c r="D1701" s="38">
        <v>43250</v>
      </c>
      <c r="E1701" s="89">
        <v>2512410</v>
      </c>
      <c r="F1701" s="864" t="s">
        <v>820</v>
      </c>
    </row>
    <row r="1702" spans="1:6">
      <c r="A1702" s="280"/>
      <c r="B1702" s="280" t="s">
        <v>73</v>
      </c>
      <c r="C1702" s="280" t="s">
        <v>781</v>
      </c>
      <c r="D1702" s="38">
        <v>43250</v>
      </c>
      <c r="E1702" s="840">
        <v>-2938407</v>
      </c>
      <c r="F1702" s="864">
        <v>3601</v>
      </c>
    </row>
    <row r="1703" spans="1:6">
      <c r="A1703" s="280"/>
      <c r="B1703" s="280"/>
      <c r="C1703" s="280"/>
      <c r="D1703" s="38"/>
      <c r="E1703" s="89">
        <v>-1</v>
      </c>
    </row>
    <row r="1704" spans="1:6">
      <c r="A1704" s="280"/>
      <c r="B1704" s="280"/>
      <c r="C1704" s="280"/>
      <c r="D1704" s="38"/>
      <c r="E1704" s="89"/>
    </row>
    <row r="1705" spans="1:6">
      <c r="A1705" s="280"/>
      <c r="B1705" s="280"/>
      <c r="C1705" s="280"/>
      <c r="D1705" s="38"/>
      <c r="E1705" s="89"/>
    </row>
    <row r="1706" spans="1:6">
      <c r="A1706" s="280"/>
      <c r="B1706" s="280"/>
      <c r="C1706" s="280"/>
      <c r="D1706" s="38"/>
      <c r="E1706" s="89"/>
    </row>
    <row r="1707" spans="1:6">
      <c r="A1707" s="280"/>
      <c r="B1707" s="280"/>
      <c r="C1707" s="280"/>
      <c r="D1707" s="38"/>
      <c r="E1707" s="89"/>
    </row>
    <row r="1708" spans="1:6">
      <c r="A1708" s="280"/>
      <c r="B1708" s="280"/>
      <c r="C1708" s="280"/>
      <c r="D1708" s="38"/>
      <c r="E1708" s="89"/>
    </row>
    <row r="1709" spans="1:6">
      <c r="A1709" s="280"/>
      <c r="B1709" s="280"/>
      <c r="C1709" s="280"/>
      <c r="D1709" s="38"/>
      <c r="E1709" s="89"/>
    </row>
    <row r="1710" spans="1:6">
      <c r="A1710" s="280"/>
      <c r="B1710" s="280"/>
      <c r="C1710" s="280"/>
      <c r="D1710" s="38"/>
      <c r="E1710" s="89"/>
    </row>
    <row r="1711" spans="1:6">
      <c r="A1711" s="280"/>
      <c r="B1711" s="280"/>
      <c r="C1711" s="280"/>
      <c r="D1711" s="38"/>
      <c r="E1711" s="89"/>
    </row>
    <row r="1712" spans="1:6">
      <c r="A1712" s="67"/>
      <c r="B1712" s="67"/>
      <c r="C1712" s="67"/>
      <c r="D1712" s="68"/>
      <c r="E1712" s="98"/>
    </row>
    <row r="1713" spans="1:5">
      <c r="A1713" s="22"/>
      <c r="B1713" s="53"/>
      <c r="C1713" s="1238" t="s">
        <v>801</v>
      </c>
      <c r="D1713" s="1239"/>
      <c r="E1713" s="70">
        <f>SUM(E1686:E1712)</f>
        <v>-565075.70000000019</v>
      </c>
    </row>
    <row r="1714" spans="1:5">
      <c r="A1714" s="55" t="s">
        <v>23</v>
      </c>
      <c r="B1714" s="53"/>
      <c r="C1714" s="53"/>
      <c r="D1714" s="53"/>
      <c r="E1714" s="53"/>
    </row>
    <row r="1715" spans="1:5">
      <c r="A1715" s="19" t="s">
        <v>0</v>
      </c>
      <c r="B1715" s="20"/>
      <c r="C1715" s="20"/>
      <c r="D1715" s="21"/>
      <c r="E1715" s="22"/>
    </row>
    <row r="1716" spans="1:5">
      <c r="A1716" s="19" t="s">
        <v>1</v>
      </c>
      <c r="B1716" s="20"/>
      <c r="C1716" s="19" t="s">
        <v>2</v>
      </c>
      <c r="D1716" s="21"/>
      <c r="E1716" s="21"/>
    </row>
    <row r="1717" spans="1:5">
      <c r="A1717" s="19"/>
      <c r="B1717" s="23"/>
      <c r="C1717" s="20"/>
      <c r="D1717" s="22"/>
      <c r="E1717" s="22"/>
    </row>
    <row r="1718" spans="1:5">
      <c r="A1718" s="19"/>
      <c r="B1718" s="23"/>
      <c r="C1718" s="20"/>
      <c r="D1718" s="22"/>
      <c r="E1718" s="22"/>
    </row>
    <row r="1719" spans="1:5">
      <c r="A1719" s="19" t="s">
        <v>3</v>
      </c>
      <c r="B1719" s="23"/>
      <c r="C1719" s="20"/>
      <c r="D1719" s="22"/>
      <c r="E1719" s="22"/>
    </row>
    <row r="1720" spans="1:5">
      <c r="A1720" s="21"/>
      <c r="B1720" s="24"/>
      <c r="C1720" s="21"/>
      <c r="D1720" s="22"/>
      <c r="E1720" s="22"/>
    </row>
    <row r="1721" spans="1:5">
      <c r="A1721" s="21" t="s">
        <v>208</v>
      </c>
      <c r="B1721" s="24"/>
      <c r="C1721" s="21"/>
      <c r="D1721" s="22"/>
      <c r="E1721" s="22"/>
    </row>
    <row r="1722" spans="1:5">
      <c r="A1722" s="21" t="s">
        <v>5</v>
      </c>
      <c r="B1722" s="21"/>
      <c r="C1722" s="21"/>
      <c r="D1722" s="22"/>
      <c r="E1722" s="22"/>
    </row>
    <row r="1723" spans="1:5">
      <c r="A1723" s="21" t="s">
        <v>6</v>
      </c>
      <c r="B1723" s="22"/>
      <c r="C1723" s="22"/>
      <c r="D1723" s="22"/>
      <c r="E1723" s="22"/>
    </row>
    <row r="1724" spans="1:5">
      <c r="A1724" s="820" t="s">
        <v>7</v>
      </c>
      <c r="B1724" s="26" t="s">
        <v>8</v>
      </c>
      <c r="C1724" s="1238" t="s">
        <v>9</v>
      </c>
      <c r="D1724" s="1240"/>
      <c r="E1724" s="820" t="s">
        <v>10</v>
      </c>
    </row>
    <row r="1725" spans="1:5">
      <c r="A1725" s="27"/>
      <c r="B1725" s="28" t="s">
        <v>11</v>
      </c>
      <c r="C1725" s="820"/>
      <c r="D1725" s="29"/>
      <c r="E1725" s="27" t="s">
        <v>12</v>
      </c>
    </row>
    <row r="1726" spans="1:5">
      <c r="A1726" s="30"/>
      <c r="B1726" s="31"/>
      <c r="C1726" s="821" t="s">
        <v>13</v>
      </c>
      <c r="D1726" s="822" t="s">
        <v>14</v>
      </c>
      <c r="E1726" s="821"/>
    </row>
    <row r="1727" spans="1:5">
      <c r="A1727" s="34" t="s">
        <v>209</v>
      </c>
      <c r="B1727" s="34" t="s">
        <v>26</v>
      </c>
      <c r="C1727" s="280" t="s">
        <v>19</v>
      </c>
      <c r="D1727" s="35">
        <v>39202</v>
      </c>
      <c r="E1727" s="94">
        <v>-11690.8</v>
      </c>
    </row>
    <row r="1728" spans="1:5">
      <c r="A1728" s="280"/>
      <c r="B1728" s="280" t="s">
        <v>26</v>
      </c>
      <c r="C1728" s="280" t="s">
        <v>17</v>
      </c>
      <c r="D1728" s="38">
        <v>39217</v>
      </c>
      <c r="E1728" s="88">
        <v>-9450</v>
      </c>
    </row>
    <row r="1729" spans="1:5">
      <c r="A1729" s="41"/>
      <c r="B1729" s="280" t="s">
        <v>26</v>
      </c>
      <c r="C1729" s="280" t="s">
        <v>19</v>
      </c>
      <c r="D1729" s="38">
        <v>39325</v>
      </c>
      <c r="E1729" s="88">
        <v>-3267</v>
      </c>
    </row>
    <row r="1730" spans="1:5">
      <c r="A1730" s="41"/>
      <c r="B1730" s="280" t="s">
        <v>26</v>
      </c>
      <c r="C1730" s="280" t="s">
        <v>19</v>
      </c>
      <c r="D1730" s="38">
        <v>39447</v>
      </c>
      <c r="E1730" s="88">
        <v>-219.6</v>
      </c>
    </row>
    <row r="1731" spans="1:5">
      <c r="A1731" s="41"/>
      <c r="B1731" s="280" t="s">
        <v>26</v>
      </c>
      <c r="C1731" s="280" t="s">
        <v>17</v>
      </c>
      <c r="D1731" s="38">
        <v>39583</v>
      </c>
      <c r="E1731" s="88">
        <v>-100</v>
      </c>
    </row>
    <row r="1732" spans="1:5">
      <c r="A1732" s="41"/>
      <c r="B1732" s="280" t="s">
        <v>26</v>
      </c>
      <c r="C1732" s="280" t="s">
        <v>19</v>
      </c>
      <c r="D1732" s="38">
        <v>39691</v>
      </c>
      <c r="E1732" s="88">
        <v>-90</v>
      </c>
    </row>
    <row r="1733" spans="1:5">
      <c r="A1733" s="41"/>
      <c r="B1733" s="280" t="s">
        <v>26</v>
      </c>
      <c r="C1733" s="280" t="s">
        <v>17</v>
      </c>
      <c r="D1733" s="38">
        <v>39918</v>
      </c>
      <c r="E1733" s="88">
        <v>-2524</v>
      </c>
    </row>
    <row r="1734" spans="1:5">
      <c r="A1734" s="41"/>
      <c r="B1734" s="281" t="s">
        <v>27</v>
      </c>
      <c r="C1734" s="280" t="s">
        <v>19</v>
      </c>
      <c r="D1734" s="42">
        <v>40574</v>
      </c>
      <c r="E1734" s="88">
        <v>-4909</v>
      </c>
    </row>
    <row r="1735" spans="1:5">
      <c r="A1735" s="41"/>
      <c r="B1735" s="280" t="s">
        <v>20</v>
      </c>
      <c r="C1735" s="280" t="s">
        <v>19</v>
      </c>
      <c r="D1735" s="42">
        <v>40602</v>
      </c>
      <c r="E1735" s="88">
        <v>-762</v>
      </c>
    </row>
    <row r="1736" spans="1:5">
      <c r="A1736" s="41"/>
      <c r="B1736" s="282"/>
      <c r="C1736" s="280"/>
      <c r="D1736" s="42"/>
      <c r="E1736" s="89"/>
    </row>
    <row r="1737" spans="1:5">
      <c r="A1737" s="41"/>
      <c r="B1737" s="282"/>
      <c r="C1737" s="280"/>
      <c r="D1737" s="42"/>
      <c r="E1737" s="89"/>
    </row>
    <row r="1738" spans="1:5">
      <c r="A1738" s="41"/>
      <c r="B1738" s="282"/>
      <c r="C1738" s="280"/>
      <c r="D1738" s="38"/>
      <c r="E1738" s="89"/>
    </row>
    <row r="1739" spans="1:5">
      <c r="A1739" s="41"/>
      <c r="B1739" s="280"/>
      <c r="C1739" s="280"/>
      <c r="D1739" s="38"/>
      <c r="E1739" s="88"/>
    </row>
    <row r="1740" spans="1:5">
      <c r="A1740" s="41"/>
      <c r="B1740" s="280"/>
      <c r="C1740" s="280"/>
      <c r="D1740" s="38"/>
      <c r="E1740" s="88"/>
    </row>
    <row r="1741" spans="1:5">
      <c r="A1741" s="41"/>
      <c r="B1741" s="281"/>
      <c r="C1741" s="280"/>
      <c r="D1741" s="42"/>
      <c r="E1741" s="88"/>
    </row>
    <row r="1742" spans="1:5">
      <c r="A1742" s="41"/>
      <c r="B1742" s="281"/>
      <c r="C1742" s="280"/>
      <c r="D1742" s="42"/>
      <c r="E1742" s="88"/>
    </row>
    <row r="1743" spans="1:5">
      <c r="A1743" s="41"/>
      <c r="B1743" s="281"/>
      <c r="C1743" s="280"/>
      <c r="D1743" s="42"/>
      <c r="E1743" s="88"/>
    </row>
    <row r="1744" spans="1:5">
      <c r="A1744" s="41"/>
      <c r="B1744" s="281"/>
      <c r="C1744" s="280"/>
      <c r="D1744" s="42"/>
      <c r="E1744" s="88"/>
    </row>
    <row r="1745" spans="1:5">
      <c r="A1745" s="41"/>
      <c r="B1745" s="281"/>
      <c r="C1745" s="280"/>
      <c r="D1745" s="42"/>
      <c r="E1745" s="88"/>
    </row>
    <row r="1746" spans="1:5">
      <c r="A1746" s="41"/>
      <c r="B1746" s="281"/>
      <c r="C1746" s="280"/>
      <c r="D1746" s="42"/>
      <c r="E1746" s="88"/>
    </row>
    <row r="1747" spans="1:5">
      <c r="A1747" s="41"/>
      <c r="B1747" s="281"/>
      <c r="C1747" s="280"/>
      <c r="D1747" s="42"/>
      <c r="E1747" s="88"/>
    </row>
    <row r="1748" spans="1:5">
      <c r="A1748" s="280"/>
      <c r="B1748" s="281"/>
      <c r="C1748" s="280"/>
      <c r="D1748" s="45"/>
      <c r="E1748" s="46"/>
    </row>
    <row r="1749" spans="1:5">
      <c r="A1749" s="280"/>
      <c r="B1749" s="281"/>
      <c r="C1749" s="280"/>
      <c r="D1749" s="45"/>
      <c r="E1749" s="46"/>
    </row>
    <row r="1750" spans="1:5">
      <c r="A1750" s="280"/>
      <c r="B1750" s="281"/>
      <c r="C1750" s="280"/>
      <c r="D1750" s="45"/>
      <c r="E1750" s="46"/>
    </row>
    <row r="1751" spans="1:5">
      <c r="A1751" s="280"/>
      <c r="B1751" s="281"/>
      <c r="C1751" s="280"/>
      <c r="D1751" s="45"/>
      <c r="E1751" s="46"/>
    </row>
    <row r="1752" spans="1:5">
      <c r="A1752" s="47"/>
      <c r="B1752" s="48"/>
      <c r="C1752" s="47"/>
      <c r="D1752" s="49"/>
      <c r="E1752" s="50"/>
    </row>
    <row r="1753" spans="1:5">
      <c r="A1753" s="30"/>
      <c r="B1753" s="51"/>
      <c r="C1753" s="30"/>
      <c r="D1753" s="49"/>
      <c r="E1753" s="50"/>
    </row>
    <row r="1754" spans="1:5">
      <c r="A1754" s="52"/>
      <c r="B1754" s="53"/>
      <c r="C1754" s="1238" t="s">
        <v>801</v>
      </c>
      <c r="D1754" s="1239"/>
      <c r="E1754" s="74">
        <v>-33012.399999999994</v>
      </c>
    </row>
    <row r="1755" spans="1:5">
      <c r="A1755" s="55" t="s">
        <v>23</v>
      </c>
      <c r="B1755" s="22"/>
      <c r="C1755" s="136"/>
      <c r="D1755" s="22"/>
      <c r="E1755" s="22"/>
    </row>
    <row r="1756" spans="1:5">
      <c r="A1756" s="19" t="s">
        <v>0</v>
      </c>
      <c r="B1756" s="20"/>
      <c r="C1756" s="20"/>
      <c r="D1756" s="21"/>
      <c r="E1756" s="22"/>
    </row>
    <row r="1757" spans="1:5">
      <c r="A1757" s="19" t="s">
        <v>1</v>
      </c>
      <c r="B1757" s="20"/>
      <c r="C1757" s="19" t="s">
        <v>2</v>
      </c>
      <c r="D1757" s="21"/>
      <c r="E1757" s="21"/>
    </row>
    <row r="1758" spans="1:5">
      <c r="A1758" s="19"/>
      <c r="B1758" s="23"/>
      <c r="C1758" s="20"/>
      <c r="D1758" s="22"/>
      <c r="E1758" s="22"/>
    </row>
    <row r="1759" spans="1:5">
      <c r="A1759" s="19"/>
      <c r="B1759" s="23"/>
      <c r="C1759" s="20"/>
      <c r="D1759" s="22"/>
      <c r="E1759" s="22"/>
    </row>
    <row r="1760" spans="1:5">
      <c r="A1760" s="19" t="s">
        <v>3</v>
      </c>
      <c r="B1760" s="23"/>
      <c r="C1760" s="20"/>
      <c r="D1760" s="22"/>
      <c r="E1760" s="22"/>
    </row>
    <row r="1761" spans="1:5">
      <c r="A1761" s="21"/>
      <c r="B1761" s="24"/>
      <c r="C1761" s="21"/>
      <c r="D1761" s="22"/>
      <c r="E1761" s="22"/>
    </row>
    <row r="1762" spans="1:5">
      <c r="A1762" s="21" t="s">
        <v>210</v>
      </c>
      <c r="B1762" s="24"/>
      <c r="C1762" s="21"/>
      <c r="D1762" s="22"/>
      <c r="E1762" s="22"/>
    </row>
    <row r="1763" spans="1:5">
      <c r="A1763" s="21" t="s">
        <v>5</v>
      </c>
      <c r="B1763" s="21"/>
      <c r="C1763" s="21"/>
      <c r="D1763" s="22"/>
      <c r="E1763" s="22"/>
    </row>
    <row r="1764" spans="1:5">
      <c r="A1764" s="21" t="s">
        <v>6</v>
      </c>
      <c r="B1764" s="22"/>
      <c r="C1764" s="22"/>
      <c r="D1764" s="22"/>
      <c r="E1764" s="22"/>
    </row>
    <row r="1765" spans="1:5">
      <c r="A1765" s="820" t="s">
        <v>7</v>
      </c>
      <c r="B1765" s="26" t="s">
        <v>8</v>
      </c>
      <c r="C1765" s="1238" t="s">
        <v>9</v>
      </c>
      <c r="D1765" s="1240"/>
      <c r="E1765" s="820" t="s">
        <v>10</v>
      </c>
    </row>
    <row r="1766" spans="1:5">
      <c r="A1766" s="27"/>
      <c r="B1766" s="28" t="s">
        <v>11</v>
      </c>
      <c r="C1766" s="820"/>
      <c r="D1766" s="29"/>
      <c r="E1766" s="27" t="s">
        <v>12</v>
      </c>
    </row>
    <row r="1767" spans="1:5">
      <c r="A1767" s="30"/>
      <c r="B1767" s="31"/>
      <c r="C1767" s="821" t="s">
        <v>13</v>
      </c>
      <c r="D1767" s="822" t="s">
        <v>14</v>
      </c>
      <c r="E1767" s="821"/>
    </row>
    <row r="1768" spans="1:5">
      <c r="A1768" s="34" t="s">
        <v>211</v>
      </c>
      <c r="B1768" s="34" t="s">
        <v>187</v>
      </c>
      <c r="C1768" s="34" t="s">
        <v>19</v>
      </c>
      <c r="D1768" s="35">
        <v>39263</v>
      </c>
      <c r="E1768" s="87">
        <v>240</v>
      </c>
    </row>
    <row r="1769" spans="1:5">
      <c r="A1769" s="280"/>
      <c r="B1769" s="280" t="s">
        <v>187</v>
      </c>
      <c r="C1769" s="280" t="s">
        <v>19</v>
      </c>
      <c r="D1769" s="38">
        <v>39294</v>
      </c>
      <c r="E1769" s="89">
        <v>93</v>
      </c>
    </row>
    <row r="1770" spans="1:5">
      <c r="A1770" s="41"/>
      <c r="B1770" s="280" t="s">
        <v>187</v>
      </c>
      <c r="C1770" s="280" t="s">
        <v>19</v>
      </c>
      <c r="D1770" s="38">
        <v>39325</v>
      </c>
      <c r="E1770" s="89">
        <v>348</v>
      </c>
    </row>
    <row r="1771" spans="1:5">
      <c r="A1771" s="41"/>
      <c r="B1771" s="280" t="s">
        <v>187</v>
      </c>
      <c r="C1771" s="280" t="s">
        <v>19</v>
      </c>
      <c r="D1771" s="38">
        <v>39386</v>
      </c>
      <c r="E1771" s="88">
        <v>-14400</v>
      </c>
    </row>
    <row r="1772" spans="1:5">
      <c r="A1772" s="41"/>
      <c r="B1772" s="280" t="s">
        <v>187</v>
      </c>
      <c r="C1772" s="280" t="s">
        <v>19</v>
      </c>
      <c r="D1772" s="38">
        <v>39691</v>
      </c>
      <c r="E1772" s="88">
        <v>-5678</v>
      </c>
    </row>
    <row r="1773" spans="1:5">
      <c r="A1773" s="41"/>
      <c r="B1773" s="280" t="s">
        <v>187</v>
      </c>
      <c r="C1773" s="280" t="s">
        <v>19</v>
      </c>
      <c r="D1773" s="38">
        <v>39844</v>
      </c>
      <c r="E1773" s="89">
        <v>978.4</v>
      </c>
    </row>
    <row r="1774" spans="1:5">
      <c r="A1774" s="41"/>
      <c r="B1774" s="280" t="s">
        <v>187</v>
      </c>
      <c r="C1774" s="280" t="s">
        <v>19</v>
      </c>
      <c r="D1774" s="38">
        <v>39994</v>
      </c>
      <c r="E1774" s="88">
        <v>-48162</v>
      </c>
    </row>
    <row r="1775" spans="1:5">
      <c r="A1775" s="41"/>
      <c r="B1775" s="280" t="s">
        <v>187</v>
      </c>
      <c r="C1775" s="280" t="s">
        <v>17</v>
      </c>
      <c r="D1775" s="38">
        <v>40252</v>
      </c>
      <c r="E1775" s="89">
        <v>100</v>
      </c>
    </row>
    <row r="1776" spans="1:5">
      <c r="A1776" s="41"/>
      <c r="B1776" s="280" t="s">
        <v>212</v>
      </c>
      <c r="C1776" s="280" t="s">
        <v>19</v>
      </c>
      <c r="D1776" s="42">
        <v>41305</v>
      </c>
      <c r="E1776" s="137">
        <v>301</v>
      </c>
    </row>
    <row r="1777" spans="1:6">
      <c r="A1777" s="41"/>
      <c r="B1777" s="280" t="s">
        <v>21</v>
      </c>
      <c r="C1777" s="280" t="s">
        <v>19</v>
      </c>
      <c r="D1777" s="38">
        <v>42429</v>
      </c>
      <c r="E1777" s="46">
        <v>450</v>
      </c>
    </row>
    <row r="1778" spans="1:6">
      <c r="A1778" s="41"/>
      <c r="B1778" s="280" t="s">
        <v>21</v>
      </c>
      <c r="C1778" s="280" t="s">
        <v>17</v>
      </c>
      <c r="D1778" s="42">
        <v>43115</v>
      </c>
      <c r="E1778" s="46">
        <v>3944</v>
      </c>
    </row>
    <row r="1779" spans="1:6">
      <c r="A1779" s="41"/>
      <c r="B1779" s="280" t="s">
        <v>40</v>
      </c>
      <c r="C1779" s="280" t="s">
        <v>19</v>
      </c>
      <c r="D1779" s="42">
        <v>43131</v>
      </c>
      <c r="E1779" s="138">
        <v>8688</v>
      </c>
    </row>
    <row r="1780" spans="1:6">
      <c r="A1780" s="41"/>
      <c r="B1780" s="280" t="s">
        <v>40</v>
      </c>
      <c r="C1780" s="280" t="s">
        <v>17</v>
      </c>
      <c r="D1780" s="38">
        <v>43146</v>
      </c>
      <c r="E1780" s="138">
        <v>1024682</v>
      </c>
    </row>
    <row r="1781" spans="1:6">
      <c r="A1781" s="41"/>
      <c r="B1781" s="280" t="s">
        <v>73</v>
      </c>
      <c r="C1781" s="280" t="s">
        <v>767</v>
      </c>
      <c r="D1781" s="38">
        <v>43190</v>
      </c>
      <c r="E1781" s="46">
        <v>-1011724</v>
      </c>
    </row>
    <row r="1782" spans="1:6">
      <c r="A1782" s="41"/>
      <c r="B1782" s="280" t="s">
        <v>40</v>
      </c>
      <c r="C1782" s="280" t="s">
        <v>19</v>
      </c>
      <c r="D1782" s="38">
        <v>43250</v>
      </c>
      <c r="E1782" s="46">
        <v>911694</v>
      </c>
      <c r="F1782" s="864" t="s">
        <v>817</v>
      </c>
    </row>
    <row r="1783" spans="1:6">
      <c r="A1783" s="41"/>
      <c r="B1783" s="281"/>
      <c r="C1783" s="280"/>
      <c r="D1783" s="42"/>
      <c r="E1783" s="46"/>
    </row>
    <row r="1784" spans="1:6">
      <c r="A1784" s="41"/>
      <c r="B1784" s="281"/>
      <c r="C1784" s="280"/>
      <c r="D1784" s="42"/>
      <c r="E1784" s="46"/>
    </row>
    <row r="1785" spans="1:6">
      <c r="A1785" s="41"/>
      <c r="B1785" s="281"/>
      <c r="C1785" s="280"/>
      <c r="D1785" s="42"/>
      <c r="E1785" s="46"/>
    </row>
    <row r="1786" spans="1:6">
      <c r="A1786" s="41"/>
      <c r="B1786" s="281"/>
      <c r="C1786" s="280"/>
      <c r="D1786" s="42"/>
      <c r="E1786" s="46"/>
    </row>
    <row r="1787" spans="1:6">
      <c r="A1787" s="41"/>
      <c r="B1787" s="281"/>
      <c r="C1787" s="280"/>
      <c r="D1787" s="42"/>
      <c r="E1787" s="46"/>
    </row>
    <row r="1788" spans="1:6">
      <c r="A1788" s="41"/>
      <c r="B1788" s="281"/>
      <c r="C1788" s="280"/>
      <c r="D1788" s="42"/>
      <c r="E1788" s="46"/>
    </row>
    <row r="1789" spans="1:6">
      <c r="A1789" s="41"/>
      <c r="B1789" s="281"/>
      <c r="C1789" s="280"/>
      <c r="D1789" s="42"/>
      <c r="E1789" s="46"/>
    </row>
    <row r="1790" spans="1:6">
      <c r="A1790" s="41"/>
      <c r="B1790" s="281"/>
      <c r="C1790" s="280"/>
      <c r="D1790" s="42"/>
      <c r="E1790" s="46"/>
    </row>
    <row r="1791" spans="1:6">
      <c r="A1791" s="280"/>
      <c r="B1791" s="281"/>
      <c r="C1791" s="280"/>
      <c r="D1791" s="45"/>
      <c r="E1791" s="46"/>
    </row>
    <row r="1792" spans="1:6">
      <c r="A1792" s="280"/>
      <c r="B1792" s="281"/>
      <c r="C1792" s="280"/>
      <c r="D1792" s="45"/>
      <c r="E1792" s="46"/>
    </row>
    <row r="1793" spans="1:5">
      <c r="A1793" s="47"/>
      <c r="B1793" s="48"/>
      <c r="C1793" s="47"/>
      <c r="D1793" s="49"/>
      <c r="E1793" s="50"/>
    </row>
    <row r="1794" spans="1:5">
      <c r="A1794" s="30"/>
      <c r="B1794" s="51"/>
      <c r="C1794" s="30"/>
      <c r="D1794" s="49"/>
      <c r="E1794" s="50"/>
    </row>
    <row r="1795" spans="1:5">
      <c r="A1795" s="52"/>
      <c r="B1795" s="53"/>
      <c r="C1795" s="1238" t="s">
        <v>801</v>
      </c>
      <c r="D1795" s="1239"/>
      <c r="E1795" s="62">
        <f>SUM(E1768:E1794)</f>
        <v>871554.4</v>
      </c>
    </row>
    <row r="1796" spans="1:5">
      <c r="A1796" s="55" t="s">
        <v>23</v>
      </c>
      <c r="B1796" s="28"/>
      <c r="C1796" s="28"/>
      <c r="D1796" s="28"/>
      <c r="E1796" s="64"/>
    </row>
    <row r="1797" spans="1:5">
      <c r="A1797" s="19" t="s">
        <v>0</v>
      </c>
      <c r="B1797" s="20"/>
      <c r="C1797" s="20"/>
      <c r="D1797" s="21"/>
      <c r="E1797" s="22"/>
    </row>
    <row r="1798" spans="1:5">
      <c r="A1798" s="19" t="s">
        <v>1</v>
      </c>
      <c r="B1798" s="20"/>
      <c r="C1798" s="19" t="s">
        <v>2</v>
      </c>
      <c r="D1798" s="21"/>
      <c r="E1798" s="21"/>
    </row>
    <row r="1799" spans="1:5">
      <c r="A1799" s="19"/>
      <c r="B1799" s="23"/>
      <c r="C1799" s="20"/>
      <c r="D1799" s="22"/>
      <c r="E1799" s="22"/>
    </row>
    <row r="1800" spans="1:5">
      <c r="A1800" s="19"/>
      <c r="B1800" s="23"/>
      <c r="C1800" s="20"/>
      <c r="D1800" s="22"/>
      <c r="E1800" s="22"/>
    </row>
    <row r="1801" spans="1:5">
      <c r="A1801" s="19" t="s">
        <v>3</v>
      </c>
      <c r="B1801" s="23"/>
      <c r="C1801" s="20"/>
      <c r="D1801" s="22"/>
      <c r="E1801" s="22"/>
    </row>
    <row r="1802" spans="1:5">
      <c r="A1802" s="21"/>
      <c r="B1802" s="24"/>
      <c r="C1802" s="21"/>
      <c r="D1802" s="22"/>
      <c r="E1802" s="22"/>
    </row>
    <row r="1803" spans="1:5">
      <c r="A1803" s="21" t="s">
        <v>213</v>
      </c>
      <c r="B1803" s="24"/>
      <c r="C1803" s="21"/>
      <c r="D1803" s="22"/>
      <c r="E1803" s="22"/>
    </row>
    <row r="1804" spans="1:5">
      <c r="A1804" s="21" t="s">
        <v>5</v>
      </c>
      <c r="B1804" s="21"/>
      <c r="C1804" s="21"/>
      <c r="D1804" s="22"/>
      <c r="E1804" s="22"/>
    </row>
    <row r="1805" spans="1:5">
      <c r="A1805" s="21" t="s">
        <v>6</v>
      </c>
      <c r="B1805" s="22"/>
      <c r="C1805" s="22"/>
      <c r="D1805" s="22"/>
      <c r="E1805" s="22"/>
    </row>
    <row r="1806" spans="1:5">
      <c r="A1806" s="820" t="s">
        <v>7</v>
      </c>
      <c r="B1806" s="26" t="s">
        <v>8</v>
      </c>
      <c r="C1806" s="1238" t="s">
        <v>9</v>
      </c>
      <c r="D1806" s="1240"/>
      <c r="E1806" s="820" t="s">
        <v>10</v>
      </c>
    </row>
    <row r="1807" spans="1:5">
      <c r="A1807" s="27"/>
      <c r="B1807" s="28" t="s">
        <v>11</v>
      </c>
      <c r="C1807" s="820"/>
      <c r="D1807" s="29"/>
      <c r="E1807" s="27" t="s">
        <v>12</v>
      </c>
    </row>
    <row r="1808" spans="1:5">
      <c r="A1808" s="30"/>
      <c r="B1808" s="31"/>
      <c r="C1808" s="821" t="s">
        <v>13</v>
      </c>
      <c r="D1808" s="822" t="s">
        <v>14</v>
      </c>
      <c r="E1808" s="821"/>
    </row>
    <row r="1809" spans="1:6">
      <c r="A1809" s="34" t="s">
        <v>214</v>
      </c>
      <c r="B1809" s="34" t="s">
        <v>26</v>
      </c>
      <c r="C1809" s="34" t="s">
        <v>17</v>
      </c>
      <c r="D1809" s="35">
        <v>39097</v>
      </c>
      <c r="E1809" s="94">
        <v>-7906.23</v>
      </c>
    </row>
    <row r="1810" spans="1:6">
      <c r="A1810" s="280"/>
      <c r="B1810" s="280" t="s">
        <v>16</v>
      </c>
      <c r="C1810" s="280" t="s">
        <v>17</v>
      </c>
      <c r="D1810" s="38">
        <v>39553</v>
      </c>
      <c r="E1810" s="88">
        <v>-1080.0999999999999</v>
      </c>
    </row>
    <row r="1811" spans="1:6">
      <c r="A1811" s="41"/>
      <c r="B1811" s="280" t="s">
        <v>26</v>
      </c>
      <c r="C1811" s="280" t="s">
        <v>17</v>
      </c>
      <c r="D1811" s="38">
        <v>39797</v>
      </c>
      <c r="E1811" s="88">
        <v>-35472</v>
      </c>
    </row>
    <row r="1812" spans="1:6">
      <c r="A1812" s="41"/>
      <c r="B1812" s="280" t="s">
        <v>26</v>
      </c>
      <c r="C1812" s="280" t="s">
        <v>17</v>
      </c>
      <c r="D1812" s="38">
        <v>39828</v>
      </c>
      <c r="E1812" s="88">
        <v>-6662</v>
      </c>
    </row>
    <row r="1813" spans="1:6">
      <c r="A1813" s="41"/>
      <c r="B1813" s="280" t="s">
        <v>26</v>
      </c>
      <c r="C1813" s="280" t="s">
        <v>19</v>
      </c>
      <c r="D1813" s="38">
        <v>39872</v>
      </c>
      <c r="E1813" s="88">
        <v>-9600</v>
      </c>
    </row>
    <row r="1814" spans="1:6">
      <c r="A1814" s="41"/>
      <c r="B1814" s="280" t="s">
        <v>16</v>
      </c>
      <c r="C1814" s="280" t="s">
        <v>19</v>
      </c>
      <c r="D1814" s="38">
        <v>40086</v>
      </c>
      <c r="E1814" s="89">
        <v>2300</v>
      </c>
    </row>
    <row r="1815" spans="1:6">
      <c r="A1815" s="41"/>
      <c r="B1815" s="280" t="s">
        <v>26</v>
      </c>
      <c r="C1815" s="282" t="s">
        <v>19</v>
      </c>
      <c r="D1815" s="38">
        <v>40816</v>
      </c>
      <c r="E1815" s="141">
        <v>-1800</v>
      </c>
    </row>
    <row r="1816" spans="1:6">
      <c r="A1816" s="280"/>
      <c r="B1816" s="280" t="s">
        <v>26</v>
      </c>
      <c r="C1816" s="282" t="s">
        <v>19</v>
      </c>
      <c r="D1816" s="38">
        <v>40954</v>
      </c>
      <c r="E1816" s="142">
        <v>-600</v>
      </c>
    </row>
    <row r="1817" spans="1:6">
      <c r="A1817" s="280"/>
      <c r="B1817" s="282" t="s">
        <v>215</v>
      </c>
      <c r="C1817" s="280" t="s">
        <v>19</v>
      </c>
      <c r="D1817" s="42">
        <v>41578</v>
      </c>
      <c r="E1817" s="46">
        <v>700</v>
      </c>
    </row>
    <row r="1818" spans="1:6">
      <c r="A1818" s="280"/>
      <c r="B1818" s="280" t="s">
        <v>216</v>
      </c>
      <c r="C1818" s="280" t="s">
        <v>19</v>
      </c>
      <c r="D1818" s="38">
        <v>42035</v>
      </c>
      <c r="E1818" s="139">
        <v>-3724.8</v>
      </c>
    </row>
    <row r="1819" spans="1:6">
      <c r="A1819" s="280"/>
      <c r="B1819" s="280" t="s">
        <v>16</v>
      </c>
      <c r="C1819" s="280" t="s">
        <v>17</v>
      </c>
      <c r="D1819" s="42">
        <v>42870</v>
      </c>
      <c r="E1819" s="46">
        <v>5338.2900000000373</v>
      </c>
    </row>
    <row r="1820" spans="1:6">
      <c r="A1820" s="280"/>
      <c r="B1820" s="281" t="s">
        <v>18</v>
      </c>
      <c r="C1820" s="280" t="s">
        <v>19</v>
      </c>
      <c r="D1820" s="42">
        <v>43250</v>
      </c>
      <c r="E1820" s="46">
        <v>3517494</v>
      </c>
      <c r="F1820" s="864" t="s">
        <v>817</v>
      </c>
    </row>
    <row r="1821" spans="1:6">
      <c r="A1821" s="280"/>
      <c r="B1821" s="281"/>
      <c r="C1821" s="280"/>
      <c r="D1821" s="38"/>
      <c r="E1821" s="46">
        <v>-0.8</v>
      </c>
    </row>
    <row r="1822" spans="1:6">
      <c r="A1822" s="280"/>
      <c r="B1822" s="281"/>
      <c r="C1822" s="280"/>
      <c r="D1822" s="42"/>
      <c r="E1822" s="46"/>
    </row>
    <row r="1823" spans="1:6">
      <c r="A1823" s="280"/>
      <c r="B1823" s="281"/>
      <c r="C1823" s="280"/>
      <c r="D1823" s="42"/>
      <c r="E1823" s="46"/>
    </row>
    <row r="1824" spans="1:6">
      <c r="A1824" s="280"/>
      <c r="B1824" s="281"/>
      <c r="C1824" s="280"/>
      <c r="D1824" s="42"/>
      <c r="E1824" s="46"/>
    </row>
    <row r="1825" spans="1:5">
      <c r="A1825" s="280"/>
      <c r="B1825" s="281"/>
      <c r="C1825" s="280"/>
      <c r="D1825" s="45"/>
      <c r="E1825" s="46"/>
    </row>
    <row r="1826" spans="1:5">
      <c r="A1826" s="280"/>
      <c r="B1826" s="281"/>
      <c r="C1826" s="280"/>
      <c r="D1826" s="45"/>
      <c r="E1826" s="46"/>
    </row>
    <row r="1827" spans="1:5">
      <c r="A1827" s="280"/>
      <c r="B1827" s="281"/>
      <c r="C1827" s="280"/>
      <c r="D1827" s="45"/>
      <c r="E1827" s="46"/>
    </row>
    <row r="1828" spans="1:5">
      <c r="A1828" s="280"/>
      <c r="B1828" s="281"/>
      <c r="C1828" s="280"/>
      <c r="D1828" s="45"/>
      <c r="E1828" s="46"/>
    </row>
    <row r="1829" spans="1:5">
      <c r="A1829" s="280"/>
      <c r="B1829" s="281"/>
      <c r="C1829" s="280"/>
      <c r="D1829" s="45"/>
      <c r="E1829" s="46"/>
    </row>
    <row r="1830" spans="1:5">
      <c r="A1830" s="280"/>
      <c r="B1830" s="281"/>
      <c r="C1830" s="280"/>
      <c r="D1830" s="45"/>
      <c r="E1830" s="46"/>
    </row>
    <row r="1831" spans="1:5">
      <c r="A1831" s="280"/>
      <c r="B1831" s="281"/>
      <c r="C1831" s="280"/>
      <c r="D1831" s="45"/>
      <c r="E1831" s="46"/>
    </row>
    <row r="1832" spans="1:5">
      <c r="A1832" s="280"/>
      <c r="B1832" s="281"/>
      <c r="C1832" s="280"/>
      <c r="D1832" s="45"/>
      <c r="E1832" s="46"/>
    </row>
    <row r="1833" spans="1:5">
      <c r="A1833" s="280"/>
      <c r="B1833" s="281"/>
      <c r="C1833" s="280"/>
      <c r="D1833" s="45"/>
      <c r="E1833" s="46"/>
    </row>
    <row r="1834" spans="1:5">
      <c r="A1834" s="47"/>
      <c r="B1834" s="48"/>
      <c r="C1834" s="47"/>
      <c r="D1834" s="49"/>
      <c r="E1834" s="50"/>
    </row>
    <row r="1835" spans="1:5">
      <c r="A1835" s="30"/>
      <c r="B1835" s="51"/>
      <c r="C1835" s="30"/>
      <c r="D1835" s="49"/>
      <c r="E1835" s="50"/>
    </row>
    <row r="1836" spans="1:5">
      <c r="A1836" s="52"/>
      <c r="B1836" s="53"/>
      <c r="C1836" s="1238" t="s">
        <v>801</v>
      </c>
      <c r="D1836" s="1239"/>
      <c r="E1836" s="62">
        <f>SUM(E1809:E1835)</f>
        <v>3458986.3600000003</v>
      </c>
    </row>
    <row r="1837" spans="1:5">
      <c r="A1837" s="55" t="s">
        <v>23</v>
      </c>
      <c r="B1837" s="22"/>
      <c r="C1837" s="22"/>
      <c r="D1837" s="22"/>
      <c r="E1837" s="833"/>
    </row>
    <row r="1838" spans="1:5">
      <c r="A1838" s="19" t="s">
        <v>0</v>
      </c>
      <c r="B1838" s="20"/>
      <c r="C1838" s="20"/>
      <c r="D1838" s="21"/>
      <c r="E1838" s="22"/>
    </row>
    <row r="1839" spans="1:5">
      <c r="A1839" s="19" t="s">
        <v>1</v>
      </c>
      <c r="B1839" s="20"/>
      <c r="C1839" s="19" t="s">
        <v>2</v>
      </c>
      <c r="D1839" s="21"/>
      <c r="E1839" s="21"/>
    </row>
    <row r="1840" spans="1:5">
      <c r="A1840" s="19"/>
      <c r="B1840" s="23"/>
      <c r="C1840" s="20"/>
      <c r="D1840" s="22"/>
      <c r="E1840" s="22"/>
    </row>
    <row r="1841" spans="1:6">
      <c r="A1841" s="19"/>
      <c r="B1841" s="23"/>
      <c r="C1841" s="20"/>
      <c r="D1841" s="22"/>
      <c r="E1841" s="22"/>
    </row>
    <row r="1842" spans="1:6">
      <c r="A1842" s="19" t="s">
        <v>3</v>
      </c>
      <c r="B1842" s="23"/>
      <c r="C1842" s="20"/>
      <c r="D1842" s="22"/>
      <c r="E1842" s="22"/>
    </row>
    <row r="1843" spans="1:6">
      <c r="A1843" s="21"/>
      <c r="B1843" s="24"/>
      <c r="C1843" s="21"/>
      <c r="D1843" s="22"/>
      <c r="E1843" s="22"/>
    </row>
    <row r="1844" spans="1:6">
      <c r="A1844" s="21" t="s">
        <v>217</v>
      </c>
      <c r="B1844" s="24"/>
      <c r="C1844" s="21"/>
      <c r="D1844" s="22"/>
      <c r="E1844" s="22"/>
    </row>
    <row r="1845" spans="1:6">
      <c r="A1845" s="21" t="s">
        <v>5</v>
      </c>
      <c r="B1845" s="21"/>
      <c r="C1845" s="21"/>
      <c r="D1845" s="22"/>
      <c r="E1845" s="22"/>
    </row>
    <row r="1846" spans="1:6">
      <c r="A1846" s="21" t="s">
        <v>6</v>
      </c>
      <c r="B1846" s="22"/>
      <c r="C1846" s="22"/>
      <c r="D1846" s="22"/>
      <c r="E1846" s="22"/>
    </row>
    <row r="1847" spans="1:6">
      <c r="A1847" s="820" t="s">
        <v>7</v>
      </c>
      <c r="B1847" s="26" t="s">
        <v>8</v>
      </c>
      <c r="C1847" s="1238" t="s">
        <v>9</v>
      </c>
      <c r="D1847" s="1240"/>
      <c r="E1847" s="820" t="s">
        <v>10</v>
      </c>
    </row>
    <row r="1848" spans="1:6">
      <c r="A1848" s="27"/>
      <c r="B1848" s="28" t="s">
        <v>11</v>
      </c>
      <c r="C1848" s="820"/>
      <c r="D1848" s="29"/>
      <c r="E1848" s="27" t="s">
        <v>12</v>
      </c>
    </row>
    <row r="1849" spans="1:6">
      <c r="A1849" s="30"/>
      <c r="B1849" s="31"/>
      <c r="C1849" s="821" t="s">
        <v>13</v>
      </c>
      <c r="D1849" s="822" t="s">
        <v>14</v>
      </c>
      <c r="E1849" s="821"/>
    </row>
    <row r="1850" spans="1:6">
      <c r="A1850" s="34" t="s">
        <v>218</v>
      </c>
      <c r="B1850" s="34" t="s">
        <v>26</v>
      </c>
      <c r="C1850" s="280" t="s">
        <v>19</v>
      </c>
      <c r="D1850" s="35">
        <v>39386</v>
      </c>
      <c r="E1850" s="94">
        <v>-1284</v>
      </c>
    </row>
    <row r="1851" spans="1:6">
      <c r="A1851" s="280"/>
      <c r="B1851" s="280" t="s">
        <v>27</v>
      </c>
      <c r="C1851" s="280" t="s">
        <v>17</v>
      </c>
      <c r="D1851" s="38">
        <v>40193</v>
      </c>
      <c r="E1851" s="88">
        <v>-41188</v>
      </c>
    </row>
    <row r="1852" spans="1:6">
      <c r="A1852" s="41"/>
      <c r="B1852" s="280" t="s">
        <v>16</v>
      </c>
      <c r="C1852" s="280" t="s">
        <v>19</v>
      </c>
      <c r="D1852" s="38">
        <v>40602</v>
      </c>
      <c r="E1852" s="89">
        <v>658</v>
      </c>
    </row>
    <row r="1853" spans="1:6">
      <c r="A1853" s="41"/>
      <c r="B1853" s="281" t="s">
        <v>18</v>
      </c>
      <c r="C1853" s="280" t="s">
        <v>19</v>
      </c>
      <c r="D1853" s="42">
        <v>43250</v>
      </c>
      <c r="E1853" s="89">
        <v>2008766</v>
      </c>
      <c r="F1853" s="864" t="s">
        <v>817</v>
      </c>
    </row>
    <row r="1854" spans="1:6">
      <c r="A1854" s="41"/>
      <c r="B1854" s="281"/>
      <c r="C1854" s="280"/>
      <c r="D1854" s="42"/>
      <c r="E1854" s="89"/>
    </row>
    <row r="1855" spans="1:6">
      <c r="A1855" s="41"/>
      <c r="B1855" s="280"/>
      <c r="C1855" s="280"/>
      <c r="D1855" s="38"/>
      <c r="E1855" s="88"/>
    </row>
    <row r="1856" spans="1:6">
      <c r="A1856" s="41"/>
      <c r="B1856" s="280"/>
      <c r="C1856" s="280"/>
      <c r="D1856" s="38"/>
      <c r="E1856" s="88"/>
    </row>
    <row r="1857" spans="1:5">
      <c r="A1857" s="41"/>
      <c r="B1857" s="280"/>
      <c r="C1857" s="280"/>
      <c r="D1857" s="38"/>
      <c r="E1857" s="88"/>
    </row>
    <row r="1858" spans="1:5">
      <c r="A1858" s="41"/>
      <c r="B1858" s="280"/>
      <c r="C1858" s="280"/>
      <c r="D1858" s="38"/>
      <c r="E1858" s="88"/>
    </row>
    <row r="1859" spans="1:5">
      <c r="A1859" s="41"/>
      <c r="B1859" s="280"/>
      <c r="C1859" s="280"/>
      <c r="D1859" s="38"/>
      <c r="E1859" s="88"/>
    </row>
    <row r="1860" spans="1:5">
      <c r="A1860" s="41"/>
      <c r="B1860" s="280"/>
      <c r="C1860" s="280"/>
      <c r="D1860" s="38"/>
      <c r="E1860" s="88"/>
    </row>
    <row r="1861" spans="1:5">
      <c r="A1861" s="41"/>
      <c r="B1861" s="280"/>
      <c r="C1861" s="280"/>
      <c r="D1861" s="38"/>
      <c r="E1861" s="88"/>
    </row>
    <row r="1862" spans="1:5">
      <c r="A1862" s="41"/>
      <c r="B1862" s="280"/>
      <c r="C1862" s="280"/>
      <c r="D1862" s="38"/>
      <c r="E1862" s="88"/>
    </row>
    <row r="1863" spans="1:5">
      <c r="A1863" s="41"/>
      <c r="B1863" s="280"/>
      <c r="C1863" s="280"/>
      <c r="D1863" s="38"/>
      <c r="E1863" s="88"/>
    </row>
    <row r="1864" spans="1:5">
      <c r="A1864" s="41"/>
      <c r="B1864" s="280"/>
      <c r="C1864" s="280"/>
      <c r="D1864" s="38"/>
      <c r="E1864" s="88"/>
    </row>
    <row r="1865" spans="1:5">
      <c r="A1865" s="41"/>
      <c r="B1865" s="280"/>
      <c r="C1865" s="280"/>
      <c r="D1865" s="38"/>
      <c r="E1865" s="88"/>
    </row>
    <row r="1866" spans="1:5">
      <c r="A1866" s="41"/>
      <c r="B1866" s="280"/>
      <c r="C1866" s="280"/>
      <c r="D1866" s="38"/>
      <c r="E1866" s="88"/>
    </row>
    <row r="1867" spans="1:5">
      <c r="A1867" s="41"/>
      <c r="B1867" s="280"/>
      <c r="C1867" s="280"/>
      <c r="D1867" s="38"/>
      <c r="E1867" s="89"/>
    </row>
    <row r="1868" spans="1:5">
      <c r="A1868" s="280"/>
      <c r="B1868" s="281"/>
      <c r="C1868" s="280"/>
      <c r="D1868" s="45"/>
      <c r="E1868" s="46"/>
    </row>
    <row r="1869" spans="1:5">
      <c r="A1869" s="280"/>
      <c r="B1869" s="281"/>
      <c r="C1869" s="280"/>
      <c r="D1869" s="45"/>
      <c r="E1869" s="46"/>
    </row>
    <row r="1870" spans="1:5">
      <c r="A1870" s="280"/>
      <c r="B1870" s="281"/>
      <c r="C1870" s="280"/>
      <c r="D1870" s="45"/>
      <c r="E1870" s="46"/>
    </row>
    <row r="1871" spans="1:5">
      <c r="A1871" s="280"/>
      <c r="B1871" s="281"/>
      <c r="C1871" s="280"/>
      <c r="D1871" s="45"/>
      <c r="E1871" s="46"/>
    </row>
    <row r="1872" spans="1:5">
      <c r="A1872" s="280"/>
      <c r="B1872" s="281"/>
      <c r="C1872" s="280"/>
      <c r="D1872" s="45"/>
      <c r="E1872" s="46"/>
    </row>
    <row r="1873" spans="1:5">
      <c r="A1873" s="280"/>
      <c r="B1873" s="281"/>
      <c r="C1873" s="280"/>
      <c r="D1873" s="45"/>
      <c r="E1873" s="46"/>
    </row>
    <row r="1874" spans="1:5">
      <c r="A1874" s="280"/>
      <c r="B1874" s="281"/>
      <c r="C1874" s="280"/>
      <c r="D1874" s="45"/>
      <c r="E1874" s="46"/>
    </row>
    <row r="1875" spans="1:5">
      <c r="A1875" s="47"/>
      <c r="B1875" s="48"/>
      <c r="C1875" s="47"/>
      <c r="D1875" s="49"/>
      <c r="E1875" s="50"/>
    </row>
    <row r="1876" spans="1:5">
      <c r="A1876" s="30"/>
      <c r="B1876" s="51"/>
      <c r="C1876" s="30"/>
      <c r="D1876" s="49"/>
      <c r="E1876" s="50"/>
    </row>
    <row r="1877" spans="1:5">
      <c r="A1877" s="52"/>
      <c r="B1877" s="53"/>
      <c r="C1877" s="1238" t="s">
        <v>801</v>
      </c>
      <c r="D1877" s="1239"/>
      <c r="E1877" s="62">
        <f>SUM(E1850:E1876)</f>
        <v>1966952</v>
      </c>
    </row>
    <row r="1878" spans="1:5">
      <c r="A1878" s="55" t="s">
        <v>23</v>
      </c>
      <c r="B1878" s="63"/>
      <c r="C1878" s="63"/>
      <c r="D1878" s="28"/>
      <c r="E1878" s="64"/>
    </row>
    <row r="1879" spans="1:5">
      <c r="A1879" s="19" t="s">
        <v>0</v>
      </c>
      <c r="B1879" s="20"/>
      <c r="C1879" s="20"/>
      <c r="D1879" s="21"/>
      <c r="E1879" s="22"/>
    </row>
    <row r="1880" spans="1:5">
      <c r="A1880" s="19" t="s">
        <v>1</v>
      </c>
      <c r="B1880" s="20"/>
      <c r="C1880" s="19" t="s">
        <v>2</v>
      </c>
      <c r="D1880" s="21"/>
      <c r="E1880" s="21"/>
    </row>
    <row r="1881" spans="1:5">
      <c r="A1881" s="19"/>
      <c r="B1881" s="23"/>
      <c r="C1881" s="20"/>
      <c r="D1881" s="22"/>
      <c r="E1881" s="22"/>
    </row>
    <row r="1882" spans="1:5">
      <c r="A1882" s="19"/>
      <c r="B1882" s="23"/>
      <c r="C1882" s="20"/>
      <c r="D1882" s="22"/>
      <c r="E1882" s="22"/>
    </row>
    <row r="1883" spans="1:5">
      <c r="A1883" s="19" t="s">
        <v>3</v>
      </c>
      <c r="B1883" s="23"/>
      <c r="C1883" s="20"/>
      <c r="D1883" s="22"/>
      <c r="E1883" s="22"/>
    </row>
    <row r="1884" spans="1:5">
      <c r="A1884" s="21"/>
      <c r="B1884" s="24"/>
      <c r="C1884" s="21"/>
      <c r="D1884" s="22"/>
      <c r="E1884" s="22"/>
    </row>
    <row r="1885" spans="1:5">
      <c r="A1885" s="21" t="s">
        <v>219</v>
      </c>
      <c r="B1885" s="24"/>
      <c r="C1885" s="21"/>
      <c r="D1885" s="22"/>
      <c r="E1885" s="22"/>
    </row>
    <row r="1886" spans="1:5">
      <c r="A1886" s="21" t="s">
        <v>5</v>
      </c>
      <c r="B1886" s="21"/>
      <c r="C1886" s="21"/>
      <c r="D1886" s="22"/>
      <c r="E1886" s="22"/>
    </row>
    <row r="1887" spans="1:5">
      <c r="A1887" s="21" t="s">
        <v>6</v>
      </c>
      <c r="B1887" s="22"/>
      <c r="C1887" s="22"/>
      <c r="D1887" s="22"/>
      <c r="E1887" s="22"/>
    </row>
    <row r="1888" spans="1:5">
      <c r="A1888" s="820" t="s">
        <v>7</v>
      </c>
      <c r="B1888" s="26" t="s">
        <v>8</v>
      </c>
      <c r="C1888" s="1238" t="s">
        <v>9</v>
      </c>
      <c r="D1888" s="1240"/>
      <c r="E1888" s="820" t="s">
        <v>10</v>
      </c>
    </row>
    <row r="1889" spans="1:5">
      <c r="A1889" s="27"/>
      <c r="B1889" s="28" t="s">
        <v>11</v>
      </c>
      <c r="C1889" s="820"/>
      <c r="D1889" s="29"/>
      <c r="E1889" s="27" t="s">
        <v>12</v>
      </c>
    </row>
    <row r="1890" spans="1:5">
      <c r="A1890" s="30"/>
      <c r="B1890" s="31"/>
      <c r="C1890" s="821" t="s">
        <v>13</v>
      </c>
      <c r="D1890" s="822" t="s">
        <v>14</v>
      </c>
      <c r="E1890" s="821"/>
    </row>
    <row r="1891" spans="1:5">
      <c r="A1891" s="34" t="s">
        <v>220</v>
      </c>
      <c r="B1891" s="34" t="s">
        <v>221</v>
      </c>
      <c r="C1891" s="34" t="s">
        <v>19</v>
      </c>
      <c r="D1891" s="35">
        <v>40086</v>
      </c>
      <c r="E1891" s="144">
        <v>800.3</v>
      </c>
    </row>
    <row r="1892" spans="1:5">
      <c r="A1892" s="280"/>
      <c r="B1892" s="280" t="s">
        <v>221</v>
      </c>
      <c r="C1892" s="280" t="s">
        <v>19</v>
      </c>
      <c r="D1892" s="38">
        <v>40298</v>
      </c>
      <c r="E1892" s="89">
        <v>2806</v>
      </c>
    </row>
    <row r="1893" spans="1:5">
      <c r="A1893" s="41"/>
      <c r="B1893" s="282" t="s">
        <v>222</v>
      </c>
      <c r="C1893" s="282" t="s">
        <v>17</v>
      </c>
      <c r="D1893" s="38">
        <v>40862</v>
      </c>
      <c r="E1893" s="88">
        <v>-392</v>
      </c>
    </row>
    <row r="1894" spans="1:5">
      <c r="A1894" s="41"/>
      <c r="B1894" s="280" t="s">
        <v>40</v>
      </c>
      <c r="C1894" s="280" t="s">
        <v>19</v>
      </c>
      <c r="D1894" s="38">
        <v>43131</v>
      </c>
      <c r="E1894" s="89">
        <v>1</v>
      </c>
    </row>
    <row r="1895" spans="1:5">
      <c r="A1895" s="41"/>
      <c r="B1895" s="281" t="s">
        <v>18</v>
      </c>
      <c r="C1895" s="280" t="s">
        <v>19</v>
      </c>
      <c r="D1895" s="42">
        <v>43190</v>
      </c>
      <c r="E1895" s="89">
        <v>397708</v>
      </c>
    </row>
    <row r="1896" spans="1:5">
      <c r="A1896" s="41"/>
      <c r="B1896" s="281"/>
      <c r="C1896" s="280"/>
      <c r="D1896" s="42"/>
      <c r="E1896" s="89"/>
    </row>
    <row r="1897" spans="1:5">
      <c r="A1897" s="41"/>
      <c r="B1897" s="280"/>
      <c r="C1897" s="280"/>
      <c r="D1897" s="38"/>
      <c r="E1897" s="89"/>
    </row>
    <row r="1898" spans="1:5">
      <c r="A1898" s="41"/>
      <c r="B1898" s="280"/>
      <c r="C1898" s="280"/>
      <c r="D1898" s="38"/>
      <c r="E1898" s="89"/>
    </row>
    <row r="1899" spans="1:5">
      <c r="A1899" s="41"/>
      <c r="B1899" s="280"/>
      <c r="C1899" s="280"/>
      <c r="D1899" s="38"/>
      <c r="E1899" s="89"/>
    </row>
    <row r="1900" spans="1:5">
      <c r="A1900" s="41"/>
      <c r="B1900" s="280"/>
      <c r="C1900" s="280"/>
      <c r="D1900" s="38"/>
      <c r="E1900" s="89"/>
    </row>
    <row r="1901" spans="1:5">
      <c r="A1901" s="41"/>
      <c r="B1901" s="280"/>
      <c r="C1901" s="280"/>
      <c r="D1901" s="38"/>
      <c r="E1901" s="89"/>
    </row>
    <row r="1902" spans="1:5">
      <c r="A1902" s="41"/>
      <c r="B1902" s="280"/>
      <c r="C1902" s="280"/>
      <c r="D1902" s="38"/>
      <c r="E1902" s="89"/>
    </row>
    <row r="1903" spans="1:5">
      <c r="A1903" s="41"/>
      <c r="B1903" s="280"/>
      <c r="C1903" s="280"/>
      <c r="D1903" s="38"/>
      <c r="E1903" s="88"/>
    </row>
    <row r="1904" spans="1:5">
      <c r="A1904" s="41"/>
      <c r="B1904" s="280"/>
      <c r="C1904" s="280"/>
      <c r="D1904" s="38"/>
      <c r="E1904" s="88"/>
    </row>
    <row r="1905" spans="1:5">
      <c r="A1905" s="41"/>
      <c r="B1905" s="280"/>
      <c r="C1905" s="280"/>
      <c r="D1905" s="38"/>
      <c r="E1905" s="89"/>
    </row>
    <row r="1906" spans="1:5">
      <c r="A1906" s="280"/>
      <c r="B1906" s="281"/>
      <c r="C1906" s="280"/>
      <c r="D1906" s="45"/>
      <c r="E1906" s="46"/>
    </row>
    <row r="1907" spans="1:5">
      <c r="A1907" s="280"/>
      <c r="B1907" s="281"/>
      <c r="C1907" s="280"/>
      <c r="D1907" s="45"/>
      <c r="E1907" s="46"/>
    </row>
    <row r="1908" spans="1:5">
      <c r="A1908" s="280"/>
      <c r="B1908" s="281"/>
      <c r="C1908" s="280"/>
      <c r="D1908" s="45"/>
      <c r="E1908" s="46"/>
    </row>
    <row r="1909" spans="1:5">
      <c r="A1909" s="280"/>
      <c r="B1909" s="281"/>
      <c r="C1909" s="280"/>
      <c r="D1909" s="45"/>
      <c r="E1909" s="46"/>
    </row>
    <row r="1910" spans="1:5">
      <c r="A1910" s="280"/>
      <c r="B1910" s="281"/>
      <c r="C1910" s="280"/>
      <c r="D1910" s="45"/>
      <c r="E1910" s="46"/>
    </row>
    <row r="1911" spans="1:5">
      <c r="A1911" s="280"/>
      <c r="B1911" s="281"/>
      <c r="C1911" s="280"/>
      <c r="D1911" s="45"/>
      <c r="E1911" s="46"/>
    </row>
    <row r="1912" spans="1:5">
      <c r="A1912" s="280"/>
      <c r="B1912" s="281"/>
      <c r="C1912" s="280"/>
      <c r="D1912" s="45"/>
      <c r="E1912" s="46"/>
    </row>
    <row r="1913" spans="1:5">
      <c r="A1913" s="280"/>
      <c r="B1913" s="281"/>
      <c r="C1913" s="280"/>
      <c r="D1913" s="45"/>
      <c r="E1913" s="46"/>
    </row>
    <row r="1914" spans="1:5">
      <c r="A1914" s="280"/>
      <c r="B1914" s="281"/>
      <c r="C1914" s="280"/>
      <c r="D1914" s="45"/>
      <c r="E1914" s="46"/>
    </row>
    <row r="1915" spans="1:5">
      <c r="A1915" s="280"/>
      <c r="B1915" s="281"/>
      <c r="C1915" s="280"/>
      <c r="D1915" s="45"/>
      <c r="E1915" s="46"/>
    </row>
    <row r="1916" spans="1:5">
      <c r="A1916" s="47"/>
      <c r="B1916" s="48"/>
      <c r="C1916" s="47"/>
      <c r="D1916" s="49"/>
      <c r="E1916" s="50"/>
    </row>
    <row r="1917" spans="1:5">
      <c r="A1917" s="30"/>
      <c r="B1917" s="51"/>
      <c r="C1917" s="30"/>
      <c r="D1917" s="49"/>
      <c r="E1917" s="50"/>
    </row>
    <row r="1918" spans="1:5">
      <c r="A1918" s="52"/>
      <c r="B1918" s="53"/>
      <c r="C1918" s="1238" t="s">
        <v>801</v>
      </c>
      <c r="D1918" s="1239"/>
      <c r="E1918" s="62">
        <f>SUM(E1891:E1917)</f>
        <v>400923.3</v>
      </c>
    </row>
    <row r="1919" spans="1:5">
      <c r="A1919" s="55" t="s">
        <v>23</v>
      </c>
      <c r="B1919" s="63"/>
      <c r="C1919" s="63"/>
      <c r="D1919" s="28"/>
      <c r="E1919" s="64"/>
    </row>
    <row r="1920" spans="1:5">
      <c r="A1920" s="19" t="s">
        <v>0</v>
      </c>
      <c r="B1920" s="20"/>
      <c r="C1920" s="20"/>
      <c r="D1920" s="21"/>
      <c r="E1920" s="22"/>
    </row>
    <row r="1921" spans="1:5">
      <c r="A1921" s="19" t="s">
        <v>1</v>
      </c>
      <c r="B1921" s="20"/>
      <c r="C1921" s="19" t="s">
        <v>2</v>
      </c>
      <c r="D1921" s="21"/>
      <c r="E1921" s="21"/>
    </row>
    <row r="1922" spans="1:5">
      <c r="A1922" s="19"/>
      <c r="B1922" s="23"/>
      <c r="C1922" s="20"/>
      <c r="D1922" s="22"/>
      <c r="E1922" s="22"/>
    </row>
    <row r="1923" spans="1:5">
      <c r="A1923" s="19"/>
      <c r="B1923" s="23"/>
      <c r="C1923" s="20"/>
      <c r="D1923" s="22"/>
      <c r="E1923" s="22"/>
    </row>
    <row r="1924" spans="1:5">
      <c r="A1924" s="19" t="s">
        <v>3</v>
      </c>
      <c r="B1924" s="23"/>
      <c r="C1924" s="20"/>
      <c r="D1924" s="22"/>
      <c r="E1924" s="22"/>
    </row>
    <row r="1925" spans="1:5">
      <c r="A1925" s="21"/>
      <c r="B1925" s="24"/>
      <c r="C1925" s="21"/>
      <c r="D1925" s="22"/>
      <c r="E1925" s="22"/>
    </row>
    <row r="1926" spans="1:5">
      <c r="A1926" s="21" t="s">
        <v>223</v>
      </c>
      <c r="B1926" s="24"/>
      <c r="C1926" s="21"/>
      <c r="D1926" s="22"/>
      <c r="E1926" s="22"/>
    </row>
    <row r="1927" spans="1:5">
      <c r="A1927" s="21" t="s">
        <v>5</v>
      </c>
      <c r="B1927" s="21"/>
      <c r="C1927" s="21"/>
      <c r="D1927" s="22"/>
      <c r="E1927" s="22"/>
    </row>
    <row r="1928" spans="1:5">
      <c r="A1928" s="21" t="s">
        <v>6</v>
      </c>
      <c r="B1928" s="22"/>
      <c r="C1928" s="22"/>
      <c r="D1928" s="22"/>
      <c r="E1928" s="22"/>
    </row>
    <row r="1929" spans="1:5">
      <c r="A1929" s="820" t="s">
        <v>7</v>
      </c>
      <c r="B1929" s="26" t="s">
        <v>8</v>
      </c>
      <c r="C1929" s="1238" t="s">
        <v>9</v>
      </c>
      <c r="D1929" s="1240"/>
      <c r="E1929" s="820" t="s">
        <v>10</v>
      </c>
    </row>
    <row r="1930" spans="1:5">
      <c r="A1930" s="27"/>
      <c r="B1930" s="28" t="s">
        <v>11</v>
      </c>
      <c r="C1930" s="820"/>
      <c r="D1930" s="29"/>
      <c r="E1930" s="27" t="s">
        <v>12</v>
      </c>
    </row>
    <row r="1931" spans="1:5">
      <c r="A1931" s="30"/>
      <c r="B1931" s="31"/>
      <c r="C1931" s="821" t="s">
        <v>13</v>
      </c>
      <c r="D1931" s="822" t="s">
        <v>14</v>
      </c>
      <c r="E1931" s="821"/>
    </row>
    <row r="1932" spans="1:5">
      <c r="A1932" s="34" t="s">
        <v>224</v>
      </c>
      <c r="B1932" s="34" t="s">
        <v>26</v>
      </c>
      <c r="C1932" s="280" t="s">
        <v>17</v>
      </c>
      <c r="D1932" s="35">
        <v>38426</v>
      </c>
      <c r="E1932" s="94">
        <v>-34566.089999999997</v>
      </c>
    </row>
    <row r="1933" spans="1:5">
      <c r="A1933" s="280"/>
      <c r="B1933" s="280" t="s">
        <v>26</v>
      </c>
      <c r="C1933" s="280" t="s">
        <v>17</v>
      </c>
      <c r="D1933" s="38">
        <v>39187</v>
      </c>
      <c r="E1933" s="88">
        <v>-380</v>
      </c>
    </row>
    <row r="1934" spans="1:5">
      <c r="A1934" s="280"/>
      <c r="B1934" s="280" t="s">
        <v>26</v>
      </c>
      <c r="C1934" s="280" t="s">
        <v>19</v>
      </c>
      <c r="D1934" s="38">
        <v>39263</v>
      </c>
      <c r="E1934" s="88">
        <v>-19000</v>
      </c>
    </row>
    <row r="1935" spans="1:5">
      <c r="A1935" s="280"/>
      <c r="B1935" s="280" t="s">
        <v>16</v>
      </c>
      <c r="C1935" s="280" t="s">
        <v>19</v>
      </c>
      <c r="D1935" s="38">
        <v>39447</v>
      </c>
      <c r="E1935" s="89">
        <v>439.5</v>
      </c>
    </row>
    <row r="1936" spans="1:5">
      <c r="A1936" s="280"/>
      <c r="B1936" s="280" t="s">
        <v>16</v>
      </c>
      <c r="C1936" s="280" t="s">
        <v>19</v>
      </c>
      <c r="D1936" s="38">
        <v>39599</v>
      </c>
      <c r="E1936" s="89">
        <v>1130</v>
      </c>
    </row>
    <row r="1937" spans="1:5">
      <c r="A1937" s="280"/>
      <c r="B1937" s="280" t="s">
        <v>16</v>
      </c>
      <c r="C1937" s="280" t="s">
        <v>19</v>
      </c>
      <c r="D1937" s="38">
        <v>39660</v>
      </c>
      <c r="E1937" s="89">
        <v>283</v>
      </c>
    </row>
    <row r="1938" spans="1:5">
      <c r="A1938" s="280"/>
      <c r="B1938" s="280" t="s">
        <v>26</v>
      </c>
      <c r="C1938" s="280" t="s">
        <v>19</v>
      </c>
      <c r="D1938" s="38">
        <v>39691</v>
      </c>
      <c r="E1938" s="88">
        <v>-3600</v>
      </c>
    </row>
    <row r="1939" spans="1:5">
      <c r="A1939" s="280"/>
      <c r="B1939" s="280" t="s">
        <v>16</v>
      </c>
      <c r="C1939" s="280" t="s">
        <v>17</v>
      </c>
      <c r="D1939" s="38">
        <v>39706</v>
      </c>
      <c r="E1939" s="89">
        <v>4527</v>
      </c>
    </row>
    <row r="1940" spans="1:5">
      <c r="A1940" s="280"/>
      <c r="B1940" s="280" t="s">
        <v>34</v>
      </c>
      <c r="C1940" s="280" t="s">
        <v>17</v>
      </c>
      <c r="D1940" s="38">
        <v>39431</v>
      </c>
      <c r="E1940" s="88">
        <v>-16238</v>
      </c>
    </row>
    <row r="1941" spans="1:5">
      <c r="A1941" s="280"/>
      <c r="B1941" s="280" t="s">
        <v>26</v>
      </c>
      <c r="C1941" s="280" t="s">
        <v>17</v>
      </c>
      <c r="D1941" s="38">
        <v>39859</v>
      </c>
      <c r="E1941" s="88">
        <v>-4200</v>
      </c>
    </row>
    <row r="1942" spans="1:5">
      <c r="A1942" s="280"/>
      <c r="B1942" s="280" t="s">
        <v>26</v>
      </c>
      <c r="C1942" s="280" t="s">
        <v>19</v>
      </c>
      <c r="D1942" s="38">
        <v>39872</v>
      </c>
      <c r="E1942" s="88">
        <v>-1353</v>
      </c>
    </row>
    <row r="1943" spans="1:5">
      <c r="A1943" s="280"/>
      <c r="B1943" s="280" t="s">
        <v>26</v>
      </c>
      <c r="C1943" s="280" t="s">
        <v>19</v>
      </c>
      <c r="D1943" s="38">
        <v>39903</v>
      </c>
      <c r="E1943" s="88">
        <v>-977</v>
      </c>
    </row>
    <row r="1944" spans="1:5">
      <c r="A1944" s="280"/>
      <c r="B1944" s="280" t="s">
        <v>26</v>
      </c>
      <c r="C1944" s="280" t="s">
        <v>17</v>
      </c>
      <c r="D1944" s="38">
        <v>39948</v>
      </c>
      <c r="E1944" s="88">
        <v>-8794</v>
      </c>
    </row>
    <row r="1945" spans="1:5">
      <c r="A1945" s="41"/>
      <c r="B1945" s="280" t="s">
        <v>34</v>
      </c>
      <c r="C1945" s="280" t="s">
        <v>19</v>
      </c>
      <c r="D1945" s="38">
        <v>39994</v>
      </c>
      <c r="E1945" s="114">
        <v>11388</v>
      </c>
    </row>
    <row r="1946" spans="1:5">
      <c r="A1946" s="41"/>
      <c r="B1946" s="280" t="s">
        <v>16</v>
      </c>
      <c r="C1946" s="280" t="s">
        <v>19</v>
      </c>
      <c r="D1946" s="86">
        <v>40178</v>
      </c>
      <c r="E1946" s="114">
        <v>67768</v>
      </c>
    </row>
    <row r="1947" spans="1:5">
      <c r="A1947" s="41"/>
      <c r="B1947" s="280" t="s">
        <v>106</v>
      </c>
      <c r="C1947" s="280" t="s">
        <v>77</v>
      </c>
      <c r="D1947" s="86">
        <v>40188</v>
      </c>
      <c r="E1947" s="88">
        <v>-510102</v>
      </c>
    </row>
    <row r="1948" spans="1:5">
      <c r="A1948" s="41"/>
      <c r="B1948" s="280" t="s">
        <v>34</v>
      </c>
      <c r="C1948" s="280" t="s">
        <v>17</v>
      </c>
      <c r="D1948" s="86">
        <v>40344</v>
      </c>
      <c r="E1948" s="89">
        <v>104.3</v>
      </c>
    </row>
    <row r="1949" spans="1:5">
      <c r="A1949" s="41"/>
      <c r="B1949" s="280" t="s">
        <v>225</v>
      </c>
      <c r="C1949" s="280" t="s">
        <v>19</v>
      </c>
      <c r="D1949" s="38">
        <v>40359</v>
      </c>
      <c r="E1949" s="88">
        <v>-6478.2</v>
      </c>
    </row>
    <row r="1950" spans="1:5">
      <c r="A1950" s="41"/>
      <c r="B1950" s="280" t="s">
        <v>226</v>
      </c>
      <c r="C1950" s="280" t="s">
        <v>19</v>
      </c>
      <c r="D1950" s="38">
        <v>40390</v>
      </c>
      <c r="E1950" s="89">
        <v>106.5</v>
      </c>
    </row>
    <row r="1951" spans="1:5">
      <c r="A1951" s="280"/>
      <c r="B1951" s="280" t="s">
        <v>28</v>
      </c>
      <c r="C1951" s="280" t="s">
        <v>17</v>
      </c>
      <c r="D1951" s="38">
        <v>40770</v>
      </c>
      <c r="E1951" s="89">
        <v>9000</v>
      </c>
    </row>
    <row r="1952" spans="1:5">
      <c r="A1952" s="280"/>
      <c r="B1952" s="280" t="s">
        <v>20</v>
      </c>
      <c r="C1952" s="280" t="s">
        <v>19</v>
      </c>
      <c r="D1952" s="38">
        <v>41121</v>
      </c>
      <c r="E1952" s="129">
        <v>-61689</v>
      </c>
    </row>
    <row r="1953" spans="1:6">
      <c r="A1953" s="280"/>
      <c r="B1953" s="280" t="s">
        <v>20</v>
      </c>
      <c r="C1953" s="280" t="s">
        <v>17</v>
      </c>
      <c r="D1953" s="38">
        <v>43054</v>
      </c>
      <c r="E1953" s="89">
        <v>-18600</v>
      </c>
    </row>
    <row r="1954" spans="1:6">
      <c r="A1954" s="280"/>
      <c r="B1954" s="281" t="s">
        <v>73</v>
      </c>
      <c r="C1954" s="280" t="s">
        <v>760</v>
      </c>
      <c r="D1954" s="42">
        <v>43190</v>
      </c>
      <c r="E1954" s="834">
        <v>-287950</v>
      </c>
      <c r="F1954" s="864">
        <v>3704</v>
      </c>
    </row>
    <row r="1955" spans="1:6">
      <c r="A1955" s="280"/>
      <c r="B1955" s="281" t="s">
        <v>73</v>
      </c>
      <c r="C1955" s="280" t="s">
        <v>760</v>
      </c>
      <c r="D1955" s="38">
        <v>43220</v>
      </c>
      <c r="E1955" s="834">
        <v>-6200</v>
      </c>
      <c r="F1955" s="864">
        <v>3704</v>
      </c>
    </row>
    <row r="1956" spans="1:6">
      <c r="A1956" s="280"/>
      <c r="B1956" s="281" t="s">
        <v>73</v>
      </c>
      <c r="C1956" s="280" t="s">
        <v>292</v>
      </c>
      <c r="D1956" s="38">
        <v>43220</v>
      </c>
      <c r="E1956" s="834">
        <v>-544307</v>
      </c>
      <c r="F1956" s="864">
        <v>3704</v>
      </c>
    </row>
    <row r="1957" spans="1:6">
      <c r="A1957" s="280"/>
      <c r="B1957" s="281" t="s">
        <v>73</v>
      </c>
      <c r="C1957" s="280" t="s">
        <v>292</v>
      </c>
      <c r="D1957" s="38">
        <v>43220</v>
      </c>
      <c r="E1957" s="834">
        <v>-15738</v>
      </c>
      <c r="F1957" s="864">
        <v>3704</v>
      </c>
    </row>
    <row r="1958" spans="1:6">
      <c r="A1958" s="280"/>
      <c r="B1958" s="281" t="s">
        <v>18</v>
      </c>
      <c r="C1958" s="280" t="s">
        <v>19</v>
      </c>
      <c r="D1958" s="38">
        <v>43250</v>
      </c>
      <c r="E1958" s="89">
        <v>1550328</v>
      </c>
    </row>
    <row r="1959" spans="1:6">
      <c r="A1959" s="280"/>
      <c r="B1959" s="280"/>
      <c r="C1959" s="280"/>
      <c r="D1959" s="38"/>
      <c r="E1959" s="89"/>
    </row>
    <row r="1960" spans="1:6">
      <c r="A1960" s="280"/>
      <c r="B1960" s="280"/>
      <c r="C1960" s="280"/>
      <c r="D1960" s="38"/>
      <c r="E1960" s="89"/>
    </row>
    <row r="1961" spans="1:6">
      <c r="A1961" s="67"/>
      <c r="B1961" s="67"/>
      <c r="C1961" s="280"/>
      <c r="D1961" s="38"/>
      <c r="E1961" s="89"/>
    </row>
    <row r="1962" spans="1:6">
      <c r="A1962" s="53"/>
      <c r="B1962" s="53"/>
      <c r="C1962" s="1238" t="s">
        <v>801</v>
      </c>
      <c r="D1962" s="1239"/>
      <c r="E1962" s="193">
        <f>SUM(E1932:E1961)</f>
        <v>104902.01000000001</v>
      </c>
    </row>
    <row r="1963" spans="1:6">
      <c r="A1963" s="55" t="s">
        <v>23</v>
      </c>
      <c r="B1963" s="53"/>
      <c r="C1963" s="145"/>
      <c r="D1963" s="53"/>
      <c r="E1963" s="53"/>
    </row>
    <row r="1964" spans="1:6">
      <c r="A1964" s="19" t="s">
        <v>0</v>
      </c>
      <c r="B1964" s="20"/>
      <c r="C1964" s="20"/>
      <c r="D1964" s="21"/>
      <c r="E1964" s="22"/>
    </row>
    <row r="1965" spans="1:6">
      <c r="A1965" s="19" t="s">
        <v>1</v>
      </c>
      <c r="B1965" s="20"/>
      <c r="C1965" s="19" t="s">
        <v>2</v>
      </c>
      <c r="D1965" s="21"/>
      <c r="E1965" s="21"/>
    </row>
    <row r="1966" spans="1:6">
      <c r="A1966" s="19"/>
      <c r="B1966" s="23"/>
      <c r="C1966" s="20"/>
      <c r="D1966" s="22"/>
      <c r="E1966" s="22"/>
    </row>
    <row r="1967" spans="1:6">
      <c r="A1967" s="19"/>
      <c r="B1967" s="23"/>
      <c r="C1967" s="20"/>
      <c r="D1967" s="22"/>
      <c r="E1967" s="22"/>
    </row>
    <row r="1968" spans="1:6">
      <c r="A1968" s="19" t="s">
        <v>3</v>
      </c>
      <c r="B1968" s="23"/>
      <c r="C1968" s="20"/>
      <c r="D1968" s="22"/>
      <c r="E1968" s="22"/>
    </row>
    <row r="1969" spans="1:6">
      <c r="A1969" s="21"/>
      <c r="B1969" s="24"/>
      <c r="C1969" s="21"/>
      <c r="D1969" s="22"/>
      <c r="E1969" s="22"/>
    </row>
    <row r="1970" spans="1:6">
      <c r="A1970" s="21" t="s">
        <v>227</v>
      </c>
      <c r="B1970" s="24"/>
      <c r="C1970" s="21"/>
      <c r="D1970" s="22"/>
      <c r="E1970" s="22"/>
    </row>
    <row r="1971" spans="1:6">
      <c r="A1971" s="21" t="s">
        <v>5</v>
      </c>
      <c r="B1971" s="21"/>
      <c r="C1971" s="21"/>
      <c r="D1971" s="22"/>
      <c r="E1971" s="22"/>
    </row>
    <row r="1972" spans="1:6">
      <c r="A1972" s="21" t="s">
        <v>6</v>
      </c>
      <c r="B1972" s="22"/>
      <c r="C1972" s="22"/>
      <c r="D1972" s="22"/>
      <c r="E1972" s="22"/>
    </row>
    <row r="1973" spans="1:6">
      <c r="A1973" s="820" t="s">
        <v>7</v>
      </c>
      <c r="B1973" s="26" t="s">
        <v>8</v>
      </c>
      <c r="C1973" s="1238" t="s">
        <v>9</v>
      </c>
      <c r="D1973" s="1240"/>
      <c r="E1973" s="820" t="s">
        <v>10</v>
      </c>
    </row>
    <row r="1974" spans="1:6">
      <c r="A1974" s="27"/>
      <c r="B1974" s="28" t="s">
        <v>11</v>
      </c>
      <c r="C1974" s="820"/>
      <c r="D1974" s="29"/>
      <c r="E1974" s="27" t="s">
        <v>12</v>
      </c>
    </row>
    <row r="1975" spans="1:6">
      <c r="A1975" s="30"/>
      <c r="B1975" s="31"/>
      <c r="C1975" s="821" t="s">
        <v>13</v>
      </c>
      <c r="D1975" s="822" t="s">
        <v>14</v>
      </c>
      <c r="E1975" s="821"/>
    </row>
    <row r="1976" spans="1:6">
      <c r="A1976" s="34" t="s">
        <v>228</v>
      </c>
      <c r="B1976" s="34" t="s">
        <v>229</v>
      </c>
      <c r="C1976" s="34" t="s">
        <v>230</v>
      </c>
      <c r="D1976" s="35">
        <v>40086</v>
      </c>
      <c r="E1976" s="87">
        <v>947.4</v>
      </c>
    </row>
    <row r="1977" spans="1:6">
      <c r="A1977" s="280"/>
      <c r="B1977" s="280" t="s">
        <v>231</v>
      </c>
      <c r="C1977" s="280" t="s">
        <v>17</v>
      </c>
      <c r="D1977" s="38">
        <v>40678</v>
      </c>
      <c r="E1977" s="89">
        <v>200</v>
      </c>
    </row>
    <row r="1978" spans="1:6">
      <c r="A1978" s="47"/>
      <c r="B1978" s="280" t="s">
        <v>232</v>
      </c>
      <c r="C1978" s="282" t="s">
        <v>19</v>
      </c>
      <c r="D1978" s="38">
        <v>41820</v>
      </c>
      <c r="E1978" s="88">
        <v>-480</v>
      </c>
    </row>
    <row r="1979" spans="1:6">
      <c r="A1979" s="47"/>
      <c r="B1979" s="281" t="s">
        <v>73</v>
      </c>
      <c r="C1979" s="280" t="s">
        <v>781</v>
      </c>
      <c r="D1979" s="42">
        <v>43250</v>
      </c>
      <c r="E1979" s="89">
        <v>-829360</v>
      </c>
      <c r="F1979" s="864" t="s">
        <v>828</v>
      </c>
    </row>
    <row r="1980" spans="1:6">
      <c r="A1980" s="47"/>
      <c r="B1980" s="281" t="s">
        <v>18</v>
      </c>
      <c r="C1980" s="280" t="s">
        <v>19</v>
      </c>
      <c r="D1980" s="38">
        <v>43250</v>
      </c>
      <c r="E1980" s="89">
        <v>96942</v>
      </c>
      <c r="F1980" s="864" t="s">
        <v>817</v>
      </c>
    </row>
    <row r="1981" spans="1:6">
      <c r="A1981" s="47"/>
      <c r="B1981" s="280"/>
      <c r="C1981" s="282"/>
      <c r="D1981" s="38"/>
      <c r="E1981" s="89"/>
    </row>
    <row r="1982" spans="1:6">
      <c r="A1982" s="47"/>
      <c r="B1982" s="281"/>
      <c r="C1982" s="280"/>
      <c r="D1982" s="38"/>
      <c r="E1982" s="89"/>
    </row>
    <row r="1983" spans="1:6">
      <c r="A1983" s="47"/>
      <c r="B1983" s="280"/>
      <c r="C1983" s="282"/>
      <c r="D1983" s="38"/>
      <c r="E1983" s="89"/>
    </row>
    <row r="1984" spans="1:6">
      <c r="A1984" s="47"/>
      <c r="B1984" s="280"/>
      <c r="C1984" s="282"/>
      <c r="D1984" s="38"/>
      <c r="E1984" s="89"/>
    </row>
    <row r="1985" spans="1:5">
      <c r="A1985" s="47"/>
      <c r="B1985" s="280"/>
      <c r="C1985" s="282"/>
      <c r="D1985" s="38"/>
      <c r="E1985" s="89"/>
    </row>
    <row r="1986" spans="1:5">
      <c r="A1986" s="47"/>
      <c r="B1986" s="280"/>
      <c r="C1986" s="282"/>
      <c r="D1986" s="38"/>
      <c r="E1986" s="89"/>
    </row>
    <row r="1987" spans="1:5">
      <c r="A1987" s="47"/>
      <c r="B1987" s="280"/>
      <c r="C1987" s="282"/>
      <c r="D1987" s="38"/>
      <c r="E1987" s="89"/>
    </row>
    <row r="1988" spans="1:5">
      <c r="A1988" s="47"/>
      <c r="B1988" s="280"/>
      <c r="C1988" s="282"/>
      <c r="D1988" s="38"/>
      <c r="E1988" s="89"/>
    </row>
    <row r="1989" spans="1:5">
      <c r="A1989" s="47"/>
      <c r="B1989" s="280"/>
      <c r="C1989" s="282"/>
      <c r="D1989" s="38"/>
      <c r="E1989" s="89"/>
    </row>
    <row r="1990" spans="1:5">
      <c r="A1990" s="280"/>
      <c r="B1990" s="280"/>
      <c r="C1990" s="282"/>
      <c r="D1990" s="38"/>
      <c r="E1990" s="89"/>
    </row>
    <row r="1991" spans="1:5">
      <c r="A1991" s="41"/>
      <c r="B1991" s="280"/>
      <c r="C1991" s="282"/>
      <c r="D1991" s="38"/>
      <c r="E1991" s="89"/>
    </row>
    <row r="1992" spans="1:5">
      <c r="A1992" s="41"/>
      <c r="B1992" s="280"/>
      <c r="C1992" s="282"/>
      <c r="D1992" s="38"/>
      <c r="E1992" s="89"/>
    </row>
    <row r="1993" spans="1:5">
      <c r="A1993" s="280"/>
      <c r="B1993" s="280"/>
      <c r="C1993" s="282"/>
      <c r="D1993" s="38"/>
      <c r="E1993" s="89"/>
    </row>
    <row r="1994" spans="1:5">
      <c r="A1994" s="280"/>
      <c r="B1994" s="280"/>
      <c r="C1994" s="282"/>
      <c r="D1994" s="38"/>
      <c r="E1994" s="89"/>
    </row>
    <row r="1995" spans="1:5">
      <c r="A1995" s="280"/>
      <c r="B1995" s="280"/>
      <c r="C1995" s="282"/>
      <c r="D1995" s="38"/>
      <c r="E1995" s="89"/>
    </row>
    <row r="1996" spans="1:5">
      <c r="A1996" s="280"/>
      <c r="B1996" s="280"/>
      <c r="C1996" s="282"/>
      <c r="D1996" s="38"/>
      <c r="E1996" s="89"/>
    </row>
    <row r="1997" spans="1:5">
      <c r="A1997" s="280"/>
      <c r="B1997" s="280"/>
      <c r="C1997" s="282"/>
      <c r="D1997" s="38"/>
      <c r="E1997" s="89"/>
    </row>
    <row r="1998" spans="1:5">
      <c r="A1998" s="280"/>
      <c r="B1998" s="280"/>
      <c r="C1998" s="282"/>
      <c r="D1998" s="38"/>
      <c r="E1998" s="89"/>
    </row>
    <row r="1999" spans="1:5">
      <c r="A1999" s="280"/>
      <c r="B1999" s="280"/>
      <c r="C1999" s="282"/>
      <c r="D1999" s="38"/>
      <c r="E1999" s="89"/>
    </row>
    <row r="2000" spans="1:5">
      <c r="A2000" s="280"/>
      <c r="B2000" s="280"/>
      <c r="C2000" s="282"/>
      <c r="D2000" s="38"/>
      <c r="E2000" s="89"/>
    </row>
    <row r="2001" spans="1:5">
      <c r="A2001" s="47"/>
      <c r="B2001" s="280"/>
      <c r="C2001" s="282"/>
      <c r="D2001" s="38"/>
      <c r="E2001" s="89"/>
    </row>
    <row r="2002" spans="1:5">
      <c r="A2002" s="30"/>
      <c r="B2002" s="51"/>
      <c r="C2002" s="30"/>
      <c r="D2002" s="49"/>
      <c r="E2002" s="50"/>
    </row>
    <row r="2003" spans="1:5">
      <c r="A2003" s="52"/>
      <c r="B2003" s="53"/>
      <c r="C2003" s="1238" t="s">
        <v>801</v>
      </c>
      <c r="D2003" s="1239"/>
      <c r="E2003" s="62">
        <f>SUM(E1976:E2002)</f>
        <v>-731750.6</v>
      </c>
    </row>
    <row r="2004" spans="1:5">
      <c r="A2004" s="55" t="s">
        <v>23</v>
      </c>
      <c r="B2004" s="15"/>
      <c r="C2004" s="16"/>
      <c r="D2004" s="15"/>
      <c r="E2004" s="17"/>
    </row>
    <row r="2005" spans="1:5">
      <c r="A2005" s="19" t="s">
        <v>0</v>
      </c>
      <c r="B2005" s="20"/>
      <c r="C2005" s="20"/>
      <c r="D2005" s="21"/>
      <c r="E2005" s="22"/>
    </row>
    <row r="2006" spans="1:5">
      <c r="A2006" s="19" t="s">
        <v>1</v>
      </c>
      <c r="B2006" s="20"/>
      <c r="C2006" s="19" t="s">
        <v>2</v>
      </c>
      <c r="D2006" s="21"/>
      <c r="E2006" s="21"/>
    </row>
    <row r="2007" spans="1:5">
      <c r="A2007" s="19"/>
      <c r="B2007" s="23"/>
      <c r="C2007" s="20"/>
      <c r="D2007" s="22"/>
      <c r="E2007" s="22"/>
    </row>
    <row r="2008" spans="1:5">
      <c r="A2008" s="19"/>
      <c r="B2008" s="23"/>
      <c r="C2008" s="20"/>
      <c r="D2008" s="22"/>
      <c r="E2008" s="22"/>
    </row>
    <row r="2009" spans="1:5">
      <c r="A2009" s="19" t="s">
        <v>3</v>
      </c>
      <c r="B2009" s="23"/>
      <c r="C2009" s="20"/>
      <c r="D2009" s="22"/>
      <c r="E2009" s="22"/>
    </row>
    <row r="2010" spans="1:5">
      <c r="A2010" s="21"/>
      <c r="B2010" s="24"/>
      <c r="C2010" s="21"/>
      <c r="D2010" s="22"/>
      <c r="E2010" s="22"/>
    </row>
    <row r="2011" spans="1:5">
      <c r="A2011" s="21" t="s">
        <v>233</v>
      </c>
      <c r="B2011" s="24"/>
      <c r="C2011" s="21"/>
      <c r="D2011" s="22"/>
      <c r="E2011" s="22"/>
    </row>
    <row r="2012" spans="1:5">
      <c r="A2012" s="21" t="s">
        <v>5</v>
      </c>
      <c r="B2012" s="21"/>
      <c r="C2012" s="21"/>
      <c r="D2012" s="22"/>
      <c r="E2012" s="22"/>
    </row>
    <row r="2013" spans="1:5">
      <c r="A2013" s="21" t="s">
        <v>6</v>
      </c>
      <c r="B2013" s="22"/>
      <c r="C2013" s="22"/>
      <c r="D2013" s="22"/>
      <c r="E2013" s="22"/>
    </row>
    <row r="2014" spans="1:5">
      <c r="A2014" s="820" t="s">
        <v>7</v>
      </c>
      <c r="B2014" s="26" t="s">
        <v>8</v>
      </c>
      <c r="C2014" s="1238" t="s">
        <v>9</v>
      </c>
      <c r="D2014" s="1240"/>
      <c r="E2014" s="820" t="s">
        <v>10</v>
      </c>
    </row>
    <row r="2015" spans="1:5">
      <c r="A2015" s="27"/>
      <c r="B2015" s="28" t="s">
        <v>11</v>
      </c>
      <c r="C2015" s="820"/>
      <c r="D2015" s="29"/>
      <c r="E2015" s="27" t="s">
        <v>12</v>
      </c>
    </row>
    <row r="2016" spans="1:5">
      <c r="A2016" s="30"/>
      <c r="B2016" s="31"/>
      <c r="C2016" s="821" t="s">
        <v>13</v>
      </c>
      <c r="D2016" s="822" t="s">
        <v>14</v>
      </c>
      <c r="E2016" s="821"/>
    </row>
    <row r="2017" spans="1:5">
      <c r="A2017" s="34" t="s">
        <v>234</v>
      </c>
      <c r="B2017" s="34" t="s">
        <v>26</v>
      </c>
      <c r="C2017" s="280" t="s">
        <v>17</v>
      </c>
      <c r="D2017" s="35">
        <v>39187</v>
      </c>
      <c r="E2017" s="94">
        <v>-1168</v>
      </c>
    </row>
    <row r="2018" spans="1:5">
      <c r="A2018" s="280"/>
      <c r="B2018" s="280" t="s">
        <v>26</v>
      </c>
      <c r="C2018" s="280" t="s">
        <v>19</v>
      </c>
      <c r="D2018" s="38">
        <v>39447</v>
      </c>
      <c r="E2018" s="88">
        <v>-900</v>
      </c>
    </row>
    <row r="2019" spans="1:5">
      <c r="A2019" s="41"/>
      <c r="B2019" s="280" t="s">
        <v>26</v>
      </c>
      <c r="C2019" s="280" t="s">
        <v>19</v>
      </c>
      <c r="D2019" s="38">
        <v>39478</v>
      </c>
      <c r="E2019" s="88">
        <v>-289</v>
      </c>
    </row>
    <row r="2020" spans="1:5">
      <c r="A2020" s="41"/>
      <c r="B2020" s="280" t="s">
        <v>26</v>
      </c>
      <c r="C2020" s="280" t="s">
        <v>19</v>
      </c>
      <c r="D2020" s="38">
        <v>39478</v>
      </c>
      <c r="E2020" s="88">
        <v>-200</v>
      </c>
    </row>
    <row r="2021" spans="1:5">
      <c r="A2021" s="41"/>
      <c r="B2021" s="280" t="s">
        <v>26</v>
      </c>
      <c r="C2021" s="280" t="s">
        <v>17</v>
      </c>
      <c r="D2021" s="38">
        <v>39522</v>
      </c>
      <c r="E2021" s="89">
        <v>163.71</v>
      </c>
    </row>
    <row r="2022" spans="1:5">
      <c r="A2022" s="41"/>
      <c r="B2022" s="280" t="s">
        <v>26</v>
      </c>
      <c r="C2022" s="280" t="s">
        <v>19</v>
      </c>
      <c r="D2022" s="38">
        <v>39568</v>
      </c>
      <c r="E2022" s="89">
        <v>100.7</v>
      </c>
    </row>
    <row r="2023" spans="1:5">
      <c r="A2023" s="41"/>
      <c r="B2023" s="280" t="s">
        <v>26</v>
      </c>
      <c r="C2023" s="280" t="s">
        <v>19</v>
      </c>
      <c r="D2023" s="38">
        <v>39599</v>
      </c>
      <c r="E2023" s="88">
        <v>-1332</v>
      </c>
    </row>
    <row r="2024" spans="1:5">
      <c r="A2024" s="41"/>
      <c r="B2024" s="280" t="s">
        <v>16</v>
      </c>
      <c r="C2024" s="280" t="s">
        <v>19</v>
      </c>
      <c r="D2024" s="38">
        <v>39660</v>
      </c>
      <c r="E2024" s="89">
        <v>3608</v>
      </c>
    </row>
    <row r="2025" spans="1:5">
      <c r="A2025" s="41"/>
      <c r="B2025" s="280" t="s">
        <v>16</v>
      </c>
      <c r="C2025" s="280" t="s">
        <v>17</v>
      </c>
      <c r="D2025" s="38">
        <v>39706</v>
      </c>
      <c r="E2025" s="89">
        <v>126</v>
      </c>
    </row>
    <row r="2026" spans="1:5">
      <c r="A2026" s="41"/>
      <c r="B2026" s="280" t="s">
        <v>26</v>
      </c>
      <c r="C2026" s="280" t="s">
        <v>19</v>
      </c>
      <c r="D2026" s="38">
        <v>39782</v>
      </c>
      <c r="E2026" s="88">
        <v>-160</v>
      </c>
    </row>
    <row r="2027" spans="1:5">
      <c r="A2027" s="41"/>
      <c r="B2027" s="280" t="s">
        <v>34</v>
      </c>
      <c r="C2027" s="280" t="s">
        <v>17</v>
      </c>
      <c r="D2027" s="38">
        <v>39431</v>
      </c>
      <c r="E2027" s="89">
        <v>323.5</v>
      </c>
    </row>
    <row r="2028" spans="1:5">
      <c r="A2028" s="41"/>
      <c r="B2028" s="280" t="s">
        <v>34</v>
      </c>
      <c r="C2028" s="280" t="s">
        <v>19</v>
      </c>
      <c r="D2028" s="38">
        <v>39447</v>
      </c>
      <c r="E2028" s="88">
        <v>-241.11</v>
      </c>
    </row>
    <row r="2029" spans="1:5">
      <c r="A2029" s="41"/>
      <c r="B2029" s="280" t="s">
        <v>26</v>
      </c>
      <c r="C2029" s="280" t="s">
        <v>19</v>
      </c>
      <c r="D2029" s="38">
        <v>39872</v>
      </c>
      <c r="E2029" s="88">
        <v>-698</v>
      </c>
    </row>
    <row r="2030" spans="1:5">
      <c r="A2030" s="41"/>
      <c r="B2030" s="280" t="s">
        <v>26</v>
      </c>
      <c r="C2030" s="280" t="s">
        <v>19</v>
      </c>
      <c r="D2030" s="38">
        <v>39903</v>
      </c>
      <c r="E2030" s="88">
        <v>-9302.75</v>
      </c>
    </row>
    <row r="2031" spans="1:5">
      <c r="A2031" s="41"/>
      <c r="B2031" s="280" t="s">
        <v>34</v>
      </c>
      <c r="C2031" s="280" t="s">
        <v>17</v>
      </c>
      <c r="D2031" s="38">
        <v>39948</v>
      </c>
      <c r="E2031" s="114">
        <v>543</v>
      </c>
    </row>
    <row r="2032" spans="1:5">
      <c r="A2032" s="41"/>
      <c r="B2032" s="280" t="s">
        <v>34</v>
      </c>
      <c r="C2032" s="280" t="s">
        <v>17</v>
      </c>
      <c r="D2032" s="38">
        <v>39979</v>
      </c>
      <c r="E2032" s="88">
        <v>-349.8</v>
      </c>
    </row>
    <row r="2033" spans="1:5">
      <c r="A2033" s="41"/>
      <c r="B2033" s="280" t="s">
        <v>16</v>
      </c>
      <c r="C2033" s="280" t="s">
        <v>17</v>
      </c>
      <c r="D2033" s="38">
        <v>40040</v>
      </c>
      <c r="E2033" s="114">
        <v>100</v>
      </c>
    </row>
    <row r="2034" spans="1:5">
      <c r="A2034" s="280"/>
      <c r="B2034" s="280" t="s">
        <v>16</v>
      </c>
      <c r="C2034" s="280" t="s">
        <v>19</v>
      </c>
      <c r="D2034" s="38">
        <v>40178</v>
      </c>
      <c r="E2034" s="114">
        <v>1046</v>
      </c>
    </row>
    <row r="2035" spans="1:5">
      <c r="A2035" s="41"/>
      <c r="B2035" s="280" t="s">
        <v>20</v>
      </c>
      <c r="C2035" s="280" t="s">
        <v>17</v>
      </c>
      <c r="D2035" s="38">
        <v>40224</v>
      </c>
      <c r="E2035" s="88">
        <v>-414.1</v>
      </c>
    </row>
    <row r="2036" spans="1:5">
      <c r="A2036" s="41"/>
      <c r="B2036" s="280"/>
      <c r="C2036" s="280"/>
      <c r="D2036" s="38"/>
      <c r="E2036" s="89">
        <v>2</v>
      </c>
    </row>
    <row r="2037" spans="1:5">
      <c r="A2037" s="41"/>
      <c r="B2037" s="282"/>
      <c r="C2037" s="280"/>
      <c r="D2037" s="42"/>
      <c r="E2037" s="89"/>
    </row>
    <row r="2038" spans="1:5">
      <c r="A2038" s="41"/>
      <c r="B2038" s="282"/>
      <c r="C2038" s="280"/>
      <c r="D2038" s="42"/>
      <c r="E2038" s="89"/>
    </row>
    <row r="2039" spans="1:5">
      <c r="A2039" s="41"/>
      <c r="B2039" s="282"/>
      <c r="C2039" s="280"/>
      <c r="D2039" s="42"/>
      <c r="E2039" s="89"/>
    </row>
    <row r="2040" spans="1:5">
      <c r="A2040" s="41"/>
      <c r="B2040" s="282"/>
      <c r="C2040" s="280"/>
      <c r="D2040" s="42"/>
      <c r="E2040" s="89"/>
    </row>
    <row r="2041" spans="1:5">
      <c r="A2041" s="41"/>
      <c r="B2041" s="282"/>
      <c r="C2041" s="280"/>
      <c r="D2041" s="42"/>
      <c r="E2041" s="89"/>
    </row>
    <row r="2042" spans="1:5">
      <c r="A2042" s="41"/>
      <c r="B2042" s="282"/>
      <c r="C2042" s="280"/>
      <c r="D2042" s="42"/>
      <c r="E2042" s="89"/>
    </row>
    <row r="2043" spans="1:5">
      <c r="A2043" s="30"/>
      <c r="B2043" s="51"/>
      <c r="C2043" s="30"/>
      <c r="D2043" s="49"/>
      <c r="E2043" s="50"/>
    </row>
    <row r="2044" spans="1:5">
      <c r="A2044" s="52"/>
      <c r="B2044" s="53"/>
      <c r="C2044" s="1238" t="s">
        <v>801</v>
      </c>
      <c r="D2044" s="1239"/>
      <c r="E2044" s="62">
        <f>SUM(E2017:E2043)</f>
        <v>-9041.85</v>
      </c>
    </row>
    <row r="2045" spans="1:5">
      <c r="A2045" s="55" t="s">
        <v>23</v>
      </c>
      <c r="B2045" s="53"/>
      <c r="C2045" s="53"/>
      <c r="D2045" s="53"/>
      <c r="E2045" s="53"/>
    </row>
    <row r="2046" spans="1:5">
      <c r="A2046" s="19" t="s">
        <v>0</v>
      </c>
      <c r="B2046" s="20"/>
      <c r="C2046" s="20"/>
      <c r="D2046" s="21"/>
      <c r="E2046" s="22"/>
    </row>
    <row r="2047" spans="1:5">
      <c r="A2047" s="19" t="s">
        <v>1</v>
      </c>
      <c r="B2047" s="20"/>
      <c r="C2047" s="19" t="s">
        <v>2</v>
      </c>
      <c r="D2047" s="21"/>
      <c r="E2047" s="21"/>
    </row>
    <row r="2048" spans="1:5">
      <c r="A2048" s="19"/>
      <c r="B2048" s="23"/>
      <c r="C2048" s="20"/>
      <c r="D2048" s="22"/>
      <c r="E2048" s="22"/>
    </row>
    <row r="2049" spans="1:6">
      <c r="A2049" s="19" t="s">
        <v>3</v>
      </c>
      <c r="B2049" s="23"/>
      <c r="C2049" s="20"/>
      <c r="D2049" s="22"/>
      <c r="E2049" s="22"/>
    </row>
    <row r="2050" spans="1:6">
      <c r="A2050" s="21"/>
      <c r="B2050" s="24"/>
      <c r="C2050" s="21"/>
      <c r="D2050" s="22"/>
      <c r="E2050" s="22"/>
    </row>
    <row r="2051" spans="1:6">
      <c r="A2051" s="21" t="s">
        <v>235</v>
      </c>
      <c r="B2051" s="24"/>
      <c r="C2051" s="21"/>
      <c r="D2051" s="22"/>
      <c r="E2051" s="22"/>
    </row>
    <row r="2052" spans="1:6">
      <c r="A2052" s="21" t="s">
        <v>5</v>
      </c>
      <c r="B2052" s="21"/>
      <c r="C2052" s="21"/>
      <c r="D2052" s="22"/>
      <c r="E2052" s="22"/>
    </row>
    <row r="2053" spans="1:6">
      <c r="A2053" s="21" t="s">
        <v>6</v>
      </c>
      <c r="B2053" s="22"/>
      <c r="C2053" s="22"/>
      <c r="D2053" s="22"/>
      <c r="E2053" s="22"/>
    </row>
    <row r="2054" spans="1:6">
      <c r="A2054" s="820" t="s">
        <v>7</v>
      </c>
      <c r="B2054" s="26" t="s">
        <v>8</v>
      </c>
      <c r="C2054" s="1238" t="s">
        <v>9</v>
      </c>
      <c r="D2054" s="1240"/>
      <c r="E2054" s="820" t="s">
        <v>10</v>
      </c>
    </row>
    <row r="2055" spans="1:6">
      <c r="A2055" s="27"/>
      <c r="B2055" s="28" t="s">
        <v>11</v>
      </c>
      <c r="C2055" s="820"/>
      <c r="D2055" s="29"/>
      <c r="E2055" s="27" t="s">
        <v>12</v>
      </c>
    </row>
    <row r="2056" spans="1:6">
      <c r="A2056" s="30"/>
      <c r="B2056" s="31"/>
      <c r="C2056" s="821" t="s">
        <v>13</v>
      </c>
      <c r="D2056" s="822" t="s">
        <v>14</v>
      </c>
      <c r="E2056" s="821"/>
    </row>
    <row r="2057" spans="1:6">
      <c r="A2057" s="34" t="s">
        <v>236</v>
      </c>
      <c r="B2057" s="34" t="s">
        <v>26</v>
      </c>
      <c r="C2057" s="280" t="s">
        <v>19</v>
      </c>
      <c r="D2057" s="35">
        <v>38441</v>
      </c>
      <c r="E2057" s="94">
        <v>-15998.18</v>
      </c>
    </row>
    <row r="2058" spans="1:6">
      <c r="A2058" s="280"/>
      <c r="B2058" s="280" t="s">
        <v>26</v>
      </c>
      <c r="C2058" s="280" t="s">
        <v>17</v>
      </c>
      <c r="D2058" s="38">
        <v>38822</v>
      </c>
      <c r="E2058" s="88">
        <v>-6428.3</v>
      </c>
    </row>
    <row r="2059" spans="1:6">
      <c r="A2059" s="41"/>
      <c r="B2059" s="280" t="s">
        <v>26</v>
      </c>
      <c r="C2059" s="280" t="s">
        <v>17</v>
      </c>
      <c r="D2059" s="38">
        <v>38913</v>
      </c>
      <c r="E2059" s="88">
        <v>-1282.68</v>
      </c>
    </row>
    <row r="2060" spans="1:6">
      <c r="A2060" s="41"/>
      <c r="B2060" s="280" t="s">
        <v>34</v>
      </c>
      <c r="C2060" s="280" t="s">
        <v>17</v>
      </c>
      <c r="D2060" s="38">
        <v>39797</v>
      </c>
      <c r="E2060" s="88">
        <v>-100.95</v>
      </c>
    </row>
    <row r="2061" spans="1:6">
      <c r="A2061" s="47"/>
      <c r="B2061" s="280" t="s">
        <v>20</v>
      </c>
      <c r="C2061" s="280" t="s">
        <v>17</v>
      </c>
      <c r="D2061" s="38">
        <v>41136</v>
      </c>
      <c r="E2061" s="88">
        <v>-10000</v>
      </c>
    </row>
    <row r="2062" spans="1:6">
      <c r="A2062" s="47"/>
      <c r="B2062" s="281" t="s">
        <v>807</v>
      </c>
      <c r="C2062" s="280" t="s">
        <v>805</v>
      </c>
      <c r="D2062" s="42">
        <v>43220</v>
      </c>
      <c r="E2062" s="876">
        <v>-3160</v>
      </c>
      <c r="F2062" s="864">
        <v>3766</v>
      </c>
    </row>
    <row r="2063" spans="1:6">
      <c r="A2063" s="47"/>
      <c r="B2063" s="280" t="s">
        <v>34</v>
      </c>
      <c r="C2063" s="280" t="s">
        <v>17</v>
      </c>
      <c r="D2063" s="42">
        <v>43235</v>
      </c>
      <c r="E2063" s="89">
        <v>1046803</v>
      </c>
      <c r="F2063" s="864" t="s">
        <v>817</v>
      </c>
    </row>
    <row r="2064" spans="1:6">
      <c r="A2064" s="47"/>
      <c r="B2064" s="280" t="s">
        <v>34</v>
      </c>
      <c r="C2064" s="280" t="s">
        <v>19</v>
      </c>
      <c r="D2064" s="42">
        <v>43250</v>
      </c>
      <c r="E2064" s="89">
        <v>897626</v>
      </c>
      <c r="F2064" s="864" t="s">
        <v>817</v>
      </c>
    </row>
    <row r="2065" spans="1:5">
      <c r="A2065" s="47"/>
      <c r="B2065" s="116"/>
      <c r="C2065" s="280"/>
      <c r="D2065" s="147"/>
      <c r="E2065" s="89"/>
    </row>
    <row r="2066" spans="1:5">
      <c r="A2066" s="47"/>
      <c r="B2066" s="28"/>
      <c r="C2066" s="27"/>
      <c r="D2066" s="148"/>
      <c r="E2066" s="89"/>
    </row>
    <row r="2067" spans="1:5">
      <c r="A2067" s="47"/>
      <c r="B2067" s="28"/>
      <c r="C2067" s="27"/>
      <c r="D2067" s="148"/>
      <c r="E2067" s="89"/>
    </row>
    <row r="2068" spans="1:5">
      <c r="A2068" s="47"/>
      <c r="B2068" s="28"/>
      <c r="C2068" s="27"/>
      <c r="D2068" s="148"/>
      <c r="E2068" s="89"/>
    </row>
    <row r="2069" spans="1:5">
      <c r="A2069" s="47"/>
      <c r="B2069" s="28"/>
      <c r="C2069" s="27"/>
      <c r="D2069" s="148"/>
      <c r="E2069" s="89"/>
    </row>
    <row r="2070" spans="1:5">
      <c r="A2070" s="280"/>
      <c r="B2070" s="280"/>
      <c r="C2070" s="280"/>
      <c r="D2070" s="38"/>
      <c r="E2070" s="89"/>
    </row>
    <row r="2071" spans="1:5">
      <c r="A2071" s="280"/>
      <c r="B2071" s="280"/>
      <c r="C2071" s="280"/>
      <c r="D2071" s="38"/>
      <c r="E2071" s="89"/>
    </row>
    <row r="2072" spans="1:5">
      <c r="A2072" s="41"/>
      <c r="B2072" s="280"/>
      <c r="C2072" s="280"/>
      <c r="D2072" s="38"/>
      <c r="E2072" s="89"/>
    </row>
    <row r="2073" spans="1:5">
      <c r="A2073" s="41"/>
      <c r="B2073" s="280"/>
      <c r="C2073" s="280"/>
      <c r="D2073" s="38"/>
      <c r="E2073" s="89"/>
    </row>
    <row r="2074" spans="1:5">
      <c r="A2074" s="41"/>
      <c r="B2074" s="280"/>
      <c r="C2074" s="280"/>
      <c r="D2074" s="38"/>
      <c r="E2074" s="89"/>
    </row>
    <row r="2075" spans="1:5">
      <c r="A2075" s="41"/>
      <c r="B2075" s="280"/>
      <c r="C2075" s="280"/>
      <c r="D2075" s="38"/>
      <c r="E2075" s="89"/>
    </row>
    <row r="2076" spans="1:5">
      <c r="A2076" s="280"/>
      <c r="B2076" s="281"/>
      <c r="C2076" s="280"/>
      <c r="D2076" s="45"/>
      <c r="E2076" s="89"/>
    </row>
    <row r="2077" spans="1:5">
      <c r="A2077" s="280"/>
      <c r="B2077" s="281"/>
      <c r="C2077" s="280"/>
      <c r="D2077" s="45"/>
      <c r="E2077" s="89"/>
    </row>
    <row r="2078" spans="1:5">
      <c r="A2078" s="280"/>
      <c r="B2078" s="281"/>
      <c r="C2078" s="280"/>
      <c r="D2078" s="45"/>
      <c r="E2078" s="89"/>
    </row>
    <row r="2079" spans="1:5">
      <c r="A2079" s="280"/>
      <c r="B2079" s="281"/>
      <c r="C2079" s="280"/>
      <c r="D2079" s="45"/>
      <c r="E2079" s="89"/>
    </row>
    <row r="2080" spans="1:5">
      <c r="A2080" s="280"/>
      <c r="B2080" s="281"/>
      <c r="C2080" s="280"/>
      <c r="D2080" s="45"/>
      <c r="E2080" s="89"/>
    </row>
    <row r="2081" spans="1:5">
      <c r="A2081" s="280"/>
      <c r="B2081" s="281"/>
      <c r="C2081" s="280"/>
      <c r="D2081" s="45"/>
      <c r="E2081" s="89"/>
    </row>
    <row r="2082" spans="1:5">
      <c r="A2082" s="280"/>
      <c r="B2082" s="281"/>
      <c r="C2082" s="280"/>
      <c r="D2082" s="45"/>
      <c r="E2082" s="89"/>
    </row>
    <row r="2083" spans="1:5">
      <c r="A2083" s="47"/>
      <c r="B2083" s="48"/>
      <c r="C2083" s="47"/>
      <c r="D2083" s="49"/>
      <c r="E2083" s="89"/>
    </row>
    <row r="2084" spans="1:5">
      <c r="A2084" s="30"/>
      <c r="B2084" s="51"/>
      <c r="C2084" s="30"/>
      <c r="D2084" s="49"/>
      <c r="E2084" s="50"/>
    </row>
    <row r="2085" spans="1:5">
      <c r="A2085" s="52"/>
      <c r="B2085" s="53"/>
      <c r="C2085" s="1238" t="s">
        <v>801</v>
      </c>
      <c r="D2085" s="1239"/>
      <c r="E2085" s="62">
        <f>SUM(E2057:E2084)</f>
        <v>1907458.8900000001</v>
      </c>
    </row>
    <row r="2086" spans="1:5">
      <c r="A2086" s="55" t="s">
        <v>23</v>
      </c>
      <c r="B2086" s="22"/>
      <c r="C2086" s="22"/>
      <c r="D2086" s="22"/>
      <c r="E2086" s="22"/>
    </row>
    <row r="2087" spans="1:5">
      <c r="A2087" s="19" t="s">
        <v>0</v>
      </c>
      <c r="B2087" s="20"/>
      <c r="C2087" s="20"/>
      <c r="D2087" s="21"/>
      <c r="E2087" s="22"/>
    </row>
    <row r="2088" spans="1:5">
      <c r="A2088" s="19" t="s">
        <v>1</v>
      </c>
      <c r="B2088" s="20"/>
      <c r="C2088" s="19" t="s">
        <v>2</v>
      </c>
      <c r="D2088" s="21"/>
      <c r="E2088" s="21"/>
    </row>
    <row r="2089" spans="1:5">
      <c r="A2089" s="19"/>
      <c r="B2089" s="23"/>
      <c r="C2089" s="20"/>
      <c r="D2089" s="22"/>
      <c r="E2089" s="22"/>
    </row>
    <row r="2090" spans="1:5">
      <c r="A2090" s="19"/>
      <c r="B2090" s="23"/>
      <c r="C2090" s="20"/>
      <c r="D2090" s="22"/>
      <c r="E2090" s="22"/>
    </row>
    <row r="2091" spans="1:5">
      <c r="A2091" s="19" t="s">
        <v>3</v>
      </c>
      <c r="B2091" s="23"/>
      <c r="C2091" s="20"/>
      <c r="D2091" s="22"/>
      <c r="E2091" s="22"/>
    </row>
    <row r="2092" spans="1:5">
      <c r="A2092" s="21"/>
      <c r="B2092" s="24"/>
      <c r="C2092" s="21"/>
      <c r="D2092" s="22"/>
      <c r="E2092" s="22"/>
    </row>
    <row r="2093" spans="1:5">
      <c r="A2093" s="21" t="s">
        <v>237</v>
      </c>
      <c r="B2093" s="24"/>
      <c r="C2093" s="21"/>
      <c r="D2093" s="22"/>
      <c r="E2093" s="22"/>
    </row>
    <row r="2094" spans="1:5">
      <c r="A2094" s="21" t="s">
        <v>5</v>
      </c>
      <c r="B2094" s="21"/>
      <c r="C2094" s="21"/>
      <c r="D2094" s="22"/>
      <c r="E2094" s="22"/>
    </row>
    <row r="2095" spans="1:5">
      <c r="A2095" s="21" t="s">
        <v>6</v>
      </c>
      <c r="B2095" s="22"/>
      <c r="C2095" s="22"/>
      <c r="D2095" s="22"/>
      <c r="E2095" s="22"/>
    </row>
    <row r="2096" spans="1:5">
      <c r="A2096" s="820" t="s">
        <v>7</v>
      </c>
      <c r="B2096" s="26" t="s">
        <v>8</v>
      </c>
      <c r="C2096" s="1238" t="s">
        <v>9</v>
      </c>
      <c r="D2096" s="1240"/>
      <c r="E2096" s="820" t="s">
        <v>10</v>
      </c>
    </row>
    <row r="2097" spans="1:6">
      <c r="A2097" s="27"/>
      <c r="B2097" s="28" t="s">
        <v>11</v>
      </c>
      <c r="C2097" s="820"/>
      <c r="D2097" s="29"/>
      <c r="E2097" s="27" t="s">
        <v>12</v>
      </c>
    </row>
    <row r="2098" spans="1:6">
      <c r="A2098" s="30"/>
      <c r="B2098" s="31"/>
      <c r="C2098" s="821" t="s">
        <v>13</v>
      </c>
      <c r="D2098" s="822" t="s">
        <v>14</v>
      </c>
      <c r="E2098" s="821"/>
    </row>
    <row r="2099" spans="1:6">
      <c r="A2099" s="34" t="s">
        <v>238</v>
      </c>
      <c r="B2099" s="34" t="s">
        <v>239</v>
      </c>
      <c r="C2099" s="280" t="s">
        <v>19</v>
      </c>
      <c r="D2099" s="35">
        <v>37651</v>
      </c>
      <c r="E2099" s="94">
        <v>-4234.42</v>
      </c>
    </row>
    <row r="2100" spans="1:6">
      <c r="A2100" s="280"/>
      <c r="B2100" s="280" t="s">
        <v>239</v>
      </c>
      <c r="C2100" s="280" t="s">
        <v>19</v>
      </c>
      <c r="D2100" s="38">
        <v>38929</v>
      </c>
      <c r="E2100" s="88">
        <v>-6102.4</v>
      </c>
    </row>
    <row r="2101" spans="1:6">
      <c r="A2101" s="47"/>
      <c r="B2101" s="280" t="s">
        <v>239</v>
      </c>
      <c r="C2101" s="280" t="s">
        <v>19</v>
      </c>
      <c r="D2101" s="38">
        <v>41851</v>
      </c>
      <c r="E2101" s="88">
        <v>-100</v>
      </c>
    </row>
    <row r="2102" spans="1:6">
      <c r="A2102" s="47"/>
      <c r="B2102" s="281" t="s">
        <v>18</v>
      </c>
      <c r="C2102" s="280" t="s">
        <v>19</v>
      </c>
      <c r="D2102" s="38">
        <v>43250</v>
      </c>
      <c r="E2102" s="89">
        <v>205980</v>
      </c>
      <c r="F2102" s="864" t="s">
        <v>817</v>
      </c>
    </row>
    <row r="2103" spans="1:6">
      <c r="A2103" s="47"/>
      <c r="B2103" s="281" t="s">
        <v>73</v>
      </c>
      <c r="C2103" s="280" t="s">
        <v>808</v>
      </c>
      <c r="D2103" s="42">
        <v>43250</v>
      </c>
      <c r="E2103" s="89">
        <v>-3452.14</v>
      </c>
    </row>
    <row r="2104" spans="1:6">
      <c r="A2104" s="47"/>
      <c r="B2104" s="280"/>
      <c r="C2104" s="280"/>
      <c r="D2104" s="147"/>
      <c r="E2104" s="89"/>
    </row>
    <row r="2105" spans="1:6">
      <c r="A2105" s="47"/>
      <c r="B2105" s="280"/>
      <c r="C2105" s="280"/>
      <c r="D2105" s="147"/>
      <c r="E2105" s="89"/>
    </row>
    <row r="2106" spans="1:6">
      <c r="A2106" s="47"/>
      <c r="B2106" s="280"/>
      <c r="C2106" s="280"/>
      <c r="D2106" s="147"/>
      <c r="E2106" s="89"/>
    </row>
    <row r="2107" spans="1:6">
      <c r="A2107" s="47"/>
      <c r="B2107" s="280"/>
      <c r="C2107" s="280"/>
      <c r="D2107" s="147"/>
      <c r="E2107" s="89"/>
    </row>
    <row r="2108" spans="1:6">
      <c r="A2108" s="47"/>
      <c r="B2108" s="280"/>
      <c r="C2108" s="280"/>
      <c r="D2108" s="147"/>
      <c r="E2108" s="89"/>
    </row>
    <row r="2109" spans="1:6">
      <c r="A2109" s="47"/>
      <c r="B2109" s="280"/>
      <c r="C2109" s="280"/>
      <c r="D2109" s="147"/>
      <c r="E2109" s="89"/>
    </row>
    <row r="2110" spans="1:6">
      <c r="A2110" s="47"/>
      <c r="B2110" s="280"/>
      <c r="C2110" s="280"/>
      <c r="D2110" s="147"/>
      <c r="E2110" s="89"/>
    </row>
    <row r="2111" spans="1:6">
      <c r="A2111" s="280"/>
      <c r="B2111" s="280"/>
      <c r="C2111" s="280"/>
      <c r="D2111" s="147"/>
      <c r="E2111" s="89"/>
    </row>
    <row r="2112" spans="1:6">
      <c r="A2112" s="280"/>
      <c r="B2112" s="280"/>
      <c r="C2112" s="280"/>
      <c r="D2112" s="147"/>
      <c r="E2112" s="89"/>
    </row>
    <row r="2113" spans="1:5">
      <c r="A2113" s="41"/>
      <c r="B2113" s="280"/>
      <c r="C2113" s="280"/>
      <c r="D2113" s="147"/>
      <c r="E2113" s="89"/>
    </row>
    <row r="2114" spans="1:5">
      <c r="A2114" s="41"/>
      <c r="B2114" s="280"/>
      <c r="C2114" s="280"/>
      <c r="D2114" s="147"/>
      <c r="E2114" s="89"/>
    </row>
    <row r="2115" spans="1:5">
      <c r="A2115" s="41"/>
      <c r="B2115" s="280"/>
      <c r="C2115" s="280"/>
      <c r="D2115" s="147"/>
      <c r="E2115" s="89"/>
    </row>
    <row r="2116" spans="1:5">
      <c r="A2116" s="41"/>
      <c r="B2116" s="280"/>
      <c r="C2116" s="280"/>
      <c r="D2116" s="147"/>
      <c r="E2116" s="89"/>
    </row>
    <row r="2117" spans="1:5">
      <c r="A2117" s="280"/>
      <c r="B2117" s="280"/>
      <c r="C2117" s="280"/>
      <c r="D2117" s="147"/>
      <c r="E2117" s="89"/>
    </row>
    <row r="2118" spans="1:5">
      <c r="A2118" s="280"/>
      <c r="B2118" s="280"/>
      <c r="C2118" s="280"/>
      <c r="D2118" s="147"/>
      <c r="E2118" s="89"/>
    </row>
    <row r="2119" spans="1:5">
      <c r="A2119" s="280"/>
      <c r="B2119" s="280"/>
      <c r="C2119" s="280"/>
      <c r="D2119" s="147"/>
      <c r="E2119" s="89"/>
    </row>
    <row r="2120" spans="1:5">
      <c r="A2120" s="280"/>
      <c r="B2120" s="280"/>
      <c r="C2120" s="280"/>
      <c r="D2120" s="147"/>
      <c r="E2120" s="89"/>
    </row>
    <row r="2121" spans="1:5">
      <c r="A2121" s="280"/>
      <c r="B2121" s="280"/>
      <c r="C2121" s="280"/>
      <c r="D2121" s="147"/>
      <c r="E2121" s="89"/>
    </row>
    <row r="2122" spans="1:5">
      <c r="A2122" s="280"/>
      <c r="B2122" s="280"/>
      <c r="C2122" s="280"/>
      <c r="D2122" s="147"/>
      <c r="E2122" s="89"/>
    </row>
    <row r="2123" spans="1:5">
      <c r="A2123" s="280"/>
      <c r="B2123" s="280"/>
      <c r="C2123" s="280"/>
      <c r="D2123" s="147"/>
      <c r="E2123" s="89"/>
    </row>
    <row r="2124" spans="1:5">
      <c r="A2124" s="280"/>
      <c r="B2124" s="280"/>
      <c r="C2124" s="280"/>
      <c r="D2124" s="38"/>
      <c r="E2124" s="89"/>
    </row>
    <row r="2125" spans="1:5">
      <c r="A2125" s="30"/>
      <c r="B2125" s="67"/>
      <c r="C2125" s="67"/>
      <c r="D2125" s="68"/>
      <c r="E2125" s="89"/>
    </row>
    <row r="2126" spans="1:5">
      <c r="A2126" s="52"/>
      <c r="B2126" s="53"/>
      <c r="C2126" s="1238" t="s">
        <v>801</v>
      </c>
      <c r="D2126" s="1239"/>
      <c r="E2126" s="62">
        <f>SUM(E2099:E2125)</f>
        <v>192091.03999999998</v>
      </c>
    </row>
    <row r="2127" spans="1:5">
      <c r="A2127" s="55" t="s">
        <v>23</v>
      </c>
      <c r="B2127" s="28"/>
      <c r="C2127" s="28"/>
      <c r="D2127" s="28"/>
      <c r="E2127" s="64"/>
    </row>
    <row r="2128" spans="1:5">
      <c r="A2128" s="19" t="s">
        <v>0</v>
      </c>
      <c r="B2128" s="20"/>
      <c r="C2128" s="20"/>
      <c r="D2128" s="21"/>
      <c r="E2128" s="22"/>
    </row>
    <row r="2129" spans="1:5">
      <c r="A2129" s="19" t="s">
        <v>1</v>
      </c>
      <c r="B2129" s="20"/>
      <c r="C2129" s="19" t="s">
        <v>2</v>
      </c>
      <c r="D2129" s="21"/>
      <c r="E2129" s="21"/>
    </row>
    <row r="2130" spans="1:5">
      <c r="A2130" s="19"/>
      <c r="B2130" s="23"/>
      <c r="C2130" s="20"/>
      <c r="D2130" s="22"/>
      <c r="E2130" s="22"/>
    </row>
    <row r="2131" spans="1:5">
      <c r="A2131" s="19"/>
      <c r="B2131" s="23"/>
      <c r="C2131" s="20"/>
      <c r="D2131" s="22"/>
      <c r="E2131" s="22"/>
    </row>
    <row r="2132" spans="1:5">
      <c r="A2132" s="19" t="s">
        <v>3</v>
      </c>
      <c r="B2132" s="23"/>
      <c r="C2132" s="20"/>
      <c r="D2132" s="22"/>
      <c r="E2132" s="22"/>
    </row>
    <row r="2133" spans="1:5">
      <c r="A2133" s="21"/>
      <c r="B2133" s="24"/>
      <c r="C2133" s="21"/>
      <c r="D2133" s="22"/>
      <c r="E2133" s="22"/>
    </row>
    <row r="2134" spans="1:5">
      <c r="A2134" s="21" t="s">
        <v>240</v>
      </c>
      <c r="B2134" s="24"/>
      <c r="C2134" s="21"/>
      <c r="D2134" s="22"/>
      <c r="E2134" s="22"/>
    </row>
    <row r="2135" spans="1:5">
      <c r="A2135" s="21" t="s">
        <v>5</v>
      </c>
      <c r="B2135" s="21"/>
      <c r="C2135" s="21"/>
      <c r="D2135" s="22"/>
      <c r="E2135" s="22"/>
    </row>
    <row r="2136" spans="1:5">
      <c r="A2136" s="21" t="s">
        <v>6</v>
      </c>
      <c r="B2136" s="22"/>
      <c r="C2136" s="22"/>
      <c r="D2136" s="22"/>
      <c r="E2136" s="22"/>
    </row>
    <row r="2137" spans="1:5">
      <c r="A2137" s="820" t="s">
        <v>7</v>
      </c>
      <c r="B2137" s="26" t="s">
        <v>8</v>
      </c>
      <c r="C2137" s="1238" t="s">
        <v>9</v>
      </c>
      <c r="D2137" s="1239"/>
      <c r="E2137" s="820" t="s">
        <v>10</v>
      </c>
    </row>
    <row r="2138" spans="1:5">
      <c r="A2138" s="27"/>
      <c r="B2138" s="28" t="s">
        <v>11</v>
      </c>
      <c r="C2138" s="820"/>
      <c r="D2138" s="29"/>
      <c r="E2138" s="27" t="s">
        <v>12</v>
      </c>
    </row>
    <row r="2139" spans="1:5">
      <c r="A2139" s="30"/>
      <c r="B2139" s="31"/>
      <c r="C2139" s="821" t="s">
        <v>13</v>
      </c>
      <c r="D2139" s="822" t="s">
        <v>14</v>
      </c>
      <c r="E2139" s="821"/>
    </row>
    <row r="2140" spans="1:5">
      <c r="A2140" s="96" t="s">
        <v>241</v>
      </c>
      <c r="B2140" s="34" t="s">
        <v>26</v>
      </c>
      <c r="C2140" s="280" t="s">
        <v>19</v>
      </c>
      <c r="D2140" s="35">
        <v>38990</v>
      </c>
      <c r="E2140" s="94">
        <v>-2991</v>
      </c>
    </row>
    <row r="2141" spans="1:5">
      <c r="A2141" s="280"/>
      <c r="B2141" s="280" t="s">
        <v>26</v>
      </c>
      <c r="C2141" s="280" t="s">
        <v>19</v>
      </c>
      <c r="D2141" s="38">
        <v>39691</v>
      </c>
      <c r="E2141" s="88">
        <v>-2520</v>
      </c>
    </row>
    <row r="2142" spans="1:5">
      <c r="A2142" s="41"/>
      <c r="B2142" s="280" t="s">
        <v>16</v>
      </c>
      <c r="C2142" s="280" t="s">
        <v>19</v>
      </c>
      <c r="D2142" s="38">
        <v>39933</v>
      </c>
      <c r="E2142" s="89">
        <v>8910</v>
      </c>
    </row>
    <row r="2143" spans="1:5">
      <c r="A2143" s="41"/>
      <c r="B2143" s="280" t="s">
        <v>16</v>
      </c>
      <c r="C2143" s="280" t="s">
        <v>17</v>
      </c>
      <c r="D2143" s="38">
        <v>39948</v>
      </c>
      <c r="E2143" s="89">
        <v>200.3</v>
      </c>
    </row>
    <row r="2144" spans="1:5">
      <c r="A2144" s="41"/>
      <c r="B2144" s="280" t="s">
        <v>26</v>
      </c>
      <c r="C2144" s="280" t="s">
        <v>19</v>
      </c>
      <c r="D2144" s="38">
        <v>39963</v>
      </c>
      <c r="E2144" s="88">
        <v>-6131.7</v>
      </c>
    </row>
    <row r="2145" spans="1:6">
      <c r="A2145" s="41"/>
      <c r="B2145" s="280" t="s">
        <v>16</v>
      </c>
      <c r="C2145" s="280" t="s">
        <v>19</v>
      </c>
      <c r="D2145" s="38">
        <v>40056</v>
      </c>
      <c r="E2145" s="89">
        <v>6120</v>
      </c>
    </row>
    <row r="2146" spans="1:6">
      <c r="A2146" s="41"/>
      <c r="B2146" s="280" t="s">
        <v>28</v>
      </c>
      <c r="C2146" s="280" t="s">
        <v>17</v>
      </c>
      <c r="D2146" s="38">
        <v>40344</v>
      </c>
      <c r="E2146" s="89">
        <v>3513.1</v>
      </c>
    </row>
    <row r="2147" spans="1:6">
      <c r="A2147" s="47"/>
      <c r="B2147" s="280" t="s">
        <v>200</v>
      </c>
      <c r="C2147" s="280"/>
      <c r="D2147" s="38">
        <v>42735</v>
      </c>
      <c r="E2147" s="89">
        <v>32778.03</v>
      </c>
    </row>
    <row r="2148" spans="1:6">
      <c r="A2148" s="47"/>
      <c r="B2148" s="280" t="s">
        <v>200</v>
      </c>
      <c r="C2148" s="280"/>
      <c r="D2148" s="38">
        <v>42766</v>
      </c>
      <c r="E2148" s="90">
        <v>-6154.2</v>
      </c>
    </row>
    <row r="2149" spans="1:6">
      <c r="A2149" s="41"/>
      <c r="B2149" s="281" t="s">
        <v>73</v>
      </c>
      <c r="C2149" s="280" t="s">
        <v>803</v>
      </c>
      <c r="D2149" s="42">
        <v>43250</v>
      </c>
      <c r="E2149" s="890">
        <v>-990000</v>
      </c>
      <c r="F2149" s="864" t="s">
        <v>828</v>
      </c>
    </row>
    <row r="2150" spans="1:6">
      <c r="A2150" s="280"/>
      <c r="B2150" s="281" t="s">
        <v>73</v>
      </c>
      <c r="C2150" s="280" t="s">
        <v>803</v>
      </c>
      <c r="D2150" s="42">
        <v>43250</v>
      </c>
      <c r="E2150" s="1215">
        <v>-882118</v>
      </c>
      <c r="F2150" s="864" t="s">
        <v>828</v>
      </c>
    </row>
    <row r="2151" spans="1:6">
      <c r="A2151" s="41"/>
      <c r="B2151" s="281" t="s">
        <v>73</v>
      </c>
      <c r="C2151" s="280" t="s">
        <v>803</v>
      </c>
      <c r="D2151" s="42">
        <v>43250</v>
      </c>
      <c r="E2151" s="890">
        <v>-899737</v>
      </c>
      <c r="F2151" s="864">
        <v>3730</v>
      </c>
    </row>
    <row r="2152" spans="1:6">
      <c r="A2152" s="280"/>
      <c r="B2152" s="281" t="s">
        <v>73</v>
      </c>
      <c r="C2152" s="280" t="s">
        <v>803</v>
      </c>
      <c r="D2152" s="42">
        <v>43250</v>
      </c>
      <c r="E2152" s="834">
        <v>-990000</v>
      </c>
      <c r="F2152" s="864">
        <v>3730</v>
      </c>
    </row>
    <row r="2153" spans="1:6">
      <c r="A2153" s="47"/>
      <c r="B2153" s="281" t="s">
        <v>73</v>
      </c>
      <c r="C2153" s="280" t="s">
        <v>803</v>
      </c>
      <c r="D2153" s="42">
        <v>43250</v>
      </c>
      <c r="E2153" s="890">
        <v>-780050</v>
      </c>
      <c r="F2153" s="864">
        <v>3705</v>
      </c>
    </row>
    <row r="2154" spans="1:6">
      <c r="A2154" s="47"/>
      <c r="B2154" s="281" t="s">
        <v>73</v>
      </c>
      <c r="C2154" s="280" t="s">
        <v>803</v>
      </c>
      <c r="D2154" s="42">
        <v>43250</v>
      </c>
      <c r="E2154" s="890">
        <v>-700000</v>
      </c>
      <c r="F2154" s="864">
        <v>3705</v>
      </c>
    </row>
    <row r="2155" spans="1:6">
      <c r="A2155" s="41"/>
      <c r="B2155" s="281" t="s">
        <v>73</v>
      </c>
      <c r="C2155" s="280" t="s">
        <v>803</v>
      </c>
      <c r="D2155" s="42">
        <v>43250</v>
      </c>
      <c r="E2155" s="890">
        <v>-918696</v>
      </c>
      <c r="F2155" s="864">
        <v>3705</v>
      </c>
    </row>
    <row r="2156" spans="1:6">
      <c r="A2156" s="280"/>
      <c r="B2156" s="281" t="s">
        <v>18</v>
      </c>
      <c r="C2156" s="280" t="s">
        <v>19</v>
      </c>
      <c r="D2156" s="42">
        <v>43250</v>
      </c>
      <c r="E2156" s="89">
        <v>1321931</v>
      </c>
    </row>
    <row r="2157" spans="1:6">
      <c r="A2157" s="280"/>
      <c r="B2157" s="281"/>
      <c r="C2157" s="280"/>
      <c r="D2157" s="45"/>
      <c r="E2157" s="89">
        <v>1</v>
      </c>
    </row>
    <row r="2158" spans="1:6">
      <c r="A2158" s="280"/>
      <c r="B2158" s="281"/>
      <c r="C2158" s="280"/>
      <c r="D2158" s="42"/>
      <c r="E2158" s="89"/>
    </row>
    <row r="2159" spans="1:6">
      <c r="A2159" s="280"/>
      <c r="B2159" s="281"/>
      <c r="C2159" s="280"/>
      <c r="D2159" s="42"/>
      <c r="E2159" s="89"/>
    </row>
    <row r="2160" spans="1:6">
      <c r="A2160" s="280"/>
      <c r="B2160" s="281"/>
      <c r="C2160" s="280"/>
      <c r="D2160" s="42"/>
      <c r="E2160" s="89"/>
    </row>
    <row r="2161" spans="1:5">
      <c r="A2161" s="41"/>
      <c r="B2161" s="281"/>
      <c r="C2161" s="280"/>
      <c r="D2161" s="42"/>
      <c r="E2161" s="89"/>
    </row>
    <row r="2162" spans="1:5">
      <c r="A2162" s="280"/>
      <c r="B2162" s="281"/>
      <c r="C2162" s="280"/>
      <c r="D2162" s="45"/>
      <c r="E2162" s="89"/>
    </row>
    <row r="2163" spans="1:5">
      <c r="A2163" s="280"/>
      <c r="B2163" s="281"/>
      <c r="C2163" s="280"/>
      <c r="D2163" s="45"/>
      <c r="E2163" s="89"/>
    </row>
    <row r="2164" spans="1:5">
      <c r="A2164" s="47"/>
      <c r="B2164" s="48"/>
      <c r="C2164" s="47"/>
      <c r="D2164" s="49"/>
      <c r="E2164" s="89"/>
    </row>
    <row r="2165" spans="1:5">
      <c r="A2165" s="30"/>
      <c r="B2165" s="51"/>
      <c r="C2165" s="30"/>
      <c r="D2165" s="49"/>
      <c r="E2165" s="50"/>
    </row>
    <row r="2166" spans="1:5">
      <c r="A2166" s="52"/>
      <c r="B2166" s="53"/>
      <c r="C2166" s="1238" t="s">
        <v>801</v>
      </c>
      <c r="D2166" s="1239"/>
      <c r="E2166" s="62">
        <f>SUM(E2140:E2165)</f>
        <v>-4804944.47</v>
      </c>
    </row>
    <row r="2167" spans="1:5">
      <c r="A2167" s="55" t="s">
        <v>23</v>
      </c>
      <c r="B2167" s="22"/>
      <c r="C2167" s="22"/>
      <c r="D2167" s="22"/>
      <c r="E2167" s="22"/>
    </row>
    <row r="2168" spans="1:5">
      <c r="A2168" s="19" t="s">
        <v>0</v>
      </c>
      <c r="B2168" s="20"/>
      <c r="C2168" s="20"/>
      <c r="D2168" s="21"/>
      <c r="E2168" s="22"/>
    </row>
    <row r="2169" spans="1:5">
      <c r="A2169" s="19" t="s">
        <v>1</v>
      </c>
      <c r="B2169" s="20"/>
      <c r="C2169" s="19" t="s">
        <v>2</v>
      </c>
      <c r="D2169" s="21"/>
      <c r="E2169" s="21"/>
    </row>
    <row r="2170" spans="1:5">
      <c r="A2170" s="19"/>
      <c r="B2170" s="23"/>
      <c r="C2170" s="20"/>
      <c r="D2170" s="22"/>
      <c r="E2170" s="22"/>
    </row>
    <row r="2171" spans="1:5">
      <c r="A2171" s="19"/>
      <c r="B2171" s="23"/>
      <c r="C2171" s="20"/>
      <c r="D2171" s="22"/>
      <c r="E2171" s="22"/>
    </row>
    <row r="2172" spans="1:5">
      <c r="A2172" s="19" t="s">
        <v>3</v>
      </c>
      <c r="B2172" s="23"/>
      <c r="C2172" s="20"/>
      <c r="D2172" s="22"/>
      <c r="E2172" s="22"/>
    </row>
    <row r="2173" spans="1:5">
      <c r="A2173" s="21"/>
      <c r="B2173" s="24"/>
      <c r="C2173" s="21"/>
      <c r="D2173" s="22"/>
      <c r="E2173" s="22"/>
    </row>
    <row r="2174" spans="1:5">
      <c r="A2174" s="21" t="s">
        <v>242</v>
      </c>
      <c r="B2174" s="24"/>
      <c r="C2174" s="21"/>
      <c r="D2174" s="22"/>
      <c r="E2174" s="22"/>
    </row>
    <row r="2175" spans="1:5">
      <c r="A2175" s="21" t="s">
        <v>5</v>
      </c>
      <c r="B2175" s="21"/>
      <c r="C2175" s="21"/>
      <c r="D2175" s="22"/>
      <c r="E2175" s="22"/>
    </row>
    <row r="2176" spans="1:5">
      <c r="A2176" s="21" t="s">
        <v>6</v>
      </c>
      <c r="B2176" s="22"/>
      <c r="C2176" s="22"/>
      <c r="D2176" s="22"/>
      <c r="E2176" s="22"/>
    </row>
    <row r="2177" spans="1:5">
      <c r="A2177" s="820" t="s">
        <v>7</v>
      </c>
      <c r="B2177" s="26" t="s">
        <v>8</v>
      </c>
      <c r="C2177" s="1238" t="s">
        <v>9</v>
      </c>
      <c r="D2177" s="1240"/>
      <c r="E2177" s="820" t="s">
        <v>10</v>
      </c>
    </row>
    <row r="2178" spans="1:5">
      <c r="A2178" s="27"/>
      <c r="B2178" s="28" t="s">
        <v>11</v>
      </c>
      <c r="C2178" s="820"/>
      <c r="D2178" s="29"/>
      <c r="E2178" s="27" t="s">
        <v>12</v>
      </c>
    </row>
    <row r="2179" spans="1:5">
      <c r="A2179" s="30"/>
      <c r="B2179" s="31"/>
      <c r="C2179" s="821" t="s">
        <v>13</v>
      </c>
      <c r="D2179" s="822" t="s">
        <v>14</v>
      </c>
      <c r="E2179" s="821"/>
    </row>
    <row r="2180" spans="1:5">
      <c r="A2180" s="34" t="s">
        <v>243</v>
      </c>
      <c r="B2180" s="34" t="s">
        <v>26</v>
      </c>
      <c r="C2180" s="280" t="s">
        <v>17</v>
      </c>
      <c r="D2180" s="35">
        <v>39036</v>
      </c>
      <c r="E2180" s="94">
        <v>-481.87</v>
      </c>
    </row>
    <row r="2181" spans="1:5">
      <c r="A2181" s="280"/>
      <c r="B2181" s="280" t="s">
        <v>16</v>
      </c>
      <c r="C2181" s="280" t="s">
        <v>19</v>
      </c>
      <c r="D2181" s="38">
        <v>39233</v>
      </c>
      <c r="E2181" s="89">
        <v>703</v>
      </c>
    </row>
    <row r="2182" spans="1:5">
      <c r="A2182" s="280"/>
      <c r="B2182" s="280" t="s">
        <v>26</v>
      </c>
      <c r="C2182" s="280" t="s">
        <v>17</v>
      </c>
      <c r="D2182" s="38">
        <v>39278</v>
      </c>
      <c r="E2182" s="88">
        <v>-381</v>
      </c>
    </row>
    <row r="2183" spans="1:5">
      <c r="A2183" s="280"/>
      <c r="B2183" s="280" t="s">
        <v>26</v>
      </c>
      <c r="C2183" s="280" t="s">
        <v>19</v>
      </c>
      <c r="D2183" s="38">
        <v>39386</v>
      </c>
      <c r="E2183" s="88">
        <v>-26638</v>
      </c>
    </row>
    <row r="2184" spans="1:5">
      <c r="A2184" s="280"/>
      <c r="B2184" s="280" t="s">
        <v>16</v>
      </c>
      <c r="C2184" s="280" t="s">
        <v>19</v>
      </c>
      <c r="D2184" s="38">
        <v>39386</v>
      </c>
      <c r="E2184" s="89">
        <v>585</v>
      </c>
    </row>
    <row r="2185" spans="1:5">
      <c r="A2185" s="280"/>
      <c r="B2185" s="280" t="s">
        <v>26</v>
      </c>
      <c r="C2185" s="280" t="s">
        <v>17</v>
      </c>
      <c r="D2185" s="38">
        <v>39401</v>
      </c>
      <c r="E2185" s="88">
        <v>-900</v>
      </c>
    </row>
    <row r="2186" spans="1:5">
      <c r="A2186" s="280"/>
      <c r="B2186" s="149" t="s">
        <v>106</v>
      </c>
      <c r="C2186" s="280" t="s">
        <v>244</v>
      </c>
      <c r="D2186" s="38">
        <v>39538</v>
      </c>
      <c r="E2186" s="88">
        <v>-16764</v>
      </c>
    </row>
    <row r="2187" spans="1:5">
      <c r="A2187" s="280"/>
      <c r="B2187" s="280" t="s">
        <v>26</v>
      </c>
      <c r="C2187" s="280" t="s">
        <v>17</v>
      </c>
      <c r="D2187" s="38">
        <v>39553</v>
      </c>
      <c r="E2187" s="88">
        <v>-229.87</v>
      </c>
    </row>
    <row r="2188" spans="1:5">
      <c r="A2188" s="280"/>
      <c r="B2188" s="280" t="s">
        <v>26</v>
      </c>
      <c r="C2188" s="280" t="s">
        <v>19</v>
      </c>
      <c r="D2188" s="38">
        <v>39568</v>
      </c>
      <c r="E2188" s="88">
        <v>-899.37</v>
      </c>
    </row>
    <row r="2189" spans="1:5">
      <c r="A2189" s="280"/>
      <c r="B2189" s="280" t="s">
        <v>16</v>
      </c>
      <c r="C2189" s="280" t="s">
        <v>19</v>
      </c>
      <c r="D2189" s="38">
        <v>39844</v>
      </c>
      <c r="E2189" s="89">
        <v>960</v>
      </c>
    </row>
    <row r="2190" spans="1:5">
      <c r="A2190" s="280"/>
      <c r="B2190" s="280" t="s">
        <v>26</v>
      </c>
      <c r="C2190" s="280" t="s">
        <v>17</v>
      </c>
      <c r="D2190" s="38">
        <v>39859</v>
      </c>
      <c r="E2190" s="88">
        <v>-34385.25</v>
      </c>
    </row>
    <row r="2191" spans="1:5">
      <c r="A2191" s="280"/>
      <c r="B2191" s="280" t="s">
        <v>26</v>
      </c>
      <c r="C2191" s="280" t="s">
        <v>19</v>
      </c>
      <c r="D2191" s="38">
        <v>39872</v>
      </c>
      <c r="E2191" s="88">
        <v>-3000</v>
      </c>
    </row>
    <row r="2192" spans="1:5">
      <c r="A2192" s="280"/>
      <c r="B2192" s="280" t="s">
        <v>26</v>
      </c>
      <c r="C2192" s="280" t="s">
        <v>17</v>
      </c>
      <c r="D2192" s="38">
        <v>39887</v>
      </c>
      <c r="E2192" s="88">
        <v>-12613</v>
      </c>
    </row>
    <row r="2193" spans="1:5">
      <c r="A2193" s="280"/>
      <c r="B2193" s="280" t="s">
        <v>26</v>
      </c>
      <c r="C2193" s="280" t="s">
        <v>17</v>
      </c>
      <c r="D2193" s="38">
        <v>39887</v>
      </c>
      <c r="E2193" s="88">
        <v>-833</v>
      </c>
    </row>
    <row r="2194" spans="1:5">
      <c r="A2194" s="280"/>
      <c r="B2194" s="280" t="s">
        <v>26</v>
      </c>
      <c r="C2194" s="280" t="s">
        <v>19</v>
      </c>
      <c r="D2194" s="38">
        <v>39903</v>
      </c>
      <c r="E2194" s="88">
        <v>-3000</v>
      </c>
    </row>
    <row r="2195" spans="1:5">
      <c r="A2195" s="280"/>
      <c r="B2195" s="280" t="s">
        <v>16</v>
      </c>
      <c r="C2195" s="280" t="s">
        <v>19</v>
      </c>
      <c r="D2195" s="38">
        <v>39933</v>
      </c>
      <c r="E2195" s="89">
        <v>61115.5</v>
      </c>
    </row>
    <row r="2196" spans="1:5">
      <c r="A2196" s="41"/>
      <c r="B2196" s="280" t="s">
        <v>16</v>
      </c>
      <c r="C2196" s="280" t="s">
        <v>17</v>
      </c>
      <c r="D2196" s="38">
        <v>39948</v>
      </c>
      <c r="E2196" s="89">
        <v>50593.5</v>
      </c>
    </row>
    <row r="2197" spans="1:5">
      <c r="A2197" s="41"/>
      <c r="B2197" s="280" t="s">
        <v>26</v>
      </c>
      <c r="C2197" s="280" t="s">
        <v>19</v>
      </c>
      <c r="D2197" s="38">
        <v>39964</v>
      </c>
      <c r="E2197" s="88">
        <v>-2980</v>
      </c>
    </row>
    <row r="2198" spans="1:5">
      <c r="A2198" s="41"/>
      <c r="B2198" s="280" t="s">
        <v>26</v>
      </c>
      <c r="C2198" s="280" t="s">
        <v>17</v>
      </c>
      <c r="D2198" s="38">
        <v>39979</v>
      </c>
      <c r="E2198" s="88">
        <v>-7500</v>
      </c>
    </row>
    <row r="2199" spans="1:5">
      <c r="A2199" s="41"/>
      <c r="B2199" s="280" t="s">
        <v>26</v>
      </c>
      <c r="C2199" s="280" t="s">
        <v>19</v>
      </c>
      <c r="D2199" s="38">
        <v>39994</v>
      </c>
      <c r="E2199" s="88">
        <v>-3000</v>
      </c>
    </row>
    <row r="2200" spans="1:5">
      <c r="A2200" s="41"/>
      <c r="B2200" s="280" t="s">
        <v>26</v>
      </c>
      <c r="C2200" s="280" t="s">
        <v>19</v>
      </c>
      <c r="D2200" s="38">
        <v>40025</v>
      </c>
      <c r="E2200" s="88">
        <v>-9000</v>
      </c>
    </row>
    <row r="2201" spans="1:5">
      <c r="A2201" s="41"/>
      <c r="B2201" s="280" t="s">
        <v>16</v>
      </c>
      <c r="C2201" s="282" t="s">
        <v>17</v>
      </c>
      <c r="D2201" s="86">
        <v>40040</v>
      </c>
      <c r="E2201" s="114">
        <v>4841</v>
      </c>
    </row>
    <row r="2202" spans="1:5">
      <c r="A2202" s="280"/>
      <c r="B2202" s="280" t="s">
        <v>26</v>
      </c>
      <c r="C2202" s="282" t="s">
        <v>17</v>
      </c>
      <c r="D2202" s="38">
        <v>40071</v>
      </c>
      <c r="E2202" s="88">
        <v>-3001</v>
      </c>
    </row>
    <row r="2203" spans="1:5">
      <c r="A2203" s="41"/>
      <c r="B2203" s="280" t="s">
        <v>16</v>
      </c>
      <c r="C2203" s="280" t="s">
        <v>17</v>
      </c>
      <c r="D2203" s="38">
        <v>40101</v>
      </c>
      <c r="E2203" s="88">
        <v>-1500</v>
      </c>
    </row>
    <row r="2204" spans="1:5">
      <c r="A2204" s="93"/>
      <c r="B2204" s="67" t="s">
        <v>34</v>
      </c>
      <c r="C2204" s="67" t="s">
        <v>19</v>
      </c>
      <c r="D2204" s="10">
        <v>41029</v>
      </c>
      <c r="E2204" s="7">
        <v>334.75</v>
      </c>
    </row>
    <row r="2205" spans="1:5">
      <c r="A2205" s="52"/>
      <c r="B2205" s="53"/>
      <c r="C2205" s="1253" t="s">
        <v>165</v>
      </c>
      <c r="D2205" s="1254"/>
      <c r="E2205" s="191">
        <f>SUM(E2180:E2204)</f>
        <v>-7973.6100000000006</v>
      </c>
    </row>
    <row r="2206" spans="1:5">
      <c r="A2206" s="55"/>
      <c r="B2206" s="152"/>
      <c r="C2206" s="152"/>
      <c r="D2206" s="28"/>
      <c r="E2206" s="64"/>
    </row>
    <row r="2207" spans="1:5">
      <c r="A2207" s="55"/>
      <c r="B2207" s="152"/>
      <c r="C2207" s="152"/>
      <c r="D2207" s="28"/>
      <c r="E2207" s="64"/>
    </row>
    <row r="2208" spans="1:5">
      <c r="A2208" s="55"/>
      <c r="B2208" s="152"/>
      <c r="C2208" s="152"/>
      <c r="D2208" s="28"/>
      <c r="E2208" s="64"/>
    </row>
    <row r="2209" spans="1:5">
      <c r="A2209" s="19" t="s">
        <v>0</v>
      </c>
      <c r="B2209" s="20"/>
      <c r="C2209" s="20"/>
      <c r="D2209" s="21"/>
      <c r="E2209" s="22"/>
    </row>
    <row r="2210" spans="1:5">
      <c r="A2210" s="19" t="s">
        <v>1</v>
      </c>
      <c r="B2210" s="20"/>
      <c r="C2210" s="19" t="s">
        <v>2</v>
      </c>
      <c r="D2210" s="21"/>
      <c r="E2210" s="21"/>
    </row>
    <row r="2211" spans="1:5">
      <c r="A2211" s="19"/>
      <c r="B2211" s="23"/>
      <c r="C2211" s="20"/>
      <c r="D2211" s="22"/>
      <c r="E2211" s="22"/>
    </row>
    <row r="2212" spans="1:5">
      <c r="A2212" s="19"/>
      <c r="B2212" s="23"/>
      <c r="C2212" s="20"/>
      <c r="D2212" s="22"/>
      <c r="E2212" s="22"/>
    </row>
    <row r="2213" spans="1:5">
      <c r="A2213" s="19" t="s">
        <v>3</v>
      </c>
      <c r="B2213" s="23"/>
      <c r="C2213" s="20"/>
      <c r="D2213" s="22"/>
      <c r="E2213" s="22"/>
    </row>
    <row r="2214" spans="1:5">
      <c r="A2214" s="21"/>
      <c r="B2214" s="24"/>
      <c r="C2214" s="21"/>
      <c r="D2214" s="22"/>
      <c r="E2214" s="22"/>
    </row>
    <row r="2215" spans="1:5">
      <c r="A2215" s="21" t="s">
        <v>242</v>
      </c>
      <c r="B2215" s="24"/>
      <c r="C2215" s="21"/>
      <c r="D2215" s="22"/>
      <c r="E2215" s="22"/>
    </row>
    <row r="2216" spans="1:5">
      <c r="A2216" s="21" t="s">
        <v>5</v>
      </c>
      <c r="B2216" s="21"/>
      <c r="C2216" s="21"/>
      <c r="D2216" s="22"/>
      <c r="E2216" s="22"/>
    </row>
    <row r="2217" spans="1:5">
      <c r="A2217" s="21" t="s">
        <v>6</v>
      </c>
      <c r="B2217" s="22"/>
      <c r="C2217" s="22"/>
      <c r="D2217" s="22"/>
      <c r="E2217" s="22"/>
    </row>
    <row r="2218" spans="1:5">
      <c r="A2218" s="820" t="s">
        <v>7</v>
      </c>
      <c r="B2218" s="26" t="s">
        <v>8</v>
      </c>
      <c r="C2218" s="1238" t="s">
        <v>9</v>
      </c>
      <c r="D2218" s="1240"/>
      <c r="E2218" s="820" t="s">
        <v>10</v>
      </c>
    </row>
    <row r="2219" spans="1:5">
      <c r="A2219" s="27"/>
      <c r="B2219" s="28" t="s">
        <v>11</v>
      </c>
      <c r="C2219" s="820"/>
      <c r="D2219" s="29"/>
      <c r="E2219" s="27" t="s">
        <v>12</v>
      </c>
    </row>
    <row r="2220" spans="1:5">
      <c r="A2220" s="30"/>
      <c r="B2220" s="31"/>
      <c r="C2220" s="821" t="s">
        <v>13</v>
      </c>
      <c r="D2220" s="822" t="s">
        <v>14</v>
      </c>
      <c r="E2220" s="821"/>
    </row>
    <row r="2221" spans="1:5">
      <c r="A2221" s="34" t="s">
        <v>243</v>
      </c>
      <c r="B2221" s="818" t="s">
        <v>166</v>
      </c>
      <c r="C2221" s="823"/>
      <c r="D2221" s="819"/>
      <c r="E2221" s="623">
        <f>+E2205</f>
        <v>-7973.6100000000006</v>
      </c>
    </row>
    <row r="2222" spans="1:5">
      <c r="A2222" s="280"/>
      <c r="B2222" s="280" t="s">
        <v>16</v>
      </c>
      <c r="C2222" s="280" t="s">
        <v>17</v>
      </c>
      <c r="D2222" s="38">
        <v>42870</v>
      </c>
      <c r="E2222" s="211">
        <v>24063</v>
      </c>
    </row>
    <row r="2223" spans="1:5">
      <c r="A2223" s="280"/>
      <c r="B2223" s="281" t="s">
        <v>18</v>
      </c>
      <c r="C2223" s="280" t="s">
        <v>19</v>
      </c>
      <c r="D2223" s="42">
        <v>43190</v>
      </c>
      <c r="E2223" s="284">
        <v>1985527</v>
      </c>
    </row>
    <row r="2224" spans="1:5">
      <c r="A2224" s="280"/>
      <c r="B2224" s="280" t="s">
        <v>759</v>
      </c>
      <c r="C2224" s="280"/>
      <c r="D2224" s="38">
        <v>43190</v>
      </c>
      <c r="E2224" s="211">
        <v>-12592.48</v>
      </c>
    </row>
    <row r="2225" spans="1:6">
      <c r="A2225" s="280"/>
      <c r="B2225" s="280" t="s">
        <v>73</v>
      </c>
      <c r="C2225" s="280" t="s">
        <v>781</v>
      </c>
      <c r="D2225" s="38">
        <v>43250</v>
      </c>
      <c r="E2225" s="835">
        <v>-4112819</v>
      </c>
      <c r="F2225" s="864">
        <v>3643</v>
      </c>
    </row>
    <row r="2226" spans="1:6">
      <c r="A2226" s="280"/>
      <c r="B2226" s="281" t="s">
        <v>18</v>
      </c>
      <c r="C2226" s="280" t="s">
        <v>17</v>
      </c>
      <c r="D2226" s="38">
        <v>43205</v>
      </c>
      <c r="E2226" s="284">
        <v>1926052</v>
      </c>
      <c r="F2226" s="864" t="s">
        <v>820</v>
      </c>
    </row>
    <row r="2227" spans="1:6">
      <c r="A2227" s="280"/>
      <c r="B2227" s="281" t="s">
        <v>18</v>
      </c>
      <c r="C2227" s="280" t="s">
        <v>19</v>
      </c>
      <c r="D2227" s="38">
        <v>43220</v>
      </c>
      <c r="E2227" s="284">
        <v>2211605</v>
      </c>
      <c r="F2227" s="864" t="s">
        <v>829</v>
      </c>
    </row>
    <row r="2228" spans="1:6">
      <c r="A2228" s="280"/>
      <c r="B2228" s="281" t="s">
        <v>18</v>
      </c>
      <c r="C2228" s="280" t="s">
        <v>17</v>
      </c>
      <c r="D2228" s="42">
        <v>43235</v>
      </c>
      <c r="E2228" s="284">
        <v>1378136</v>
      </c>
      <c r="F2228" s="864" t="s">
        <v>829</v>
      </c>
    </row>
    <row r="2229" spans="1:6">
      <c r="A2229" s="280"/>
      <c r="B2229" s="281" t="s">
        <v>18</v>
      </c>
      <c r="C2229" s="280" t="s">
        <v>19</v>
      </c>
      <c r="D2229" s="38">
        <v>43250</v>
      </c>
      <c r="E2229" s="285">
        <v>1177139</v>
      </c>
      <c r="F2229" s="864" t="s">
        <v>829</v>
      </c>
    </row>
    <row r="2230" spans="1:6">
      <c r="A2230" s="280"/>
      <c r="B2230" s="280"/>
      <c r="C2230" s="38"/>
      <c r="D2230" s="38"/>
      <c r="E2230" s="284"/>
    </row>
    <row r="2231" spans="1:6">
      <c r="A2231" s="280"/>
      <c r="B2231" s="280"/>
      <c r="C2231" s="280"/>
      <c r="D2231" s="38"/>
      <c r="E2231" s="89"/>
    </row>
    <row r="2232" spans="1:6">
      <c r="A2232" s="280"/>
      <c r="B2232" s="280"/>
      <c r="C2232" s="280"/>
      <c r="D2232" s="38"/>
      <c r="E2232" s="88"/>
    </row>
    <row r="2233" spans="1:6">
      <c r="A2233" s="280"/>
      <c r="B2233" s="280"/>
      <c r="C2233" s="280"/>
      <c r="D2233" s="38"/>
      <c r="E2233" s="88"/>
    </row>
    <row r="2234" spans="1:6">
      <c r="A2234" s="280"/>
      <c r="B2234" s="280"/>
      <c r="C2234" s="280"/>
      <c r="D2234" s="38"/>
      <c r="E2234" s="88"/>
    </row>
    <row r="2235" spans="1:6">
      <c r="A2235" s="280"/>
      <c r="B2235" s="280"/>
      <c r="C2235" s="280"/>
      <c r="D2235" s="38"/>
      <c r="E2235" s="89"/>
    </row>
    <row r="2236" spans="1:6">
      <c r="A2236" s="41"/>
      <c r="B2236" s="280"/>
      <c r="C2236" s="280"/>
      <c r="D2236" s="38"/>
      <c r="E2236" s="89"/>
    </row>
    <row r="2237" spans="1:6">
      <c r="A2237" s="41"/>
      <c r="B2237" s="280"/>
      <c r="C2237" s="280"/>
      <c r="D2237" s="38"/>
      <c r="E2237" s="88"/>
    </row>
    <row r="2238" spans="1:6">
      <c r="A2238" s="41"/>
      <c r="B2238" s="280"/>
      <c r="C2238" s="280"/>
      <c r="D2238" s="38"/>
      <c r="E2238" s="88"/>
    </row>
    <row r="2239" spans="1:6">
      <c r="A2239" s="41"/>
      <c r="B2239" s="280"/>
      <c r="C2239" s="280"/>
      <c r="D2239" s="38"/>
      <c r="E2239" s="88"/>
    </row>
    <row r="2240" spans="1:6">
      <c r="A2240" s="41"/>
      <c r="B2240" s="280"/>
      <c r="C2240" s="280"/>
      <c r="D2240" s="38"/>
      <c r="E2240" s="88"/>
    </row>
    <row r="2241" spans="1:5">
      <c r="A2241" s="41"/>
      <c r="B2241" s="280"/>
      <c r="C2241" s="282"/>
      <c r="D2241" s="86"/>
      <c r="E2241" s="114"/>
    </row>
    <row r="2242" spans="1:5">
      <c r="A2242" s="280"/>
      <c r="B2242" s="280"/>
      <c r="C2242" s="282"/>
      <c r="D2242" s="38"/>
      <c r="E2242" s="88"/>
    </row>
    <row r="2243" spans="1:5">
      <c r="A2243" s="41"/>
      <c r="B2243" s="280"/>
      <c r="C2243" s="280"/>
      <c r="D2243" s="38"/>
      <c r="E2243" s="88"/>
    </row>
    <row r="2244" spans="1:5">
      <c r="A2244" s="41"/>
      <c r="B2244" s="280"/>
      <c r="C2244" s="280"/>
      <c r="D2244" s="147"/>
      <c r="E2244" s="150"/>
    </row>
    <row r="2245" spans="1:5">
      <c r="A2245" s="41"/>
      <c r="B2245" s="280"/>
      <c r="C2245" s="280"/>
      <c r="D2245" s="38"/>
      <c r="E2245" s="114"/>
    </row>
    <row r="2246" spans="1:5">
      <c r="A2246" s="93"/>
      <c r="B2246" s="67"/>
      <c r="C2246" s="67"/>
      <c r="D2246" s="68"/>
      <c r="E2246" s="151"/>
    </row>
    <row r="2247" spans="1:5">
      <c r="A2247" s="52"/>
      <c r="B2247" s="53"/>
      <c r="C2247" s="1238" t="s">
        <v>801</v>
      </c>
      <c r="D2247" s="1239"/>
      <c r="E2247" s="70">
        <f>SUM(E2221:E2246)</f>
        <v>4569136.91</v>
      </c>
    </row>
    <row r="2248" spans="1:5">
      <c r="A2248" s="55" t="s">
        <v>23</v>
      </c>
      <c r="B2248" s="152"/>
      <c r="C2248" s="152"/>
      <c r="D2248" s="28"/>
      <c r="E2248" s="64"/>
    </row>
    <row r="2249" spans="1:5">
      <c r="A2249" s="55"/>
      <c r="B2249" s="152"/>
      <c r="C2249" s="152"/>
      <c r="D2249" s="28"/>
      <c r="E2249" s="64"/>
    </row>
    <row r="2250" spans="1:5">
      <c r="A2250" s="19" t="s">
        <v>0</v>
      </c>
      <c r="B2250" s="20"/>
      <c r="C2250" s="20"/>
      <c r="D2250" s="21"/>
      <c r="E2250" s="22"/>
    </row>
    <row r="2251" spans="1:5">
      <c r="A2251" s="19" t="s">
        <v>1</v>
      </c>
      <c r="B2251" s="20"/>
      <c r="C2251" s="19" t="s">
        <v>2</v>
      </c>
      <c r="D2251" s="21"/>
      <c r="E2251" s="21"/>
    </row>
    <row r="2252" spans="1:5">
      <c r="A2252" s="19"/>
      <c r="B2252" s="23"/>
      <c r="C2252" s="20"/>
      <c r="D2252" s="22"/>
      <c r="E2252" s="22"/>
    </row>
    <row r="2253" spans="1:5">
      <c r="A2253" s="19"/>
      <c r="B2253" s="23"/>
      <c r="C2253" s="20"/>
      <c r="D2253" s="22"/>
      <c r="E2253" s="22"/>
    </row>
    <row r="2254" spans="1:5">
      <c r="A2254" s="19" t="s">
        <v>3</v>
      </c>
      <c r="B2254" s="23"/>
      <c r="C2254" s="20"/>
      <c r="D2254" s="22"/>
      <c r="E2254" s="22"/>
    </row>
    <row r="2255" spans="1:5">
      <c r="A2255" s="21"/>
      <c r="B2255" s="24"/>
      <c r="C2255" s="21"/>
      <c r="D2255" s="22"/>
      <c r="E2255" s="22"/>
    </row>
    <row r="2256" spans="1:5">
      <c r="A2256" s="21" t="s">
        <v>245</v>
      </c>
      <c r="B2256" s="24"/>
      <c r="C2256" s="21"/>
      <c r="D2256" s="22"/>
      <c r="E2256" s="22"/>
    </row>
    <row r="2257" spans="1:6">
      <c r="A2257" s="21" t="s">
        <v>5</v>
      </c>
      <c r="B2257" s="21"/>
      <c r="C2257" s="21"/>
      <c r="D2257" s="22"/>
      <c r="E2257" s="22"/>
    </row>
    <row r="2258" spans="1:6">
      <c r="A2258" s="21" t="s">
        <v>6</v>
      </c>
      <c r="B2258" s="22"/>
      <c r="C2258" s="22"/>
      <c r="D2258" s="22"/>
      <c r="E2258" s="22"/>
    </row>
    <row r="2259" spans="1:6">
      <c r="A2259" s="820" t="s">
        <v>7</v>
      </c>
      <c r="B2259" s="26" t="s">
        <v>8</v>
      </c>
      <c r="C2259" s="1238" t="s">
        <v>9</v>
      </c>
      <c r="D2259" s="1240"/>
      <c r="E2259" s="820" t="s">
        <v>10</v>
      </c>
    </row>
    <row r="2260" spans="1:6">
      <c r="A2260" s="27"/>
      <c r="B2260" s="28" t="s">
        <v>11</v>
      </c>
      <c r="C2260" s="820"/>
      <c r="D2260" s="29"/>
      <c r="E2260" s="27" t="s">
        <v>12</v>
      </c>
    </row>
    <row r="2261" spans="1:6">
      <c r="A2261" s="30"/>
      <c r="B2261" s="31"/>
      <c r="C2261" s="821" t="s">
        <v>13</v>
      </c>
      <c r="D2261" s="822" t="s">
        <v>14</v>
      </c>
      <c r="E2261" s="821"/>
    </row>
    <row r="2262" spans="1:6">
      <c r="A2262" s="34" t="s">
        <v>246</v>
      </c>
      <c r="B2262" s="34" t="s">
        <v>16</v>
      </c>
      <c r="C2262" s="280" t="s">
        <v>17</v>
      </c>
      <c r="D2262" s="35">
        <v>38990</v>
      </c>
      <c r="E2262" s="207">
        <v>131</v>
      </c>
    </row>
    <row r="2263" spans="1:6">
      <c r="A2263" s="41"/>
      <c r="B2263" s="280" t="s">
        <v>26</v>
      </c>
      <c r="C2263" s="280" t="s">
        <v>17</v>
      </c>
      <c r="D2263" s="38">
        <v>39767</v>
      </c>
      <c r="E2263" s="200">
        <v>-1500</v>
      </c>
    </row>
    <row r="2264" spans="1:6">
      <c r="A2264" s="41"/>
      <c r="B2264" s="280" t="s">
        <v>16</v>
      </c>
      <c r="C2264" s="280" t="s">
        <v>17</v>
      </c>
      <c r="D2264" s="38">
        <v>39979</v>
      </c>
      <c r="E2264" s="201">
        <v>15734</v>
      </c>
    </row>
    <row r="2265" spans="1:6">
      <c r="A2265" s="47"/>
      <c r="B2265" s="280" t="s">
        <v>247</v>
      </c>
      <c r="C2265" s="280" t="s">
        <v>17</v>
      </c>
      <c r="D2265" s="147">
        <v>41374</v>
      </c>
      <c r="E2265" s="212">
        <v>-524</v>
      </c>
    </row>
    <row r="2266" spans="1:6">
      <c r="A2266" s="47"/>
      <c r="B2266" s="281" t="s">
        <v>18</v>
      </c>
      <c r="C2266" s="280" t="s">
        <v>19</v>
      </c>
      <c r="D2266" s="42">
        <v>43190</v>
      </c>
      <c r="E2266" s="835">
        <v>4112819</v>
      </c>
      <c r="F2266" s="864">
        <v>3642</v>
      </c>
    </row>
    <row r="2267" spans="1:6">
      <c r="A2267" s="47"/>
      <c r="B2267" s="281" t="s">
        <v>18</v>
      </c>
      <c r="C2267" s="280" t="s">
        <v>19</v>
      </c>
      <c r="D2267" s="147">
        <v>43250</v>
      </c>
      <c r="E2267" s="284">
        <v>2281082</v>
      </c>
      <c r="F2267" s="864" t="s">
        <v>820</v>
      </c>
    </row>
    <row r="2268" spans="1:6">
      <c r="A2268" s="47"/>
      <c r="B2268" s="116"/>
      <c r="C2268" s="280"/>
      <c r="D2268" s="147"/>
      <c r="E2268" s="284"/>
    </row>
    <row r="2269" spans="1:6">
      <c r="A2269" s="47"/>
      <c r="B2269" s="116"/>
      <c r="C2269" s="280"/>
      <c r="D2269" s="147"/>
      <c r="E2269" s="284"/>
    </row>
    <row r="2270" spans="1:6">
      <c r="A2270" s="47"/>
      <c r="B2270" s="116"/>
      <c r="C2270" s="280"/>
      <c r="D2270" s="147"/>
      <c r="E2270" s="284"/>
    </row>
    <row r="2271" spans="1:6">
      <c r="A2271" s="47"/>
      <c r="B2271" s="116"/>
      <c r="C2271" s="280"/>
      <c r="D2271" s="147"/>
      <c r="E2271" s="212"/>
    </row>
    <row r="2272" spans="1:6">
      <c r="A2272" s="280"/>
      <c r="B2272" s="116"/>
      <c r="C2272" s="280"/>
      <c r="D2272" s="38"/>
      <c r="E2272" s="284"/>
    </row>
    <row r="2273" spans="1:5">
      <c r="A2273" s="41"/>
      <c r="B2273" s="280"/>
      <c r="C2273" s="280"/>
      <c r="D2273" s="38"/>
      <c r="E2273" s="60"/>
    </row>
    <row r="2274" spans="1:5">
      <c r="A2274" s="41"/>
      <c r="B2274" s="280"/>
      <c r="C2274" s="280"/>
      <c r="D2274" s="38"/>
      <c r="E2274" s="60"/>
    </row>
    <row r="2275" spans="1:5">
      <c r="A2275" s="41"/>
      <c r="B2275" s="280"/>
      <c r="C2275" s="280"/>
      <c r="D2275" s="38"/>
      <c r="E2275" s="60"/>
    </row>
    <row r="2276" spans="1:5">
      <c r="A2276" s="41"/>
      <c r="B2276" s="280"/>
      <c r="C2276" s="280"/>
      <c r="D2276" s="38"/>
      <c r="E2276" s="60"/>
    </row>
    <row r="2277" spans="1:5">
      <c r="A2277" s="41"/>
      <c r="B2277" s="280"/>
      <c r="C2277" s="280"/>
      <c r="D2277" s="38"/>
      <c r="E2277" s="60"/>
    </row>
    <row r="2278" spans="1:5">
      <c r="A2278" s="41"/>
      <c r="B2278" s="280"/>
      <c r="C2278" s="280"/>
      <c r="D2278" s="38"/>
      <c r="E2278" s="60"/>
    </row>
    <row r="2279" spans="1:5">
      <c r="A2279" s="41"/>
      <c r="B2279" s="280"/>
      <c r="C2279" s="280"/>
      <c r="D2279" s="38"/>
      <c r="E2279" s="60"/>
    </row>
    <row r="2280" spans="1:5">
      <c r="A2280" s="41"/>
      <c r="B2280" s="280"/>
      <c r="C2280" s="280"/>
      <c r="D2280" s="38"/>
      <c r="E2280" s="60"/>
    </row>
    <row r="2281" spans="1:5">
      <c r="A2281" s="41"/>
      <c r="B2281" s="280"/>
      <c r="C2281" s="280"/>
      <c r="D2281" s="38"/>
      <c r="E2281" s="58"/>
    </row>
    <row r="2282" spans="1:5">
      <c r="A2282" s="280"/>
      <c r="B2282" s="281"/>
      <c r="C2282" s="280"/>
      <c r="D2282" s="45"/>
      <c r="E2282" s="182"/>
    </row>
    <row r="2283" spans="1:5">
      <c r="A2283" s="280"/>
      <c r="B2283" s="281"/>
      <c r="C2283" s="280"/>
      <c r="D2283" s="45"/>
      <c r="E2283" s="182"/>
    </row>
    <row r="2284" spans="1:5">
      <c r="A2284" s="280"/>
      <c r="B2284" s="281"/>
      <c r="C2284" s="280"/>
      <c r="D2284" s="45"/>
      <c r="E2284" s="182"/>
    </row>
    <row r="2285" spans="1:5">
      <c r="A2285" s="47"/>
      <c r="B2285" s="48"/>
      <c r="C2285" s="47"/>
      <c r="D2285" s="49"/>
      <c r="E2285" s="50"/>
    </row>
    <row r="2286" spans="1:5">
      <c r="A2286" s="30"/>
      <c r="B2286" s="51"/>
      <c r="C2286" s="30"/>
      <c r="D2286" s="49"/>
      <c r="E2286" s="50"/>
    </row>
    <row r="2287" spans="1:5">
      <c r="A2287" s="52"/>
      <c r="B2287" s="53"/>
      <c r="C2287" s="1238" t="s">
        <v>801</v>
      </c>
      <c r="D2287" s="1239"/>
      <c r="E2287" s="62">
        <f>SUM(E2262:E2286)</f>
        <v>6407742</v>
      </c>
    </row>
    <row r="2288" spans="1:5">
      <c r="A2288" s="55" t="s">
        <v>23</v>
      </c>
      <c r="B2288" s="53"/>
      <c r="C2288" s="53"/>
      <c r="D2288" s="53"/>
      <c r="E2288" s="836"/>
    </row>
    <row r="2289" spans="1:5">
      <c r="A2289" s="19" t="s">
        <v>0</v>
      </c>
      <c r="B2289" s="20"/>
      <c r="C2289" s="20"/>
      <c r="D2289" s="21"/>
      <c r="E2289" s="22"/>
    </row>
    <row r="2290" spans="1:5">
      <c r="A2290" s="19" t="s">
        <v>1</v>
      </c>
      <c r="B2290" s="20"/>
      <c r="C2290" s="19" t="s">
        <v>2</v>
      </c>
      <c r="D2290" s="21"/>
      <c r="E2290" s="21"/>
    </row>
    <row r="2291" spans="1:5">
      <c r="A2291" s="19"/>
      <c r="B2291" s="23"/>
      <c r="C2291" s="20"/>
      <c r="D2291" s="22"/>
      <c r="E2291" s="22"/>
    </row>
    <row r="2292" spans="1:5">
      <c r="A2292" s="19" t="s">
        <v>3</v>
      </c>
      <c r="B2292" s="23"/>
      <c r="C2292" s="20"/>
      <c r="D2292" s="22"/>
      <c r="E2292" s="22"/>
    </row>
    <row r="2293" spans="1:5">
      <c r="A2293" s="21"/>
      <c r="B2293" s="24"/>
      <c r="C2293" s="21"/>
      <c r="D2293" s="22"/>
      <c r="E2293" s="22"/>
    </row>
    <row r="2294" spans="1:5">
      <c r="A2294" s="21" t="s">
        <v>248</v>
      </c>
      <c r="B2294" s="24"/>
      <c r="C2294" s="21"/>
      <c r="D2294" s="22"/>
      <c r="E2294" s="22"/>
    </row>
    <row r="2295" spans="1:5">
      <c r="A2295" s="21" t="s">
        <v>5</v>
      </c>
      <c r="B2295" s="21"/>
      <c r="C2295" s="21"/>
      <c r="D2295" s="22"/>
      <c r="E2295" s="22"/>
    </row>
    <row r="2296" spans="1:5">
      <c r="A2296" s="21" t="s">
        <v>6</v>
      </c>
      <c r="B2296" s="22"/>
      <c r="C2296" s="22"/>
      <c r="D2296" s="22"/>
      <c r="E2296" s="22"/>
    </row>
    <row r="2297" spans="1:5">
      <c r="A2297" s="820" t="s">
        <v>7</v>
      </c>
      <c r="B2297" s="26" t="s">
        <v>8</v>
      </c>
      <c r="C2297" s="1238" t="s">
        <v>9</v>
      </c>
      <c r="D2297" s="1240"/>
      <c r="E2297" s="820" t="s">
        <v>10</v>
      </c>
    </row>
    <row r="2298" spans="1:5">
      <c r="A2298" s="27"/>
      <c r="B2298" s="28" t="s">
        <v>11</v>
      </c>
      <c r="C2298" s="820"/>
      <c r="D2298" s="29"/>
      <c r="E2298" s="27" t="s">
        <v>12</v>
      </c>
    </row>
    <row r="2299" spans="1:5">
      <c r="A2299" s="30"/>
      <c r="B2299" s="31"/>
      <c r="C2299" s="821" t="s">
        <v>13</v>
      </c>
      <c r="D2299" s="822" t="s">
        <v>14</v>
      </c>
      <c r="E2299" s="821"/>
    </row>
    <row r="2300" spans="1:5">
      <c r="A2300" s="34" t="s">
        <v>249</v>
      </c>
      <c r="B2300" s="34" t="s">
        <v>26</v>
      </c>
      <c r="C2300" s="280" t="s">
        <v>17</v>
      </c>
      <c r="D2300" s="35">
        <v>39036</v>
      </c>
      <c r="E2300" s="661">
        <v>-11102.48</v>
      </c>
    </row>
    <row r="2301" spans="1:5">
      <c r="A2301" s="280"/>
      <c r="B2301" s="280" t="s">
        <v>26</v>
      </c>
      <c r="C2301" s="280" t="s">
        <v>17</v>
      </c>
      <c r="D2301" s="38">
        <v>39217</v>
      </c>
      <c r="E2301" s="200">
        <v>-50349.5</v>
      </c>
    </row>
    <row r="2302" spans="1:5">
      <c r="A2302" s="280"/>
      <c r="B2302" s="280" t="s">
        <v>26</v>
      </c>
      <c r="C2302" s="280" t="s">
        <v>17</v>
      </c>
      <c r="D2302" s="38">
        <v>39309</v>
      </c>
      <c r="E2302" s="200">
        <v>-70544</v>
      </c>
    </row>
    <row r="2303" spans="1:5">
      <c r="A2303" s="280"/>
      <c r="B2303" s="280" t="s">
        <v>26</v>
      </c>
      <c r="C2303" s="280" t="s">
        <v>17</v>
      </c>
      <c r="D2303" s="38">
        <v>39340</v>
      </c>
      <c r="E2303" s="655">
        <v>-25178</v>
      </c>
    </row>
    <row r="2304" spans="1:5">
      <c r="A2304" s="280"/>
      <c r="B2304" s="280" t="s">
        <v>16</v>
      </c>
      <c r="C2304" s="280" t="s">
        <v>19</v>
      </c>
      <c r="D2304" s="38">
        <v>39355</v>
      </c>
      <c r="E2304" s="284">
        <v>620</v>
      </c>
    </row>
    <row r="2305" spans="1:6">
      <c r="A2305" s="280"/>
      <c r="B2305" s="280" t="s">
        <v>26</v>
      </c>
      <c r="C2305" s="280" t="s">
        <v>17</v>
      </c>
      <c r="D2305" s="38">
        <v>39522</v>
      </c>
      <c r="E2305" s="655">
        <v>-270</v>
      </c>
    </row>
    <row r="2306" spans="1:6">
      <c r="A2306" s="280"/>
      <c r="B2306" s="280" t="s">
        <v>26</v>
      </c>
      <c r="C2306" s="280" t="s">
        <v>17</v>
      </c>
      <c r="D2306" s="38">
        <v>39675</v>
      </c>
      <c r="E2306" s="655">
        <v>-3960</v>
      </c>
    </row>
    <row r="2307" spans="1:6">
      <c r="A2307" s="280"/>
      <c r="B2307" s="280" t="s">
        <v>26</v>
      </c>
      <c r="C2307" s="280" t="s">
        <v>17</v>
      </c>
      <c r="D2307" s="38">
        <v>39614</v>
      </c>
      <c r="E2307" s="200">
        <v>-13572</v>
      </c>
    </row>
    <row r="2308" spans="1:6">
      <c r="A2308" s="280"/>
      <c r="B2308" s="280" t="s">
        <v>16</v>
      </c>
      <c r="C2308" s="280" t="s">
        <v>17</v>
      </c>
      <c r="D2308" s="38">
        <v>39736</v>
      </c>
      <c r="E2308" s="654">
        <v>9188</v>
      </c>
    </row>
    <row r="2309" spans="1:6">
      <c r="A2309" s="280"/>
      <c r="B2309" s="280" t="s">
        <v>16</v>
      </c>
      <c r="C2309" s="280" t="s">
        <v>19</v>
      </c>
      <c r="D2309" s="38">
        <v>39752</v>
      </c>
      <c r="E2309" s="284">
        <v>2090</v>
      </c>
    </row>
    <row r="2310" spans="1:6">
      <c r="A2310" s="280"/>
      <c r="B2310" s="280" t="s">
        <v>26</v>
      </c>
      <c r="C2310" s="280" t="s">
        <v>17</v>
      </c>
      <c r="D2310" s="38">
        <v>39767</v>
      </c>
      <c r="E2310" s="655">
        <v>-109.2</v>
      </c>
    </row>
    <row r="2311" spans="1:6">
      <c r="A2311" s="280"/>
      <c r="B2311" s="280" t="s">
        <v>18</v>
      </c>
      <c r="C2311" s="280" t="s">
        <v>17</v>
      </c>
      <c r="D2311" s="38">
        <v>39797</v>
      </c>
      <c r="E2311" s="655">
        <v>-40500</v>
      </c>
    </row>
    <row r="2312" spans="1:6">
      <c r="A2312" s="41"/>
      <c r="B2312" s="280" t="s">
        <v>16</v>
      </c>
      <c r="C2312" s="280" t="s">
        <v>17</v>
      </c>
      <c r="D2312" s="38">
        <v>39979</v>
      </c>
      <c r="E2312" s="284">
        <v>1036</v>
      </c>
    </row>
    <row r="2313" spans="1:6">
      <c r="A2313" s="41"/>
      <c r="B2313" s="280" t="s">
        <v>16</v>
      </c>
      <c r="C2313" s="280" t="s">
        <v>19</v>
      </c>
      <c r="D2313" s="38">
        <v>39994</v>
      </c>
      <c r="E2313" s="284">
        <v>950</v>
      </c>
    </row>
    <row r="2314" spans="1:6">
      <c r="A2314" s="41"/>
      <c r="B2314" s="280" t="s">
        <v>26</v>
      </c>
      <c r="C2314" s="280" t="s">
        <v>17</v>
      </c>
      <c r="D2314" s="38">
        <v>40071</v>
      </c>
      <c r="E2314" s="655">
        <v>-8610</v>
      </c>
    </row>
    <row r="2315" spans="1:6">
      <c r="A2315" s="41"/>
      <c r="B2315" s="280" t="s">
        <v>250</v>
      </c>
      <c r="C2315" s="280" t="s">
        <v>17</v>
      </c>
      <c r="D2315" s="38">
        <v>40313</v>
      </c>
      <c r="E2315" s="284">
        <v>100.6</v>
      </c>
    </row>
    <row r="2316" spans="1:6">
      <c r="A2316" s="41"/>
      <c r="B2316" s="282" t="s">
        <v>251</v>
      </c>
      <c r="C2316" s="282" t="s">
        <v>19</v>
      </c>
      <c r="D2316" s="38">
        <v>40786</v>
      </c>
      <c r="E2316" s="284">
        <v>764</v>
      </c>
    </row>
    <row r="2317" spans="1:6">
      <c r="A2317" s="41"/>
      <c r="B2317" s="280" t="s">
        <v>252</v>
      </c>
      <c r="C2317" s="282" t="s">
        <v>17</v>
      </c>
      <c r="D2317" s="42">
        <v>42658</v>
      </c>
      <c r="E2317" s="701">
        <v>-9000</v>
      </c>
    </row>
    <row r="2318" spans="1:6">
      <c r="A2318" s="47"/>
      <c r="B2318" s="281"/>
      <c r="C2318" s="47" t="s">
        <v>536</v>
      </c>
      <c r="D2318" s="42">
        <v>43100</v>
      </c>
      <c r="E2318" s="662">
        <v>89544.76</v>
      </c>
    </row>
    <row r="2319" spans="1:6">
      <c r="A2319" s="47"/>
      <c r="B2319" s="281" t="s">
        <v>18</v>
      </c>
      <c r="C2319" s="280" t="s">
        <v>19</v>
      </c>
      <c r="D2319" s="42">
        <v>43220</v>
      </c>
      <c r="E2319" s="50">
        <v>7687798</v>
      </c>
      <c r="F2319" s="864" t="s">
        <v>820</v>
      </c>
    </row>
    <row r="2320" spans="1:6">
      <c r="A2320" s="41"/>
      <c r="B2320" s="281" t="s">
        <v>18</v>
      </c>
      <c r="C2320" s="280" t="s">
        <v>19</v>
      </c>
      <c r="D2320" s="42">
        <v>43235</v>
      </c>
      <c r="E2320" s="284">
        <v>6803396</v>
      </c>
      <c r="F2320" s="864" t="s">
        <v>829</v>
      </c>
    </row>
    <row r="2321" spans="1:5">
      <c r="A2321" s="47"/>
      <c r="B2321" s="281" t="s">
        <v>18</v>
      </c>
      <c r="C2321" s="280" t="s">
        <v>17</v>
      </c>
      <c r="D2321" s="38">
        <v>43250</v>
      </c>
      <c r="E2321" s="284">
        <v>7888002</v>
      </c>
    </row>
    <row r="2322" spans="1:5">
      <c r="A2322" s="47"/>
      <c r="B2322" s="281"/>
      <c r="C2322" s="280"/>
      <c r="D2322" s="42"/>
      <c r="E2322" s="708"/>
    </row>
    <row r="2323" spans="1:5">
      <c r="A2323" s="280"/>
      <c r="B2323" s="281"/>
      <c r="C2323" s="280"/>
      <c r="D2323" s="38"/>
      <c r="E2323" s="284"/>
    </row>
    <row r="2324" spans="1:5">
      <c r="A2324" s="47"/>
      <c r="B2324" s="281"/>
      <c r="C2324" s="47"/>
      <c r="D2324" s="42"/>
      <c r="E2324" s="50"/>
    </row>
    <row r="2325" spans="1:5">
      <c r="A2325" s="47"/>
      <c r="B2325" s="281"/>
      <c r="C2325" s="47"/>
      <c r="D2325" s="42"/>
      <c r="E2325" s="50"/>
    </row>
    <row r="2326" spans="1:5">
      <c r="A2326" s="47"/>
      <c r="B2326" s="281"/>
      <c r="C2326" s="47"/>
      <c r="D2326" s="42"/>
      <c r="E2326" s="50"/>
    </row>
    <row r="2327" spans="1:5">
      <c r="A2327" s="30"/>
      <c r="B2327" s="51"/>
      <c r="C2327" s="30"/>
      <c r="D2327" s="42"/>
      <c r="E2327" s="50"/>
    </row>
    <row r="2328" spans="1:5">
      <c r="A2328" s="52"/>
      <c r="B2328" s="53"/>
      <c r="C2328" s="1238" t="s">
        <v>801</v>
      </c>
      <c r="D2328" s="1239"/>
      <c r="E2328" s="140">
        <f>SUM(E2300:E2327)</f>
        <v>22250294.18</v>
      </c>
    </row>
    <row r="2329" spans="1:5">
      <c r="A2329" s="55" t="s">
        <v>23</v>
      </c>
      <c r="B2329" s="152"/>
      <c r="C2329" s="152"/>
      <c r="D2329" s="28"/>
      <c r="E2329" s="64"/>
    </row>
    <row r="2330" spans="1:5">
      <c r="A2330" s="19" t="s">
        <v>0</v>
      </c>
      <c r="B2330" s="20"/>
      <c r="C2330" s="20"/>
      <c r="D2330" s="21"/>
      <c r="E2330" s="22"/>
    </row>
    <row r="2331" spans="1:5">
      <c r="A2331" s="19" t="s">
        <v>1</v>
      </c>
      <c r="B2331" s="20"/>
      <c r="C2331" s="19" t="s">
        <v>2</v>
      </c>
      <c r="D2331" s="21"/>
      <c r="E2331" s="21"/>
    </row>
    <row r="2332" spans="1:5">
      <c r="A2332" s="19"/>
      <c r="B2332" s="23"/>
      <c r="C2332" s="20"/>
      <c r="D2332" s="22"/>
      <c r="E2332" s="22"/>
    </row>
    <row r="2333" spans="1:5">
      <c r="A2333" s="19"/>
      <c r="B2333" s="23"/>
      <c r="C2333" s="20"/>
      <c r="D2333" s="22"/>
      <c r="E2333" s="22"/>
    </row>
    <row r="2334" spans="1:5">
      <c r="A2334" s="19" t="s">
        <v>3</v>
      </c>
      <c r="B2334" s="23"/>
      <c r="C2334" s="20"/>
      <c r="D2334" s="22"/>
      <c r="E2334" s="22"/>
    </row>
    <row r="2335" spans="1:5">
      <c r="A2335" s="21"/>
      <c r="B2335" s="24"/>
      <c r="C2335" s="21"/>
      <c r="D2335" s="22"/>
      <c r="E2335" s="22"/>
    </row>
    <row r="2336" spans="1:5">
      <c r="A2336" s="21" t="s">
        <v>253</v>
      </c>
      <c r="B2336" s="24"/>
      <c r="C2336" s="21"/>
      <c r="D2336" s="22"/>
      <c r="E2336" s="22"/>
    </row>
    <row r="2337" spans="1:5">
      <c r="A2337" s="21" t="s">
        <v>5</v>
      </c>
      <c r="B2337" s="21"/>
      <c r="C2337" s="21"/>
      <c r="D2337" s="22"/>
      <c r="E2337" s="22"/>
    </row>
    <row r="2338" spans="1:5">
      <c r="A2338" s="21" t="s">
        <v>6</v>
      </c>
      <c r="B2338" s="22"/>
      <c r="C2338" s="22"/>
      <c r="D2338" s="22"/>
      <c r="E2338" s="22"/>
    </row>
    <row r="2339" spans="1:5">
      <c r="A2339" s="820" t="s">
        <v>7</v>
      </c>
      <c r="B2339" s="26" t="s">
        <v>8</v>
      </c>
      <c r="C2339" s="1238" t="s">
        <v>9</v>
      </c>
      <c r="D2339" s="1240"/>
      <c r="E2339" s="820" t="s">
        <v>10</v>
      </c>
    </row>
    <row r="2340" spans="1:5">
      <c r="A2340" s="27"/>
      <c r="B2340" s="28" t="s">
        <v>11</v>
      </c>
      <c r="C2340" s="820"/>
      <c r="D2340" s="29"/>
      <c r="E2340" s="27" t="s">
        <v>12</v>
      </c>
    </row>
    <row r="2341" spans="1:5">
      <c r="A2341" s="30"/>
      <c r="B2341" s="31"/>
      <c r="C2341" s="821" t="s">
        <v>13</v>
      </c>
      <c r="D2341" s="822" t="s">
        <v>14</v>
      </c>
      <c r="E2341" s="821"/>
    </row>
    <row r="2342" spans="1:5">
      <c r="A2342" s="34" t="s">
        <v>254</v>
      </c>
      <c r="B2342" s="34" t="s">
        <v>26</v>
      </c>
      <c r="C2342" s="280" t="s">
        <v>19</v>
      </c>
      <c r="D2342" s="35">
        <v>38929</v>
      </c>
      <c r="E2342" s="94">
        <v>-8545.36</v>
      </c>
    </row>
    <row r="2343" spans="1:5">
      <c r="A2343" s="280"/>
      <c r="B2343" s="280" t="s">
        <v>26</v>
      </c>
      <c r="C2343" s="280" t="s">
        <v>19</v>
      </c>
      <c r="D2343" s="38">
        <v>38960</v>
      </c>
      <c r="E2343" s="88">
        <v>-10037.450000000001</v>
      </c>
    </row>
    <row r="2344" spans="1:5">
      <c r="A2344" s="41"/>
      <c r="B2344" s="280" t="s">
        <v>26</v>
      </c>
      <c r="C2344" s="280" t="s">
        <v>17</v>
      </c>
      <c r="D2344" s="38">
        <v>39097</v>
      </c>
      <c r="E2344" s="88">
        <v>-6538.05</v>
      </c>
    </row>
    <row r="2345" spans="1:5">
      <c r="A2345" s="41"/>
      <c r="B2345" s="280" t="s">
        <v>26</v>
      </c>
      <c r="C2345" s="280" t="s">
        <v>19</v>
      </c>
      <c r="D2345" s="38" t="s">
        <v>255</v>
      </c>
      <c r="E2345" s="88">
        <v>-417</v>
      </c>
    </row>
    <row r="2346" spans="1:5">
      <c r="A2346" s="41"/>
      <c r="B2346" s="280" t="s">
        <v>16</v>
      </c>
      <c r="C2346" s="280" t="s">
        <v>19</v>
      </c>
      <c r="D2346" s="38" t="s">
        <v>256</v>
      </c>
      <c r="E2346" s="89">
        <v>500</v>
      </c>
    </row>
    <row r="2347" spans="1:5">
      <c r="A2347" s="41"/>
      <c r="B2347" s="280" t="s">
        <v>16</v>
      </c>
      <c r="C2347" s="280" t="s">
        <v>19</v>
      </c>
      <c r="D2347" s="38">
        <v>39660</v>
      </c>
      <c r="E2347" s="89">
        <v>200</v>
      </c>
    </row>
    <row r="2348" spans="1:5">
      <c r="A2348" s="41"/>
      <c r="B2348" s="280" t="s">
        <v>16</v>
      </c>
      <c r="C2348" s="280" t="s">
        <v>17</v>
      </c>
      <c r="D2348" s="38">
        <v>39887</v>
      </c>
      <c r="E2348" s="89">
        <v>112.41</v>
      </c>
    </row>
    <row r="2349" spans="1:5">
      <c r="A2349" s="47"/>
      <c r="B2349" s="280" t="s">
        <v>58</v>
      </c>
      <c r="C2349" s="282" t="s">
        <v>19</v>
      </c>
      <c r="D2349" s="38">
        <v>40786</v>
      </c>
      <c r="E2349" s="89">
        <v>-13680</v>
      </c>
    </row>
    <row r="2350" spans="1:5">
      <c r="A2350" s="47"/>
      <c r="B2350" s="280" t="s">
        <v>18</v>
      </c>
      <c r="C2350" s="280" t="s">
        <v>17</v>
      </c>
      <c r="D2350" s="38">
        <v>40801</v>
      </c>
      <c r="E2350" s="89">
        <v>408122</v>
      </c>
    </row>
    <row r="2351" spans="1:5">
      <c r="A2351" s="47"/>
      <c r="B2351" s="280" t="s">
        <v>130</v>
      </c>
      <c r="C2351" s="282" t="s">
        <v>257</v>
      </c>
      <c r="D2351" s="38">
        <v>40816</v>
      </c>
      <c r="E2351" s="90">
        <v>-290770</v>
      </c>
    </row>
    <row r="2352" spans="1:5">
      <c r="A2352" s="47"/>
      <c r="B2352" s="280" t="s">
        <v>58</v>
      </c>
      <c r="C2352" s="280" t="s">
        <v>17</v>
      </c>
      <c r="D2352" s="38">
        <v>41379</v>
      </c>
      <c r="E2352" s="88">
        <v>-600</v>
      </c>
    </row>
    <row r="2353" spans="1:6">
      <c r="A2353" s="41"/>
      <c r="B2353" s="281" t="s">
        <v>18</v>
      </c>
      <c r="C2353" s="280" t="s">
        <v>19</v>
      </c>
      <c r="D2353" s="42">
        <v>43250</v>
      </c>
      <c r="E2353" s="89">
        <v>3484660</v>
      </c>
      <c r="F2353" s="864" t="s">
        <v>820</v>
      </c>
    </row>
    <row r="2354" spans="1:6">
      <c r="A2354" s="280"/>
      <c r="B2354" s="281"/>
      <c r="C2354" s="280"/>
      <c r="D2354" s="42"/>
      <c r="E2354" s="89">
        <v>2</v>
      </c>
    </row>
    <row r="2355" spans="1:6">
      <c r="A2355" s="41"/>
      <c r="B2355" s="280"/>
      <c r="C2355" s="282"/>
      <c r="D2355" s="38"/>
      <c r="E2355" s="89"/>
    </row>
    <row r="2356" spans="1:6">
      <c r="A2356" s="280"/>
      <c r="B2356" s="280"/>
      <c r="C2356" s="280"/>
      <c r="D2356" s="38"/>
      <c r="E2356" s="89"/>
    </row>
    <row r="2357" spans="1:6">
      <c r="A2357" s="41"/>
      <c r="B2357" s="280"/>
      <c r="C2357" s="280"/>
      <c r="D2357" s="38"/>
      <c r="E2357" s="89"/>
    </row>
    <row r="2358" spans="1:6">
      <c r="A2358" s="41"/>
      <c r="B2358" s="281"/>
      <c r="C2358" s="280"/>
      <c r="D2358" s="42"/>
      <c r="E2358" s="89"/>
    </row>
    <row r="2359" spans="1:6">
      <c r="A2359" s="41"/>
      <c r="B2359" s="281"/>
      <c r="C2359" s="280"/>
      <c r="D2359" s="42"/>
      <c r="E2359" s="89"/>
    </row>
    <row r="2360" spans="1:6">
      <c r="A2360" s="41"/>
      <c r="B2360" s="281"/>
      <c r="C2360" s="280"/>
      <c r="D2360" s="42"/>
      <c r="E2360" s="89"/>
    </row>
    <row r="2361" spans="1:6">
      <c r="A2361" s="41"/>
      <c r="B2361" s="281"/>
      <c r="C2361" s="280"/>
      <c r="D2361" s="42"/>
      <c r="E2361" s="89"/>
    </row>
    <row r="2362" spans="1:6">
      <c r="A2362" s="41"/>
      <c r="B2362" s="281"/>
      <c r="C2362" s="280"/>
      <c r="D2362" s="42"/>
      <c r="E2362" s="89"/>
    </row>
    <row r="2363" spans="1:6">
      <c r="A2363" s="280"/>
      <c r="B2363" s="281"/>
      <c r="C2363" s="280"/>
      <c r="D2363" s="45"/>
      <c r="E2363" s="153"/>
    </row>
    <row r="2364" spans="1:6">
      <c r="A2364" s="280"/>
      <c r="B2364" s="281"/>
      <c r="C2364" s="280"/>
      <c r="D2364" s="45"/>
      <c r="E2364" s="153"/>
    </row>
    <row r="2365" spans="1:6">
      <c r="A2365" s="280"/>
      <c r="B2365" s="281"/>
      <c r="C2365" s="280"/>
      <c r="D2365" s="45"/>
      <c r="E2365" s="153"/>
    </row>
    <row r="2366" spans="1:6">
      <c r="A2366" s="280"/>
      <c r="B2366" s="281"/>
      <c r="C2366" s="280"/>
      <c r="D2366" s="45"/>
      <c r="E2366" s="153"/>
    </row>
    <row r="2367" spans="1:6">
      <c r="A2367" s="47"/>
      <c r="B2367" s="48"/>
      <c r="C2367" s="47"/>
      <c r="D2367" s="49"/>
      <c r="E2367" s="154"/>
    </row>
    <row r="2368" spans="1:6">
      <c r="A2368" s="30"/>
      <c r="B2368" s="51"/>
      <c r="C2368" s="30"/>
      <c r="D2368" s="49"/>
      <c r="E2368" s="154"/>
    </row>
    <row r="2369" spans="1:5">
      <c r="A2369" s="52"/>
      <c r="B2369" s="53"/>
      <c r="C2369" s="1238" t="s">
        <v>801</v>
      </c>
      <c r="D2369" s="1239"/>
      <c r="E2369" s="62">
        <f>SUM(E2342:E2368)</f>
        <v>3563008.55</v>
      </c>
    </row>
    <row r="2370" spans="1:5">
      <c r="A2370" s="55" t="s">
        <v>23</v>
      </c>
      <c r="B2370" s="53"/>
      <c r="C2370" s="53"/>
      <c r="D2370" s="53"/>
      <c r="E2370" s="53"/>
    </row>
    <row r="2371" spans="1:5">
      <c r="A2371" s="19" t="s">
        <v>0</v>
      </c>
      <c r="B2371" s="20"/>
      <c r="C2371" s="20"/>
      <c r="D2371" s="21"/>
      <c r="E2371" s="22"/>
    </row>
    <row r="2372" spans="1:5">
      <c r="A2372" s="19" t="s">
        <v>1</v>
      </c>
      <c r="B2372" s="20"/>
      <c r="C2372" s="19" t="s">
        <v>2</v>
      </c>
      <c r="D2372" s="21"/>
      <c r="E2372" s="21"/>
    </row>
    <row r="2373" spans="1:5">
      <c r="A2373" s="19"/>
      <c r="B2373" s="23"/>
      <c r="C2373" s="20"/>
      <c r="D2373" s="22"/>
      <c r="E2373" s="22"/>
    </row>
    <row r="2374" spans="1:5">
      <c r="A2374" s="19"/>
      <c r="B2374" s="23"/>
      <c r="C2374" s="20"/>
      <c r="D2374" s="22"/>
      <c r="E2374" s="22"/>
    </row>
    <row r="2375" spans="1:5">
      <c r="A2375" s="19" t="s">
        <v>3</v>
      </c>
      <c r="B2375" s="23"/>
      <c r="C2375" s="20"/>
      <c r="D2375" s="22"/>
      <c r="E2375" s="22"/>
    </row>
    <row r="2376" spans="1:5">
      <c r="A2376" s="21"/>
      <c r="B2376" s="24"/>
      <c r="C2376" s="21"/>
      <c r="D2376" s="22"/>
      <c r="E2376" s="22"/>
    </row>
    <row r="2377" spans="1:5">
      <c r="A2377" s="21" t="s">
        <v>258</v>
      </c>
      <c r="B2377" s="24"/>
      <c r="C2377" s="21"/>
      <c r="D2377" s="22"/>
      <c r="E2377" s="22"/>
    </row>
    <row r="2378" spans="1:5">
      <c r="A2378" s="21" t="s">
        <v>5</v>
      </c>
      <c r="B2378" s="21"/>
      <c r="C2378" s="21"/>
      <c r="D2378" s="22"/>
      <c r="E2378" s="22"/>
    </row>
    <row r="2379" spans="1:5">
      <c r="A2379" s="21" t="s">
        <v>6</v>
      </c>
      <c r="B2379" s="22"/>
      <c r="C2379" s="22"/>
      <c r="D2379" s="22"/>
      <c r="E2379" s="22"/>
    </row>
    <row r="2380" spans="1:5">
      <c r="A2380" s="820" t="s">
        <v>7</v>
      </c>
      <c r="B2380" s="26" t="s">
        <v>8</v>
      </c>
      <c r="C2380" s="1238" t="s">
        <v>9</v>
      </c>
      <c r="D2380" s="1240"/>
      <c r="E2380" s="820" t="s">
        <v>10</v>
      </c>
    </row>
    <row r="2381" spans="1:5">
      <c r="A2381" s="27"/>
      <c r="B2381" s="28" t="s">
        <v>11</v>
      </c>
      <c r="C2381" s="820"/>
      <c r="D2381" s="29"/>
      <c r="E2381" s="27" t="s">
        <v>12</v>
      </c>
    </row>
    <row r="2382" spans="1:5">
      <c r="A2382" s="30"/>
      <c r="B2382" s="31"/>
      <c r="C2382" s="821" t="s">
        <v>13</v>
      </c>
      <c r="D2382" s="822" t="s">
        <v>14</v>
      </c>
      <c r="E2382" s="821"/>
    </row>
    <row r="2383" spans="1:5">
      <c r="A2383" s="34" t="s">
        <v>259</v>
      </c>
      <c r="B2383" s="34" t="s">
        <v>26</v>
      </c>
      <c r="C2383" s="34" t="s">
        <v>17</v>
      </c>
      <c r="D2383" s="35">
        <v>38701</v>
      </c>
      <c r="E2383" s="94">
        <v>-449.9</v>
      </c>
    </row>
    <row r="2384" spans="1:5">
      <c r="A2384" s="280"/>
      <c r="B2384" s="280" t="s">
        <v>26</v>
      </c>
      <c r="C2384" s="280" t="s">
        <v>19</v>
      </c>
      <c r="D2384" s="38">
        <v>39263</v>
      </c>
      <c r="E2384" s="88">
        <v>-319</v>
      </c>
    </row>
    <row r="2385" spans="1:6">
      <c r="A2385" s="41"/>
      <c r="B2385" s="280" t="s">
        <v>16</v>
      </c>
      <c r="C2385" s="280" t="s">
        <v>17</v>
      </c>
      <c r="D2385" s="38">
        <v>39736</v>
      </c>
      <c r="E2385" s="89">
        <v>3000</v>
      </c>
    </row>
    <row r="2386" spans="1:6">
      <c r="A2386" s="41"/>
      <c r="B2386" s="280" t="s">
        <v>26</v>
      </c>
      <c r="C2386" s="280" t="s">
        <v>19</v>
      </c>
      <c r="D2386" s="38">
        <v>39752</v>
      </c>
      <c r="E2386" s="88">
        <v>-2617</v>
      </c>
    </row>
    <row r="2387" spans="1:6">
      <c r="A2387" s="41"/>
      <c r="B2387" s="280" t="s">
        <v>26</v>
      </c>
      <c r="C2387" s="280" t="s">
        <v>19</v>
      </c>
      <c r="D2387" s="38">
        <v>40056</v>
      </c>
      <c r="E2387" s="88">
        <v>-384.3</v>
      </c>
    </row>
    <row r="2388" spans="1:6">
      <c r="A2388" s="41"/>
      <c r="B2388" s="280" t="s">
        <v>20</v>
      </c>
      <c r="C2388" s="280" t="s">
        <v>19</v>
      </c>
      <c r="D2388" s="38">
        <v>40755</v>
      </c>
      <c r="E2388" s="88">
        <v>-500</v>
      </c>
    </row>
    <row r="2389" spans="1:6">
      <c r="A2389" s="47"/>
      <c r="B2389" s="280" t="s">
        <v>16</v>
      </c>
      <c r="C2389" s="280" t="s">
        <v>19</v>
      </c>
      <c r="D2389" s="38">
        <v>42886</v>
      </c>
      <c r="E2389" s="114">
        <v>66362</v>
      </c>
    </row>
    <row r="2390" spans="1:6">
      <c r="A2390" s="47"/>
      <c r="B2390" s="281" t="s">
        <v>18</v>
      </c>
      <c r="C2390" s="280" t="s">
        <v>17</v>
      </c>
      <c r="D2390" s="38">
        <v>43205</v>
      </c>
      <c r="E2390" s="89">
        <v>3720809</v>
      </c>
    </row>
    <row r="2391" spans="1:6">
      <c r="A2391" s="47"/>
      <c r="B2391" s="281" t="s">
        <v>18</v>
      </c>
      <c r="C2391" s="280" t="s">
        <v>19</v>
      </c>
      <c r="D2391" s="38">
        <v>43220</v>
      </c>
      <c r="E2391" s="89">
        <v>3601124</v>
      </c>
    </row>
    <row r="2392" spans="1:6">
      <c r="A2392" s="280"/>
      <c r="B2392" s="280" t="s">
        <v>73</v>
      </c>
      <c r="C2392" s="280" t="s">
        <v>401</v>
      </c>
      <c r="D2392" s="38">
        <v>43220</v>
      </c>
      <c r="E2392" s="90">
        <v>-2593117</v>
      </c>
    </row>
    <row r="2393" spans="1:6">
      <c r="A2393" s="280"/>
      <c r="B2393" s="280" t="s">
        <v>73</v>
      </c>
      <c r="C2393" s="280" t="s">
        <v>809</v>
      </c>
      <c r="D2393" s="38">
        <v>43220</v>
      </c>
      <c r="E2393" s="863">
        <v>-5329027</v>
      </c>
      <c r="F2393" s="864">
        <v>3664</v>
      </c>
    </row>
    <row r="2394" spans="1:6">
      <c r="A2394" s="41"/>
      <c r="B2394" s="281" t="s">
        <v>18</v>
      </c>
      <c r="C2394" s="280" t="s">
        <v>17</v>
      </c>
      <c r="D2394" s="38">
        <v>43235</v>
      </c>
      <c r="E2394" s="89">
        <v>3720810</v>
      </c>
    </row>
    <row r="2395" spans="1:6">
      <c r="A2395" s="41"/>
      <c r="B2395" s="281" t="s">
        <v>18</v>
      </c>
      <c r="C2395" s="280" t="s">
        <v>19</v>
      </c>
      <c r="D2395" s="38">
        <v>43250</v>
      </c>
      <c r="E2395" s="89">
        <v>1812274</v>
      </c>
    </row>
    <row r="2396" spans="1:6">
      <c r="A2396" s="41"/>
      <c r="B2396" s="280" t="s">
        <v>73</v>
      </c>
      <c r="C2396" s="280" t="s">
        <v>782</v>
      </c>
      <c r="D2396" s="38">
        <v>43250</v>
      </c>
      <c r="E2396" s="90">
        <v>-4227841</v>
      </c>
    </row>
    <row r="2397" spans="1:6">
      <c r="A2397" s="41"/>
      <c r="B2397" s="280" t="s">
        <v>73</v>
      </c>
      <c r="C2397" s="280" t="s">
        <v>752</v>
      </c>
      <c r="D2397" s="38">
        <v>43250</v>
      </c>
      <c r="E2397" s="90">
        <v>-3601124</v>
      </c>
    </row>
    <row r="2398" spans="1:6">
      <c r="A2398" s="47"/>
      <c r="B2398" s="281"/>
      <c r="C2398" s="280"/>
      <c r="D2398" s="42"/>
      <c r="E2398" s="89"/>
    </row>
    <row r="2399" spans="1:6">
      <c r="A2399" s="280"/>
      <c r="B2399" s="281"/>
      <c r="C2399" s="280"/>
      <c r="D2399" s="45"/>
      <c r="E2399" s="46"/>
    </row>
    <row r="2400" spans="1:6">
      <c r="A2400" s="280"/>
      <c r="B2400" s="281"/>
      <c r="C2400" s="280"/>
      <c r="D2400" s="45"/>
      <c r="E2400" s="46"/>
    </row>
    <row r="2401" spans="1:5">
      <c r="A2401" s="280"/>
      <c r="B2401" s="281"/>
      <c r="C2401" s="280"/>
      <c r="D2401" s="45"/>
      <c r="E2401" s="46"/>
    </row>
    <row r="2402" spans="1:5">
      <c r="A2402" s="280"/>
      <c r="B2402" s="281"/>
      <c r="C2402" s="280"/>
      <c r="D2402" s="45"/>
      <c r="E2402" s="46"/>
    </row>
    <row r="2403" spans="1:5">
      <c r="A2403" s="280"/>
      <c r="B2403" s="281"/>
      <c r="C2403" s="280"/>
      <c r="D2403" s="45"/>
      <c r="E2403" s="46"/>
    </row>
    <row r="2404" spans="1:5">
      <c r="A2404" s="280"/>
      <c r="B2404" s="281"/>
      <c r="C2404" s="280"/>
      <c r="D2404" s="45"/>
      <c r="E2404" s="46"/>
    </row>
    <row r="2405" spans="1:5">
      <c r="A2405" s="280"/>
      <c r="B2405" s="281"/>
      <c r="C2405" s="280"/>
      <c r="D2405" s="45"/>
      <c r="E2405" s="46"/>
    </row>
    <row r="2406" spans="1:5">
      <c r="A2406" s="280"/>
      <c r="B2406" s="281"/>
      <c r="C2406" s="280"/>
      <c r="D2406" s="45"/>
      <c r="E2406" s="46"/>
    </row>
    <row r="2407" spans="1:5">
      <c r="A2407" s="280"/>
      <c r="B2407" s="281"/>
      <c r="C2407" s="280"/>
      <c r="D2407" s="45"/>
      <c r="E2407" s="46"/>
    </row>
    <row r="2408" spans="1:5">
      <c r="A2408" s="47"/>
      <c r="B2408" s="48"/>
      <c r="C2408" s="47"/>
      <c r="D2408" s="49"/>
      <c r="E2408" s="50"/>
    </row>
    <row r="2409" spans="1:5">
      <c r="A2409" s="30"/>
      <c r="B2409" s="51"/>
      <c r="C2409" s="30"/>
      <c r="D2409" s="49"/>
      <c r="E2409" s="50"/>
    </row>
    <row r="2410" spans="1:5">
      <c r="A2410" s="52"/>
      <c r="B2410" s="53"/>
      <c r="C2410" s="1238" t="s">
        <v>801</v>
      </c>
      <c r="D2410" s="1239"/>
      <c r="E2410" s="62">
        <f>SUM(E2383:E2409)</f>
        <v>-2831000.2</v>
      </c>
    </row>
    <row r="2411" spans="1:5">
      <c r="A2411" s="55" t="s">
        <v>23</v>
      </c>
      <c r="B2411" s="22"/>
      <c r="C2411" s="22"/>
      <c r="D2411" s="22"/>
      <c r="E2411" s="22"/>
    </row>
    <row r="2412" spans="1:5">
      <c r="A2412" s="19" t="s">
        <v>0</v>
      </c>
      <c r="B2412" s="20"/>
      <c r="C2412" s="20"/>
      <c r="D2412" s="21"/>
      <c r="E2412" s="22"/>
    </row>
    <row r="2413" spans="1:5">
      <c r="A2413" s="19" t="s">
        <v>1</v>
      </c>
      <c r="B2413" s="20"/>
      <c r="C2413" s="19" t="s">
        <v>2</v>
      </c>
      <c r="D2413" s="21"/>
      <c r="E2413" s="21"/>
    </row>
    <row r="2414" spans="1:5">
      <c r="A2414" s="19"/>
      <c r="B2414" s="23"/>
      <c r="C2414" s="20"/>
      <c r="D2414" s="22"/>
      <c r="E2414" s="22"/>
    </row>
    <row r="2415" spans="1:5">
      <c r="A2415" s="19"/>
      <c r="B2415" s="23"/>
      <c r="C2415" s="20"/>
      <c r="D2415" s="22"/>
      <c r="E2415" s="22"/>
    </row>
    <row r="2416" spans="1:5">
      <c r="A2416" s="19" t="s">
        <v>3</v>
      </c>
      <c r="B2416" s="23"/>
      <c r="C2416" s="20"/>
      <c r="D2416" s="22"/>
      <c r="E2416" s="22"/>
    </row>
    <row r="2417" spans="1:5">
      <c r="A2417" s="21"/>
      <c r="B2417" s="24"/>
      <c r="C2417" s="21"/>
      <c r="D2417" s="22"/>
      <c r="E2417" s="22"/>
    </row>
    <row r="2418" spans="1:5">
      <c r="A2418" s="21" t="s">
        <v>260</v>
      </c>
      <c r="B2418" s="24"/>
      <c r="C2418" s="21"/>
      <c r="D2418" s="22"/>
      <c r="E2418" s="22"/>
    </row>
    <row r="2419" spans="1:5">
      <c r="A2419" s="21" t="s">
        <v>5</v>
      </c>
      <c r="B2419" s="21"/>
      <c r="C2419" s="21"/>
      <c r="D2419" s="22"/>
      <c r="E2419" s="22"/>
    </row>
    <row r="2420" spans="1:5">
      <c r="A2420" s="21" t="s">
        <v>6</v>
      </c>
      <c r="B2420" s="24"/>
      <c r="C2420" s="21"/>
      <c r="D2420" s="22"/>
      <c r="E2420" s="22"/>
    </row>
    <row r="2421" spans="1:5">
      <c r="A2421" s="820" t="s">
        <v>7</v>
      </c>
      <c r="B2421" s="26" t="s">
        <v>8</v>
      </c>
      <c r="C2421" s="1238" t="s">
        <v>9</v>
      </c>
      <c r="D2421" s="1240"/>
      <c r="E2421" s="820" t="s">
        <v>10</v>
      </c>
    </row>
    <row r="2422" spans="1:5">
      <c r="A2422" s="27"/>
      <c r="B2422" s="28" t="s">
        <v>11</v>
      </c>
      <c r="C2422" s="820"/>
      <c r="D2422" s="29"/>
      <c r="E2422" s="27" t="s">
        <v>12</v>
      </c>
    </row>
    <row r="2423" spans="1:5">
      <c r="A2423" s="30"/>
      <c r="B2423" s="31"/>
      <c r="C2423" s="821" t="s">
        <v>13</v>
      </c>
      <c r="D2423" s="822" t="s">
        <v>14</v>
      </c>
      <c r="E2423" s="821"/>
    </row>
    <row r="2424" spans="1:5">
      <c r="A2424" s="34" t="s">
        <v>261</v>
      </c>
      <c r="B2424" s="34" t="s">
        <v>26</v>
      </c>
      <c r="C2424" s="280" t="s">
        <v>17</v>
      </c>
      <c r="D2424" s="35">
        <v>38852</v>
      </c>
      <c r="E2424" s="94">
        <v>-486.32</v>
      </c>
    </row>
    <row r="2425" spans="1:5">
      <c r="A2425" s="280"/>
      <c r="B2425" s="280" t="s">
        <v>26</v>
      </c>
      <c r="C2425" s="280" t="s">
        <v>17</v>
      </c>
      <c r="D2425" s="38">
        <v>39036</v>
      </c>
      <c r="E2425" s="88">
        <v>-2244.1</v>
      </c>
    </row>
    <row r="2426" spans="1:5">
      <c r="A2426" s="280"/>
      <c r="B2426" s="280" t="s">
        <v>26</v>
      </c>
      <c r="C2426" s="280" t="s">
        <v>17</v>
      </c>
      <c r="D2426" s="38">
        <v>39097</v>
      </c>
      <c r="E2426" s="88">
        <v>-1653.3</v>
      </c>
    </row>
    <row r="2427" spans="1:5">
      <c r="A2427" s="280"/>
      <c r="B2427" s="280" t="s">
        <v>26</v>
      </c>
      <c r="C2427" s="280" t="s">
        <v>19</v>
      </c>
      <c r="D2427" s="38">
        <v>39141</v>
      </c>
      <c r="E2427" s="88">
        <v>-177</v>
      </c>
    </row>
    <row r="2428" spans="1:5">
      <c r="A2428" s="280"/>
      <c r="B2428" s="280" t="s">
        <v>26</v>
      </c>
      <c r="C2428" s="280" t="s">
        <v>19</v>
      </c>
      <c r="D2428" s="38">
        <v>39202</v>
      </c>
      <c r="E2428" s="88">
        <v>-3176</v>
      </c>
    </row>
    <row r="2429" spans="1:5">
      <c r="A2429" s="41"/>
      <c r="B2429" s="280" t="s">
        <v>105</v>
      </c>
      <c r="C2429" s="280" t="s">
        <v>17</v>
      </c>
      <c r="D2429" s="38">
        <v>39340</v>
      </c>
      <c r="E2429" s="88">
        <v>-14562.7</v>
      </c>
    </row>
    <row r="2430" spans="1:5">
      <c r="A2430" s="41"/>
      <c r="B2430" s="280" t="s">
        <v>105</v>
      </c>
      <c r="C2430" s="280" t="s">
        <v>19</v>
      </c>
      <c r="D2430" s="38">
        <v>39386</v>
      </c>
      <c r="E2430" s="88">
        <v>-64</v>
      </c>
    </row>
    <row r="2431" spans="1:5">
      <c r="A2431" s="41"/>
      <c r="B2431" s="280" t="s">
        <v>105</v>
      </c>
      <c r="C2431" s="280" t="s">
        <v>17</v>
      </c>
      <c r="D2431" s="38">
        <v>39401</v>
      </c>
      <c r="E2431" s="88">
        <v>-186.1</v>
      </c>
    </row>
    <row r="2432" spans="1:5">
      <c r="A2432" s="41"/>
      <c r="B2432" s="280" t="s">
        <v>105</v>
      </c>
      <c r="C2432" s="280" t="s">
        <v>19</v>
      </c>
      <c r="D2432" s="38" t="s">
        <v>262</v>
      </c>
      <c r="E2432" s="88">
        <v>-3929.3</v>
      </c>
    </row>
    <row r="2433" spans="1:5">
      <c r="A2433" s="41"/>
      <c r="B2433" s="280" t="s">
        <v>105</v>
      </c>
      <c r="C2433" s="280" t="s">
        <v>17</v>
      </c>
      <c r="D2433" s="38">
        <v>39431</v>
      </c>
      <c r="E2433" s="88">
        <v>-5351.8</v>
      </c>
    </row>
    <row r="2434" spans="1:5">
      <c r="A2434" s="41"/>
      <c r="B2434" s="280" t="s">
        <v>105</v>
      </c>
      <c r="C2434" s="280" t="s">
        <v>19</v>
      </c>
      <c r="D2434" s="38">
        <v>39447</v>
      </c>
      <c r="E2434" s="88">
        <v>-66.8</v>
      </c>
    </row>
    <row r="2435" spans="1:5">
      <c r="A2435" s="280"/>
      <c r="B2435" s="280" t="s">
        <v>105</v>
      </c>
      <c r="C2435" s="280" t="s">
        <v>19</v>
      </c>
      <c r="D2435" s="38">
        <v>39506</v>
      </c>
      <c r="E2435" s="88">
        <v>-126</v>
      </c>
    </row>
    <row r="2436" spans="1:5">
      <c r="A2436" s="41"/>
      <c r="B2436" s="280" t="s">
        <v>105</v>
      </c>
      <c r="C2436" s="280" t="s">
        <v>19</v>
      </c>
      <c r="D2436" s="38">
        <v>39538</v>
      </c>
      <c r="E2436" s="88">
        <v>-95851.199999999997</v>
      </c>
    </row>
    <row r="2437" spans="1:5">
      <c r="A2437" s="41"/>
      <c r="B2437" s="280" t="s">
        <v>104</v>
      </c>
      <c r="C2437" s="280" t="s">
        <v>19</v>
      </c>
      <c r="D2437" s="38">
        <v>39721</v>
      </c>
      <c r="E2437" s="89">
        <v>937</v>
      </c>
    </row>
    <row r="2438" spans="1:5">
      <c r="A2438" s="280"/>
      <c r="B2438" s="280" t="s">
        <v>104</v>
      </c>
      <c r="C2438" s="280" t="s">
        <v>17</v>
      </c>
      <c r="D2438" s="38">
        <v>39493</v>
      </c>
      <c r="E2438" s="89">
        <v>31274</v>
      </c>
    </row>
    <row r="2439" spans="1:5">
      <c r="A2439" s="280"/>
      <c r="B2439" s="280" t="s">
        <v>104</v>
      </c>
      <c r="C2439" s="280" t="s">
        <v>19</v>
      </c>
      <c r="D2439" s="38">
        <v>39538</v>
      </c>
      <c r="E2439" s="89">
        <v>300</v>
      </c>
    </row>
    <row r="2440" spans="1:5">
      <c r="A2440" s="280"/>
      <c r="B2440" s="280" t="s">
        <v>104</v>
      </c>
      <c r="C2440" s="280" t="s">
        <v>17</v>
      </c>
      <c r="D2440" s="38">
        <v>39553</v>
      </c>
      <c r="E2440" s="89">
        <v>26811</v>
      </c>
    </row>
    <row r="2441" spans="1:5">
      <c r="A2441" s="280"/>
      <c r="B2441" s="280" t="s">
        <v>104</v>
      </c>
      <c r="C2441" s="280" t="s">
        <v>19</v>
      </c>
      <c r="D2441" s="38" t="s">
        <v>263</v>
      </c>
      <c r="E2441" s="89">
        <v>260</v>
      </c>
    </row>
    <row r="2442" spans="1:5">
      <c r="A2442" s="280"/>
      <c r="B2442" s="280" t="s">
        <v>104</v>
      </c>
      <c r="C2442" s="280" t="s">
        <v>19</v>
      </c>
      <c r="D2442" s="38">
        <v>39599</v>
      </c>
      <c r="E2442" s="89">
        <v>2126</v>
      </c>
    </row>
    <row r="2443" spans="1:5">
      <c r="A2443" s="280"/>
      <c r="B2443" s="280" t="s">
        <v>105</v>
      </c>
      <c r="C2443" s="280" t="s">
        <v>19</v>
      </c>
      <c r="D2443" s="38">
        <v>39629</v>
      </c>
      <c r="E2443" s="88">
        <v>-982.8</v>
      </c>
    </row>
    <row r="2444" spans="1:5">
      <c r="A2444" s="280"/>
      <c r="B2444" s="280" t="s">
        <v>104</v>
      </c>
      <c r="C2444" s="280" t="s">
        <v>19</v>
      </c>
      <c r="D2444" s="38">
        <v>39752</v>
      </c>
      <c r="E2444" s="89">
        <v>1208</v>
      </c>
    </row>
    <row r="2445" spans="1:5">
      <c r="A2445" s="280"/>
      <c r="B2445" s="280" t="s">
        <v>18</v>
      </c>
      <c r="C2445" s="280" t="s">
        <v>17</v>
      </c>
      <c r="D2445" s="38">
        <v>39828</v>
      </c>
      <c r="E2445" s="88">
        <v>-974</v>
      </c>
    </row>
    <row r="2446" spans="1:5">
      <c r="A2446" s="280"/>
      <c r="B2446" s="280" t="s">
        <v>105</v>
      </c>
      <c r="C2446" s="280" t="s">
        <v>19</v>
      </c>
      <c r="D2446" s="38">
        <v>39903</v>
      </c>
      <c r="E2446" s="88">
        <v>-245.7</v>
      </c>
    </row>
    <row r="2447" spans="1:5">
      <c r="A2447" s="67"/>
      <c r="B2447" s="67" t="s">
        <v>104</v>
      </c>
      <c r="C2447" s="67" t="s">
        <v>17</v>
      </c>
      <c r="D2447" s="68">
        <v>39918</v>
      </c>
      <c r="E2447" s="155">
        <v>311.10000000000002</v>
      </c>
    </row>
    <row r="2448" spans="1:5">
      <c r="A2448" s="52"/>
      <c r="B2448" s="53"/>
      <c r="C2448" s="1238" t="s">
        <v>165</v>
      </c>
      <c r="D2448" s="1239"/>
      <c r="E2448" s="70">
        <f>SUM(E2424:E2447)</f>
        <v>-66850.01999999999</v>
      </c>
    </row>
    <row r="2449" spans="1:5">
      <c r="A2449" s="52"/>
      <c r="B2449" s="53"/>
      <c r="C2449" s="28"/>
      <c r="D2449" s="28"/>
      <c r="E2449" s="64"/>
    </row>
    <row r="2450" spans="1:5">
      <c r="A2450" s="52"/>
      <c r="B2450" s="53"/>
      <c r="C2450" s="28"/>
      <c r="D2450" s="28"/>
      <c r="E2450" s="64"/>
    </row>
    <row r="2451" spans="1:5">
      <c r="A2451" s="52"/>
      <c r="B2451" s="53"/>
      <c r="C2451" s="28"/>
      <c r="D2451" s="28"/>
      <c r="E2451" s="64"/>
    </row>
    <row r="2452" spans="1:5">
      <c r="A2452" s="55"/>
      <c r="B2452" s="40"/>
      <c r="C2452" s="40"/>
      <c r="D2452" s="40"/>
      <c r="E2452" s="40"/>
    </row>
    <row r="2453" spans="1:5">
      <c r="A2453" s="19" t="s">
        <v>0</v>
      </c>
      <c r="B2453" s="40"/>
      <c r="C2453" s="40"/>
      <c r="D2453" s="40"/>
      <c r="E2453" s="40"/>
    </row>
    <row r="2454" spans="1:5">
      <c r="A2454" s="19" t="s">
        <v>1</v>
      </c>
      <c r="B2454" s="22"/>
      <c r="C2454" s="22"/>
      <c r="D2454" s="22"/>
      <c r="E2454" s="22"/>
    </row>
    <row r="2455" spans="1:5">
      <c r="A2455" s="19"/>
      <c r="B2455" s="20"/>
      <c r="C2455" s="20"/>
      <c r="D2455" s="21"/>
      <c r="E2455" s="22"/>
    </row>
    <row r="2456" spans="1:5">
      <c r="A2456" s="19"/>
      <c r="B2456" s="20"/>
      <c r="C2456" s="19" t="s">
        <v>2</v>
      </c>
      <c r="D2456" s="21"/>
      <c r="E2456" s="21"/>
    </row>
    <row r="2457" spans="1:5">
      <c r="A2457" s="19" t="s">
        <v>3</v>
      </c>
      <c r="B2457" s="23"/>
      <c r="C2457" s="20"/>
      <c r="D2457" s="22"/>
      <c r="E2457" s="22"/>
    </row>
    <row r="2458" spans="1:5">
      <c r="A2458" s="21"/>
      <c r="B2458" s="23"/>
      <c r="C2458" s="20"/>
      <c r="D2458" s="22"/>
      <c r="E2458" s="22"/>
    </row>
    <row r="2459" spans="1:5">
      <c r="A2459" s="21" t="s">
        <v>260</v>
      </c>
      <c r="B2459" s="23"/>
      <c r="C2459" s="20"/>
      <c r="D2459" s="22"/>
      <c r="E2459" s="22"/>
    </row>
    <row r="2460" spans="1:5">
      <c r="A2460" s="21" t="s">
        <v>5</v>
      </c>
      <c r="B2460" s="24"/>
      <c r="C2460" s="21"/>
      <c r="D2460" s="22"/>
      <c r="E2460" s="22"/>
    </row>
    <row r="2461" spans="1:5">
      <c r="A2461" s="21" t="s">
        <v>6</v>
      </c>
      <c r="B2461" s="24"/>
      <c r="C2461" s="21"/>
      <c r="D2461" s="22"/>
      <c r="E2461" s="22"/>
    </row>
    <row r="2462" spans="1:5">
      <c r="A2462" s="820" t="s">
        <v>7</v>
      </c>
      <c r="B2462" s="26" t="s">
        <v>8</v>
      </c>
      <c r="C2462" s="1238" t="s">
        <v>9</v>
      </c>
      <c r="D2462" s="1240"/>
      <c r="E2462" s="820" t="s">
        <v>10</v>
      </c>
    </row>
    <row r="2463" spans="1:5">
      <c r="A2463" s="27"/>
      <c r="B2463" s="28" t="s">
        <v>11</v>
      </c>
      <c r="C2463" s="820"/>
      <c r="D2463" s="29"/>
      <c r="E2463" s="27" t="s">
        <v>12</v>
      </c>
    </row>
    <row r="2464" spans="1:5">
      <c r="A2464" s="30"/>
      <c r="B2464" s="31"/>
      <c r="C2464" s="821" t="s">
        <v>13</v>
      </c>
      <c r="D2464" s="822" t="s">
        <v>14</v>
      </c>
      <c r="E2464" s="821"/>
    </row>
    <row r="2465" spans="1:5">
      <c r="A2465" s="34" t="s">
        <v>261</v>
      </c>
      <c r="B2465" s="818" t="s">
        <v>264</v>
      </c>
      <c r="C2465" s="823"/>
      <c r="D2465" s="819"/>
      <c r="E2465" s="624">
        <f>E2448</f>
        <v>-66850.01999999999</v>
      </c>
    </row>
    <row r="2466" spans="1:5">
      <c r="A2466" s="280"/>
      <c r="B2466" s="280" t="s">
        <v>104</v>
      </c>
      <c r="C2466" s="280" t="s">
        <v>17</v>
      </c>
      <c r="D2466" s="38">
        <v>40162</v>
      </c>
      <c r="E2466" s="89">
        <v>14000</v>
      </c>
    </row>
    <row r="2467" spans="1:5">
      <c r="A2467" s="41"/>
      <c r="B2467" s="280" t="s">
        <v>265</v>
      </c>
      <c r="C2467" s="280" t="s">
        <v>19</v>
      </c>
      <c r="D2467" s="38">
        <v>40359</v>
      </c>
      <c r="E2467" s="114">
        <v>1324.5</v>
      </c>
    </row>
    <row r="2468" spans="1:5">
      <c r="A2468" s="41"/>
      <c r="B2468" s="280" t="s">
        <v>130</v>
      </c>
      <c r="C2468" s="280" t="s">
        <v>266</v>
      </c>
      <c r="D2468" s="38">
        <v>40755</v>
      </c>
      <c r="E2468" s="90">
        <v>-700748</v>
      </c>
    </row>
    <row r="2469" spans="1:5">
      <c r="A2469" s="41"/>
      <c r="B2469" s="280" t="s">
        <v>130</v>
      </c>
      <c r="C2469" s="280" t="s">
        <v>266</v>
      </c>
      <c r="D2469" s="38">
        <v>40755</v>
      </c>
      <c r="E2469" s="90">
        <v>-700748</v>
      </c>
    </row>
    <row r="2470" spans="1:5">
      <c r="A2470" s="47"/>
      <c r="B2470" s="280" t="s">
        <v>265</v>
      </c>
      <c r="C2470" s="282" t="s">
        <v>19</v>
      </c>
      <c r="D2470" s="147">
        <v>40908</v>
      </c>
      <c r="E2470" s="89">
        <v>47218</v>
      </c>
    </row>
    <row r="2471" spans="1:5">
      <c r="A2471" s="47"/>
      <c r="B2471" s="280" t="s">
        <v>161</v>
      </c>
      <c r="C2471" s="38"/>
      <c r="D2471" s="147">
        <v>41394</v>
      </c>
      <c r="E2471" s="88">
        <v>-200</v>
      </c>
    </row>
    <row r="2472" spans="1:5">
      <c r="A2472" s="47"/>
      <c r="B2472" s="280" t="s">
        <v>265</v>
      </c>
      <c r="C2472" s="280" t="s">
        <v>19</v>
      </c>
      <c r="D2472" s="147">
        <v>43100</v>
      </c>
      <c r="E2472" s="89">
        <v>178390</v>
      </c>
    </row>
    <row r="2473" spans="1:5">
      <c r="A2473" s="47"/>
      <c r="B2473" s="281" t="s">
        <v>18</v>
      </c>
      <c r="C2473" s="280" t="s">
        <v>19</v>
      </c>
      <c r="D2473" s="42">
        <v>43250</v>
      </c>
      <c r="E2473" s="89">
        <v>6703166</v>
      </c>
    </row>
    <row r="2474" spans="1:5">
      <c r="A2474" s="47"/>
      <c r="B2474" s="281"/>
      <c r="C2474" s="280"/>
      <c r="D2474" s="42"/>
      <c r="E2474" s="89">
        <v>-1</v>
      </c>
    </row>
    <row r="2475" spans="1:5">
      <c r="A2475" s="47"/>
      <c r="B2475" s="281"/>
      <c r="C2475" s="280"/>
      <c r="D2475" s="42"/>
      <c r="E2475" s="89"/>
    </row>
    <row r="2476" spans="1:5">
      <c r="A2476" s="47"/>
      <c r="B2476" s="280"/>
      <c r="C2476" s="282"/>
      <c r="D2476" s="38"/>
      <c r="E2476" s="89"/>
    </row>
    <row r="2477" spans="1:5">
      <c r="A2477" s="280"/>
      <c r="B2477" s="280"/>
      <c r="C2477" s="280"/>
      <c r="D2477" s="38"/>
      <c r="E2477" s="89"/>
    </row>
    <row r="2478" spans="1:5">
      <c r="A2478" s="280"/>
      <c r="B2478" s="280"/>
      <c r="C2478" s="280"/>
      <c r="D2478" s="38"/>
      <c r="E2478" s="89"/>
    </row>
    <row r="2479" spans="1:5">
      <c r="A2479" s="41"/>
      <c r="B2479" s="280"/>
      <c r="C2479" s="280"/>
      <c r="D2479" s="38"/>
      <c r="E2479" s="89"/>
    </row>
    <row r="2480" spans="1:5">
      <c r="A2480" s="41"/>
      <c r="B2480" s="280"/>
      <c r="C2480" s="280"/>
      <c r="D2480" s="38"/>
      <c r="E2480" s="89"/>
    </row>
    <row r="2481" spans="1:5">
      <c r="A2481" s="41"/>
      <c r="B2481" s="280"/>
      <c r="C2481" s="280"/>
      <c r="D2481" s="38"/>
      <c r="E2481" s="89"/>
    </row>
    <row r="2482" spans="1:5">
      <c r="A2482" s="41"/>
      <c r="B2482" s="280"/>
      <c r="C2482" s="280"/>
      <c r="D2482" s="38"/>
      <c r="E2482" s="89"/>
    </row>
    <row r="2483" spans="1:5">
      <c r="A2483" s="41"/>
      <c r="B2483" s="280"/>
      <c r="C2483" s="280"/>
      <c r="D2483" s="38"/>
      <c r="E2483" s="89"/>
    </row>
    <row r="2484" spans="1:5">
      <c r="A2484" s="41"/>
      <c r="B2484" s="280"/>
      <c r="C2484" s="280"/>
      <c r="D2484" s="38"/>
      <c r="E2484" s="89"/>
    </row>
    <row r="2485" spans="1:5">
      <c r="A2485" s="41"/>
      <c r="B2485" s="280"/>
      <c r="C2485" s="280"/>
      <c r="D2485" s="38"/>
      <c r="E2485" s="89"/>
    </row>
    <row r="2486" spans="1:5">
      <c r="A2486" s="41"/>
      <c r="B2486" s="280"/>
      <c r="C2486" s="280"/>
      <c r="D2486" s="38"/>
      <c r="E2486" s="89"/>
    </row>
    <row r="2487" spans="1:5">
      <c r="A2487" s="280"/>
      <c r="B2487" s="281"/>
      <c r="C2487" s="280"/>
      <c r="D2487" s="45"/>
      <c r="E2487" s="89"/>
    </row>
    <row r="2488" spans="1:5">
      <c r="A2488" s="280"/>
      <c r="B2488" s="281"/>
      <c r="C2488" s="280"/>
      <c r="D2488" s="45"/>
      <c r="E2488" s="89"/>
    </row>
    <row r="2489" spans="1:5">
      <c r="A2489" s="280"/>
      <c r="B2489" s="281"/>
      <c r="C2489" s="280"/>
      <c r="D2489" s="45"/>
      <c r="E2489" s="89"/>
    </row>
    <row r="2490" spans="1:5">
      <c r="A2490" s="47"/>
      <c r="B2490" s="48"/>
      <c r="C2490" s="47"/>
      <c r="D2490" s="49"/>
      <c r="E2490" s="89"/>
    </row>
    <row r="2491" spans="1:5">
      <c r="A2491" s="30"/>
      <c r="B2491" s="51"/>
      <c r="C2491" s="30"/>
      <c r="D2491" s="49"/>
      <c r="E2491" s="50"/>
    </row>
    <row r="2492" spans="1:5">
      <c r="A2492" s="52"/>
      <c r="B2492" s="53"/>
      <c r="C2492" s="1238" t="s">
        <v>801</v>
      </c>
      <c r="D2492" s="1239"/>
      <c r="E2492" s="62">
        <f>SUM(E2465:E2491)</f>
        <v>5475551.4800000004</v>
      </c>
    </row>
    <row r="2493" spans="1:5">
      <c r="A2493" s="55" t="s">
        <v>23</v>
      </c>
      <c r="B2493" s="92"/>
      <c r="C2493" s="92"/>
      <c r="D2493" s="92"/>
      <c r="E2493" s="92"/>
    </row>
    <row r="2494" spans="1:5">
      <c r="A2494" s="19" t="s">
        <v>0</v>
      </c>
      <c r="B2494" s="92"/>
      <c r="C2494" s="92"/>
      <c r="D2494" s="92"/>
      <c r="E2494" s="291"/>
    </row>
    <row r="2495" spans="1:5">
      <c r="A2495" s="19" t="s">
        <v>1</v>
      </c>
      <c r="B2495" s="53"/>
      <c r="C2495" s="53"/>
      <c r="D2495" s="53"/>
      <c r="E2495" s="146"/>
    </row>
    <row r="2496" spans="1:5">
      <c r="A2496" s="19"/>
      <c r="B2496" s="20"/>
      <c r="C2496" s="20"/>
      <c r="D2496" s="21"/>
      <c r="E2496" s="22"/>
    </row>
    <row r="2497" spans="1:5">
      <c r="A2497" s="19" t="s">
        <v>3</v>
      </c>
      <c r="B2497" s="20"/>
      <c r="C2497" s="19" t="s">
        <v>2</v>
      </c>
      <c r="D2497" s="21"/>
      <c r="E2497" s="21"/>
    </row>
    <row r="2498" spans="1:5">
      <c r="A2498" s="21"/>
      <c r="B2498" s="23"/>
      <c r="C2498" s="20"/>
      <c r="D2498" s="22"/>
      <c r="E2498" s="22"/>
    </row>
    <row r="2499" spans="1:5">
      <c r="A2499" s="21" t="s">
        <v>267</v>
      </c>
      <c r="B2499" s="23"/>
      <c r="C2499" s="20"/>
      <c r="D2499" s="22"/>
      <c r="E2499" s="22"/>
    </row>
    <row r="2500" spans="1:5">
      <c r="A2500" s="21" t="s">
        <v>5</v>
      </c>
      <c r="B2500" s="24"/>
      <c r="C2500" s="21"/>
      <c r="D2500" s="22"/>
      <c r="E2500" s="22"/>
    </row>
    <row r="2501" spans="1:5">
      <c r="A2501" s="21" t="s">
        <v>6</v>
      </c>
      <c r="B2501" s="24"/>
      <c r="C2501" s="21"/>
      <c r="D2501" s="22"/>
      <c r="E2501" s="22"/>
    </row>
    <row r="2502" spans="1:5">
      <c r="A2502" s="820" t="s">
        <v>7</v>
      </c>
      <c r="B2502" s="26" t="s">
        <v>8</v>
      </c>
      <c r="C2502" s="1238" t="s">
        <v>9</v>
      </c>
      <c r="D2502" s="1240"/>
      <c r="E2502" s="820" t="s">
        <v>10</v>
      </c>
    </row>
    <row r="2503" spans="1:5">
      <c r="A2503" s="27"/>
      <c r="B2503" s="28" t="s">
        <v>11</v>
      </c>
      <c r="C2503" s="820"/>
      <c r="D2503" s="29"/>
      <c r="E2503" s="27" t="s">
        <v>12</v>
      </c>
    </row>
    <row r="2504" spans="1:5">
      <c r="A2504" s="30"/>
      <c r="B2504" s="31"/>
      <c r="C2504" s="821" t="s">
        <v>13</v>
      </c>
      <c r="D2504" s="822" t="s">
        <v>14</v>
      </c>
      <c r="E2504" s="821"/>
    </row>
    <row r="2505" spans="1:5">
      <c r="A2505" s="34" t="s">
        <v>268</v>
      </c>
      <c r="B2505" s="34" t="s">
        <v>26</v>
      </c>
      <c r="C2505" s="280" t="s">
        <v>19</v>
      </c>
      <c r="D2505" s="35">
        <v>39416</v>
      </c>
      <c r="E2505" s="94">
        <v>-1531</v>
      </c>
    </row>
    <row r="2506" spans="1:5">
      <c r="A2506" s="280"/>
      <c r="B2506" s="280" t="s">
        <v>26</v>
      </c>
      <c r="C2506" s="282" t="s">
        <v>17</v>
      </c>
      <c r="D2506" s="38">
        <v>39431</v>
      </c>
      <c r="E2506" s="88">
        <v>-3622.1</v>
      </c>
    </row>
    <row r="2507" spans="1:5">
      <c r="A2507" s="280"/>
      <c r="B2507" s="280" t="s">
        <v>26</v>
      </c>
      <c r="C2507" s="280" t="s">
        <v>19</v>
      </c>
      <c r="D2507" s="38">
        <v>39447</v>
      </c>
      <c r="E2507" s="88">
        <v>-427.5</v>
      </c>
    </row>
    <row r="2508" spans="1:5">
      <c r="A2508" s="280"/>
      <c r="B2508" s="280" t="s">
        <v>26</v>
      </c>
      <c r="C2508" s="280" t="s">
        <v>19</v>
      </c>
      <c r="D2508" s="38">
        <v>39478</v>
      </c>
      <c r="E2508" s="88">
        <v>-1253</v>
      </c>
    </row>
    <row r="2509" spans="1:5">
      <c r="A2509" s="280"/>
      <c r="B2509" s="280" t="s">
        <v>26</v>
      </c>
      <c r="C2509" s="282" t="s">
        <v>17</v>
      </c>
      <c r="D2509" s="38">
        <v>39553</v>
      </c>
      <c r="E2509" s="88">
        <v>-9819.6</v>
      </c>
    </row>
    <row r="2510" spans="1:5">
      <c r="A2510" s="280"/>
      <c r="B2510" s="280" t="s">
        <v>26</v>
      </c>
      <c r="C2510" s="280" t="s">
        <v>19</v>
      </c>
      <c r="D2510" s="38">
        <v>39660</v>
      </c>
      <c r="E2510" s="88">
        <v>-114848</v>
      </c>
    </row>
    <row r="2511" spans="1:5">
      <c r="A2511" s="280"/>
      <c r="B2511" s="280" t="s">
        <v>16</v>
      </c>
      <c r="C2511" s="280" t="s">
        <v>19</v>
      </c>
      <c r="D2511" s="38">
        <v>39629</v>
      </c>
      <c r="E2511" s="89">
        <v>2011</v>
      </c>
    </row>
    <row r="2512" spans="1:5">
      <c r="A2512" s="280"/>
      <c r="B2512" s="280" t="s">
        <v>16</v>
      </c>
      <c r="C2512" s="282" t="s">
        <v>17</v>
      </c>
      <c r="D2512" s="38">
        <v>39614</v>
      </c>
      <c r="E2512" s="89">
        <v>451.6</v>
      </c>
    </row>
    <row r="2513" spans="1:5">
      <c r="A2513" s="280"/>
      <c r="B2513" s="280" t="s">
        <v>16</v>
      </c>
      <c r="C2513" s="280" t="s">
        <v>19</v>
      </c>
      <c r="D2513" s="38">
        <v>39660</v>
      </c>
      <c r="E2513" s="89">
        <v>4286.6000000000004</v>
      </c>
    </row>
    <row r="2514" spans="1:5">
      <c r="A2514" s="280"/>
      <c r="B2514" s="280" t="s">
        <v>26</v>
      </c>
      <c r="C2514" s="282" t="s">
        <v>17</v>
      </c>
      <c r="D2514" s="38">
        <v>39675</v>
      </c>
      <c r="E2514" s="88">
        <v>-16075</v>
      </c>
    </row>
    <row r="2515" spans="1:5">
      <c r="A2515" s="280"/>
      <c r="B2515" s="280" t="s">
        <v>16</v>
      </c>
      <c r="C2515" s="282" t="s">
        <v>17</v>
      </c>
      <c r="D2515" s="38">
        <v>39675</v>
      </c>
      <c r="E2515" s="89">
        <v>9709.4</v>
      </c>
    </row>
    <row r="2516" spans="1:5">
      <c r="A2516" s="280"/>
      <c r="B2516" s="280" t="s">
        <v>26</v>
      </c>
      <c r="C2516" s="280" t="s">
        <v>19</v>
      </c>
      <c r="D2516" s="38">
        <v>39660</v>
      </c>
      <c r="E2516" s="88">
        <v>-300</v>
      </c>
    </row>
    <row r="2517" spans="1:5">
      <c r="A2517" s="280"/>
      <c r="B2517" s="280" t="s">
        <v>16</v>
      </c>
      <c r="C2517" s="280" t="s">
        <v>19</v>
      </c>
      <c r="D2517" s="38">
        <v>39721</v>
      </c>
      <c r="E2517" s="89">
        <v>363</v>
      </c>
    </row>
    <row r="2518" spans="1:5">
      <c r="A2518" s="280"/>
      <c r="B2518" s="280" t="s">
        <v>26</v>
      </c>
      <c r="C2518" s="282" t="s">
        <v>17</v>
      </c>
      <c r="D2518" s="38">
        <v>39736</v>
      </c>
      <c r="E2518" s="88">
        <v>-15797</v>
      </c>
    </row>
    <row r="2519" spans="1:5">
      <c r="A2519" s="280"/>
      <c r="B2519" s="280" t="s">
        <v>18</v>
      </c>
      <c r="C2519" s="282" t="s">
        <v>17</v>
      </c>
      <c r="D2519" s="38">
        <v>39767</v>
      </c>
      <c r="E2519" s="88">
        <v>-2955</v>
      </c>
    </row>
    <row r="2520" spans="1:5">
      <c r="A2520" s="280"/>
      <c r="B2520" s="280" t="s">
        <v>18</v>
      </c>
      <c r="C2520" s="280" t="s">
        <v>19</v>
      </c>
      <c r="D2520" s="38">
        <v>39782</v>
      </c>
      <c r="E2520" s="88">
        <v>-4895</v>
      </c>
    </row>
    <row r="2521" spans="1:5">
      <c r="A2521" s="280"/>
      <c r="B2521" s="280" t="s">
        <v>18</v>
      </c>
      <c r="C2521" s="282" t="s">
        <v>17</v>
      </c>
      <c r="D2521" s="38">
        <v>39797</v>
      </c>
      <c r="E2521" s="89">
        <v>3055.5</v>
      </c>
    </row>
    <row r="2522" spans="1:5">
      <c r="A2522" s="280"/>
      <c r="B2522" s="280" t="s">
        <v>18</v>
      </c>
      <c r="C2522" s="280" t="s">
        <v>19</v>
      </c>
      <c r="D2522" s="38">
        <v>39813</v>
      </c>
      <c r="E2522" s="89">
        <v>40</v>
      </c>
    </row>
    <row r="2523" spans="1:5">
      <c r="A2523" s="280"/>
      <c r="B2523" s="280" t="s">
        <v>26</v>
      </c>
      <c r="C2523" s="280" t="s">
        <v>19</v>
      </c>
      <c r="D2523" s="38">
        <v>39844</v>
      </c>
      <c r="E2523" s="88">
        <v>-720</v>
      </c>
    </row>
    <row r="2524" spans="1:5">
      <c r="A2524" s="280"/>
      <c r="B2524" s="280" t="s">
        <v>16</v>
      </c>
      <c r="C2524" s="280" t="s">
        <v>19</v>
      </c>
      <c r="D2524" s="38">
        <v>39844</v>
      </c>
      <c r="E2524" s="89">
        <v>13309.13</v>
      </c>
    </row>
    <row r="2525" spans="1:5">
      <c r="A2525" s="280"/>
      <c r="B2525" s="280" t="s">
        <v>26</v>
      </c>
      <c r="C2525" s="282" t="s">
        <v>17</v>
      </c>
      <c r="D2525" s="38">
        <v>39887</v>
      </c>
      <c r="E2525" s="88">
        <v>-100</v>
      </c>
    </row>
    <row r="2526" spans="1:5">
      <c r="A2526" s="280"/>
      <c r="B2526" s="280" t="s">
        <v>16</v>
      </c>
      <c r="C2526" s="280" t="s">
        <v>19</v>
      </c>
      <c r="D2526" s="38">
        <v>39903</v>
      </c>
      <c r="E2526" s="89">
        <v>28986.799999999999</v>
      </c>
    </row>
    <row r="2527" spans="1:5">
      <c r="A2527" s="280"/>
      <c r="B2527" s="280" t="s">
        <v>26</v>
      </c>
      <c r="C2527" s="282" t="s">
        <v>17</v>
      </c>
      <c r="D2527" s="38">
        <v>39918</v>
      </c>
      <c r="E2527" s="88">
        <v>-516.5</v>
      </c>
    </row>
    <row r="2528" spans="1:5">
      <c r="A2528" s="67"/>
      <c r="B2528" s="67" t="s">
        <v>16</v>
      </c>
      <c r="C2528" s="67" t="s">
        <v>19</v>
      </c>
      <c r="D2528" s="68">
        <v>39933</v>
      </c>
      <c r="E2528" s="155">
        <v>2119.6</v>
      </c>
    </row>
    <row r="2529" spans="1:5">
      <c r="A2529" s="52"/>
      <c r="B2529" s="53"/>
      <c r="C2529" s="1238" t="s">
        <v>165</v>
      </c>
      <c r="D2529" s="1239"/>
      <c r="E2529" s="70">
        <f>SUM(E2505:E2528)</f>
        <v>-108527.06999999999</v>
      </c>
    </row>
    <row r="2530" spans="1:5">
      <c r="A2530" s="52"/>
      <c r="B2530" s="53"/>
      <c r="C2530" s="28"/>
      <c r="D2530" s="28"/>
      <c r="E2530" s="64"/>
    </row>
    <row r="2531" spans="1:5">
      <c r="A2531" s="52"/>
      <c r="B2531" s="53"/>
      <c r="C2531" s="28"/>
      <c r="D2531" s="28"/>
      <c r="E2531" s="64"/>
    </row>
    <row r="2532" spans="1:5">
      <c r="A2532" s="52"/>
      <c r="B2532" s="53"/>
      <c r="C2532" s="28"/>
      <c r="D2532" s="28"/>
      <c r="E2532" s="64"/>
    </row>
    <row r="2533" spans="1:5">
      <c r="A2533" s="52"/>
      <c r="B2533" s="53"/>
      <c r="C2533" s="28"/>
      <c r="D2533" s="28"/>
      <c r="E2533" s="64"/>
    </row>
    <row r="2534" spans="1:5">
      <c r="A2534" s="55"/>
      <c r="B2534" s="92"/>
      <c r="C2534" s="92"/>
      <c r="D2534" s="92"/>
      <c r="E2534" s="92"/>
    </row>
    <row r="2535" spans="1:5">
      <c r="A2535" s="19" t="s">
        <v>0</v>
      </c>
      <c r="B2535" s="92"/>
      <c r="C2535" s="92"/>
      <c r="D2535" s="92"/>
      <c r="E2535" s="92"/>
    </row>
    <row r="2536" spans="1:5">
      <c r="A2536" s="19" t="s">
        <v>1</v>
      </c>
      <c r="B2536" s="53"/>
      <c r="C2536" s="53"/>
      <c r="D2536" s="53"/>
      <c r="E2536" s="53"/>
    </row>
    <row r="2537" spans="1:5">
      <c r="A2537" s="19"/>
      <c r="B2537" s="20"/>
      <c r="C2537" s="20"/>
      <c r="D2537" s="21"/>
      <c r="E2537" s="22"/>
    </row>
    <row r="2538" spans="1:5">
      <c r="A2538" s="19" t="s">
        <v>3</v>
      </c>
      <c r="B2538" s="20"/>
      <c r="C2538" s="19" t="s">
        <v>2</v>
      </c>
      <c r="D2538" s="21"/>
      <c r="E2538" s="21"/>
    </row>
    <row r="2539" spans="1:5">
      <c r="A2539" s="21"/>
      <c r="B2539" s="23"/>
      <c r="C2539" s="20"/>
      <c r="D2539" s="22"/>
      <c r="E2539" s="22"/>
    </row>
    <row r="2540" spans="1:5">
      <c r="A2540" s="21"/>
      <c r="B2540" s="23"/>
      <c r="C2540" s="20"/>
      <c r="D2540" s="22"/>
      <c r="E2540" s="22"/>
    </row>
    <row r="2541" spans="1:5">
      <c r="A2541" s="21" t="s">
        <v>267</v>
      </c>
      <c r="B2541" s="24"/>
      <c r="C2541" s="21"/>
      <c r="D2541" s="22"/>
      <c r="E2541" s="22"/>
    </row>
    <row r="2542" spans="1:5">
      <c r="A2542" s="21" t="s">
        <v>5</v>
      </c>
      <c r="B2542" s="24"/>
      <c r="C2542" s="21"/>
      <c r="D2542" s="22"/>
      <c r="E2542" s="22"/>
    </row>
    <row r="2543" spans="1:5">
      <c r="A2543" s="21" t="s">
        <v>6</v>
      </c>
      <c r="B2543" s="24"/>
      <c r="C2543" s="21"/>
      <c r="D2543" s="22"/>
      <c r="E2543" s="22"/>
    </row>
    <row r="2544" spans="1:5">
      <c r="A2544" s="820" t="s">
        <v>7</v>
      </c>
      <c r="B2544" s="26" t="s">
        <v>8</v>
      </c>
      <c r="C2544" s="1238" t="s">
        <v>9</v>
      </c>
      <c r="D2544" s="1240"/>
      <c r="E2544" s="820" t="s">
        <v>10</v>
      </c>
    </row>
    <row r="2545" spans="1:5">
      <c r="A2545" s="27"/>
      <c r="B2545" s="28" t="s">
        <v>11</v>
      </c>
      <c r="C2545" s="820"/>
      <c r="D2545" s="29"/>
      <c r="E2545" s="27" t="s">
        <v>12</v>
      </c>
    </row>
    <row r="2546" spans="1:5">
      <c r="A2546" s="30"/>
      <c r="B2546" s="31"/>
      <c r="C2546" s="821" t="s">
        <v>13</v>
      </c>
      <c r="D2546" s="822" t="s">
        <v>14</v>
      </c>
      <c r="E2546" s="821"/>
    </row>
    <row r="2547" spans="1:5">
      <c r="A2547" s="34" t="s">
        <v>268</v>
      </c>
      <c r="B2547" s="818" t="s">
        <v>264</v>
      </c>
      <c r="C2547" s="823"/>
      <c r="D2547" s="819"/>
      <c r="E2547" s="156">
        <f>E2529</f>
        <v>-108527.06999999999</v>
      </c>
    </row>
    <row r="2548" spans="1:5">
      <c r="A2548" s="41"/>
      <c r="B2548" s="281" t="s">
        <v>18</v>
      </c>
      <c r="C2548" s="280" t="s">
        <v>17</v>
      </c>
      <c r="D2548" s="38">
        <v>43205</v>
      </c>
      <c r="E2548" s="89">
        <v>1972790</v>
      </c>
    </row>
    <row r="2549" spans="1:5">
      <c r="A2549" s="41"/>
      <c r="B2549" s="280" t="s">
        <v>34</v>
      </c>
      <c r="C2549" s="280" t="s">
        <v>19</v>
      </c>
      <c r="D2549" s="38">
        <v>43220</v>
      </c>
      <c r="E2549" s="89">
        <v>2252184</v>
      </c>
    </row>
    <row r="2550" spans="1:5">
      <c r="A2550" s="47"/>
      <c r="B2550" s="280" t="s">
        <v>34</v>
      </c>
      <c r="C2550" s="280" t="s">
        <v>17</v>
      </c>
      <c r="D2550" s="38">
        <v>43235</v>
      </c>
      <c r="E2550" s="89">
        <v>1252123</v>
      </c>
    </row>
    <row r="2551" spans="1:5">
      <c r="A2551" s="702"/>
      <c r="B2551" s="280" t="s">
        <v>34</v>
      </c>
      <c r="C2551" s="280" t="s">
        <v>19</v>
      </c>
      <c r="D2551" s="38">
        <v>43250</v>
      </c>
      <c r="E2551" s="126">
        <v>1576462</v>
      </c>
    </row>
    <row r="2552" spans="1:5">
      <c r="A2552" s="41"/>
      <c r="B2552" s="281"/>
      <c r="C2552" s="280"/>
      <c r="D2552" s="38"/>
      <c r="E2552" s="89">
        <v>1</v>
      </c>
    </row>
    <row r="2553" spans="1:5">
      <c r="A2553" s="702"/>
      <c r="B2553" s="705"/>
      <c r="C2553" s="705"/>
      <c r="D2553" s="706"/>
      <c r="E2553" s="126"/>
    </row>
    <row r="2554" spans="1:5">
      <c r="A2554" s="702"/>
      <c r="B2554" s="705"/>
      <c r="C2554" s="705"/>
      <c r="D2554" s="706"/>
      <c r="E2554" s="126"/>
    </row>
    <row r="2555" spans="1:5">
      <c r="A2555" s="702"/>
      <c r="B2555" s="705"/>
      <c r="C2555" s="705"/>
      <c r="D2555" s="706"/>
      <c r="E2555" s="126"/>
    </row>
    <row r="2556" spans="1:5">
      <c r="A2556" s="702"/>
      <c r="B2556" s="705"/>
      <c r="C2556" s="705"/>
      <c r="D2556" s="706"/>
      <c r="E2556" s="126"/>
    </row>
    <row r="2557" spans="1:5">
      <c r="A2557" s="702"/>
      <c r="B2557" s="705"/>
      <c r="C2557" s="705"/>
      <c r="D2557" s="706"/>
      <c r="E2557" s="126"/>
    </row>
    <row r="2558" spans="1:5">
      <c r="A2558" s="41"/>
      <c r="B2558" s="280"/>
      <c r="C2558" s="280"/>
      <c r="D2558" s="38"/>
      <c r="E2558" s="89"/>
    </row>
    <row r="2559" spans="1:5">
      <c r="A2559" s="41"/>
      <c r="B2559" s="280"/>
      <c r="C2559" s="280"/>
      <c r="D2559" s="38"/>
      <c r="E2559" s="89"/>
    </row>
    <row r="2560" spans="1:5">
      <c r="A2560" s="41"/>
      <c r="B2560" s="280"/>
      <c r="C2560" s="280"/>
      <c r="D2560" s="38"/>
      <c r="E2560" s="89"/>
    </row>
    <row r="2561" spans="1:5">
      <c r="A2561" s="41"/>
      <c r="B2561" s="280"/>
      <c r="C2561" s="280"/>
      <c r="D2561" s="38"/>
      <c r="E2561" s="88"/>
    </row>
    <row r="2562" spans="1:5">
      <c r="A2562" s="41"/>
      <c r="B2562" s="280"/>
      <c r="C2562" s="280"/>
      <c r="D2562" s="38"/>
      <c r="E2562" s="88"/>
    </row>
    <row r="2563" spans="1:5">
      <c r="A2563" s="41"/>
      <c r="B2563" s="280"/>
      <c r="C2563" s="280"/>
      <c r="D2563" s="38"/>
      <c r="E2563" s="88"/>
    </row>
    <row r="2564" spans="1:5">
      <c r="A2564" s="41"/>
      <c r="B2564" s="280"/>
      <c r="C2564" s="280"/>
      <c r="D2564" s="38"/>
      <c r="E2564" s="89"/>
    </row>
    <row r="2565" spans="1:5">
      <c r="A2565" s="41"/>
      <c r="B2565" s="281"/>
      <c r="C2565" s="280"/>
      <c r="D2565" s="42"/>
      <c r="E2565" s="89"/>
    </row>
    <row r="2566" spans="1:5">
      <c r="A2566" s="41"/>
      <c r="B2566" s="281"/>
      <c r="C2566" s="280"/>
      <c r="D2566" s="42"/>
      <c r="E2566" s="89"/>
    </row>
    <row r="2567" spans="1:5">
      <c r="A2567" s="41"/>
      <c r="B2567" s="281"/>
      <c r="C2567" s="280"/>
      <c r="D2567" s="42"/>
      <c r="E2567" s="89"/>
    </row>
    <row r="2568" spans="1:5">
      <c r="A2568" s="41"/>
      <c r="B2568" s="281"/>
      <c r="C2568" s="280"/>
      <c r="D2568" s="42"/>
      <c r="E2568" s="89"/>
    </row>
    <row r="2569" spans="1:5">
      <c r="A2569" s="280"/>
      <c r="B2569" s="281"/>
      <c r="C2569" s="280"/>
      <c r="D2569" s="45"/>
      <c r="E2569" s="153"/>
    </row>
    <row r="2570" spans="1:5">
      <c r="A2570" s="280"/>
      <c r="B2570" s="281"/>
      <c r="C2570" s="280"/>
      <c r="D2570" s="45"/>
      <c r="E2570" s="153"/>
    </row>
    <row r="2571" spans="1:5">
      <c r="A2571" s="280"/>
      <c r="B2571" s="281"/>
      <c r="C2571" s="280"/>
      <c r="D2571" s="45"/>
      <c r="E2571" s="153"/>
    </row>
    <row r="2572" spans="1:5">
      <c r="A2572" s="47"/>
      <c r="B2572" s="48"/>
      <c r="C2572" s="47"/>
      <c r="D2572" s="49"/>
      <c r="E2572" s="154"/>
    </row>
    <row r="2573" spans="1:5">
      <c r="A2573" s="30"/>
      <c r="B2573" s="51"/>
      <c r="C2573" s="30"/>
      <c r="D2573" s="49"/>
      <c r="E2573" s="154"/>
    </row>
    <row r="2574" spans="1:5">
      <c r="A2574" s="52"/>
      <c r="B2574" s="53"/>
      <c r="C2574" s="1238" t="s">
        <v>801</v>
      </c>
      <c r="D2574" s="1239"/>
      <c r="E2574" s="62">
        <f>SUM(E2547:E2573)</f>
        <v>6945032.9299999997</v>
      </c>
    </row>
    <row r="2575" spans="1:5">
      <c r="A2575" s="55" t="s">
        <v>23</v>
      </c>
      <c r="B2575" s="92"/>
      <c r="C2575" s="92"/>
      <c r="D2575" s="92"/>
      <c r="E2575" s="92"/>
    </row>
    <row r="2576" spans="1:5">
      <c r="A2576" s="19" t="s">
        <v>0</v>
      </c>
      <c r="B2576" s="92"/>
      <c r="C2576" s="92"/>
      <c r="D2576" s="92"/>
      <c r="E2576" s="92"/>
    </row>
    <row r="2577" spans="1:5">
      <c r="A2577" s="19" t="s">
        <v>1</v>
      </c>
      <c r="B2577" s="53"/>
      <c r="C2577" s="53"/>
      <c r="D2577" s="53"/>
      <c r="E2577" s="146"/>
    </row>
    <row r="2578" spans="1:5">
      <c r="A2578" s="19"/>
      <c r="B2578" s="20"/>
      <c r="C2578" s="20"/>
      <c r="D2578" s="21"/>
      <c r="E2578" s="22"/>
    </row>
    <row r="2579" spans="1:5">
      <c r="A2579" s="19"/>
      <c r="B2579" s="20"/>
      <c r="C2579" s="19" t="s">
        <v>2</v>
      </c>
      <c r="D2579" s="21"/>
      <c r="E2579" s="21"/>
    </row>
    <row r="2580" spans="1:5">
      <c r="A2580" s="19" t="s">
        <v>3</v>
      </c>
      <c r="B2580" s="23"/>
      <c r="C2580" s="20"/>
      <c r="D2580" s="22"/>
      <c r="E2580" s="22"/>
    </row>
    <row r="2581" spans="1:5">
      <c r="A2581" s="21"/>
      <c r="B2581" s="23"/>
      <c r="C2581" s="20"/>
      <c r="D2581" s="22"/>
      <c r="E2581" s="22"/>
    </row>
    <row r="2582" spans="1:5">
      <c r="A2582" s="21" t="s">
        <v>269</v>
      </c>
      <c r="B2582" s="23"/>
      <c r="C2582" s="20"/>
      <c r="D2582" s="22"/>
      <c r="E2582" s="22"/>
    </row>
    <row r="2583" spans="1:5">
      <c r="A2583" s="21" t="s">
        <v>5</v>
      </c>
      <c r="B2583" s="24"/>
      <c r="C2583" s="21"/>
      <c r="D2583" s="22"/>
      <c r="E2583" s="22"/>
    </row>
    <row r="2584" spans="1:5">
      <c r="A2584" s="21" t="s">
        <v>6</v>
      </c>
      <c r="B2584" s="24"/>
      <c r="C2584" s="21"/>
      <c r="D2584" s="22"/>
      <c r="E2584" s="22"/>
    </row>
    <row r="2585" spans="1:5">
      <c r="A2585" s="820" t="s">
        <v>7</v>
      </c>
      <c r="B2585" s="26" t="s">
        <v>8</v>
      </c>
      <c r="C2585" s="1238" t="s">
        <v>9</v>
      </c>
      <c r="D2585" s="1240"/>
      <c r="E2585" s="820" t="s">
        <v>10</v>
      </c>
    </row>
    <row r="2586" spans="1:5">
      <c r="A2586" s="27"/>
      <c r="B2586" s="28" t="s">
        <v>11</v>
      </c>
      <c r="C2586" s="820"/>
      <c r="D2586" s="29"/>
      <c r="E2586" s="27" t="s">
        <v>12</v>
      </c>
    </row>
    <row r="2587" spans="1:5">
      <c r="A2587" s="30"/>
      <c r="B2587" s="31"/>
      <c r="C2587" s="821" t="s">
        <v>13</v>
      </c>
      <c r="D2587" s="822" t="s">
        <v>14</v>
      </c>
      <c r="E2587" s="821"/>
    </row>
    <row r="2588" spans="1:5">
      <c r="A2588" s="34" t="s">
        <v>270</v>
      </c>
      <c r="B2588" s="34" t="s">
        <v>26</v>
      </c>
      <c r="C2588" s="280" t="s">
        <v>17</v>
      </c>
      <c r="D2588" s="35">
        <v>38398</v>
      </c>
      <c r="E2588" s="158">
        <v>-7044.69</v>
      </c>
    </row>
    <row r="2589" spans="1:5">
      <c r="A2589" s="280"/>
      <c r="B2589" s="280" t="s">
        <v>26</v>
      </c>
      <c r="C2589" s="280" t="s">
        <v>19</v>
      </c>
      <c r="D2589" s="38">
        <v>38625</v>
      </c>
      <c r="E2589" s="159">
        <v>-6843.1</v>
      </c>
    </row>
    <row r="2590" spans="1:5">
      <c r="A2590" s="41"/>
      <c r="B2590" s="280" t="s">
        <v>26</v>
      </c>
      <c r="C2590" s="280" t="s">
        <v>19</v>
      </c>
      <c r="D2590" s="38">
        <v>39294</v>
      </c>
      <c r="E2590" s="159">
        <v>-420</v>
      </c>
    </row>
    <row r="2591" spans="1:5">
      <c r="A2591" s="41"/>
      <c r="B2591" s="280" t="s">
        <v>26</v>
      </c>
      <c r="C2591" s="280" t="s">
        <v>19</v>
      </c>
      <c r="D2591" s="38">
        <v>39355</v>
      </c>
      <c r="E2591" s="159">
        <v>-1000</v>
      </c>
    </row>
    <row r="2592" spans="1:5">
      <c r="A2592" s="41"/>
      <c r="B2592" s="280" t="s">
        <v>26</v>
      </c>
      <c r="C2592" s="280" t="s">
        <v>19</v>
      </c>
      <c r="D2592" s="38">
        <v>39538</v>
      </c>
      <c r="E2592" s="159">
        <v>-1080</v>
      </c>
    </row>
    <row r="2593" spans="1:5">
      <c r="A2593" s="41"/>
      <c r="B2593" s="280" t="s">
        <v>26</v>
      </c>
      <c r="C2593" s="280" t="s">
        <v>19</v>
      </c>
      <c r="D2593" s="38">
        <v>39568</v>
      </c>
      <c r="E2593" s="159">
        <v>-494</v>
      </c>
    </row>
    <row r="2594" spans="1:5">
      <c r="A2594" s="41"/>
      <c r="B2594" s="280" t="s">
        <v>26</v>
      </c>
      <c r="C2594" s="280" t="s">
        <v>17</v>
      </c>
      <c r="D2594" s="38">
        <v>39644</v>
      </c>
      <c r="E2594" s="159">
        <v>-1300</v>
      </c>
    </row>
    <row r="2595" spans="1:5">
      <c r="A2595" s="41"/>
      <c r="B2595" s="280" t="s">
        <v>16</v>
      </c>
      <c r="C2595" s="280" t="s">
        <v>19</v>
      </c>
      <c r="D2595" s="38">
        <v>39660</v>
      </c>
      <c r="E2595" s="160">
        <v>158.19999999999999</v>
      </c>
    </row>
    <row r="2596" spans="1:5">
      <c r="A2596" s="41"/>
      <c r="B2596" s="280" t="s">
        <v>26</v>
      </c>
      <c r="C2596" s="280" t="s">
        <v>17</v>
      </c>
      <c r="D2596" s="38">
        <v>39675</v>
      </c>
      <c r="E2596" s="159">
        <v>-1979</v>
      </c>
    </row>
    <row r="2597" spans="1:5">
      <c r="A2597" s="41"/>
      <c r="B2597" s="280" t="s">
        <v>26</v>
      </c>
      <c r="C2597" s="280" t="s">
        <v>17</v>
      </c>
      <c r="D2597" s="38">
        <v>39736</v>
      </c>
      <c r="E2597" s="159">
        <v>-12436</v>
      </c>
    </row>
    <row r="2598" spans="1:5">
      <c r="A2598" s="41"/>
      <c r="B2598" s="280" t="s">
        <v>16</v>
      </c>
      <c r="C2598" s="280" t="s">
        <v>17</v>
      </c>
      <c r="D2598" s="38">
        <v>39767</v>
      </c>
      <c r="E2598" s="160">
        <v>100</v>
      </c>
    </row>
    <row r="2599" spans="1:5">
      <c r="A2599" s="41"/>
      <c r="B2599" s="280" t="s">
        <v>16</v>
      </c>
      <c r="C2599" s="280" t="s">
        <v>19</v>
      </c>
      <c r="D2599" s="38">
        <v>39844</v>
      </c>
      <c r="E2599" s="150">
        <v>180</v>
      </c>
    </row>
    <row r="2600" spans="1:5">
      <c r="A2600" s="41"/>
      <c r="B2600" s="280" t="s">
        <v>16</v>
      </c>
      <c r="C2600" s="280" t="s">
        <v>17</v>
      </c>
      <c r="D2600" s="38">
        <v>39918</v>
      </c>
      <c r="E2600" s="160">
        <v>80</v>
      </c>
    </row>
    <row r="2601" spans="1:5">
      <c r="A2601" s="41"/>
      <c r="B2601" s="280" t="s">
        <v>16</v>
      </c>
      <c r="C2601" s="280" t="s">
        <v>19</v>
      </c>
      <c r="D2601" s="38">
        <v>39994</v>
      </c>
      <c r="E2601" s="160">
        <v>5670</v>
      </c>
    </row>
    <row r="2602" spans="1:5">
      <c r="A2602" s="41"/>
      <c r="B2602" s="280" t="s">
        <v>16</v>
      </c>
      <c r="C2602" s="280" t="s">
        <v>19</v>
      </c>
      <c r="D2602" s="38">
        <v>40086</v>
      </c>
      <c r="E2602" s="160">
        <v>2211</v>
      </c>
    </row>
    <row r="2603" spans="1:5">
      <c r="A2603" s="41"/>
      <c r="B2603" s="280" t="s">
        <v>200</v>
      </c>
      <c r="C2603" s="280"/>
      <c r="D2603" s="38">
        <v>42735</v>
      </c>
      <c r="E2603" s="161">
        <v>4690.9799999999996</v>
      </c>
    </row>
    <row r="2604" spans="1:5">
      <c r="A2604" s="280"/>
      <c r="B2604" s="280" t="s">
        <v>271</v>
      </c>
      <c r="C2604" s="280" t="s">
        <v>19</v>
      </c>
      <c r="D2604" s="38">
        <v>42794</v>
      </c>
      <c r="E2604" s="161">
        <v>18000</v>
      </c>
    </row>
    <row r="2605" spans="1:5">
      <c r="A2605" s="280"/>
      <c r="B2605" s="281"/>
      <c r="C2605" s="280"/>
      <c r="D2605" s="38"/>
      <c r="E2605" s="161"/>
    </row>
    <row r="2606" spans="1:5">
      <c r="A2606" s="280"/>
      <c r="B2606" s="281"/>
      <c r="C2606" s="280"/>
      <c r="D2606" s="38"/>
      <c r="E2606" s="161"/>
    </row>
    <row r="2607" spans="1:5">
      <c r="A2607" s="280"/>
      <c r="B2607" s="281"/>
      <c r="C2607" s="280"/>
      <c r="D2607" s="38"/>
      <c r="E2607" s="161"/>
    </row>
    <row r="2608" spans="1:5">
      <c r="A2608" s="280"/>
      <c r="B2608" s="281"/>
      <c r="C2608" s="280"/>
      <c r="D2608" s="38"/>
      <c r="E2608" s="161"/>
    </row>
    <row r="2609" spans="1:5">
      <c r="A2609" s="280"/>
      <c r="B2609" s="281"/>
      <c r="C2609" s="280"/>
      <c r="D2609" s="38"/>
      <c r="E2609" s="161"/>
    </row>
    <row r="2610" spans="1:5">
      <c r="A2610" s="280"/>
      <c r="B2610" s="281"/>
      <c r="C2610" s="47"/>
      <c r="D2610" s="38"/>
      <c r="E2610" s="161"/>
    </row>
    <row r="2611" spans="1:5">
      <c r="A2611" s="280"/>
      <c r="B2611" s="281"/>
      <c r="C2611" s="280"/>
      <c r="D2611" s="38"/>
      <c r="E2611" s="161"/>
    </row>
    <row r="2612" spans="1:5">
      <c r="A2612" s="280"/>
      <c r="B2612" s="281"/>
      <c r="C2612" s="280"/>
      <c r="D2612" s="38"/>
      <c r="E2612" s="161"/>
    </row>
    <row r="2613" spans="1:5">
      <c r="A2613" s="47"/>
      <c r="B2613" s="281"/>
      <c r="C2613" s="47"/>
      <c r="D2613" s="38"/>
      <c r="E2613" s="161"/>
    </row>
    <row r="2614" spans="1:5">
      <c r="A2614" s="30"/>
      <c r="B2614" s="51"/>
      <c r="C2614" s="30"/>
      <c r="D2614" s="49"/>
      <c r="E2614" s="161"/>
    </row>
    <row r="2615" spans="1:5">
      <c r="A2615" s="52"/>
      <c r="B2615" s="53"/>
      <c r="C2615" s="1238" t="s">
        <v>801</v>
      </c>
      <c r="D2615" s="1239"/>
      <c r="E2615" s="62">
        <f>SUM(E2588:E2614)</f>
        <v>-1506.6100000000006</v>
      </c>
    </row>
    <row r="2616" spans="1:5">
      <c r="A2616" s="55" t="s">
        <v>23</v>
      </c>
      <c r="B2616" s="92"/>
      <c r="C2616" s="92"/>
      <c r="D2616" s="92"/>
      <c r="E2616" s="92"/>
    </row>
    <row r="2617" spans="1:5">
      <c r="A2617" s="19" t="s">
        <v>0</v>
      </c>
      <c r="B2617" s="92"/>
      <c r="C2617" s="92"/>
      <c r="D2617" s="92"/>
      <c r="E2617" s="92"/>
    </row>
    <row r="2618" spans="1:5">
      <c r="A2618" s="19" t="s">
        <v>1</v>
      </c>
      <c r="B2618" s="53"/>
      <c r="C2618" s="53"/>
      <c r="D2618" s="53"/>
      <c r="E2618" s="53"/>
    </row>
    <row r="2619" spans="1:5">
      <c r="A2619" s="19"/>
      <c r="B2619" s="20"/>
      <c r="C2619" s="20"/>
      <c r="D2619" s="21"/>
      <c r="E2619" s="22"/>
    </row>
    <row r="2620" spans="1:5">
      <c r="A2620" s="19"/>
      <c r="B2620" s="20"/>
      <c r="C2620" s="19" t="s">
        <v>2</v>
      </c>
      <c r="D2620" s="21"/>
      <c r="E2620" s="21"/>
    </row>
    <row r="2621" spans="1:5">
      <c r="A2621" s="19" t="s">
        <v>3</v>
      </c>
      <c r="B2621" s="23"/>
      <c r="C2621" s="20"/>
      <c r="D2621" s="22"/>
      <c r="E2621" s="22"/>
    </row>
    <row r="2622" spans="1:5">
      <c r="A2622" s="21"/>
      <c r="B2622" s="23"/>
      <c r="C2622" s="20"/>
      <c r="D2622" s="22"/>
      <c r="E2622" s="22"/>
    </row>
    <row r="2623" spans="1:5">
      <c r="A2623" s="21" t="s">
        <v>272</v>
      </c>
      <c r="B2623" s="23"/>
      <c r="C2623" s="20"/>
      <c r="D2623" s="22"/>
      <c r="E2623" s="22"/>
    </row>
    <row r="2624" spans="1:5">
      <c r="A2624" s="21" t="s">
        <v>5</v>
      </c>
      <c r="B2624" s="24"/>
      <c r="C2624" s="21"/>
      <c r="D2624" s="22"/>
      <c r="E2624" s="22"/>
    </row>
    <row r="2625" spans="1:5">
      <c r="A2625" s="21" t="s">
        <v>6</v>
      </c>
      <c r="B2625" s="24"/>
      <c r="C2625" s="21"/>
      <c r="D2625" s="22"/>
      <c r="E2625" s="22"/>
    </row>
    <row r="2626" spans="1:5">
      <c r="A2626" s="820" t="s">
        <v>7</v>
      </c>
      <c r="B2626" s="26" t="s">
        <v>8</v>
      </c>
      <c r="C2626" s="1238" t="s">
        <v>9</v>
      </c>
      <c r="D2626" s="1240"/>
      <c r="E2626" s="820" t="s">
        <v>10</v>
      </c>
    </row>
    <row r="2627" spans="1:5">
      <c r="A2627" s="27"/>
      <c r="B2627" s="28" t="s">
        <v>11</v>
      </c>
      <c r="C2627" s="820"/>
      <c r="D2627" s="29"/>
      <c r="E2627" s="27" t="s">
        <v>12</v>
      </c>
    </row>
    <row r="2628" spans="1:5">
      <c r="A2628" s="30"/>
      <c r="B2628" s="31"/>
      <c r="C2628" s="821" t="s">
        <v>13</v>
      </c>
      <c r="D2628" s="822" t="s">
        <v>14</v>
      </c>
      <c r="E2628" s="821"/>
    </row>
    <row r="2629" spans="1:5">
      <c r="A2629" s="34" t="s">
        <v>273</v>
      </c>
      <c r="B2629" s="34" t="s">
        <v>26</v>
      </c>
      <c r="C2629" s="280" t="s">
        <v>19</v>
      </c>
      <c r="D2629" s="35">
        <v>38717</v>
      </c>
      <c r="E2629" s="158">
        <v>-1233.4000000000001</v>
      </c>
    </row>
    <row r="2630" spans="1:5">
      <c r="A2630" s="280"/>
      <c r="B2630" s="280"/>
      <c r="C2630" s="280" t="s">
        <v>274</v>
      </c>
      <c r="D2630" s="38">
        <v>39078</v>
      </c>
      <c r="E2630" s="159">
        <v>-201658</v>
      </c>
    </row>
    <row r="2631" spans="1:5">
      <c r="A2631" s="41"/>
      <c r="B2631" s="280" t="s">
        <v>26</v>
      </c>
      <c r="C2631" s="280" t="s">
        <v>19</v>
      </c>
      <c r="D2631" s="38">
        <v>39478</v>
      </c>
      <c r="E2631" s="159">
        <v>-5322</v>
      </c>
    </row>
    <row r="2632" spans="1:5">
      <c r="A2632" s="41"/>
      <c r="B2632" s="280" t="s">
        <v>26</v>
      </c>
      <c r="C2632" s="280" t="s">
        <v>19</v>
      </c>
      <c r="D2632" s="38">
        <v>39629</v>
      </c>
      <c r="E2632" s="159">
        <v>-120</v>
      </c>
    </row>
    <row r="2633" spans="1:5">
      <c r="A2633" s="41"/>
      <c r="B2633" s="280" t="s">
        <v>16</v>
      </c>
      <c r="C2633" s="280" t="s">
        <v>19</v>
      </c>
      <c r="D2633" s="38">
        <v>40025</v>
      </c>
      <c r="E2633" s="160">
        <v>3000</v>
      </c>
    </row>
    <row r="2634" spans="1:5">
      <c r="A2634" s="41"/>
      <c r="B2634" s="280" t="s">
        <v>26</v>
      </c>
      <c r="C2634" s="280" t="s">
        <v>19</v>
      </c>
      <c r="D2634" s="38">
        <v>40086</v>
      </c>
      <c r="E2634" s="159">
        <v>-1921</v>
      </c>
    </row>
    <row r="2635" spans="1:5">
      <c r="A2635" s="41"/>
      <c r="B2635" s="280" t="s">
        <v>26</v>
      </c>
      <c r="C2635" s="280" t="s">
        <v>19</v>
      </c>
      <c r="D2635" s="38">
        <v>40147</v>
      </c>
      <c r="E2635" s="159">
        <v>-572.15</v>
      </c>
    </row>
    <row r="2636" spans="1:5">
      <c r="A2636" s="41"/>
      <c r="B2636" s="280" t="s">
        <v>34</v>
      </c>
      <c r="C2636" s="280" t="s">
        <v>19</v>
      </c>
      <c r="D2636" s="38">
        <v>40268</v>
      </c>
      <c r="E2636" s="160">
        <v>15845</v>
      </c>
    </row>
    <row r="2637" spans="1:5">
      <c r="A2637" s="280"/>
      <c r="B2637" s="280" t="s">
        <v>177</v>
      </c>
      <c r="C2637" s="280" t="s">
        <v>17</v>
      </c>
      <c r="D2637" s="38">
        <v>40344</v>
      </c>
      <c r="E2637" s="159">
        <v>-359</v>
      </c>
    </row>
    <row r="2638" spans="1:5">
      <c r="A2638" s="41"/>
      <c r="B2638" s="280" t="s">
        <v>16</v>
      </c>
      <c r="C2638" s="280" t="s">
        <v>19</v>
      </c>
      <c r="D2638" s="38">
        <v>40421</v>
      </c>
      <c r="E2638" s="160">
        <v>34482</v>
      </c>
    </row>
    <row r="2639" spans="1:5">
      <c r="A2639" s="280"/>
      <c r="B2639" s="280" t="s">
        <v>177</v>
      </c>
      <c r="C2639" s="280" t="s">
        <v>107</v>
      </c>
      <c r="D2639" s="38">
        <v>41284</v>
      </c>
      <c r="E2639" s="159">
        <v>-5130</v>
      </c>
    </row>
    <row r="2640" spans="1:5">
      <c r="A2640" s="280"/>
      <c r="B2640" s="280" t="s">
        <v>59</v>
      </c>
      <c r="C2640" s="280" t="s">
        <v>17</v>
      </c>
      <c r="D2640" s="38">
        <v>41379</v>
      </c>
      <c r="E2640" s="160">
        <v>1000</v>
      </c>
    </row>
    <row r="2641" spans="1:5">
      <c r="A2641" s="41"/>
      <c r="B2641" s="281" t="s">
        <v>18</v>
      </c>
      <c r="C2641" s="280" t="s">
        <v>19</v>
      </c>
      <c r="D2641" s="42">
        <v>43159</v>
      </c>
      <c r="E2641" s="89">
        <v>1</v>
      </c>
    </row>
    <row r="2642" spans="1:5">
      <c r="A2642" s="280"/>
      <c r="B2642" s="280" t="s">
        <v>34</v>
      </c>
      <c r="C2642" s="280" t="s">
        <v>19</v>
      </c>
      <c r="D2642" s="38">
        <v>43250</v>
      </c>
      <c r="E2642" s="89">
        <v>6024408</v>
      </c>
    </row>
    <row r="2643" spans="1:5">
      <c r="A2643" s="280"/>
      <c r="B2643" s="280"/>
      <c r="C2643" s="280"/>
      <c r="D2643" s="38"/>
      <c r="E2643" s="89"/>
    </row>
    <row r="2644" spans="1:5">
      <c r="A2644" s="280"/>
      <c r="B2644" s="281"/>
      <c r="C2644" s="280"/>
      <c r="D2644" s="45"/>
      <c r="E2644" s="46"/>
    </row>
    <row r="2645" spans="1:5">
      <c r="A2645" s="280"/>
      <c r="B2645" s="281"/>
      <c r="C2645" s="280"/>
      <c r="D2645" s="45"/>
      <c r="E2645" s="46"/>
    </row>
    <row r="2646" spans="1:5">
      <c r="A2646" s="280"/>
      <c r="B2646" s="281"/>
      <c r="C2646" s="280"/>
      <c r="D2646" s="45"/>
      <c r="E2646" s="46"/>
    </row>
    <row r="2647" spans="1:5">
      <c r="A2647" s="280"/>
      <c r="B2647" s="281"/>
      <c r="C2647" s="280"/>
      <c r="D2647" s="45"/>
      <c r="E2647" s="46"/>
    </row>
    <row r="2648" spans="1:5">
      <c r="A2648" s="280"/>
      <c r="B2648" s="281"/>
      <c r="C2648" s="280"/>
      <c r="D2648" s="45"/>
      <c r="E2648" s="46"/>
    </row>
    <row r="2649" spans="1:5">
      <c r="A2649" s="280"/>
      <c r="B2649" s="281"/>
      <c r="C2649" s="280"/>
      <c r="D2649" s="45"/>
      <c r="E2649" s="46"/>
    </row>
    <row r="2650" spans="1:5">
      <c r="A2650" s="280"/>
      <c r="B2650" s="281"/>
      <c r="C2650" s="280"/>
      <c r="D2650" s="45"/>
      <c r="E2650" s="46"/>
    </row>
    <row r="2651" spans="1:5">
      <c r="A2651" s="280"/>
      <c r="B2651" s="281"/>
      <c r="C2651" s="280"/>
      <c r="D2651" s="45"/>
      <c r="E2651" s="46"/>
    </row>
    <row r="2652" spans="1:5">
      <c r="A2652" s="280"/>
      <c r="B2652" s="281"/>
      <c r="C2652" s="280"/>
      <c r="D2652" s="45"/>
      <c r="E2652" s="46"/>
    </row>
    <row r="2653" spans="1:5">
      <c r="A2653" s="280"/>
      <c r="B2653" s="281"/>
      <c r="C2653" s="280"/>
      <c r="D2653" s="45"/>
      <c r="E2653" s="46"/>
    </row>
    <row r="2654" spans="1:5">
      <c r="A2654" s="47"/>
      <c r="B2654" s="48"/>
      <c r="C2654" s="47"/>
      <c r="D2654" s="49"/>
      <c r="E2654" s="50"/>
    </row>
    <row r="2655" spans="1:5">
      <c r="A2655" s="30"/>
      <c r="B2655" s="51"/>
      <c r="C2655" s="30"/>
      <c r="D2655" s="49"/>
      <c r="E2655" s="50"/>
    </row>
    <row r="2656" spans="1:5">
      <c r="A2656" s="52"/>
      <c r="B2656" s="53"/>
      <c r="C2656" s="1238" t="s">
        <v>801</v>
      </c>
      <c r="D2656" s="1239"/>
      <c r="E2656" s="140">
        <f>SUM(E2629:E2655)</f>
        <v>5862420.4500000002</v>
      </c>
    </row>
    <row r="2657" spans="1:5">
      <c r="A2657" s="55" t="s">
        <v>23</v>
      </c>
      <c r="B2657" s="92"/>
      <c r="C2657" s="92"/>
      <c r="D2657" s="92"/>
      <c r="E2657" s="92"/>
    </row>
    <row r="2658" spans="1:5">
      <c r="A2658" s="19" t="s">
        <v>0</v>
      </c>
      <c r="B2658" s="92"/>
      <c r="C2658" s="92"/>
      <c r="D2658" s="92"/>
      <c r="E2658" s="92"/>
    </row>
    <row r="2659" spans="1:5">
      <c r="A2659" s="19" t="s">
        <v>1</v>
      </c>
      <c r="B2659" s="22"/>
      <c r="C2659" s="22"/>
      <c r="D2659" s="22"/>
      <c r="E2659" s="22"/>
    </row>
    <row r="2660" spans="1:5">
      <c r="A2660" s="19"/>
      <c r="B2660" s="20"/>
      <c r="C2660" s="20"/>
      <c r="D2660" s="21"/>
      <c r="E2660" s="22"/>
    </row>
    <row r="2661" spans="1:5">
      <c r="A2661" s="19"/>
      <c r="B2661" s="20"/>
      <c r="C2661" s="19" t="s">
        <v>2</v>
      </c>
      <c r="D2661" s="21"/>
      <c r="E2661" s="21"/>
    </row>
    <row r="2662" spans="1:5">
      <c r="A2662" s="19" t="s">
        <v>3</v>
      </c>
      <c r="B2662" s="23"/>
      <c r="C2662" s="20"/>
      <c r="D2662" s="22"/>
      <c r="E2662" s="22"/>
    </row>
    <row r="2663" spans="1:5">
      <c r="A2663" s="21"/>
      <c r="B2663" s="23"/>
      <c r="C2663" s="20"/>
      <c r="D2663" s="22"/>
      <c r="E2663" s="22"/>
    </row>
    <row r="2664" spans="1:5">
      <c r="A2664" s="21" t="s">
        <v>275</v>
      </c>
      <c r="B2664" s="23"/>
      <c r="C2664" s="20"/>
      <c r="D2664" s="22"/>
      <c r="E2664" s="22"/>
    </row>
    <row r="2665" spans="1:5">
      <c r="A2665" s="21" t="s">
        <v>5</v>
      </c>
      <c r="B2665" s="24"/>
      <c r="C2665" s="21"/>
      <c r="D2665" s="22"/>
      <c r="E2665" s="22"/>
    </row>
    <row r="2666" spans="1:5">
      <c r="A2666" s="21" t="s">
        <v>6</v>
      </c>
      <c r="B2666" s="24"/>
      <c r="C2666" s="21"/>
      <c r="D2666" s="22"/>
      <c r="E2666" s="22"/>
    </row>
    <row r="2667" spans="1:5">
      <c r="A2667" s="820" t="s">
        <v>7</v>
      </c>
      <c r="B2667" s="26" t="s">
        <v>8</v>
      </c>
      <c r="C2667" s="1238" t="s">
        <v>9</v>
      </c>
      <c r="D2667" s="1240"/>
      <c r="E2667" s="820" t="s">
        <v>10</v>
      </c>
    </row>
    <row r="2668" spans="1:5">
      <c r="A2668" s="27"/>
      <c r="B2668" s="28" t="s">
        <v>11</v>
      </c>
      <c r="C2668" s="820"/>
      <c r="D2668" s="29"/>
      <c r="E2668" s="27" t="s">
        <v>12</v>
      </c>
    </row>
    <row r="2669" spans="1:5">
      <c r="A2669" s="30"/>
      <c r="B2669" s="31"/>
      <c r="C2669" s="821" t="s">
        <v>13</v>
      </c>
      <c r="D2669" s="822" t="s">
        <v>14</v>
      </c>
      <c r="E2669" s="821"/>
    </row>
    <row r="2670" spans="1:5">
      <c r="A2670" s="34" t="s">
        <v>276</v>
      </c>
      <c r="B2670" s="34" t="s">
        <v>26</v>
      </c>
      <c r="C2670" s="280" t="s">
        <v>19</v>
      </c>
      <c r="D2670" s="35">
        <v>39263</v>
      </c>
      <c r="E2670" s="94">
        <v>-2120.9499999999998</v>
      </c>
    </row>
    <row r="2671" spans="1:5">
      <c r="A2671" s="280"/>
      <c r="B2671" s="280" t="s">
        <v>26</v>
      </c>
      <c r="C2671" s="280" t="s">
        <v>17</v>
      </c>
      <c r="D2671" s="38">
        <v>39553</v>
      </c>
      <c r="E2671" s="88">
        <v>-210</v>
      </c>
    </row>
    <row r="2672" spans="1:5">
      <c r="A2672" s="41"/>
      <c r="B2672" s="280" t="s">
        <v>26</v>
      </c>
      <c r="C2672" s="280" t="s">
        <v>17</v>
      </c>
      <c r="D2672" s="38">
        <v>39614</v>
      </c>
      <c r="E2672" s="88">
        <v>-3156</v>
      </c>
    </row>
    <row r="2673" spans="1:5">
      <c r="A2673" s="41"/>
      <c r="B2673" s="280" t="s">
        <v>26</v>
      </c>
      <c r="C2673" s="280" t="s">
        <v>19</v>
      </c>
      <c r="D2673" s="38">
        <v>39660</v>
      </c>
      <c r="E2673" s="88">
        <v>-120</v>
      </c>
    </row>
    <row r="2674" spans="1:5">
      <c r="A2674" s="41"/>
      <c r="B2674" s="280" t="s">
        <v>26</v>
      </c>
      <c r="C2674" s="280" t="s">
        <v>19</v>
      </c>
      <c r="D2674" s="38">
        <v>39691</v>
      </c>
      <c r="E2674" s="88">
        <v>-240</v>
      </c>
    </row>
    <row r="2675" spans="1:5">
      <c r="A2675" s="41"/>
      <c r="B2675" s="280" t="s">
        <v>26</v>
      </c>
      <c r="C2675" s="280" t="s">
        <v>17</v>
      </c>
      <c r="D2675" s="38">
        <v>39706</v>
      </c>
      <c r="E2675" s="88">
        <v>-360</v>
      </c>
    </row>
    <row r="2676" spans="1:5">
      <c r="A2676" s="41"/>
      <c r="B2676" s="280" t="s">
        <v>16</v>
      </c>
      <c r="C2676" s="280" t="s">
        <v>17</v>
      </c>
      <c r="D2676" s="38">
        <v>39736</v>
      </c>
      <c r="E2676" s="89">
        <v>100</v>
      </c>
    </row>
    <row r="2677" spans="1:5">
      <c r="A2677" s="41"/>
      <c r="B2677" s="280" t="s">
        <v>16</v>
      </c>
      <c r="C2677" s="280" t="s">
        <v>17</v>
      </c>
      <c r="D2677" s="38">
        <v>39797</v>
      </c>
      <c r="E2677" s="88">
        <v>-719.65</v>
      </c>
    </row>
    <row r="2678" spans="1:5">
      <c r="A2678" s="280"/>
      <c r="B2678" s="280" t="s">
        <v>16</v>
      </c>
      <c r="C2678" s="280" t="s">
        <v>17</v>
      </c>
      <c r="D2678" s="38">
        <v>40162</v>
      </c>
      <c r="E2678" s="89">
        <v>3682</v>
      </c>
    </row>
    <row r="2679" spans="1:5">
      <c r="A2679" s="41"/>
      <c r="B2679" s="280" t="s">
        <v>28</v>
      </c>
      <c r="C2679" s="280" t="s">
        <v>17</v>
      </c>
      <c r="D2679" s="38">
        <v>40313</v>
      </c>
      <c r="E2679" s="89">
        <v>560</v>
      </c>
    </row>
    <row r="2680" spans="1:5">
      <c r="A2680" s="41"/>
      <c r="B2680" s="280" t="s">
        <v>28</v>
      </c>
      <c r="C2680" s="280" t="s">
        <v>19</v>
      </c>
      <c r="D2680" s="38">
        <v>40359</v>
      </c>
      <c r="E2680" s="89">
        <v>3580</v>
      </c>
    </row>
    <row r="2681" spans="1:5">
      <c r="A2681" s="280"/>
      <c r="B2681" s="280" t="s">
        <v>28</v>
      </c>
      <c r="C2681" s="280" t="s">
        <v>19</v>
      </c>
      <c r="D2681" s="38">
        <v>40908</v>
      </c>
      <c r="E2681" s="89">
        <v>4256</v>
      </c>
    </row>
    <row r="2682" spans="1:5">
      <c r="A2682" s="47"/>
      <c r="B2682" s="280" t="s">
        <v>28</v>
      </c>
      <c r="C2682" s="280" t="s">
        <v>17</v>
      </c>
      <c r="D2682" s="38">
        <v>41044</v>
      </c>
      <c r="E2682" s="89">
        <v>1700</v>
      </c>
    </row>
    <row r="2683" spans="1:5">
      <c r="A2683" s="280"/>
      <c r="B2683" s="280" t="s">
        <v>36</v>
      </c>
      <c r="C2683" s="280" t="s">
        <v>19</v>
      </c>
      <c r="D2683" s="38">
        <v>42490</v>
      </c>
      <c r="E2683" s="95">
        <v>-81000</v>
      </c>
    </row>
    <row r="2684" spans="1:5">
      <c r="A2684" s="280"/>
      <c r="B2684" s="281" t="s">
        <v>18</v>
      </c>
      <c r="C2684" s="280" t="s">
        <v>19</v>
      </c>
      <c r="D2684" s="42">
        <v>43190</v>
      </c>
      <c r="E2684" s="91">
        <f>1471071-239768</f>
        <v>1231303</v>
      </c>
    </row>
    <row r="2685" spans="1:5">
      <c r="A2685" s="41"/>
      <c r="B2685" s="280"/>
      <c r="C2685" s="280"/>
      <c r="D2685" s="38"/>
      <c r="E2685" s="89">
        <f>2369138-302518</f>
        <v>2066620</v>
      </c>
    </row>
    <row r="2686" spans="1:5">
      <c r="A2686" s="280"/>
      <c r="B2686" s="281"/>
      <c r="C2686" s="280"/>
      <c r="D2686" s="42"/>
      <c r="E2686" s="211">
        <v>-900000</v>
      </c>
    </row>
    <row r="2687" spans="1:5">
      <c r="A2687" s="41"/>
      <c r="B2687" s="280"/>
      <c r="C2687" s="280"/>
      <c r="D2687" s="38"/>
      <c r="E2687" s="284">
        <v>-666621</v>
      </c>
    </row>
    <row r="2688" spans="1:5">
      <c r="A2688" s="41"/>
      <c r="B2688" s="281"/>
      <c r="C2688" s="280"/>
      <c r="D2688" s="42"/>
      <c r="E2688" s="284">
        <v>-500000</v>
      </c>
    </row>
    <row r="2689" spans="1:5">
      <c r="A2689" s="280"/>
      <c r="B2689" s="281"/>
      <c r="C2689" s="280"/>
      <c r="D2689" s="45"/>
      <c r="E2689" s="202">
        <v>-648252</v>
      </c>
    </row>
    <row r="2690" spans="1:5">
      <c r="A2690" s="280"/>
      <c r="B2690" s="281"/>
      <c r="C2690" s="280"/>
      <c r="D2690" s="45"/>
      <c r="E2690" s="202">
        <v>-600000</v>
      </c>
    </row>
    <row r="2691" spans="1:5">
      <c r="A2691" s="280"/>
      <c r="B2691" s="281"/>
      <c r="C2691" s="280"/>
      <c r="D2691" s="45"/>
      <c r="E2691" s="46"/>
    </row>
    <row r="2692" spans="1:5">
      <c r="A2692" s="280"/>
      <c r="B2692" s="281"/>
      <c r="C2692" s="280"/>
      <c r="D2692" s="45"/>
      <c r="E2692" s="46"/>
    </row>
    <row r="2693" spans="1:5">
      <c r="A2693" s="280"/>
      <c r="B2693" s="281"/>
      <c r="C2693" s="280"/>
      <c r="D2693" s="45"/>
      <c r="E2693" s="46"/>
    </row>
    <row r="2694" spans="1:5">
      <c r="A2694" s="280"/>
      <c r="B2694" s="281"/>
      <c r="C2694" s="280"/>
      <c r="D2694" s="45"/>
      <c r="E2694" s="46"/>
    </row>
    <row r="2695" spans="1:5">
      <c r="A2695" s="47"/>
      <c r="B2695" s="48"/>
      <c r="C2695" s="47"/>
      <c r="D2695" s="49"/>
      <c r="E2695" s="50"/>
    </row>
    <row r="2696" spans="1:5">
      <c r="A2696" s="30"/>
      <c r="B2696" s="51"/>
      <c r="C2696" s="30"/>
      <c r="D2696" s="49"/>
      <c r="E2696" s="50"/>
    </row>
    <row r="2697" spans="1:5">
      <c r="A2697" s="52"/>
      <c r="B2697" s="53"/>
      <c r="C2697" s="1550" t="s">
        <v>801</v>
      </c>
      <c r="D2697" s="1551"/>
      <c r="E2697" s="837">
        <f>SUM(E2670:E2696)</f>
        <v>-90998.600000000093</v>
      </c>
    </row>
    <row r="2698" spans="1:5">
      <c r="A2698" s="55" t="s">
        <v>23</v>
      </c>
      <c r="B2698" s="92"/>
      <c r="C2698" s="92"/>
      <c r="D2698" s="92"/>
      <c r="E2698" s="92"/>
    </row>
    <row r="2699" spans="1:5">
      <c r="A2699" s="19" t="s">
        <v>0</v>
      </c>
      <c r="B2699" s="92"/>
      <c r="C2699" s="92"/>
      <c r="D2699" s="92"/>
      <c r="E2699" s="92"/>
    </row>
    <row r="2700" spans="1:5">
      <c r="A2700" s="19" t="s">
        <v>1</v>
      </c>
      <c r="B2700" s="53"/>
      <c r="C2700" s="53"/>
      <c r="D2700" s="53"/>
      <c r="E2700" s="146"/>
    </row>
    <row r="2701" spans="1:5">
      <c r="A2701" s="19"/>
      <c r="B2701" s="20"/>
      <c r="C2701" s="20"/>
      <c r="D2701" s="21"/>
      <c r="E2701" s="22"/>
    </row>
    <row r="2702" spans="1:5">
      <c r="A2702" s="19"/>
      <c r="B2702" s="20"/>
      <c r="C2702" s="19" t="s">
        <v>2</v>
      </c>
      <c r="D2702" s="21"/>
      <c r="E2702" s="21"/>
    </row>
    <row r="2703" spans="1:5">
      <c r="A2703" s="19" t="s">
        <v>3</v>
      </c>
      <c r="B2703" s="23"/>
      <c r="C2703" s="20"/>
      <c r="D2703" s="22"/>
      <c r="E2703" s="22"/>
    </row>
    <row r="2704" spans="1:5">
      <c r="A2704" s="21"/>
      <c r="B2704" s="23"/>
      <c r="C2704" s="20"/>
      <c r="D2704" s="22"/>
      <c r="E2704" s="22"/>
    </row>
    <row r="2705" spans="1:5">
      <c r="A2705" s="21" t="s">
        <v>277</v>
      </c>
      <c r="B2705" s="23"/>
      <c r="C2705" s="20"/>
      <c r="D2705" s="22"/>
      <c r="E2705" s="22"/>
    </row>
    <row r="2706" spans="1:5">
      <c r="A2706" s="21" t="s">
        <v>5</v>
      </c>
      <c r="B2706" s="24"/>
      <c r="C2706" s="21"/>
      <c r="D2706" s="22"/>
      <c r="E2706" s="22"/>
    </row>
    <row r="2707" spans="1:5">
      <c r="A2707" s="21" t="s">
        <v>6</v>
      </c>
      <c r="B2707" s="24"/>
      <c r="C2707" s="21"/>
      <c r="D2707" s="22"/>
      <c r="E2707" s="22"/>
    </row>
    <row r="2708" spans="1:5">
      <c r="A2708" s="820" t="s">
        <v>7</v>
      </c>
      <c r="B2708" s="824" t="s">
        <v>8</v>
      </c>
      <c r="C2708" s="1238" t="s">
        <v>9</v>
      </c>
      <c r="D2708" s="1240"/>
      <c r="E2708" s="820" t="s">
        <v>10</v>
      </c>
    </row>
    <row r="2709" spans="1:5">
      <c r="A2709" s="27"/>
      <c r="B2709" s="28" t="s">
        <v>11</v>
      </c>
      <c r="C2709" s="27"/>
      <c r="D2709" s="29"/>
      <c r="E2709" s="27" t="s">
        <v>12</v>
      </c>
    </row>
    <row r="2710" spans="1:5">
      <c r="A2710" s="30"/>
      <c r="B2710" s="31"/>
      <c r="C2710" s="821" t="s">
        <v>13</v>
      </c>
      <c r="D2710" s="822" t="s">
        <v>14</v>
      </c>
      <c r="E2710" s="821"/>
    </row>
    <row r="2711" spans="1:5">
      <c r="A2711" s="34" t="s">
        <v>278</v>
      </c>
      <c r="B2711" s="34" t="s">
        <v>26</v>
      </c>
      <c r="C2711" s="34" t="s">
        <v>169</v>
      </c>
      <c r="D2711" s="35">
        <v>38717</v>
      </c>
      <c r="E2711" s="198">
        <v>-3343.7</v>
      </c>
    </row>
    <row r="2712" spans="1:5">
      <c r="A2712" s="280"/>
      <c r="B2712" s="280" t="s">
        <v>26</v>
      </c>
      <c r="C2712" s="280" t="s">
        <v>169</v>
      </c>
      <c r="D2712" s="38">
        <v>38960</v>
      </c>
      <c r="E2712" s="200">
        <v>-4250.8999999999996</v>
      </c>
    </row>
    <row r="2713" spans="1:5">
      <c r="A2713" s="280"/>
      <c r="B2713" s="280" t="s">
        <v>26</v>
      </c>
      <c r="C2713" s="280" t="s">
        <v>169</v>
      </c>
      <c r="D2713" s="38">
        <v>39021</v>
      </c>
      <c r="E2713" s="200">
        <v>-2160</v>
      </c>
    </row>
    <row r="2714" spans="1:5">
      <c r="A2714" s="280"/>
      <c r="B2714" s="280" t="s">
        <v>26</v>
      </c>
      <c r="C2714" s="280" t="s">
        <v>170</v>
      </c>
      <c r="D2714" s="38">
        <v>39066</v>
      </c>
      <c r="E2714" s="200">
        <v>-799.64</v>
      </c>
    </row>
    <row r="2715" spans="1:5">
      <c r="A2715" s="280"/>
      <c r="B2715" s="280" t="s">
        <v>26</v>
      </c>
      <c r="C2715" s="280" t="s">
        <v>169</v>
      </c>
      <c r="D2715" s="38">
        <v>39082</v>
      </c>
      <c r="E2715" s="200">
        <v>-243.5</v>
      </c>
    </row>
    <row r="2716" spans="1:5">
      <c r="A2716" s="280"/>
      <c r="B2716" s="280" t="s">
        <v>26</v>
      </c>
      <c r="C2716" s="280" t="s">
        <v>170</v>
      </c>
      <c r="D2716" s="38">
        <v>39309</v>
      </c>
      <c r="E2716" s="200">
        <v>-400</v>
      </c>
    </row>
    <row r="2717" spans="1:5">
      <c r="A2717" s="280"/>
      <c r="B2717" s="280" t="s">
        <v>26</v>
      </c>
      <c r="C2717" s="280" t="s">
        <v>169</v>
      </c>
      <c r="D2717" s="38">
        <v>39386</v>
      </c>
      <c r="E2717" s="200">
        <v>-1434</v>
      </c>
    </row>
    <row r="2718" spans="1:5">
      <c r="A2718" s="280"/>
      <c r="B2718" s="280" t="s">
        <v>16</v>
      </c>
      <c r="C2718" s="280" t="s">
        <v>169</v>
      </c>
      <c r="D2718" s="38">
        <v>39416</v>
      </c>
      <c r="E2718" s="284">
        <v>8000</v>
      </c>
    </row>
    <row r="2719" spans="1:5">
      <c r="A2719" s="280"/>
      <c r="B2719" s="280" t="s">
        <v>16</v>
      </c>
      <c r="C2719" s="280" t="s">
        <v>169</v>
      </c>
      <c r="D2719" s="38">
        <v>39538</v>
      </c>
      <c r="E2719" s="284">
        <v>270</v>
      </c>
    </row>
    <row r="2720" spans="1:5">
      <c r="A2720" s="280"/>
      <c r="B2720" s="280" t="s">
        <v>16</v>
      </c>
      <c r="C2720" s="280" t="s">
        <v>169</v>
      </c>
      <c r="D2720" s="38">
        <v>39599</v>
      </c>
      <c r="E2720" s="284">
        <v>197.08</v>
      </c>
    </row>
    <row r="2721" spans="1:5">
      <c r="A2721" s="280"/>
      <c r="B2721" s="280" t="s">
        <v>279</v>
      </c>
      <c r="C2721" s="103"/>
      <c r="D2721" s="38">
        <v>39823</v>
      </c>
      <c r="E2721" s="200">
        <v>-54101</v>
      </c>
    </row>
    <row r="2722" spans="1:5">
      <c r="A2722" s="280"/>
      <c r="B2722" s="280" t="s">
        <v>16</v>
      </c>
      <c r="C2722" s="280" t="s">
        <v>170</v>
      </c>
      <c r="D2722" s="38">
        <v>39859</v>
      </c>
      <c r="E2722" s="284">
        <v>3566</v>
      </c>
    </row>
    <row r="2723" spans="1:5">
      <c r="A2723" s="280"/>
      <c r="B2723" s="280" t="s">
        <v>34</v>
      </c>
      <c r="C2723" s="280" t="s">
        <v>170</v>
      </c>
      <c r="D2723" s="38">
        <v>39918</v>
      </c>
      <c r="E2723" s="201">
        <v>528</v>
      </c>
    </row>
    <row r="2724" spans="1:5">
      <c r="A2724" s="280"/>
      <c r="B2724" s="280" t="s">
        <v>16</v>
      </c>
      <c r="C2724" s="280" t="s">
        <v>170</v>
      </c>
      <c r="D2724" s="38">
        <v>39948</v>
      </c>
      <c r="E2724" s="284">
        <v>13900</v>
      </c>
    </row>
    <row r="2725" spans="1:5">
      <c r="A2725" s="280"/>
      <c r="B2725" s="280" t="s">
        <v>26</v>
      </c>
      <c r="C2725" s="280" t="s">
        <v>170</v>
      </c>
      <c r="D2725" s="38">
        <v>39948</v>
      </c>
      <c r="E2725" s="200">
        <v>-1446.2</v>
      </c>
    </row>
    <row r="2726" spans="1:5">
      <c r="A2726" s="41"/>
      <c r="B2726" s="280" t="s">
        <v>280</v>
      </c>
      <c r="C2726" s="280" t="s">
        <v>169</v>
      </c>
      <c r="D2726" s="38">
        <v>39963</v>
      </c>
      <c r="E2726" s="200">
        <v>267.2</v>
      </c>
    </row>
    <row r="2727" spans="1:5">
      <c r="A2727" s="41"/>
      <c r="B2727" s="280" t="s">
        <v>26</v>
      </c>
      <c r="C2727" s="280" t="s">
        <v>17</v>
      </c>
      <c r="D2727" s="38">
        <v>39979</v>
      </c>
      <c r="E2727" s="200">
        <v>-3640.1</v>
      </c>
    </row>
    <row r="2728" spans="1:5">
      <c r="A2728" s="41"/>
      <c r="B2728" s="280" t="s">
        <v>281</v>
      </c>
      <c r="C2728" s="282" t="s">
        <v>17</v>
      </c>
      <c r="D2728" s="86">
        <v>40040</v>
      </c>
      <c r="E2728" s="200">
        <v>-946</v>
      </c>
    </row>
    <row r="2729" spans="1:5">
      <c r="A2729" s="41"/>
      <c r="B2729" s="280" t="s">
        <v>16</v>
      </c>
      <c r="C2729" s="280" t="s">
        <v>19</v>
      </c>
      <c r="D2729" s="38">
        <v>40056</v>
      </c>
      <c r="E2729" s="284">
        <v>2939.7</v>
      </c>
    </row>
    <row r="2730" spans="1:5">
      <c r="A2730" s="41"/>
      <c r="B2730" s="280" t="s">
        <v>16</v>
      </c>
      <c r="C2730" s="280" t="s">
        <v>17</v>
      </c>
      <c r="D2730" s="38">
        <v>40071</v>
      </c>
      <c r="E2730" s="284">
        <v>100</v>
      </c>
    </row>
    <row r="2731" spans="1:5">
      <c r="A2731" s="41"/>
      <c r="B2731" s="280" t="s">
        <v>16</v>
      </c>
      <c r="C2731" s="280" t="s">
        <v>19</v>
      </c>
      <c r="D2731" s="38">
        <v>40237</v>
      </c>
      <c r="E2731" s="284">
        <v>236</v>
      </c>
    </row>
    <row r="2732" spans="1:5">
      <c r="A2732" s="280"/>
      <c r="B2732" s="280" t="s">
        <v>26</v>
      </c>
      <c r="C2732" s="280" t="s">
        <v>19</v>
      </c>
      <c r="D2732" s="38">
        <v>40663</v>
      </c>
      <c r="E2732" s="707">
        <v>-199</v>
      </c>
    </row>
    <row r="2733" spans="1:5">
      <c r="A2733" s="280"/>
      <c r="B2733" s="280" t="s">
        <v>28</v>
      </c>
      <c r="C2733" s="280" t="s">
        <v>282</v>
      </c>
      <c r="D2733" s="38">
        <v>41105</v>
      </c>
      <c r="E2733" s="708">
        <v>200</v>
      </c>
    </row>
    <row r="2734" spans="1:5">
      <c r="A2734" s="280"/>
      <c r="B2734" s="280" t="s">
        <v>28</v>
      </c>
      <c r="C2734" s="280" t="s">
        <v>19</v>
      </c>
      <c r="D2734" s="38">
        <v>41455</v>
      </c>
      <c r="E2734" s="708">
        <v>2000</v>
      </c>
    </row>
    <row r="2735" spans="1:5">
      <c r="A2735" s="67"/>
      <c r="B2735" s="67" t="s">
        <v>200</v>
      </c>
      <c r="C2735" s="614"/>
      <c r="D2735" s="68">
        <v>42735</v>
      </c>
      <c r="E2735" s="709">
        <v>1973.76</v>
      </c>
    </row>
    <row r="2736" spans="1:5">
      <c r="A2736" s="52"/>
      <c r="B2736" s="49"/>
      <c r="C2736" s="1238" t="s">
        <v>165</v>
      </c>
      <c r="D2736" s="1239"/>
      <c r="E2736" s="191">
        <f>SUM(E2711:E2735)</f>
        <v>-38786.299999999996</v>
      </c>
    </row>
    <row r="2737" spans="1:5">
      <c r="A2737" s="52"/>
      <c r="B2737" s="53"/>
      <c r="C2737" s="28"/>
      <c r="D2737" s="28"/>
      <c r="E2737" s="618"/>
    </row>
    <row r="2738" spans="1:5">
      <c r="A2738" s="52"/>
      <c r="B2738" s="53"/>
      <c r="C2738" s="28"/>
      <c r="D2738" s="28"/>
      <c r="E2738" s="618"/>
    </row>
    <row r="2739" spans="1:5">
      <c r="A2739" s="52"/>
      <c r="B2739" s="53"/>
      <c r="C2739" s="28"/>
      <c r="D2739" s="28"/>
      <c r="E2739" s="618"/>
    </row>
    <row r="2740" spans="1:5">
      <c r="A2740" s="19" t="s">
        <v>0</v>
      </c>
      <c r="B2740" s="92"/>
      <c r="C2740" s="92"/>
      <c r="D2740" s="92"/>
      <c r="E2740" s="92"/>
    </row>
    <row r="2741" spans="1:5">
      <c r="A2741" s="19" t="s">
        <v>1</v>
      </c>
      <c r="B2741" s="53"/>
      <c r="C2741" s="53"/>
      <c r="D2741" s="53"/>
      <c r="E2741" s="146"/>
    </row>
    <row r="2742" spans="1:5">
      <c r="A2742" s="19"/>
      <c r="B2742" s="20"/>
      <c r="C2742" s="20"/>
      <c r="D2742" s="21"/>
      <c r="E2742" s="22"/>
    </row>
    <row r="2743" spans="1:5">
      <c r="A2743" s="19"/>
      <c r="B2743" s="20"/>
      <c r="C2743" s="19" t="s">
        <v>2</v>
      </c>
      <c r="D2743" s="21"/>
      <c r="E2743" s="21"/>
    </row>
    <row r="2744" spans="1:5">
      <c r="A2744" s="19" t="s">
        <v>3</v>
      </c>
      <c r="B2744" s="23"/>
      <c r="C2744" s="20"/>
      <c r="D2744" s="22"/>
      <c r="E2744" s="22"/>
    </row>
    <row r="2745" spans="1:5">
      <c r="A2745" s="21"/>
      <c r="B2745" s="23"/>
      <c r="C2745" s="20"/>
      <c r="D2745" s="22"/>
      <c r="E2745" s="22"/>
    </row>
    <row r="2746" spans="1:5">
      <c r="A2746" s="21" t="s">
        <v>277</v>
      </c>
      <c r="B2746" s="23"/>
      <c r="C2746" s="20"/>
      <c r="D2746" s="22"/>
      <c r="E2746" s="22"/>
    </row>
    <row r="2747" spans="1:5">
      <c r="A2747" s="21" t="s">
        <v>5</v>
      </c>
      <c r="B2747" s="24"/>
      <c r="C2747" s="21"/>
      <c r="D2747" s="22"/>
      <c r="E2747" s="22"/>
    </row>
    <row r="2748" spans="1:5">
      <c r="A2748" s="21" t="s">
        <v>6</v>
      </c>
      <c r="B2748" s="24"/>
      <c r="C2748" s="21"/>
      <c r="D2748" s="22"/>
      <c r="E2748" s="22"/>
    </row>
    <row r="2749" spans="1:5">
      <c r="A2749" s="820" t="s">
        <v>7</v>
      </c>
      <c r="B2749" s="824" t="s">
        <v>8</v>
      </c>
      <c r="C2749" s="1238" t="s">
        <v>9</v>
      </c>
      <c r="D2749" s="1240"/>
      <c r="E2749" s="820" t="s">
        <v>10</v>
      </c>
    </row>
    <row r="2750" spans="1:5">
      <c r="A2750" s="27"/>
      <c r="B2750" s="28" t="s">
        <v>11</v>
      </c>
      <c r="C2750" s="27"/>
      <c r="D2750" s="29"/>
      <c r="E2750" s="27" t="s">
        <v>12</v>
      </c>
    </row>
    <row r="2751" spans="1:5">
      <c r="A2751" s="30"/>
      <c r="B2751" s="31"/>
      <c r="C2751" s="821" t="s">
        <v>13</v>
      </c>
      <c r="D2751" s="822" t="s">
        <v>14</v>
      </c>
      <c r="E2751" s="821"/>
    </row>
    <row r="2752" spans="1:5">
      <c r="A2752" s="34" t="s">
        <v>278</v>
      </c>
      <c r="B2752" s="1258" t="s">
        <v>734</v>
      </c>
      <c r="C2752" s="1259"/>
      <c r="D2752" s="1260"/>
      <c r="E2752" s="617">
        <f>+E2736</f>
        <v>-38786.299999999996</v>
      </c>
    </row>
    <row r="2753" spans="1:6">
      <c r="A2753" s="280"/>
      <c r="B2753" s="280" t="s">
        <v>34</v>
      </c>
      <c r="C2753" s="282" t="s">
        <v>19</v>
      </c>
      <c r="D2753" s="38">
        <v>43069</v>
      </c>
      <c r="E2753" s="616">
        <v>746778</v>
      </c>
    </row>
    <row r="2754" spans="1:6">
      <c r="A2754" s="280"/>
      <c r="B2754" s="280" t="s">
        <v>34</v>
      </c>
      <c r="C2754" s="282" t="s">
        <v>19</v>
      </c>
      <c r="D2754" s="38">
        <v>43100</v>
      </c>
      <c r="E2754" s="616">
        <v>533961</v>
      </c>
    </row>
    <row r="2755" spans="1:6">
      <c r="A2755" s="280"/>
      <c r="B2755" s="280" t="s">
        <v>73</v>
      </c>
      <c r="C2755" s="282" t="s">
        <v>757</v>
      </c>
      <c r="D2755" s="38">
        <v>43131</v>
      </c>
      <c r="E2755" s="615">
        <v>-21927</v>
      </c>
    </row>
    <row r="2756" spans="1:6">
      <c r="A2756" s="280"/>
      <c r="B2756" s="280" t="s">
        <v>34</v>
      </c>
      <c r="C2756" s="282" t="s">
        <v>19</v>
      </c>
      <c r="D2756" s="38">
        <v>43131</v>
      </c>
      <c r="E2756" s="615">
        <v>488638</v>
      </c>
      <c r="F2756" s="864" t="s">
        <v>817</v>
      </c>
    </row>
    <row r="2757" spans="1:6">
      <c r="A2757" s="280"/>
      <c r="B2757" s="280"/>
      <c r="C2757" s="280"/>
      <c r="D2757" s="38"/>
      <c r="E2757" s="88"/>
    </row>
    <row r="2758" spans="1:6">
      <c r="A2758" s="280"/>
      <c r="B2758" s="280"/>
      <c r="C2758" s="280"/>
      <c r="D2758" s="38"/>
      <c r="E2758" s="88"/>
    </row>
    <row r="2759" spans="1:6">
      <c r="A2759" s="280"/>
      <c r="B2759" s="280"/>
      <c r="C2759" s="280"/>
      <c r="D2759" s="38"/>
      <c r="E2759" s="89"/>
    </row>
    <row r="2760" spans="1:6">
      <c r="A2760" s="41"/>
      <c r="B2760" s="280"/>
      <c r="C2760" s="282"/>
      <c r="D2760" s="86"/>
      <c r="E2760" s="88"/>
    </row>
    <row r="2761" spans="1:6">
      <c r="A2761" s="41"/>
      <c r="B2761" s="280"/>
      <c r="C2761" s="280"/>
      <c r="D2761" s="38"/>
      <c r="E2761" s="89"/>
    </row>
    <row r="2762" spans="1:6">
      <c r="A2762" s="41"/>
      <c r="B2762" s="280"/>
      <c r="C2762" s="280"/>
      <c r="D2762" s="38"/>
      <c r="E2762" s="89"/>
    </row>
    <row r="2763" spans="1:6">
      <c r="A2763" s="41"/>
      <c r="B2763" s="280"/>
      <c r="C2763" s="280"/>
      <c r="D2763" s="38"/>
      <c r="E2763" s="89"/>
    </row>
    <row r="2764" spans="1:6">
      <c r="A2764" s="280"/>
      <c r="B2764" s="280"/>
      <c r="C2764" s="280"/>
      <c r="D2764" s="38"/>
      <c r="E2764" s="110"/>
    </row>
    <row r="2765" spans="1:6">
      <c r="A2765" s="280"/>
      <c r="B2765" s="280"/>
      <c r="C2765" s="280"/>
      <c r="D2765" s="38"/>
      <c r="E2765" s="50"/>
    </row>
    <row r="2766" spans="1:6">
      <c r="A2766" s="280"/>
      <c r="B2766" s="280"/>
      <c r="C2766" s="280"/>
      <c r="D2766" s="38"/>
      <c r="E2766" s="50"/>
    </row>
    <row r="2767" spans="1:6">
      <c r="A2767" s="280"/>
      <c r="B2767" s="280"/>
      <c r="C2767" s="282"/>
      <c r="D2767" s="38"/>
      <c r="E2767" s="126"/>
    </row>
    <row r="2768" spans="1:6">
      <c r="A2768" s="280"/>
      <c r="B2768" s="280"/>
      <c r="C2768" s="282"/>
      <c r="D2768" s="38"/>
      <c r="E2768" s="126"/>
    </row>
    <row r="2769" spans="1:5">
      <c r="A2769" s="280"/>
      <c r="B2769" s="280"/>
      <c r="C2769" s="282"/>
      <c r="D2769" s="38"/>
      <c r="E2769" s="126"/>
    </row>
    <row r="2770" spans="1:5">
      <c r="A2770" s="280"/>
      <c r="B2770" s="280"/>
      <c r="C2770" s="282"/>
      <c r="D2770" s="38"/>
      <c r="E2770" s="126"/>
    </row>
    <row r="2771" spans="1:5">
      <c r="A2771" s="280"/>
      <c r="B2771" s="280"/>
      <c r="C2771" s="282"/>
      <c r="D2771" s="38"/>
      <c r="E2771" s="126"/>
    </row>
    <row r="2772" spans="1:5">
      <c r="A2772" s="280"/>
      <c r="B2772" s="280"/>
      <c r="C2772" s="282"/>
      <c r="D2772" s="38"/>
      <c r="E2772" s="126"/>
    </row>
    <row r="2773" spans="1:5">
      <c r="A2773" s="280"/>
      <c r="B2773" s="280"/>
      <c r="C2773" s="282"/>
      <c r="D2773" s="38"/>
      <c r="E2773" s="126"/>
    </row>
    <row r="2774" spans="1:5">
      <c r="A2774" s="280"/>
      <c r="B2774" s="280"/>
      <c r="C2774" s="282"/>
      <c r="D2774" s="38"/>
      <c r="E2774" s="126"/>
    </row>
    <row r="2775" spans="1:5">
      <c r="A2775" s="280"/>
      <c r="B2775" s="280"/>
      <c r="C2775" s="282"/>
      <c r="D2775" s="38"/>
      <c r="E2775" s="194"/>
    </row>
    <row r="2776" spans="1:5">
      <c r="A2776" s="280"/>
      <c r="B2776" s="280"/>
      <c r="C2776" s="282"/>
      <c r="D2776" s="38"/>
      <c r="E2776" s="126"/>
    </row>
    <row r="2777" spans="1:5">
      <c r="A2777" s="67"/>
      <c r="B2777" s="280"/>
      <c r="C2777" s="282"/>
      <c r="D2777" s="38"/>
      <c r="E2777" s="163"/>
    </row>
    <row r="2778" spans="1:5">
      <c r="A2778" s="52"/>
      <c r="B2778" s="164"/>
      <c r="C2778" s="1238" t="s">
        <v>801</v>
      </c>
      <c r="D2778" s="1239"/>
      <c r="E2778" s="70">
        <f>SUM(E2752:E2777)</f>
        <v>1708663.7</v>
      </c>
    </row>
    <row r="2779" spans="1:5">
      <c r="A2779" s="55" t="s">
        <v>23</v>
      </c>
      <c r="B2779" s="40"/>
      <c r="C2779" s="40"/>
      <c r="D2779" s="40"/>
      <c r="E2779" s="40"/>
    </row>
    <row r="2780" spans="1:5">
      <c r="A2780" s="55"/>
      <c r="B2780" s="40"/>
      <c r="C2780" s="40"/>
      <c r="D2780" s="40"/>
      <c r="E2780" s="838"/>
    </row>
    <row r="2781" spans="1:5">
      <c r="A2781" s="19" t="s">
        <v>0</v>
      </c>
      <c r="B2781" s="22"/>
      <c r="C2781" s="22"/>
      <c r="D2781" s="22"/>
      <c r="E2781" s="22"/>
    </row>
    <row r="2782" spans="1:5">
      <c r="A2782" s="19" t="s">
        <v>1</v>
      </c>
      <c r="B2782" s="22"/>
      <c r="C2782" s="22"/>
      <c r="D2782" s="22"/>
      <c r="E2782" s="22"/>
    </row>
    <row r="2783" spans="1:5">
      <c r="A2783" s="19"/>
      <c r="B2783" s="20"/>
      <c r="C2783" s="20"/>
      <c r="D2783" s="21"/>
      <c r="E2783" s="22"/>
    </row>
    <row r="2784" spans="1:5">
      <c r="A2784" s="19"/>
      <c r="B2784" s="20"/>
      <c r="C2784" s="19" t="s">
        <v>2</v>
      </c>
      <c r="D2784" s="21"/>
      <c r="E2784" s="21"/>
    </row>
    <row r="2785" spans="1:5">
      <c r="A2785" s="19" t="s">
        <v>3</v>
      </c>
      <c r="B2785" s="23"/>
      <c r="C2785" s="20"/>
      <c r="D2785" s="22"/>
      <c r="E2785" s="22"/>
    </row>
    <row r="2786" spans="1:5">
      <c r="A2786" s="21"/>
      <c r="B2786" s="23"/>
      <c r="C2786" s="20"/>
      <c r="D2786" s="22"/>
      <c r="E2786" s="22"/>
    </row>
    <row r="2787" spans="1:5">
      <c r="A2787" s="21" t="s">
        <v>283</v>
      </c>
      <c r="B2787" s="23"/>
      <c r="C2787" s="20"/>
      <c r="D2787" s="22"/>
      <c r="E2787" s="22"/>
    </row>
    <row r="2788" spans="1:5">
      <c r="A2788" s="21" t="s">
        <v>5</v>
      </c>
      <c r="B2788" s="24"/>
      <c r="C2788" s="21"/>
      <c r="D2788" s="22"/>
      <c r="E2788" s="22"/>
    </row>
    <row r="2789" spans="1:5">
      <c r="A2789" s="21" t="s">
        <v>6</v>
      </c>
      <c r="B2789" s="24"/>
      <c r="C2789" s="21"/>
      <c r="D2789" s="22"/>
      <c r="E2789" s="22"/>
    </row>
    <row r="2790" spans="1:5">
      <c r="A2790" s="820" t="s">
        <v>7</v>
      </c>
      <c r="B2790" s="26" t="s">
        <v>8</v>
      </c>
      <c r="C2790" s="1238" t="s">
        <v>9</v>
      </c>
      <c r="D2790" s="1240"/>
      <c r="E2790" s="820" t="s">
        <v>10</v>
      </c>
    </row>
    <row r="2791" spans="1:5">
      <c r="A2791" s="27"/>
      <c r="B2791" s="28" t="s">
        <v>11</v>
      </c>
      <c r="C2791" s="820"/>
      <c r="D2791" s="29"/>
      <c r="E2791" s="27" t="s">
        <v>12</v>
      </c>
    </row>
    <row r="2792" spans="1:5">
      <c r="A2792" s="30"/>
      <c r="B2792" s="31"/>
      <c r="C2792" s="821" t="s">
        <v>13</v>
      </c>
      <c r="D2792" s="822" t="s">
        <v>14</v>
      </c>
      <c r="E2792" s="821"/>
    </row>
    <row r="2793" spans="1:5">
      <c r="A2793" s="34" t="s">
        <v>284</v>
      </c>
      <c r="B2793" s="34" t="s">
        <v>26</v>
      </c>
      <c r="C2793" s="280" t="s">
        <v>19</v>
      </c>
      <c r="D2793" s="35">
        <v>39263</v>
      </c>
      <c r="E2793" s="94">
        <v>-2768</v>
      </c>
    </row>
    <row r="2794" spans="1:5">
      <c r="A2794" s="280"/>
      <c r="B2794" s="280" t="s">
        <v>26</v>
      </c>
      <c r="C2794" s="280" t="s">
        <v>19</v>
      </c>
      <c r="D2794" s="38">
        <v>39325</v>
      </c>
      <c r="E2794" s="88">
        <v>-2833</v>
      </c>
    </row>
    <row r="2795" spans="1:5">
      <c r="A2795" s="41"/>
      <c r="B2795" s="280" t="s">
        <v>26</v>
      </c>
      <c r="C2795" s="280" t="s">
        <v>17</v>
      </c>
      <c r="D2795" s="38">
        <v>39797</v>
      </c>
      <c r="E2795" s="88">
        <v>-2833</v>
      </c>
    </row>
    <row r="2796" spans="1:5">
      <c r="A2796" s="41"/>
      <c r="B2796" s="280" t="s">
        <v>16</v>
      </c>
      <c r="C2796" s="280" t="s">
        <v>19</v>
      </c>
      <c r="D2796" s="38">
        <v>39813</v>
      </c>
      <c r="E2796" s="89">
        <v>47840</v>
      </c>
    </row>
    <row r="2797" spans="1:5">
      <c r="A2797" s="41"/>
      <c r="B2797" s="280" t="s">
        <v>26</v>
      </c>
      <c r="C2797" s="280" t="s">
        <v>19</v>
      </c>
      <c r="D2797" s="38">
        <v>39660</v>
      </c>
      <c r="E2797" s="88">
        <v>-3000</v>
      </c>
    </row>
    <row r="2798" spans="1:5">
      <c r="A2798" s="47"/>
      <c r="B2798" s="280" t="s">
        <v>34</v>
      </c>
      <c r="C2798" s="280" t="s">
        <v>17</v>
      </c>
      <c r="D2798" s="38">
        <v>42962</v>
      </c>
      <c r="E2798" s="89">
        <v>37842</v>
      </c>
    </row>
    <row r="2799" spans="1:5">
      <c r="A2799" s="47"/>
      <c r="B2799" s="280"/>
      <c r="C2799" s="280" t="s">
        <v>285</v>
      </c>
      <c r="D2799" s="38">
        <v>43039</v>
      </c>
      <c r="E2799" s="90">
        <v>-137380.20000000001</v>
      </c>
    </row>
    <row r="2800" spans="1:5">
      <c r="A2800" s="47"/>
      <c r="B2800" s="280" t="s">
        <v>16</v>
      </c>
      <c r="C2800" s="280" t="s">
        <v>19</v>
      </c>
      <c r="D2800" s="38">
        <v>43008</v>
      </c>
      <c r="E2800" s="89">
        <v>25870</v>
      </c>
    </row>
    <row r="2801" spans="1:5">
      <c r="A2801" s="41"/>
      <c r="B2801" s="280" t="s">
        <v>27</v>
      </c>
      <c r="C2801" s="280" t="s">
        <v>17</v>
      </c>
      <c r="D2801" s="38">
        <v>43100</v>
      </c>
      <c r="E2801" s="90">
        <v>-41120</v>
      </c>
    </row>
    <row r="2802" spans="1:5">
      <c r="A2802" s="47"/>
      <c r="B2802" s="280" t="s">
        <v>34</v>
      </c>
      <c r="C2802" s="280" t="s">
        <v>19</v>
      </c>
      <c r="D2802" s="147">
        <v>43250</v>
      </c>
      <c r="E2802" s="126">
        <v>10055589</v>
      </c>
    </row>
    <row r="2803" spans="1:5">
      <c r="A2803" s="47"/>
      <c r="B2803" s="280"/>
      <c r="C2803" s="280"/>
      <c r="D2803" s="147"/>
      <c r="E2803" s="126">
        <v>-834</v>
      </c>
    </row>
    <row r="2804" spans="1:5">
      <c r="A2804" s="41"/>
      <c r="B2804" s="280"/>
      <c r="C2804" s="280"/>
      <c r="D2804" s="42"/>
      <c r="E2804" s="89">
        <v>-1</v>
      </c>
    </row>
    <row r="2805" spans="1:5">
      <c r="A2805" s="280"/>
      <c r="B2805" s="280"/>
      <c r="C2805" s="280"/>
      <c r="D2805" s="38"/>
      <c r="E2805" s="89"/>
    </row>
    <row r="2806" spans="1:5">
      <c r="A2806" s="41"/>
      <c r="B2806" s="281"/>
      <c r="C2806" s="280"/>
      <c r="D2806" s="42"/>
      <c r="E2806" s="89"/>
    </row>
    <row r="2807" spans="1:5">
      <c r="A2807" s="41"/>
      <c r="B2807" s="281"/>
      <c r="C2807" s="280"/>
      <c r="D2807" s="42"/>
      <c r="E2807" s="89"/>
    </row>
    <row r="2808" spans="1:5">
      <c r="A2808" s="41"/>
      <c r="B2808" s="281"/>
      <c r="C2808" s="280"/>
      <c r="D2808" s="42"/>
      <c r="E2808" s="89"/>
    </row>
    <row r="2809" spans="1:5">
      <c r="A2809" s="280"/>
      <c r="B2809" s="281"/>
      <c r="C2809" s="280"/>
      <c r="D2809" s="45"/>
      <c r="E2809" s="46"/>
    </row>
    <row r="2810" spans="1:5">
      <c r="A2810" s="280"/>
      <c r="B2810" s="281"/>
      <c r="C2810" s="280"/>
      <c r="D2810" s="45"/>
      <c r="E2810" s="46"/>
    </row>
    <row r="2811" spans="1:5">
      <c r="A2811" s="280"/>
      <c r="B2811" s="281"/>
      <c r="C2811" s="280"/>
      <c r="D2811" s="45"/>
      <c r="E2811" s="46"/>
    </row>
    <row r="2812" spans="1:5">
      <c r="A2812" s="280"/>
      <c r="B2812" s="281"/>
      <c r="C2812" s="280"/>
      <c r="D2812" s="45"/>
      <c r="E2812" s="46"/>
    </row>
    <row r="2813" spans="1:5">
      <c r="A2813" s="280"/>
      <c r="B2813" s="281"/>
      <c r="C2813" s="280"/>
      <c r="D2813" s="45"/>
      <c r="E2813" s="46"/>
    </row>
    <row r="2814" spans="1:5">
      <c r="A2814" s="280"/>
      <c r="B2814" s="281"/>
      <c r="C2814" s="280"/>
      <c r="D2814" s="45"/>
      <c r="E2814" s="46"/>
    </row>
    <row r="2815" spans="1:5">
      <c r="A2815" s="280"/>
      <c r="B2815" s="281"/>
      <c r="C2815" s="280"/>
      <c r="D2815" s="45"/>
      <c r="E2815" s="46"/>
    </row>
    <row r="2816" spans="1:5">
      <c r="A2816" s="280"/>
      <c r="B2816" s="281"/>
      <c r="C2816" s="280"/>
      <c r="D2816" s="45"/>
      <c r="E2816" s="46"/>
    </row>
    <row r="2817" spans="1:5">
      <c r="A2817" s="280"/>
      <c r="B2817" s="281"/>
      <c r="C2817" s="280"/>
      <c r="D2817" s="45"/>
      <c r="E2817" s="46"/>
    </row>
    <row r="2818" spans="1:5">
      <c r="A2818" s="47"/>
      <c r="B2818" s="48"/>
      <c r="C2818" s="47"/>
      <c r="D2818" s="49"/>
      <c r="E2818" s="50"/>
    </row>
    <row r="2819" spans="1:5">
      <c r="A2819" s="30"/>
      <c r="B2819" s="51"/>
      <c r="C2819" s="30"/>
      <c r="D2819" s="49"/>
      <c r="E2819" s="50"/>
    </row>
    <row r="2820" spans="1:5">
      <c r="A2820" s="52"/>
      <c r="B2820" s="53"/>
      <c r="C2820" s="1238" t="s">
        <v>801</v>
      </c>
      <c r="D2820" s="1239"/>
      <c r="E2820" s="140">
        <f>SUM(E2793:E2819)</f>
        <v>9976371.8000000007</v>
      </c>
    </row>
    <row r="2821" spans="1:5">
      <c r="A2821" s="55" t="s">
        <v>23</v>
      </c>
      <c r="B2821" s="40"/>
      <c r="C2821" s="40"/>
      <c r="D2821" s="40"/>
      <c r="E2821" s="40"/>
    </row>
    <row r="2822" spans="1:5">
      <c r="A2822" s="19" t="s">
        <v>0</v>
      </c>
      <c r="B2822" s="40"/>
      <c r="C2822" s="40"/>
      <c r="D2822" s="40"/>
      <c r="E2822" s="40"/>
    </row>
    <row r="2823" spans="1:5">
      <c r="A2823" s="19" t="s">
        <v>1</v>
      </c>
      <c r="B2823" s="22"/>
      <c r="C2823" s="22"/>
      <c r="D2823" s="22"/>
      <c r="E2823" s="22"/>
    </row>
    <row r="2824" spans="1:5">
      <c r="A2824" s="19"/>
      <c r="B2824" s="20"/>
      <c r="C2824" s="20"/>
      <c r="D2824" s="21"/>
      <c r="E2824" s="22"/>
    </row>
    <row r="2825" spans="1:5">
      <c r="A2825" s="19"/>
      <c r="B2825" s="20"/>
      <c r="C2825" s="19" t="s">
        <v>2</v>
      </c>
      <c r="D2825" s="21"/>
      <c r="E2825" s="21"/>
    </row>
    <row r="2826" spans="1:5">
      <c r="A2826" s="19" t="s">
        <v>3</v>
      </c>
      <c r="B2826" s="23"/>
      <c r="C2826" s="20"/>
      <c r="D2826" s="22"/>
      <c r="E2826" s="22"/>
    </row>
    <row r="2827" spans="1:5">
      <c r="A2827" s="21"/>
      <c r="B2827" s="23"/>
      <c r="C2827" s="20"/>
      <c r="D2827" s="22"/>
      <c r="E2827" s="22"/>
    </row>
    <row r="2828" spans="1:5">
      <c r="A2828" s="21" t="s">
        <v>286</v>
      </c>
      <c r="B2828" s="23"/>
      <c r="C2828" s="20"/>
      <c r="D2828" s="22"/>
      <c r="E2828" s="22"/>
    </row>
    <row r="2829" spans="1:5">
      <c r="A2829" s="21" t="s">
        <v>5</v>
      </c>
      <c r="B2829" s="24"/>
      <c r="C2829" s="21"/>
      <c r="D2829" s="22"/>
      <c r="E2829" s="22"/>
    </row>
    <row r="2830" spans="1:5">
      <c r="A2830" s="21" t="s">
        <v>6</v>
      </c>
      <c r="B2830" s="24"/>
      <c r="C2830" s="21"/>
      <c r="D2830" s="22"/>
      <c r="E2830" s="22"/>
    </row>
    <row r="2831" spans="1:5">
      <c r="A2831" s="820" t="s">
        <v>7</v>
      </c>
      <c r="B2831" s="26" t="s">
        <v>8</v>
      </c>
      <c r="C2831" s="1238" t="s">
        <v>9</v>
      </c>
      <c r="D2831" s="1240"/>
      <c r="E2831" s="820" t="s">
        <v>10</v>
      </c>
    </row>
    <row r="2832" spans="1:5">
      <c r="A2832" s="27"/>
      <c r="B2832" s="28" t="s">
        <v>11</v>
      </c>
      <c r="C2832" s="820"/>
      <c r="D2832" s="29"/>
      <c r="E2832" s="27" t="s">
        <v>12</v>
      </c>
    </row>
    <row r="2833" spans="1:5">
      <c r="A2833" s="30"/>
      <c r="B2833" s="31"/>
      <c r="C2833" s="821" t="s">
        <v>13</v>
      </c>
      <c r="D2833" s="822" t="s">
        <v>14</v>
      </c>
      <c r="E2833" s="821"/>
    </row>
    <row r="2834" spans="1:5">
      <c r="A2834" s="34" t="s">
        <v>287</v>
      </c>
      <c r="B2834" s="34" t="s">
        <v>16</v>
      </c>
      <c r="C2834" s="280" t="s">
        <v>17</v>
      </c>
      <c r="D2834" s="35">
        <v>39217</v>
      </c>
      <c r="E2834" s="87">
        <v>19084</v>
      </c>
    </row>
    <row r="2835" spans="1:5">
      <c r="A2835" s="280"/>
      <c r="B2835" s="280" t="s">
        <v>16</v>
      </c>
      <c r="C2835" s="282" t="s">
        <v>19</v>
      </c>
      <c r="D2835" s="38">
        <v>39355</v>
      </c>
      <c r="E2835" s="663">
        <v>100</v>
      </c>
    </row>
    <row r="2836" spans="1:5">
      <c r="A2836" s="280"/>
      <c r="B2836" s="280" t="s">
        <v>26</v>
      </c>
      <c r="C2836" s="282" t="s">
        <v>19</v>
      </c>
      <c r="D2836" s="38">
        <v>39386</v>
      </c>
      <c r="E2836" s="88">
        <v>-4421.5</v>
      </c>
    </row>
    <row r="2837" spans="1:5">
      <c r="A2837" s="280"/>
      <c r="B2837" s="280" t="s">
        <v>26</v>
      </c>
      <c r="C2837" s="282" t="s">
        <v>19</v>
      </c>
      <c r="D2837" s="38">
        <v>39447</v>
      </c>
      <c r="E2837" s="88">
        <v>-57092</v>
      </c>
    </row>
    <row r="2838" spans="1:5">
      <c r="A2838" s="280"/>
      <c r="B2838" s="280" t="s">
        <v>16</v>
      </c>
      <c r="C2838" s="280" t="s">
        <v>17</v>
      </c>
      <c r="D2838" s="38">
        <v>39583</v>
      </c>
      <c r="E2838" s="663">
        <v>500</v>
      </c>
    </row>
    <row r="2839" spans="1:5">
      <c r="A2839" s="280"/>
      <c r="B2839" s="280" t="s">
        <v>16</v>
      </c>
      <c r="C2839" s="280" t="s">
        <v>17</v>
      </c>
      <c r="D2839" s="38">
        <v>39614</v>
      </c>
      <c r="E2839" s="663">
        <v>500</v>
      </c>
    </row>
    <row r="2840" spans="1:5">
      <c r="A2840" s="280"/>
      <c r="B2840" s="280" t="s">
        <v>26</v>
      </c>
      <c r="C2840" s="280" t="s">
        <v>17</v>
      </c>
      <c r="D2840" s="38">
        <v>39706</v>
      </c>
      <c r="E2840" s="88">
        <v>-100</v>
      </c>
    </row>
    <row r="2841" spans="1:5">
      <c r="A2841" s="280"/>
      <c r="B2841" s="280" t="s">
        <v>18</v>
      </c>
      <c r="C2841" s="282" t="s">
        <v>19</v>
      </c>
      <c r="D2841" s="86">
        <v>40056</v>
      </c>
      <c r="E2841" s="664">
        <v>-9028.5499999999993</v>
      </c>
    </row>
    <row r="2842" spans="1:5">
      <c r="A2842" s="280"/>
      <c r="B2842" s="280" t="s">
        <v>16</v>
      </c>
      <c r="C2842" s="280" t="s">
        <v>19</v>
      </c>
      <c r="D2842" s="38">
        <v>40086</v>
      </c>
      <c r="E2842" s="663">
        <v>46040</v>
      </c>
    </row>
    <row r="2843" spans="1:5">
      <c r="A2843" s="280"/>
      <c r="B2843" s="280" t="s">
        <v>16</v>
      </c>
      <c r="C2843" s="280" t="s">
        <v>19</v>
      </c>
      <c r="D2843" s="38">
        <v>40117</v>
      </c>
      <c r="E2843" s="663">
        <v>137.6</v>
      </c>
    </row>
    <row r="2844" spans="1:5">
      <c r="A2844" s="280"/>
      <c r="B2844" s="280" t="s">
        <v>16</v>
      </c>
      <c r="C2844" s="280" t="s">
        <v>17</v>
      </c>
      <c r="D2844" s="38">
        <v>40162</v>
      </c>
      <c r="E2844" s="663">
        <v>62755</v>
      </c>
    </row>
    <row r="2845" spans="1:5">
      <c r="A2845" s="280"/>
      <c r="B2845" s="280" t="s">
        <v>20</v>
      </c>
      <c r="C2845" s="280" t="s">
        <v>17</v>
      </c>
      <c r="D2845" s="38">
        <v>40344</v>
      </c>
      <c r="E2845" s="88">
        <v>-909.45</v>
      </c>
    </row>
    <row r="2846" spans="1:5">
      <c r="A2846" s="280"/>
      <c r="B2846" s="280" t="s">
        <v>28</v>
      </c>
      <c r="C2846" s="280" t="s">
        <v>17</v>
      </c>
      <c r="D2846" s="42">
        <v>40709</v>
      </c>
      <c r="E2846" s="663">
        <v>200</v>
      </c>
    </row>
    <row r="2847" spans="1:5">
      <c r="A2847" s="280"/>
      <c r="B2847" s="280" t="s">
        <v>20</v>
      </c>
      <c r="C2847" s="280" t="s">
        <v>19</v>
      </c>
      <c r="D2847" s="38">
        <v>40786</v>
      </c>
      <c r="E2847" s="88">
        <v>-100</v>
      </c>
    </row>
    <row r="2848" spans="1:5">
      <c r="A2848" s="280"/>
      <c r="B2848" s="280" t="s">
        <v>20</v>
      </c>
      <c r="C2848" s="280" t="s">
        <v>17</v>
      </c>
      <c r="D2848" s="38">
        <v>40862</v>
      </c>
      <c r="E2848" s="664">
        <v>-101446</v>
      </c>
    </row>
    <row r="2849" spans="1:6">
      <c r="A2849" s="41"/>
      <c r="B2849" s="280" t="s">
        <v>20</v>
      </c>
      <c r="C2849" s="282" t="s">
        <v>17</v>
      </c>
      <c r="D2849" s="38">
        <v>40954</v>
      </c>
      <c r="E2849" s="663">
        <v>120</v>
      </c>
    </row>
    <row r="2850" spans="1:6">
      <c r="A2850" s="41"/>
      <c r="B2850" s="280" t="s">
        <v>27</v>
      </c>
      <c r="C2850" s="280" t="s">
        <v>19</v>
      </c>
      <c r="D2850" s="38">
        <v>40967</v>
      </c>
      <c r="E2850" s="88">
        <v>-4536</v>
      </c>
    </row>
    <row r="2851" spans="1:6">
      <c r="A2851" s="41"/>
      <c r="B2851" s="165" t="s">
        <v>60</v>
      </c>
      <c r="C2851" s="282" t="s">
        <v>107</v>
      </c>
      <c r="D2851" s="38">
        <v>41009</v>
      </c>
      <c r="E2851" s="88">
        <v>-90834</v>
      </c>
    </row>
    <row r="2852" spans="1:6">
      <c r="A2852" s="280"/>
      <c r="B2852" s="124" t="s">
        <v>18</v>
      </c>
      <c r="C2852" s="280" t="s">
        <v>19</v>
      </c>
      <c r="D2852" s="125">
        <v>43251</v>
      </c>
      <c r="E2852" s="243">
        <f>1321089-99734</f>
        <v>1221355</v>
      </c>
      <c r="F2852" s="864" t="s">
        <v>817</v>
      </c>
    </row>
    <row r="2853" spans="1:6">
      <c r="A2853" s="280"/>
      <c r="B2853" s="124"/>
      <c r="C2853" s="280"/>
      <c r="D2853" s="125"/>
      <c r="E2853" s="285">
        <v>2</v>
      </c>
    </row>
    <row r="2854" spans="1:6">
      <c r="A2854" s="280"/>
      <c r="B2854" s="124"/>
      <c r="C2854" s="280"/>
      <c r="D2854" s="125"/>
      <c r="E2854" s="243"/>
    </row>
    <row r="2855" spans="1:6">
      <c r="A2855" s="280"/>
      <c r="B2855" s="280"/>
      <c r="C2855" s="282"/>
      <c r="D2855" s="38"/>
      <c r="E2855" s="243"/>
    </row>
    <row r="2856" spans="1:6">
      <c r="A2856" s="280"/>
      <c r="B2856" s="280"/>
      <c r="C2856" s="280"/>
      <c r="D2856" s="38"/>
      <c r="E2856" s="46"/>
    </row>
    <row r="2857" spans="1:6">
      <c r="A2857" s="280"/>
      <c r="B2857" s="280"/>
      <c r="C2857" s="280"/>
      <c r="D2857" s="38"/>
      <c r="E2857" s="46"/>
    </row>
    <row r="2858" spans="1:6">
      <c r="A2858" s="280"/>
      <c r="B2858" s="280"/>
      <c r="C2858" s="280"/>
      <c r="D2858" s="38"/>
      <c r="E2858" s="46"/>
    </row>
    <row r="2859" spans="1:6">
      <c r="A2859" s="280"/>
      <c r="B2859" s="280"/>
      <c r="C2859" s="280"/>
      <c r="D2859" s="38"/>
      <c r="E2859" s="46"/>
    </row>
    <row r="2860" spans="1:6">
      <c r="A2860" s="280"/>
      <c r="B2860" s="280"/>
      <c r="C2860" s="280"/>
      <c r="D2860" s="38"/>
      <c r="E2860" s="46"/>
    </row>
    <row r="2861" spans="1:6">
      <c r="A2861" s="47"/>
      <c r="B2861" s="280"/>
      <c r="C2861" s="280"/>
      <c r="D2861" s="38"/>
      <c r="E2861" s="46"/>
    </row>
    <row r="2862" spans="1:6">
      <c r="A2862" s="30"/>
      <c r="B2862" s="51"/>
      <c r="C2862" s="30"/>
      <c r="D2862" s="49"/>
      <c r="E2862" s="50"/>
    </row>
    <row r="2863" spans="1:6">
      <c r="A2863" s="52"/>
      <c r="B2863" s="53"/>
      <c r="C2863" s="1238" t="s">
        <v>801</v>
      </c>
      <c r="D2863" s="1239"/>
      <c r="E2863" s="62">
        <f>SUM(E2834:E2862)</f>
        <v>1082326.1000000001</v>
      </c>
    </row>
    <row r="2864" spans="1:6">
      <c r="A2864" s="55" t="s">
        <v>23</v>
      </c>
      <c r="B2864" s="40"/>
      <c r="C2864" s="40"/>
      <c r="D2864" s="40"/>
      <c r="E2864" s="40"/>
    </row>
    <row r="2865" spans="1:5">
      <c r="A2865" s="19" t="s">
        <v>0</v>
      </c>
      <c r="B2865" s="40"/>
      <c r="C2865" s="40"/>
      <c r="D2865" s="40"/>
      <c r="E2865" s="40"/>
    </row>
    <row r="2866" spans="1:5">
      <c r="A2866" s="19" t="s">
        <v>1</v>
      </c>
      <c r="B2866" s="53"/>
      <c r="C2866" s="53"/>
      <c r="D2866" s="53"/>
      <c r="E2866" s="146"/>
    </row>
    <row r="2867" spans="1:5">
      <c r="A2867" s="19"/>
      <c r="B2867" s="20"/>
      <c r="C2867" s="19" t="s">
        <v>2</v>
      </c>
      <c r="D2867" s="21"/>
      <c r="E2867" s="21"/>
    </row>
    <row r="2868" spans="1:5">
      <c r="A2868" s="19" t="s">
        <v>3</v>
      </c>
      <c r="B2868" s="23"/>
      <c r="C2868" s="20"/>
      <c r="D2868" s="22"/>
      <c r="E2868" s="22"/>
    </row>
    <row r="2869" spans="1:5">
      <c r="A2869" s="21" t="s">
        <v>288</v>
      </c>
      <c r="B2869" s="23"/>
      <c r="C2869" s="20"/>
      <c r="D2869" s="22"/>
      <c r="E2869" s="22"/>
    </row>
    <row r="2870" spans="1:5">
      <c r="A2870" s="21" t="s">
        <v>5</v>
      </c>
      <c r="B2870" s="24"/>
      <c r="C2870" s="21"/>
      <c r="D2870" s="22"/>
      <c r="E2870" s="22"/>
    </row>
    <row r="2871" spans="1:5">
      <c r="A2871" s="21" t="s">
        <v>6</v>
      </c>
      <c r="B2871" s="24"/>
      <c r="C2871" s="21"/>
      <c r="D2871" s="22"/>
      <c r="E2871" s="22"/>
    </row>
    <row r="2872" spans="1:5">
      <c r="A2872" s="820" t="s">
        <v>7</v>
      </c>
      <c r="B2872" s="26" t="s">
        <v>8</v>
      </c>
      <c r="C2872" s="1238" t="s">
        <v>9</v>
      </c>
      <c r="D2872" s="1240"/>
      <c r="E2872" s="820" t="s">
        <v>10</v>
      </c>
    </row>
    <row r="2873" spans="1:5">
      <c r="A2873" s="27"/>
      <c r="B2873" s="28" t="s">
        <v>11</v>
      </c>
      <c r="C2873" s="820"/>
      <c r="D2873" s="29"/>
      <c r="E2873" s="27" t="s">
        <v>12</v>
      </c>
    </row>
    <row r="2874" spans="1:5">
      <c r="A2874" s="30"/>
      <c r="B2874" s="31"/>
      <c r="C2874" s="821" t="s">
        <v>13</v>
      </c>
      <c r="D2874" s="822" t="s">
        <v>14</v>
      </c>
      <c r="E2874" s="821"/>
    </row>
    <row r="2875" spans="1:5">
      <c r="A2875" s="34" t="s">
        <v>289</v>
      </c>
      <c r="B2875" s="34" t="s">
        <v>26</v>
      </c>
      <c r="C2875" s="280" t="s">
        <v>19</v>
      </c>
      <c r="D2875" s="35">
        <v>39294</v>
      </c>
      <c r="E2875" s="94">
        <v>-4073.26</v>
      </c>
    </row>
    <row r="2876" spans="1:5">
      <c r="A2876" s="280"/>
      <c r="B2876" s="280" t="s">
        <v>26</v>
      </c>
      <c r="C2876" s="280" t="s">
        <v>19</v>
      </c>
      <c r="D2876" s="38">
        <v>39325</v>
      </c>
      <c r="E2876" s="88">
        <v>-3688</v>
      </c>
    </row>
    <row r="2877" spans="1:5">
      <c r="A2877" s="280"/>
      <c r="B2877" s="280" t="s">
        <v>26</v>
      </c>
      <c r="C2877" s="280" t="s">
        <v>17</v>
      </c>
      <c r="D2877" s="38">
        <v>39340</v>
      </c>
      <c r="E2877" s="89">
        <v>1966.5</v>
      </c>
    </row>
    <row r="2878" spans="1:5">
      <c r="A2878" s="280"/>
      <c r="B2878" s="280" t="s">
        <v>26</v>
      </c>
      <c r="C2878" s="280" t="s">
        <v>19</v>
      </c>
      <c r="D2878" s="38">
        <v>39416</v>
      </c>
      <c r="E2878" s="88">
        <v>-1083.5</v>
      </c>
    </row>
    <row r="2879" spans="1:5">
      <c r="A2879" s="280"/>
      <c r="B2879" s="280" t="s">
        <v>26</v>
      </c>
      <c r="C2879" s="280" t="s">
        <v>17</v>
      </c>
      <c r="D2879" s="38">
        <v>39431</v>
      </c>
      <c r="E2879" s="88">
        <v>-8018.2</v>
      </c>
    </row>
    <row r="2880" spans="1:5">
      <c r="A2880" s="280"/>
      <c r="B2880" s="280" t="s">
        <v>16</v>
      </c>
      <c r="C2880" s="280" t="s">
        <v>17</v>
      </c>
      <c r="D2880" s="38">
        <v>39462</v>
      </c>
      <c r="E2880" s="89">
        <v>3000</v>
      </c>
    </row>
    <row r="2881" spans="1:5">
      <c r="A2881" s="280"/>
      <c r="B2881" s="280" t="s">
        <v>16</v>
      </c>
      <c r="C2881" s="280" t="s">
        <v>19</v>
      </c>
      <c r="D2881" s="38">
        <v>39538</v>
      </c>
      <c r="E2881" s="89">
        <v>60</v>
      </c>
    </row>
    <row r="2882" spans="1:5">
      <c r="A2882" s="280"/>
      <c r="B2882" s="280" t="s">
        <v>16</v>
      </c>
      <c r="C2882" s="280" t="s">
        <v>19</v>
      </c>
      <c r="D2882" s="38">
        <v>39568</v>
      </c>
      <c r="E2882" s="89">
        <v>45</v>
      </c>
    </row>
    <row r="2883" spans="1:5">
      <c r="A2883" s="280"/>
      <c r="B2883" s="280" t="s">
        <v>16</v>
      </c>
      <c r="C2883" s="280" t="s">
        <v>17</v>
      </c>
      <c r="D2883" s="38">
        <v>39583</v>
      </c>
      <c r="E2883" s="89">
        <v>1060</v>
      </c>
    </row>
    <row r="2884" spans="1:5">
      <c r="A2884" s="280"/>
      <c r="B2884" s="280" t="s">
        <v>26</v>
      </c>
      <c r="C2884" s="280" t="s">
        <v>19</v>
      </c>
      <c r="D2884" s="38">
        <v>39629</v>
      </c>
      <c r="E2884" s="88">
        <v>-312</v>
      </c>
    </row>
    <row r="2885" spans="1:5">
      <c r="A2885" s="280"/>
      <c r="B2885" s="280" t="s">
        <v>26</v>
      </c>
      <c r="C2885" s="280" t="s">
        <v>19</v>
      </c>
      <c r="D2885" s="38">
        <v>39660</v>
      </c>
      <c r="E2885" s="88">
        <v>-13339</v>
      </c>
    </row>
    <row r="2886" spans="1:5">
      <c r="A2886" s="280"/>
      <c r="B2886" s="280" t="s">
        <v>26</v>
      </c>
      <c r="C2886" s="280" t="s">
        <v>17</v>
      </c>
      <c r="D2886" s="38">
        <v>39675</v>
      </c>
      <c r="E2886" s="88">
        <v>-400</v>
      </c>
    </row>
    <row r="2887" spans="1:5">
      <c r="A2887" s="280"/>
      <c r="B2887" s="280" t="s">
        <v>16</v>
      </c>
      <c r="C2887" s="280" t="s">
        <v>19</v>
      </c>
      <c r="D2887" s="38">
        <v>39691</v>
      </c>
      <c r="E2887" s="89">
        <v>7492</v>
      </c>
    </row>
    <row r="2888" spans="1:5">
      <c r="A2888" s="280"/>
      <c r="B2888" s="280" t="s">
        <v>26</v>
      </c>
      <c r="C2888" s="280" t="s">
        <v>17</v>
      </c>
      <c r="D2888" s="38">
        <v>39706</v>
      </c>
      <c r="E2888" s="88">
        <v>-100</v>
      </c>
    </row>
    <row r="2889" spans="1:5">
      <c r="A2889" s="280"/>
      <c r="B2889" s="280" t="s">
        <v>16</v>
      </c>
      <c r="C2889" s="280" t="s">
        <v>17</v>
      </c>
      <c r="D2889" s="38">
        <v>39736</v>
      </c>
      <c r="E2889" s="89">
        <v>156.5</v>
      </c>
    </row>
    <row r="2890" spans="1:5">
      <c r="A2890" s="280"/>
      <c r="B2890" s="280" t="s">
        <v>26</v>
      </c>
      <c r="C2890" s="280" t="s">
        <v>19</v>
      </c>
      <c r="D2890" s="38">
        <v>39752</v>
      </c>
      <c r="E2890" s="88">
        <v>-2565.5</v>
      </c>
    </row>
    <row r="2891" spans="1:5">
      <c r="A2891" s="280"/>
      <c r="B2891" s="280" t="s">
        <v>16</v>
      </c>
      <c r="C2891" s="280" t="s">
        <v>17</v>
      </c>
      <c r="D2891" s="38">
        <v>39767</v>
      </c>
      <c r="E2891" s="89">
        <v>6773.4</v>
      </c>
    </row>
    <row r="2892" spans="1:5">
      <c r="A2892" s="280"/>
      <c r="B2892" s="280" t="s">
        <v>34</v>
      </c>
      <c r="C2892" s="280" t="s">
        <v>19</v>
      </c>
      <c r="D2892" s="38">
        <v>39782</v>
      </c>
      <c r="E2892" s="89">
        <v>10402.200000000001</v>
      </c>
    </row>
    <row r="2893" spans="1:5">
      <c r="A2893" s="280"/>
      <c r="B2893" s="280" t="s">
        <v>18</v>
      </c>
      <c r="C2893" s="280" t="s">
        <v>17</v>
      </c>
      <c r="D2893" s="38">
        <v>39828</v>
      </c>
      <c r="E2893" s="88">
        <v>-300</v>
      </c>
    </row>
    <row r="2894" spans="1:5">
      <c r="A2894" s="280"/>
      <c r="B2894" s="280" t="s">
        <v>18</v>
      </c>
      <c r="C2894" s="280" t="s">
        <v>19</v>
      </c>
      <c r="D2894" s="38">
        <v>39844</v>
      </c>
      <c r="E2894" s="114">
        <v>3571.7</v>
      </c>
    </row>
    <row r="2895" spans="1:5">
      <c r="A2895" s="280"/>
      <c r="B2895" s="280" t="s">
        <v>16</v>
      </c>
      <c r="C2895" s="280" t="s">
        <v>17</v>
      </c>
      <c r="D2895" s="38">
        <v>39887</v>
      </c>
      <c r="E2895" s="114">
        <v>5281.4</v>
      </c>
    </row>
    <row r="2896" spans="1:5">
      <c r="A2896" s="280"/>
      <c r="B2896" s="280" t="s">
        <v>16</v>
      </c>
      <c r="C2896" s="280" t="s">
        <v>17</v>
      </c>
      <c r="D2896" s="38">
        <v>39918</v>
      </c>
      <c r="E2896" s="114">
        <v>18988</v>
      </c>
    </row>
    <row r="2897" spans="1:5">
      <c r="A2897" s="280"/>
      <c r="B2897" s="280" t="s">
        <v>26</v>
      </c>
      <c r="C2897" s="280" t="s">
        <v>19</v>
      </c>
      <c r="D2897" s="38">
        <v>39933</v>
      </c>
      <c r="E2897" s="88">
        <v>-858</v>
      </c>
    </row>
    <row r="2898" spans="1:5">
      <c r="A2898" s="67"/>
      <c r="B2898" s="67" t="s">
        <v>34</v>
      </c>
      <c r="C2898" s="67" t="s">
        <v>17</v>
      </c>
      <c r="D2898" s="68">
        <v>39948</v>
      </c>
      <c r="E2898" s="128">
        <v>-226.1</v>
      </c>
    </row>
    <row r="2899" spans="1:5">
      <c r="A2899" s="52"/>
      <c r="B2899" s="53"/>
      <c r="C2899" s="1238" t="s">
        <v>165</v>
      </c>
      <c r="D2899" s="1239"/>
      <c r="E2899" s="70">
        <f>SUM(E2875:E2898)</f>
        <v>23833.140000000003</v>
      </c>
    </row>
    <row r="2900" spans="1:5">
      <c r="A2900" s="52"/>
      <c r="B2900" s="53"/>
      <c r="C2900" s="28"/>
      <c r="D2900" s="28"/>
      <c r="E2900" s="64"/>
    </row>
    <row r="2901" spans="1:5">
      <c r="A2901" s="52"/>
      <c r="B2901" s="53"/>
      <c r="C2901" s="28"/>
      <c r="D2901" s="28"/>
      <c r="E2901" s="64"/>
    </row>
    <row r="2902" spans="1:5">
      <c r="A2902" s="52"/>
      <c r="B2902" s="53"/>
      <c r="C2902" s="28"/>
      <c r="D2902" s="28"/>
      <c r="E2902" s="64"/>
    </row>
    <row r="2903" spans="1:5">
      <c r="A2903" s="52"/>
      <c r="B2903" s="53"/>
      <c r="C2903" s="28"/>
      <c r="D2903" s="28"/>
      <c r="E2903" s="64"/>
    </row>
    <row r="2904" spans="1:5">
      <c r="A2904" s="52"/>
      <c r="B2904" s="53"/>
      <c r="C2904" s="28"/>
      <c r="D2904" s="28"/>
      <c r="E2904" s="64"/>
    </row>
    <row r="2905" spans="1:5">
      <c r="A2905" s="52"/>
      <c r="B2905" s="53"/>
      <c r="C2905" s="28"/>
      <c r="D2905" s="28"/>
      <c r="E2905" s="64"/>
    </row>
    <row r="2906" spans="1:5">
      <c r="A2906" s="19" t="s">
        <v>0</v>
      </c>
      <c r="B2906" s="40"/>
      <c r="C2906" s="40"/>
      <c r="D2906" s="40"/>
      <c r="E2906" s="40"/>
    </row>
    <row r="2907" spans="1:5">
      <c r="A2907" s="19" t="s">
        <v>1</v>
      </c>
      <c r="B2907" s="40"/>
      <c r="C2907" s="40"/>
      <c r="D2907" s="40"/>
      <c r="E2907" s="40"/>
    </row>
    <row r="2908" spans="1:5">
      <c r="A2908" s="19"/>
      <c r="B2908" s="20"/>
      <c r="C2908" s="20"/>
      <c r="D2908" s="21"/>
      <c r="E2908" s="22"/>
    </row>
    <row r="2909" spans="1:5">
      <c r="A2909" s="19" t="s">
        <v>3</v>
      </c>
      <c r="B2909" s="20"/>
      <c r="C2909" s="19" t="s">
        <v>2</v>
      </c>
      <c r="D2909" s="21"/>
      <c r="E2909" s="21"/>
    </row>
    <row r="2910" spans="1:5">
      <c r="A2910" s="21"/>
      <c r="B2910" s="23"/>
      <c r="C2910" s="20"/>
      <c r="D2910" s="22"/>
      <c r="E2910" s="22"/>
    </row>
    <row r="2911" spans="1:5">
      <c r="A2911" s="21" t="s">
        <v>288</v>
      </c>
      <c r="B2911" s="23"/>
      <c r="C2911" s="20"/>
      <c r="D2911" s="22"/>
      <c r="E2911" s="22"/>
    </row>
    <row r="2912" spans="1:5">
      <c r="A2912" s="21" t="s">
        <v>5</v>
      </c>
      <c r="B2912" s="24"/>
      <c r="C2912" s="21"/>
      <c r="D2912" s="22"/>
      <c r="E2912" s="22"/>
    </row>
    <row r="2913" spans="1:5">
      <c r="A2913" s="21" t="s">
        <v>6</v>
      </c>
      <c r="B2913" s="24"/>
      <c r="C2913" s="21"/>
      <c r="D2913" s="22"/>
      <c r="E2913" s="22"/>
    </row>
    <row r="2914" spans="1:5">
      <c r="A2914" s="820" t="s">
        <v>7</v>
      </c>
      <c r="B2914" s="26" t="s">
        <v>8</v>
      </c>
      <c r="C2914" s="1238" t="s">
        <v>9</v>
      </c>
      <c r="D2914" s="1239"/>
      <c r="E2914" s="820" t="s">
        <v>10</v>
      </c>
    </row>
    <row r="2915" spans="1:5">
      <c r="A2915" s="27"/>
      <c r="B2915" s="28" t="s">
        <v>11</v>
      </c>
      <c r="C2915" s="820"/>
      <c r="D2915" s="29"/>
      <c r="E2915" s="27" t="s">
        <v>12</v>
      </c>
    </row>
    <row r="2916" spans="1:5">
      <c r="A2916" s="30"/>
      <c r="B2916" s="31"/>
      <c r="C2916" s="821" t="s">
        <v>13</v>
      </c>
      <c r="D2916" s="822" t="s">
        <v>14</v>
      </c>
      <c r="E2916" s="821"/>
    </row>
    <row r="2917" spans="1:5">
      <c r="A2917" s="34" t="s">
        <v>289</v>
      </c>
      <c r="B2917" s="1238" t="s">
        <v>264</v>
      </c>
      <c r="C2917" s="1257"/>
      <c r="D2917" s="1240"/>
      <c r="E2917" s="156">
        <f>E2899</f>
        <v>23833.140000000003</v>
      </c>
    </row>
    <row r="2918" spans="1:5">
      <c r="A2918" s="47"/>
      <c r="B2918" s="34" t="s">
        <v>34</v>
      </c>
      <c r="C2918" s="34" t="s">
        <v>19</v>
      </c>
      <c r="D2918" s="35">
        <v>39964</v>
      </c>
      <c r="E2918" s="167">
        <v>8031.1</v>
      </c>
    </row>
    <row r="2919" spans="1:5">
      <c r="A2919" s="47"/>
      <c r="B2919" s="280" t="s">
        <v>16</v>
      </c>
      <c r="C2919" s="280" t="s">
        <v>19</v>
      </c>
      <c r="D2919" s="38">
        <v>39994</v>
      </c>
      <c r="E2919" s="114">
        <v>42115.3</v>
      </c>
    </row>
    <row r="2920" spans="1:5">
      <c r="A2920" s="47"/>
      <c r="B2920" s="280" t="s">
        <v>27</v>
      </c>
      <c r="C2920" s="280" t="s">
        <v>17</v>
      </c>
      <c r="D2920" s="86">
        <v>40132</v>
      </c>
      <c r="E2920" s="88">
        <v>-96521</v>
      </c>
    </row>
    <row r="2921" spans="1:5">
      <c r="A2921" s="47"/>
      <c r="B2921" s="280" t="s">
        <v>20</v>
      </c>
      <c r="C2921" s="280" t="s">
        <v>19</v>
      </c>
      <c r="D2921" s="38">
        <v>40147</v>
      </c>
      <c r="E2921" s="88">
        <v>-43060</v>
      </c>
    </row>
    <row r="2922" spans="1:5">
      <c r="A2922" s="47"/>
      <c r="B2922" s="280" t="s">
        <v>28</v>
      </c>
      <c r="C2922" s="280" t="s">
        <v>17</v>
      </c>
      <c r="D2922" s="86">
        <v>40224</v>
      </c>
      <c r="E2922" s="89">
        <v>1800</v>
      </c>
    </row>
    <row r="2923" spans="1:5">
      <c r="A2923" s="47"/>
      <c r="B2923" s="116"/>
      <c r="C2923" s="280"/>
      <c r="D2923" s="710"/>
      <c r="E2923" s="89"/>
    </row>
    <row r="2924" spans="1:5">
      <c r="A2924" s="47"/>
      <c r="B2924" s="28"/>
      <c r="C2924" s="27"/>
      <c r="D2924" s="148"/>
      <c r="E2924" s="27"/>
    </row>
    <row r="2925" spans="1:5">
      <c r="A2925" s="47"/>
      <c r="B2925" s="28"/>
      <c r="C2925" s="27"/>
      <c r="D2925" s="148"/>
      <c r="E2925" s="27"/>
    </row>
    <row r="2926" spans="1:5">
      <c r="A2926" s="47"/>
      <c r="B2926" s="28"/>
      <c r="C2926" s="27"/>
      <c r="D2926" s="148"/>
      <c r="E2926" s="27"/>
    </row>
    <row r="2927" spans="1:5">
      <c r="A2927" s="47"/>
      <c r="B2927" s="28"/>
      <c r="C2927" s="27"/>
      <c r="D2927" s="148"/>
      <c r="E2927" s="27"/>
    </row>
    <row r="2928" spans="1:5">
      <c r="A2928" s="280"/>
      <c r="B2928" s="280"/>
      <c r="C2928" s="280"/>
      <c r="D2928" s="38"/>
      <c r="E2928" s="88"/>
    </row>
    <row r="2929" spans="1:5">
      <c r="A2929" s="41"/>
      <c r="B2929" s="280"/>
      <c r="C2929" s="280"/>
      <c r="D2929" s="38"/>
      <c r="E2929" s="88"/>
    </row>
    <row r="2930" spans="1:5">
      <c r="A2930" s="41"/>
      <c r="B2930" s="280"/>
      <c r="C2930" s="280"/>
      <c r="D2930" s="38"/>
      <c r="E2930" s="89"/>
    </row>
    <row r="2931" spans="1:5">
      <c r="A2931" s="41"/>
      <c r="B2931" s="281"/>
      <c r="C2931" s="280"/>
      <c r="D2931" s="42"/>
      <c r="E2931" s="89"/>
    </row>
    <row r="2932" spans="1:5">
      <c r="A2932" s="41"/>
      <c r="B2932" s="281"/>
      <c r="C2932" s="280"/>
      <c r="D2932" s="42"/>
      <c r="E2932" s="89"/>
    </row>
    <row r="2933" spans="1:5">
      <c r="A2933" s="41"/>
      <c r="B2933" s="281"/>
      <c r="C2933" s="280"/>
      <c r="D2933" s="42"/>
      <c r="E2933" s="89"/>
    </row>
    <row r="2934" spans="1:5">
      <c r="A2934" s="41"/>
      <c r="B2934" s="281"/>
      <c r="C2934" s="280"/>
      <c r="D2934" s="42"/>
      <c r="E2934" s="89"/>
    </row>
    <row r="2935" spans="1:5">
      <c r="A2935" s="41"/>
      <c r="B2935" s="281"/>
      <c r="C2935" s="280"/>
      <c r="D2935" s="42"/>
      <c r="E2935" s="89"/>
    </row>
    <row r="2936" spans="1:5">
      <c r="A2936" s="41"/>
      <c r="B2936" s="281"/>
      <c r="C2936" s="280"/>
      <c r="D2936" s="42"/>
      <c r="E2936" s="89"/>
    </row>
    <row r="2937" spans="1:5">
      <c r="A2937" s="41"/>
      <c r="B2937" s="281"/>
      <c r="C2937" s="280"/>
      <c r="D2937" s="42"/>
      <c r="E2937" s="89"/>
    </row>
    <row r="2938" spans="1:5">
      <c r="A2938" s="41"/>
      <c r="B2938" s="281"/>
      <c r="C2938" s="280"/>
      <c r="D2938" s="42"/>
      <c r="E2938" s="89"/>
    </row>
    <row r="2939" spans="1:5">
      <c r="A2939" s="280"/>
      <c r="B2939" s="281"/>
      <c r="C2939" s="280"/>
      <c r="D2939" s="45"/>
      <c r="E2939" s="46"/>
    </row>
    <row r="2940" spans="1:5">
      <c r="A2940" s="280"/>
      <c r="B2940" s="281"/>
      <c r="C2940" s="280"/>
      <c r="D2940" s="45"/>
      <c r="E2940" s="46"/>
    </row>
    <row r="2941" spans="1:5">
      <c r="A2941" s="280"/>
      <c r="B2941" s="281"/>
      <c r="C2941" s="280"/>
      <c r="D2941" s="45"/>
      <c r="E2941" s="46"/>
    </row>
    <row r="2942" spans="1:5">
      <c r="A2942" s="280"/>
      <c r="B2942" s="281"/>
      <c r="C2942" s="280"/>
      <c r="D2942" s="45"/>
      <c r="E2942" s="46"/>
    </row>
    <row r="2943" spans="1:5">
      <c r="A2943" s="47"/>
      <c r="B2943" s="48"/>
      <c r="C2943" s="47"/>
      <c r="D2943" s="49"/>
      <c r="E2943" s="50"/>
    </row>
    <row r="2944" spans="1:5">
      <c r="A2944" s="30"/>
      <c r="B2944" s="51"/>
      <c r="C2944" s="30"/>
      <c r="D2944" s="49"/>
      <c r="E2944" s="50"/>
    </row>
    <row r="2945" spans="1:5">
      <c r="A2945" s="52"/>
      <c r="B2945" s="53"/>
      <c r="C2945" s="1238" t="s">
        <v>774</v>
      </c>
      <c r="D2945" s="1239"/>
      <c r="E2945" s="74">
        <f>SUM(E2917:E2944)</f>
        <v>-63801.459999999992</v>
      </c>
    </row>
    <row r="2946" spans="1:5">
      <c r="A2946" s="55" t="s">
        <v>23</v>
      </c>
      <c r="B2946" s="40"/>
      <c r="C2946" s="40"/>
      <c r="D2946" s="40"/>
      <c r="E2946" s="40"/>
    </row>
    <row r="2947" spans="1:5">
      <c r="A2947" s="19" t="s">
        <v>0</v>
      </c>
      <c r="B2947" s="40"/>
      <c r="C2947" s="40"/>
      <c r="D2947" s="40"/>
      <c r="E2947" s="40"/>
    </row>
    <row r="2948" spans="1:5">
      <c r="A2948" s="19" t="s">
        <v>1</v>
      </c>
      <c r="B2948" s="22"/>
      <c r="C2948" s="22"/>
      <c r="D2948" s="22"/>
      <c r="E2948" s="22"/>
    </row>
    <row r="2949" spans="1:5">
      <c r="A2949" s="19"/>
      <c r="B2949" s="20"/>
      <c r="C2949" s="20"/>
      <c r="D2949" s="21"/>
      <c r="E2949" s="22"/>
    </row>
    <row r="2950" spans="1:5">
      <c r="A2950" s="19"/>
      <c r="B2950" s="20"/>
      <c r="C2950" s="19" t="s">
        <v>2</v>
      </c>
      <c r="D2950" s="21"/>
      <c r="E2950" s="21"/>
    </row>
    <row r="2951" spans="1:5">
      <c r="A2951" s="19" t="s">
        <v>3</v>
      </c>
      <c r="B2951" s="23"/>
      <c r="C2951" s="20"/>
      <c r="D2951" s="22"/>
      <c r="E2951" s="22"/>
    </row>
    <row r="2952" spans="1:5">
      <c r="A2952" s="21"/>
      <c r="B2952" s="23"/>
      <c r="C2952" s="20"/>
      <c r="D2952" s="22"/>
      <c r="E2952" s="22"/>
    </row>
    <row r="2953" spans="1:5">
      <c r="A2953" s="21" t="s">
        <v>290</v>
      </c>
      <c r="B2953" s="23"/>
      <c r="C2953" s="20"/>
      <c r="D2953" s="22"/>
      <c r="E2953" s="22"/>
    </row>
    <row r="2954" spans="1:5">
      <c r="A2954" s="21" t="s">
        <v>5</v>
      </c>
      <c r="B2954" s="24"/>
      <c r="C2954" s="21"/>
      <c r="D2954" s="22"/>
      <c r="E2954" s="22"/>
    </row>
    <row r="2955" spans="1:5">
      <c r="A2955" s="21" t="s">
        <v>6</v>
      </c>
      <c r="B2955" s="24"/>
      <c r="C2955" s="21"/>
      <c r="D2955" s="22"/>
      <c r="E2955" s="22"/>
    </row>
    <row r="2956" spans="1:5">
      <c r="A2956" s="820" t="s">
        <v>7</v>
      </c>
      <c r="B2956" s="26" t="s">
        <v>8</v>
      </c>
      <c r="C2956" s="1238" t="s">
        <v>9</v>
      </c>
      <c r="D2956" s="1239"/>
      <c r="E2956" s="820" t="s">
        <v>10</v>
      </c>
    </row>
    <row r="2957" spans="1:5">
      <c r="A2957" s="27"/>
      <c r="B2957" s="28" t="s">
        <v>11</v>
      </c>
      <c r="C2957" s="820"/>
      <c r="D2957" s="29"/>
      <c r="E2957" s="27" t="s">
        <v>12</v>
      </c>
    </row>
    <row r="2958" spans="1:5">
      <c r="A2958" s="30"/>
      <c r="B2958" s="31"/>
      <c r="C2958" s="821" t="s">
        <v>13</v>
      </c>
      <c r="D2958" s="822" t="s">
        <v>14</v>
      </c>
      <c r="E2958" s="821"/>
    </row>
    <row r="2959" spans="1:5">
      <c r="A2959" s="34" t="s">
        <v>291</v>
      </c>
      <c r="B2959" s="34" t="s">
        <v>26</v>
      </c>
      <c r="C2959" s="280" t="s">
        <v>19</v>
      </c>
      <c r="D2959" s="35">
        <v>38929</v>
      </c>
      <c r="E2959" s="198">
        <v>-950.9</v>
      </c>
    </row>
    <row r="2960" spans="1:5">
      <c r="A2960" s="280"/>
      <c r="B2960" s="280" t="s">
        <v>26</v>
      </c>
      <c r="C2960" s="280" t="s">
        <v>19</v>
      </c>
      <c r="D2960" s="38">
        <v>39538</v>
      </c>
      <c r="E2960" s="200">
        <v>-218.9</v>
      </c>
    </row>
    <row r="2961" spans="1:6">
      <c r="A2961" s="280"/>
      <c r="B2961" s="280" t="s">
        <v>26</v>
      </c>
      <c r="C2961" s="280" t="s">
        <v>17</v>
      </c>
      <c r="D2961" s="38">
        <v>39553</v>
      </c>
      <c r="E2961" s="200">
        <v>-132</v>
      </c>
    </row>
    <row r="2962" spans="1:6">
      <c r="A2962" s="280"/>
      <c r="B2962" s="280" t="s">
        <v>26</v>
      </c>
      <c r="C2962" s="280" t="s">
        <v>17</v>
      </c>
      <c r="D2962" s="38">
        <v>39614</v>
      </c>
      <c r="E2962" s="200">
        <v>-930</v>
      </c>
    </row>
    <row r="2963" spans="1:6">
      <c r="A2963" s="280"/>
      <c r="B2963" s="280" t="s">
        <v>26</v>
      </c>
      <c r="C2963" s="280" t="s">
        <v>19</v>
      </c>
      <c r="D2963" s="38">
        <v>39629</v>
      </c>
      <c r="E2963" s="200">
        <v>-18756</v>
      </c>
    </row>
    <row r="2964" spans="1:6">
      <c r="A2964" s="280"/>
      <c r="B2964" s="280" t="s">
        <v>34</v>
      </c>
      <c r="C2964" s="280" t="s">
        <v>19</v>
      </c>
      <c r="D2964" s="38">
        <v>39813</v>
      </c>
      <c r="E2964" s="200">
        <v>-1302</v>
      </c>
    </row>
    <row r="2965" spans="1:6">
      <c r="A2965" s="280"/>
      <c r="B2965" s="280" t="s">
        <v>16</v>
      </c>
      <c r="C2965" s="280" t="s">
        <v>19</v>
      </c>
      <c r="D2965" s="38">
        <v>39903</v>
      </c>
      <c r="E2965" s="284">
        <v>31220</v>
      </c>
    </row>
    <row r="2966" spans="1:6">
      <c r="A2966" s="280"/>
      <c r="B2966" s="280" t="s">
        <v>106</v>
      </c>
      <c r="C2966" s="280" t="s">
        <v>292</v>
      </c>
      <c r="D2966" s="38">
        <v>40004</v>
      </c>
      <c r="E2966" s="200">
        <v>-39240</v>
      </c>
    </row>
    <row r="2967" spans="1:6">
      <c r="A2967" s="280"/>
      <c r="B2967" s="280" t="s">
        <v>34</v>
      </c>
      <c r="C2967" s="280" t="s">
        <v>19</v>
      </c>
      <c r="D2967" s="38">
        <v>40025</v>
      </c>
      <c r="E2967" s="284">
        <v>2429</v>
      </c>
    </row>
    <row r="2968" spans="1:6">
      <c r="A2968" s="280"/>
      <c r="B2968" s="280" t="s">
        <v>16</v>
      </c>
      <c r="C2968" s="280" t="s">
        <v>19</v>
      </c>
      <c r="D2968" s="38">
        <v>40086</v>
      </c>
      <c r="E2968" s="284">
        <v>1263</v>
      </c>
    </row>
    <row r="2969" spans="1:6">
      <c r="A2969" s="280"/>
      <c r="B2969" s="280" t="s">
        <v>293</v>
      </c>
      <c r="C2969" s="280" t="s">
        <v>17</v>
      </c>
      <c r="D2969" s="38">
        <v>40132</v>
      </c>
      <c r="E2969" s="284">
        <v>240</v>
      </c>
    </row>
    <row r="2970" spans="1:6">
      <c r="A2970" s="280"/>
      <c r="B2970" s="280" t="s">
        <v>20</v>
      </c>
      <c r="C2970" s="280" t="s">
        <v>19</v>
      </c>
      <c r="D2970" s="38">
        <v>40178</v>
      </c>
      <c r="E2970" s="200">
        <v>-17900</v>
      </c>
    </row>
    <row r="2971" spans="1:6">
      <c r="A2971" s="280"/>
      <c r="B2971" s="280" t="s">
        <v>20</v>
      </c>
      <c r="C2971" s="280" t="s">
        <v>17</v>
      </c>
      <c r="D2971" s="38">
        <v>40436</v>
      </c>
      <c r="E2971" s="200">
        <v>-100.2</v>
      </c>
    </row>
    <row r="2972" spans="1:6">
      <c r="A2972" s="41"/>
      <c r="B2972" s="280" t="s">
        <v>20</v>
      </c>
      <c r="C2972" s="280" t="s">
        <v>17</v>
      </c>
      <c r="D2972" s="42">
        <v>41274</v>
      </c>
      <c r="E2972" s="200">
        <v>-147</v>
      </c>
    </row>
    <row r="2973" spans="1:6">
      <c r="A2973" s="41"/>
      <c r="B2973" s="280" t="s">
        <v>16</v>
      </c>
      <c r="C2973" s="280" t="s">
        <v>17</v>
      </c>
      <c r="D2973" s="38">
        <v>42901</v>
      </c>
      <c r="E2973" s="203">
        <v>7200</v>
      </c>
    </row>
    <row r="2974" spans="1:6">
      <c r="A2974" s="41"/>
      <c r="B2974" s="280" t="s">
        <v>34</v>
      </c>
      <c r="C2974" s="280" t="s">
        <v>19</v>
      </c>
      <c r="D2974" s="42">
        <v>43250</v>
      </c>
      <c r="E2974" s="202">
        <v>4977602</v>
      </c>
      <c r="F2974" s="864" t="s">
        <v>817</v>
      </c>
    </row>
    <row r="2975" spans="1:6">
      <c r="A2975" s="280"/>
      <c r="B2975" s="280"/>
      <c r="C2975" s="280"/>
      <c r="D2975" s="42"/>
      <c r="E2975" s="202">
        <v>1</v>
      </c>
    </row>
    <row r="2976" spans="1:6">
      <c r="A2976" s="41"/>
      <c r="B2976" s="280"/>
      <c r="C2976" s="280"/>
      <c r="D2976" s="42"/>
      <c r="E2976" s="284"/>
    </row>
    <row r="2977" spans="1:5">
      <c r="A2977" s="41"/>
      <c r="B2977" s="280"/>
      <c r="C2977" s="280"/>
      <c r="D2977" s="42"/>
      <c r="E2977" s="202"/>
    </row>
    <row r="2978" spans="1:5">
      <c r="A2978" s="280"/>
      <c r="B2978" s="281"/>
      <c r="C2978" s="280"/>
      <c r="D2978" s="42"/>
      <c r="E2978" s="202"/>
    </row>
    <row r="2979" spans="1:5">
      <c r="A2979" s="280"/>
      <c r="B2979" s="281"/>
      <c r="C2979" s="280"/>
      <c r="D2979" s="45"/>
      <c r="E2979" s="46"/>
    </row>
    <row r="2980" spans="1:5">
      <c r="A2980" s="280"/>
      <c r="B2980" s="281"/>
      <c r="C2980" s="280"/>
      <c r="D2980" s="45"/>
      <c r="E2980" s="46"/>
    </row>
    <row r="2981" spans="1:5">
      <c r="A2981" s="280"/>
      <c r="B2981" s="281"/>
      <c r="C2981" s="280"/>
      <c r="D2981" s="45"/>
      <c r="E2981" s="46"/>
    </row>
    <row r="2982" spans="1:5">
      <c r="A2982" s="280"/>
      <c r="B2982" s="281"/>
      <c r="C2982" s="280"/>
      <c r="D2982" s="45"/>
      <c r="E2982" s="46"/>
    </row>
    <row r="2983" spans="1:5">
      <c r="A2983" s="280"/>
      <c r="B2983" s="281"/>
      <c r="C2983" s="280"/>
      <c r="D2983" s="45"/>
      <c r="E2983" s="46"/>
    </row>
    <row r="2984" spans="1:5">
      <c r="A2984" s="280"/>
      <c r="B2984" s="281"/>
      <c r="C2984" s="280"/>
      <c r="D2984" s="45"/>
      <c r="E2984" s="46"/>
    </row>
    <row r="2985" spans="1:5">
      <c r="A2985" s="47"/>
      <c r="B2985" s="48"/>
      <c r="C2985" s="47"/>
      <c r="D2985" s="49"/>
      <c r="E2985" s="50"/>
    </row>
    <row r="2986" spans="1:5">
      <c r="A2986" s="30"/>
      <c r="B2986" s="51"/>
      <c r="C2986" s="30"/>
      <c r="D2986" s="49"/>
      <c r="E2986" s="50"/>
    </row>
    <row r="2987" spans="1:5">
      <c r="A2987" s="52"/>
      <c r="B2987" s="53"/>
      <c r="C2987" s="1238" t="s">
        <v>801</v>
      </c>
      <c r="D2987" s="1239"/>
      <c r="E2987" s="62">
        <f>SUM(E2959:E2986)</f>
        <v>4940278</v>
      </c>
    </row>
    <row r="2988" spans="1:5">
      <c r="A2988" s="55" t="s">
        <v>23</v>
      </c>
      <c r="B2988" s="40"/>
      <c r="C2988" s="40"/>
      <c r="D2988" s="40"/>
      <c r="E2988" s="40"/>
    </row>
    <row r="2989" spans="1:5">
      <c r="A2989" s="19" t="s">
        <v>0</v>
      </c>
      <c r="B2989" s="40"/>
      <c r="C2989" s="40"/>
      <c r="D2989" s="40"/>
      <c r="E2989" s="40"/>
    </row>
    <row r="2990" spans="1:5">
      <c r="A2990" s="19" t="s">
        <v>1</v>
      </c>
      <c r="B2990" s="53"/>
      <c r="C2990" s="53"/>
      <c r="D2990" s="53"/>
      <c r="E2990" s="53"/>
    </row>
    <row r="2991" spans="1:5">
      <c r="A2991" s="19"/>
      <c r="B2991" s="20"/>
      <c r="C2991" s="20"/>
      <c r="D2991" s="21"/>
      <c r="E2991" s="22"/>
    </row>
    <row r="2992" spans="1:5">
      <c r="A2992" s="19"/>
      <c r="B2992" s="20"/>
      <c r="C2992" s="19" t="s">
        <v>2</v>
      </c>
      <c r="D2992" s="21"/>
      <c r="E2992" s="21"/>
    </row>
    <row r="2993" spans="1:5">
      <c r="A2993" s="19" t="s">
        <v>3</v>
      </c>
      <c r="B2993" s="23"/>
      <c r="C2993" s="20"/>
      <c r="D2993" s="22"/>
      <c r="E2993" s="22"/>
    </row>
    <row r="2994" spans="1:5">
      <c r="A2994" s="21"/>
      <c r="B2994" s="23"/>
      <c r="C2994" s="20"/>
      <c r="D2994" s="22"/>
      <c r="E2994" s="22"/>
    </row>
    <row r="2995" spans="1:5">
      <c r="A2995" s="21" t="s">
        <v>294</v>
      </c>
      <c r="B2995" s="23"/>
      <c r="C2995" s="20"/>
      <c r="D2995" s="22"/>
      <c r="E2995" s="22"/>
    </row>
    <row r="2996" spans="1:5">
      <c r="A2996" s="21" t="s">
        <v>5</v>
      </c>
      <c r="B2996" s="24"/>
      <c r="C2996" s="21"/>
      <c r="D2996" s="22"/>
      <c r="E2996" s="22"/>
    </row>
    <row r="2997" spans="1:5">
      <c r="A2997" s="21" t="s">
        <v>6</v>
      </c>
      <c r="B2997" s="24"/>
      <c r="C2997" s="21"/>
      <c r="D2997" s="22"/>
      <c r="E2997" s="22"/>
    </row>
    <row r="2998" spans="1:5">
      <c r="A2998" s="820" t="s">
        <v>7</v>
      </c>
      <c r="B2998" s="26" t="s">
        <v>8</v>
      </c>
      <c r="C2998" s="1238" t="s">
        <v>9</v>
      </c>
      <c r="D2998" s="1239"/>
      <c r="E2998" s="820" t="s">
        <v>10</v>
      </c>
    </row>
    <row r="2999" spans="1:5">
      <c r="A2999" s="27"/>
      <c r="B2999" s="28" t="s">
        <v>11</v>
      </c>
      <c r="C2999" s="820"/>
      <c r="D2999" s="29"/>
      <c r="E2999" s="27" t="s">
        <v>12</v>
      </c>
    </row>
    <row r="3000" spans="1:5">
      <c r="A3000" s="30"/>
      <c r="B3000" s="31"/>
      <c r="C3000" s="821" t="s">
        <v>13</v>
      </c>
      <c r="D3000" s="822" t="s">
        <v>14</v>
      </c>
      <c r="E3000" s="821"/>
    </row>
    <row r="3001" spans="1:5">
      <c r="A3001" s="34" t="s">
        <v>295</v>
      </c>
      <c r="B3001" s="34" t="s">
        <v>26</v>
      </c>
      <c r="C3001" s="280" t="s">
        <v>19</v>
      </c>
      <c r="D3001" s="35">
        <v>38807</v>
      </c>
      <c r="E3001" s="94">
        <v>-1410.8</v>
      </c>
    </row>
    <row r="3002" spans="1:5">
      <c r="A3002" s="280"/>
      <c r="B3002" s="280" t="s">
        <v>26</v>
      </c>
      <c r="C3002" s="280" t="s">
        <v>17</v>
      </c>
      <c r="D3002" s="38">
        <v>38822</v>
      </c>
      <c r="E3002" s="88">
        <v>-1422</v>
      </c>
    </row>
    <row r="3003" spans="1:5">
      <c r="A3003" s="41"/>
      <c r="B3003" s="280" t="s">
        <v>26</v>
      </c>
      <c r="C3003" s="280" t="s">
        <v>19</v>
      </c>
      <c r="D3003" s="38">
        <v>38898</v>
      </c>
      <c r="E3003" s="88">
        <v>-1948</v>
      </c>
    </row>
    <row r="3004" spans="1:5">
      <c r="A3004" s="41"/>
      <c r="B3004" s="280" t="s">
        <v>26</v>
      </c>
      <c r="C3004" s="280" t="s">
        <v>19</v>
      </c>
      <c r="D3004" s="38">
        <v>38913</v>
      </c>
      <c r="E3004" s="88">
        <v>-2216.6</v>
      </c>
    </row>
    <row r="3005" spans="1:5">
      <c r="A3005" s="41"/>
      <c r="B3005" s="280" t="s">
        <v>26</v>
      </c>
      <c r="C3005" s="280" t="s">
        <v>17</v>
      </c>
      <c r="D3005" s="38">
        <v>38975</v>
      </c>
      <c r="E3005" s="88">
        <v>-199.95</v>
      </c>
    </row>
    <row r="3006" spans="1:5">
      <c r="A3006" s="41"/>
      <c r="B3006" s="280" t="s">
        <v>26</v>
      </c>
      <c r="C3006" s="280" t="s">
        <v>17</v>
      </c>
      <c r="D3006" s="38">
        <v>39036</v>
      </c>
      <c r="E3006" s="88">
        <v>-100</v>
      </c>
    </row>
    <row r="3007" spans="1:5">
      <c r="A3007" s="41"/>
      <c r="B3007" s="280" t="s">
        <v>26</v>
      </c>
      <c r="C3007" s="280" t="s">
        <v>19</v>
      </c>
      <c r="D3007" s="38">
        <v>39141</v>
      </c>
      <c r="E3007" s="88">
        <v>-28822</v>
      </c>
    </row>
    <row r="3008" spans="1:5">
      <c r="A3008" s="41"/>
      <c r="B3008" s="280" t="s">
        <v>26</v>
      </c>
      <c r="C3008" s="280" t="s">
        <v>19</v>
      </c>
      <c r="D3008" s="38">
        <v>39141</v>
      </c>
      <c r="E3008" s="88">
        <v>-14444.4</v>
      </c>
    </row>
    <row r="3009" spans="1:6">
      <c r="A3009" s="280"/>
      <c r="B3009" s="280" t="s">
        <v>26</v>
      </c>
      <c r="C3009" s="280" t="s">
        <v>19</v>
      </c>
      <c r="D3009" s="38">
        <v>39141</v>
      </c>
      <c r="E3009" s="88">
        <v>-100</v>
      </c>
    </row>
    <row r="3010" spans="1:6">
      <c r="A3010" s="41"/>
      <c r="B3010" s="280" t="s">
        <v>26</v>
      </c>
      <c r="C3010" s="280" t="s">
        <v>19</v>
      </c>
      <c r="D3010" s="38">
        <v>39660</v>
      </c>
      <c r="E3010" s="88">
        <v>-200</v>
      </c>
    </row>
    <row r="3011" spans="1:6">
      <c r="A3011" s="47"/>
      <c r="B3011" s="280" t="s">
        <v>40</v>
      </c>
      <c r="C3011" s="280" t="s">
        <v>19</v>
      </c>
      <c r="D3011" s="38">
        <v>43250</v>
      </c>
      <c r="E3011" s="89">
        <v>1273455</v>
      </c>
      <c r="F3011" s="864" t="s">
        <v>817</v>
      </c>
    </row>
    <row r="3012" spans="1:6">
      <c r="A3012" s="41"/>
      <c r="B3012" s="280"/>
      <c r="C3012" s="280"/>
      <c r="D3012" s="38"/>
      <c r="E3012" s="89"/>
    </row>
    <row r="3013" spans="1:6">
      <c r="A3013" s="41"/>
      <c r="B3013" s="124"/>
      <c r="C3013" s="280"/>
      <c r="D3013" s="125"/>
      <c r="E3013" s="89"/>
    </row>
    <row r="3014" spans="1:6">
      <c r="A3014" s="41"/>
      <c r="B3014" s="124"/>
      <c r="C3014" s="280"/>
      <c r="D3014" s="125"/>
      <c r="E3014" s="126"/>
    </row>
    <row r="3015" spans="1:6">
      <c r="A3015" s="41"/>
      <c r="B3015" s="280"/>
      <c r="C3015" s="280"/>
      <c r="D3015" s="38"/>
      <c r="E3015" s="126"/>
    </row>
    <row r="3016" spans="1:6">
      <c r="A3016" s="41"/>
      <c r="B3016" s="280"/>
      <c r="C3016" s="280"/>
      <c r="D3016" s="38"/>
      <c r="E3016" s="89"/>
    </row>
    <row r="3017" spans="1:6">
      <c r="A3017" s="280"/>
      <c r="B3017" s="281"/>
      <c r="C3017" s="280"/>
      <c r="D3017" s="45"/>
      <c r="E3017" s="46"/>
    </row>
    <row r="3018" spans="1:6">
      <c r="A3018" s="280"/>
      <c r="B3018" s="281"/>
      <c r="C3018" s="280"/>
      <c r="D3018" s="45"/>
      <c r="E3018" s="46"/>
    </row>
    <row r="3019" spans="1:6">
      <c r="A3019" s="280"/>
      <c r="B3019" s="281"/>
      <c r="C3019" s="280"/>
      <c r="D3019" s="45"/>
      <c r="E3019" s="46"/>
    </row>
    <row r="3020" spans="1:6">
      <c r="A3020" s="280"/>
      <c r="B3020" s="281"/>
      <c r="C3020" s="280"/>
      <c r="D3020" s="45"/>
      <c r="E3020" s="46"/>
    </row>
    <row r="3021" spans="1:6">
      <c r="A3021" s="280"/>
      <c r="B3021" s="281"/>
      <c r="C3021" s="280"/>
      <c r="D3021" s="45"/>
      <c r="E3021" s="46"/>
    </row>
    <row r="3022" spans="1:6">
      <c r="A3022" s="280"/>
      <c r="B3022" s="281"/>
      <c r="C3022" s="280"/>
      <c r="D3022" s="45"/>
      <c r="E3022" s="46"/>
    </row>
    <row r="3023" spans="1:6">
      <c r="A3023" s="280"/>
      <c r="B3023" s="281"/>
      <c r="C3023" s="280"/>
      <c r="D3023" s="45"/>
      <c r="E3023" s="46"/>
    </row>
    <row r="3024" spans="1:6">
      <c r="A3024" s="280"/>
      <c r="B3024" s="281"/>
      <c r="C3024" s="280"/>
      <c r="D3024" s="45"/>
      <c r="E3024" s="46"/>
    </row>
    <row r="3025" spans="1:5">
      <c r="A3025" s="280"/>
      <c r="B3025" s="281"/>
      <c r="C3025" s="280"/>
      <c r="D3025" s="45"/>
      <c r="E3025" s="46"/>
    </row>
    <row r="3026" spans="1:5">
      <c r="A3026" s="47"/>
      <c r="B3026" s="48"/>
      <c r="C3026" s="47"/>
      <c r="D3026" s="49"/>
      <c r="E3026" s="50"/>
    </row>
    <row r="3027" spans="1:5">
      <c r="A3027" s="30"/>
      <c r="B3027" s="51"/>
      <c r="C3027" s="30"/>
      <c r="D3027" s="49"/>
      <c r="E3027" s="50"/>
    </row>
    <row r="3028" spans="1:5">
      <c r="A3028" s="52"/>
      <c r="B3028" s="53"/>
      <c r="C3028" s="1238" t="s">
        <v>801</v>
      </c>
      <c r="D3028" s="1239"/>
      <c r="E3028" s="62">
        <f>SUM(E3001:E3027)</f>
        <v>1222591.25</v>
      </c>
    </row>
    <row r="3029" spans="1:5">
      <c r="A3029" s="55" t="s">
        <v>23</v>
      </c>
      <c r="B3029" s="40"/>
      <c r="C3029" s="40"/>
      <c r="D3029" s="40"/>
      <c r="E3029" s="40"/>
    </row>
    <row r="3030" spans="1:5">
      <c r="A3030" s="19" t="s">
        <v>0</v>
      </c>
      <c r="B3030" s="40"/>
      <c r="C3030" s="40"/>
      <c r="D3030" s="40"/>
      <c r="E3030" s="40"/>
    </row>
    <row r="3031" spans="1:5">
      <c r="A3031" s="19" t="s">
        <v>1</v>
      </c>
      <c r="B3031" s="53"/>
      <c r="C3031" s="53"/>
      <c r="D3031" s="53"/>
      <c r="E3031" s="53"/>
    </row>
    <row r="3032" spans="1:5">
      <c r="A3032" s="19"/>
      <c r="B3032" s="20"/>
      <c r="C3032" s="20"/>
      <c r="D3032" s="21"/>
      <c r="E3032" s="22"/>
    </row>
    <row r="3033" spans="1:5">
      <c r="A3033" s="19"/>
      <c r="B3033" s="20"/>
      <c r="C3033" s="19" t="s">
        <v>2</v>
      </c>
      <c r="D3033" s="21"/>
      <c r="E3033" s="21"/>
    </row>
    <row r="3034" spans="1:5">
      <c r="A3034" s="19" t="s">
        <v>3</v>
      </c>
      <c r="B3034" s="23"/>
      <c r="C3034" s="20"/>
      <c r="D3034" s="22"/>
      <c r="E3034" s="22"/>
    </row>
    <row r="3035" spans="1:5">
      <c r="A3035" s="21"/>
      <c r="B3035" s="23"/>
      <c r="C3035" s="20"/>
      <c r="D3035" s="22"/>
      <c r="E3035" s="22"/>
    </row>
    <row r="3036" spans="1:5">
      <c r="A3036" s="21" t="s">
        <v>296</v>
      </c>
      <c r="B3036" s="23"/>
      <c r="C3036" s="20"/>
      <c r="D3036" s="22"/>
      <c r="E3036" s="22"/>
    </row>
    <row r="3037" spans="1:5">
      <c r="A3037" s="21" t="s">
        <v>5</v>
      </c>
      <c r="B3037" s="24"/>
      <c r="C3037" s="21"/>
      <c r="D3037" s="22" t="s">
        <v>204</v>
      </c>
      <c r="E3037" s="22"/>
    </row>
    <row r="3038" spans="1:5">
      <c r="A3038" s="21" t="s">
        <v>6</v>
      </c>
      <c r="B3038" s="24"/>
      <c r="C3038" s="21"/>
      <c r="D3038" s="22"/>
      <c r="E3038" s="22"/>
    </row>
    <row r="3039" spans="1:5">
      <c r="A3039" s="820" t="s">
        <v>7</v>
      </c>
      <c r="B3039" s="26" t="s">
        <v>8</v>
      </c>
      <c r="C3039" s="1238" t="s">
        <v>9</v>
      </c>
      <c r="D3039" s="1240"/>
      <c r="E3039" s="820" t="s">
        <v>10</v>
      </c>
    </row>
    <row r="3040" spans="1:5">
      <c r="A3040" s="27"/>
      <c r="B3040" s="28" t="s">
        <v>11</v>
      </c>
      <c r="C3040" s="820"/>
      <c r="D3040" s="29"/>
      <c r="E3040" s="27" t="s">
        <v>12</v>
      </c>
    </row>
    <row r="3041" spans="1:6">
      <c r="A3041" s="30"/>
      <c r="B3041" s="31"/>
      <c r="C3041" s="821" t="s">
        <v>13</v>
      </c>
      <c r="D3041" s="822" t="s">
        <v>14</v>
      </c>
      <c r="E3041" s="821"/>
    </row>
    <row r="3042" spans="1:6">
      <c r="A3042" s="34" t="s">
        <v>297</v>
      </c>
      <c r="B3042" s="280" t="s">
        <v>18</v>
      </c>
      <c r="C3042" s="280" t="s">
        <v>298</v>
      </c>
      <c r="D3042" s="38">
        <v>39813</v>
      </c>
      <c r="E3042" s="170">
        <v>-3083</v>
      </c>
    </row>
    <row r="3043" spans="1:6">
      <c r="A3043" s="280"/>
      <c r="B3043" s="280" t="s">
        <v>26</v>
      </c>
      <c r="C3043" s="282" t="s">
        <v>17</v>
      </c>
      <c r="D3043" s="86">
        <v>40009</v>
      </c>
      <c r="E3043" s="170">
        <v>-478.4</v>
      </c>
    </row>
    <row r="3044" spans="1:6">
      <c r="A3044" s="41"/>
      <c r="B3044" s="280" t="s">
        <v>18</v>
      </c>
      <c r="C3044" s="280" t="s">
        <v>17</v>
      </c>
      <c r="D3044" s="38">
        <v>40101</v>
      </c>
      <c r="E3044" s="91">
        <v>845.2</v>
      </c>
    </row>
    <row r="3045" spans="1:6">
      <c r="A3045" s="41"/>
      <c r="B3045" s="280" t="s">
        <v>20</v>
      </c>
      <c r="C3045" s="280" t="s">
        <v>17</v>
      </c>
      <c r="D3045" s="38">
        <v>40224</v>
      </c>
      <c r="E3045" s="170">
        <v>-853</v>
      </c>
    </row>
    <row r="3046" spans="1:6">
      <c r="A3046" s="41"/>
      <c r="B3046" s="280" t="s">
        <v>299</v>
      </c>
      <c r="C3046" s="280" t="s">
        <v>19</v>
      </c>
      <c r="D3046" s="42">
        <v>42338</v>
      </c>
      <c r="E3046" s="95">
        <v>-900</v>
      </c>
    </row>
    <row r="3047" spans="1:6">
      <c r="A3047" s="41"/>
      <c r="B3047" s="280" t="s">
        <v>18</v>
      </c>
      <c r="C3047" s="280" t="s">
        <v>19</v>
      </c>
      <c r="D3047" s="38">
        <v>43190</v>
      </c>
      <c r="E3047" s="862">
        <v>311893</v>
      </c>
      <c r="F3047" s="864">
        <v>3696</v>
      </c>
    </row>
    <row r="3048" spans="1:6">
      <c r="A3048" s="41"/>
      <c r="B3048" s="280" t="s">
        <v>18</v>
      </c>
      <c r="C3048" s="280" t="s">
        <v>19</v>
      </c>
      <c r="D3048" s="38">
        <v>43250</v>
      </c>
      <c r="E3048" s="91">
        <v>703218</v>
      </c>
      <c r="F3048" s="864" t="s">
        <v>820</v>
      </c>
    </row>
    <row r="3049" spans="1:6">
      <c r="A3049" s="41"/>
      <c r="B3049" s="280"/>
      <c r="C3049" s="280"/>
      <c r="D3049" s="38"/>
      <c r="E3049" s="91"/>
    </row>
    <row r="3050" spans="1:6">
      <c r="A3050" s="41"/>
      <c r="B3050" s="280"/>
      <c r="C3050" s="280"/>
      <c r="D3050" s="38"/>
      <c r="E3050" s="91"/>
    </row>
    <row r="3051" spans="1:6">
      <c r="A3051" s="280"/>
      <c r="B3051" s="280"/>
      <c r="C3051" s="280"/>
      <c r="D3051" s="38"/>
      <c r="E3051" s="91"/>
    </row>
    <row r="3052" spans="1:6">
      <c r="A3052" s="41"/>
      <c r="B3052" s="280"/>
      <c r="C3052" s="280"/>
      <c r="D3052" s="42"/>
      <c r="E3052" s="95"/>
    </row>
    <row r="3053" spans="1:6">
      <c r="A3053" s="47"/>
      <c r="B3053" s="280"/>
      <c r="C3053" s="280"/>
      <c r="D3053" s="38"/>
      <c r="E3053" s="91"/>
    </row>
    <row r="3054" spans="1:6">
      <c r="A3054" s="280"/>
      <c r="B3054" s="280"/>
      <c r="C3054" s="280"/>
      <c r="D3054" s="38"/>
      <c r="E3054" s="89"/>
    </row>
    <row r="3055" spans="1:6">
      <c r="A3055" s="280"/>
      <c r="B3055" s="280"/>
      <c r="C3055" s="280"/>
      <c r="D3055" s="38"/>
      <c r="E3055" s="89"/>
    </row>
    <row r="3056" spans="1:6">
      <c r="A3056" s="280"/>
      <c r="B3056" s="280"/>
      <c r="C3056" s="280"/>
      <c r="D3056" s="38"/>
      <c r="E3056" s="89"/>
    </row>
    <row r="3057" spans="1:5">
      <c r="A3057" s="41"/>
      <c r="B3057" s="280"/>
      <c r="C3057" s="280"/>
      <c r="D3057" s="38"/>
      <c r="E3057" s="88"/>
    </row>
    <row r="3058" spans="1:5">
      <c r="A3058" s="41"/>
      <c r="B3058" s="280"/>
      <c r="C3058" s="280"/>
      <c r="D3058" s="38"/>
      <c r="E3058" s="88"/>
    </row>
    <row r="3059" spans="1:5">
      <c r="A3059" s="41"/>
      <c r="B3059" s="280"/>
      <c r="C3059" s="280"/>
      <c r="D3059" s="38"/>
      <c r="E3059" s="89"/>
    </row>
    <row r="3060" spans="1:5">
      <c r="A3060" s="280"/>
      <c r="B3060" s="281"/>
      <c r="C3060" s="280"/>
      <c r="D3060" s="45"/>
      <c r="E3060" s="46"/>
    </row>
    <row r="3061" spans="1:5">
      <c r="A3061" s="280"/>
      <c r="B3061" s="281"/>
      <c r="C3061" s="280"/>
      <c r="D3061" s="45"/>
      <c r="E3061" s="46"/>
    </row>
    <row r="3062" spans="1:5">
      <c r="A3062" s="280"/>
      <c r="B3062" s="281"/>
      <c r="C3062" s="280"/>
      <c r="D3062" s="45"/>
      <c r="E3062" s="46"/>
    </row>
    <row r="3063" spans="1:5">
      <c r="A3063" s="280"/>
      <c r="B3063" s="281"/>
      <c r="C3063" s="280"/>
      <c r="D3063" s="45"/>
      <c r="E3063" s="46"/>
    </row>
    <row r="3064" spans="1:5">
      <c r="A3064" s="280"/>
      <c r="B3064" s="281"/>
      <c r="C3064" s="280"/>
      <c r="D3064" s="45"/>
      <c r="E3064" s="46"/>
    </row>
    <row r="3065" spans="1:5">
      <c r="A3065" s="280"/>
      <c r="B3065" s="281"/>
      <c r="C3065" s="280"/>
      <c r="D3065" s="45"/>
      <c r="E3065" s="46"/>
    </row>
    <row r="3066" spans="1:5">
      <c r="A3066" s="280"/>
      <c r="B3066" s="281"/>
      <c r="C3066" s="280"/>
      <c r="D3066" s="45"/>
      <c r="E3066" s="46"/>
    </row>
    <row r="3067" spans="1:5">
      <c r="A3067" s="47"/>
      <c r="B3067" s="48"/>
      <c r="C3067" s="47"/>
      <c r="D3067" s="49"/>
      <c r="E3067" s="50"/>
    </row>
    <row r="3068" spans="1:5">
      <c r="A3068" s="30"/>
      <c r="B3068" s="51"/>
      <c r="C3068" s="30"/>
      <c r="D3068" s="49"/>
      <c r="E3068" s="50"/>
    </row>
    <row r="3069" spans="1:5">
      <c r="A3069" s="52"/>
      <c r="B3069" s="53"/>
      <c r="C3069" s="1238" t="s">
        <v>801</v>
      </c>
      <c r="D3069" s="1239"/>
      <c r="E3069" s="140">
        <f>SUM(E3042:E3068)</f>
        <v>1010641.8</v>
      </c>
    </row>
    <row r="3070" spans="1:5">
      <c r="A3070" s="55" t="s">
        <v>23</v>
      </c>
      <c r="B3070" s="40"/>
      <c r="C3070" s="40"/>
      <c r="D3070" s="40"/>
      <c r="E3070" s="40"/>
    </row>
    <row r="3071" spans="1:5">
      <c r="A3071" s="19" t="s">
        <v>0</v>
      </c>
      <c r="B3071" s="40"/>
      <c r="C3071" s="40"/>
      <c r="D3071" s="40"/>
      <c r="E3071" s="40"/>
    </row>
    <row r="3072" spans="1:5">
      <c r="A3072" s="19" t="s">
        <v>1</v>
      </c>
      <c r="B3072" s="22"/>
      <c r="C3072" s="22"/>
      <c r="D3072" s="22"/>
      <c r="E3072" s="22"/>
    </row>
    <row r="3073" spans="1:5">
      <c r="A3073" s="19"/>
      <c r="B3073" s="20"/>
      <c r="C3073" s="20"/>
      <c r="D3073" s="21"/>
      <c r="E3073" s="22"/>
    </row>
    <row r="3074" spans="1:5">
      <c r="A3074" s="19"/>
      <c r="B3074" s="20"/>
      <c r="C3074" s="19" t="s">
        <v>2</v>
      </c>
      <c r="D3074" s="21"/>
      <c r="E3074" s="21"/>
    </row>
    <row r="3075" spans="1:5">
      <c r="A3075" s="19" t="s">
        <v>3</v>
      </c>
      <c r="B3075" s="23"/>
      <c r="C3075" s="20"/>
      <c r="D3075" s="22"/>
      <c r="E3075" s="22"/>
    </row>
    <row r="3076" spans="1:5">
      <c r="A3076" s="21"/>
      <c r="B3076" s="23"/>
      <c r="C3076" s="20"/>
      <c r="D3076" s="22"/>
      <c r="E3076" s="22"/>
    </row>
    <row r="3077" spans="1:5">
      <c r="A3077" s="21" t="s">
        <v>300</v>
      </c>
      <c r="B3077" s="23"/>
      <c r="C3077" s="20"/>
      <c r="D3077" s="22"/>
      <c r="E3077" s="22"/>
    </row>
    <row r="3078" spans="1:5">
      <c r="A3078" s="21" t="s">
        <v>5</v>
      </c>
      <c r="B3078" s="24"/>
      <c r="C3078" s="21"/>
      <c r="D3078" s="22"/>
      <c r="E3078" s="22"/>
    </row>
    <row r="3079" spans="1:5">
      <c r="A3079" s="21" t="s">
        <v>6</v>
      </c>
      <c r="B3079" s="24"/>
      <c r="C3079" s="21"/>
      <c r="D3079" s="22"/>
      <c r="E3079" s="22"/>
    </row>
    <row r="3080" spans="1:5">
      <c r="A3080" s="820" t="s">
        <v>7</v>
      </c>
      <c r="B3080" s="26" t="s">
        <v>8</v>
      </c>
      <c r="C3080" s="1238" t="s">
        <v>9</v>
      </c>
      <c r="D3080" s="1240"/>
      <c r="E3080" s="820" t="s">
        <v>10</v>
      </c>
    </row>
    <row r="3081" spans="1:5">
      <c r="A3081" s="27"/>
      <c r="B3081" s="28" t="s">
        <v>11</v>
      </c>
      <c r="C3081" s="820"/>
      <c r="D3081" s="29"/>
      <c r="E3081" s="27" t="s">
        <v>12</v>
      </c>
    </row>
    <row r="3082" spans="1:5">
      <c r="A3082" s="30"/>
      <c r="B3082" s="31"/>
      <c r="C3082" s="821" t="s">
        <v>13</v>
      </c>
      <c r="D3082" s="822" t="s">
        <v>14</v>
      </c>
      <c r="E3082" s="821"/>
    </row>
    <row r="3083" spans="1:5">
      <c r="A3083" s="34" t="s">
        <v>301</v>
      </c>
      <c r="B3083" s="34" t="s">
        <v>16</v>
      </c>
      <c r="C3083" s="282" t="s">
        <v>17</v>
      </c>
      <c r="D3083" s="35">
        <v>39797</v>
      </c>
      <c r="E3083" s="87">
        <v>364.52</v>
      </c>
    </row>
    <row r="3084" spans="1:5">
      <c r="A3084" s="280"/>
      <c r="B3084" s="280" t="s">
        <v>26</v>
      </c>
      <c r="C3084" s="282" t="s">
        <v>19</v>
      </c>
      <c r="D3084" s="38">
        <v>39813</v>
      </c>
      <c r="E3084" s="88">
        <v>-20250</v>
      </c>
    </row>
    <row r="3085" spans="1:5">
      <c r="A3085" s="41"/>
      <c r="B3085" s="280" t="s">
        <v>16</v>
      </c>
      <c r="C3085" s="282" t="s">
        <v>19</v>
      </c>
      <c r="D3085" s="38">
        <v>39903</v>
      </c>
      <c r="E3085" s="89">
        <v>140</v>
      </c>
    </row>
    <row r="3086" spans="1:5">
      <c r="A3086" s="41"/>
      <c r="B3086" s="280" t="s">
        <v>302</v>
      </c>
      <c r="C3086" s="282" t="s">
        <v>19</v>
      </c>
      <c r="D3086" s="86">
        <v>40056</v>
      </c>
      <c r="E3086" s="89">
        <v>614</v>
      </c>
    </row>
    <row r="3087" spans="1:5">
      <c r="A3087" s="41"/>
      <c r="B3087" s="280" t="s">
        <v>302</v>
      </c>
      <c r="C3087" s="282">
        <v>204</v>
      </c>
      <c r="D3087" s="86">
        <v>40147</v>
      </c>
      <c r="E3087" s="88">
        <v>-1716</v>
      </c>
    </row>
    <row r="3088" spans="1:5">
      <c r="A3088" s="41"/>
      <c r="B3088" s="280" t="s">
        <v>302</v>
      </c>
      <c r="C3088" s="282" t="s">
        <v>17</v>
      </c>
      <c r="D3088" s="38">
        <v>40313</v>
      </c>
      <c r="E3088" s="89">
        <v>229</v>
      </c>
    </row>
    <row r="3089" spans="1:5">
      <c r="A3089" s="280"/>
      <c r="B3089" s="280"/>
      <c r="C3089" s="280"/>
      <c r="D3089" s="42"/>
      <c r="E3089" s="89"/>
    </row>
    <row r="3090" spans="1:5">
      <c r="A3090" s="41"/>
      <c r="B3090" s="280"/>
      <c r="C3090" s="282"/>
      <c r="D3090" s="42"/>
      <c r="E3090" s="89"/>
    </row>
    <row r="3091" spans="1:5">
      <c r="A3091" s="41"/>
      <c r="B3091" s="280"/>
      <c r="C3091" s="280"/>
      <c r="D3091" s="168"/>
      <c r="E3091" s="89"/>
    </row>
    <row r="3092" spans="1:5">
      <c r="A3092" s="47"/>
      <c r="B3092" s="28"/>
      <c r="C3092" s="27"/>
      <c r="D3092" s="148"/>
      <c r="E3092" s="27"/>
    </row>
    <row r="3093" spans="1:5">
      <c r="A3093" s="47"/>
      <c r="B3093" s="28"/>
      <c r="C3093" s="27"/>
      <c r="D3093" s="148"/>
      <c r="E3093" s="27"/>
    </row>
    <row r="3094" spans="1:5">
      <c r="A3094" s="47"/>
      <c r="B3094" s="28"/>
      <c r="C3094" s="27"/>
      <c r="D3094" s="148"/>
      <c r="E3094" s="27"/>
    </row>
    <row r="3095" spans="1:5">
      <c r="A3095" s="47"/>
      <c r="B3095" s="27"/>
      <c r="C3095" s="27"/>
      <c r="D3095" s="27"/>
      <c r="E3095" s="27"/>
    </row>
    <row r="3096" spans="1:5">
      <c r="A3096" s="280"/>
      <c r="B3096" s="280"/>
      <c r="C3096" s="280"/>
      <c r="D3096" s="38"/>
      <c r="E3096" s="88"/>
    </row>
    <row r="3097" spans="1:5">
      <c r="A3097" s="280"/>
      <c r="B3097" s="280"/>
      <c r="C3097" s="280"/>
      <c r="D3097" s="38"/>
      <c r="E3097" s="88"/>
    </row>
    <row r="3098" spans="1:5">
      <c r="A3098" s="41"/>
      <c r="B3098" s="280"/>
      <c r="C3098" s="280"/>
      <c r="D3098" s="38"/>
      <c r="E3098" s="88"/>
    </row>
    <row r="3099" spans="1:5">
      <c r="A3099" s="41"/>
      <c r="B3099" s="280"/>
      <c r="C3099" s="280"/>
      <c r="D3099" s="38"/>
      <c r="E3099" s="88"/>
    </row>
    <row r="3100" spans="1:5">
      <c r="A3100" s="41"/>
      <c r="B3100" s="280"/>
      <c r="C3100" s="280"/>
      <c r="D3100" s="38"/>
      <c r="E3100" s="89"/>
    </row>
    <row r="3101" spans="1:5">
      <c r="A3101" s="280"/>
      <c r="B3101" s="281"/>
      <c r="C3101" s="280"/>
      <c r="D3101" s="45"/>
      <c r="E3101" s="46"/>
    </row>
    <row r="3102" spans="1:5">
      <c r="A3102" s="280"/>
      <c r="B3102" s="281"/>
      <c r="C3102" s="280"/>
      <c r="D3102" s="45"/>
      <c r="E3102" s="46"/>
    </row>
    <row r="3103" spans="1:5">
      <c r="A3103" s="280"/>
      <c r="B3103" s="281"/>
      <c r="C3103" s="280"/>
      <c r="D3103" s="45"/>
      <c r="E3103" s="46"/>
    </row>
    <row r="3104" spans="1:5">
      <c r="A3104" s="280"/>
      <c r="B3104" s="281"/>
      <c r="C3104" s="280"/>
      <c r="D3104" s="45"/>
      <c r="E3104" s="46"/>
    </row>
    <row r="3105" spans="1:5">
      <c r="A3105" s="280"/>
      <c r="B3105" s="281"/>
      <c r="C3105" s="280"/>
      <c r="D3105" s="45"/>
      <c r="E3105" s="46"/>
    </row>
    <row r="3106" spans="1:5">
      <c r="A3106" s="280"/>
      <c r="B3106" s="281"/>
      <c r="C3106" s="280"/>
      <c r="D3106" s="45"/>
      <c r="E3106" s="46"/>
    </row>
    <row r="3107" spans="1:5">
      <c r="A3107" s="280"/>
      <c r="B3107" s="281"/>
      <c r="C3107" s="280"/>
      <c r="D3107" s="45"/>
      <c r="E3107" s="46"/>
    </row>
    <row r="3108" spans="1:5">
      <c r="A3108" s="47"/>
      <c r="B3108" s="48"/>
      <c r="C3108" s="47"/>
      <c r="D3108" s="49"/>
      <c r="E3108" s="50"/>
    </row>
    <row r="3109" spans="1:5">
      <c r="A3109" s="30"/>
      <c r="B3109" s="51"/>
      <c r="C3109" s="30"/>
      <c r="D3109" s="49"/>
      <c r="E3109" s="50"/>
    </row>
    <row r="3110" spans="1:5">
      <c r="A3110" s="52"/>
      <c r="B3110" s="53"/>
      <c r="C3110" s="1238" t="s">
        <v>774</v>
      </c>
      <c r="D3110" s="1239"/>
      <c r="E3110" s="169">
        <v>-20618.48</v>
      </c>
    </row>
    <row r="3111" spans="1:5">
      <c r="A3111" s="55" t="s">
        <v>23</v>
      </c>
      <c r="B3111" s="40"/>
      <c r="C3111" s="40"/>
      <c r="D3111" s="40"/>
      <c r="E3111" s="40"/>
    </row>
    <row r="3112" spans="1:5">
      <c r="A3112" s="19" t="s">
        <v>0</v>
      </c>
      <c r="B3112" s="40"/>
      <c r="C3112" s="40"/>
      <c r="D3112" s="40"/>
      <c r="E3112" s="40"/>
    </row>
    <row r="3113" spans="1:5">
      <c r="A3113" s="19" t="s">
        <v>1</v>
      </c>
      <c r="B3113" s="22"/>
      <c r="C3113" s="22"/>
      <c r="D3113" s="22"/>
      <c r="E3113" s="22"/>
    </row>
    <row r="3114" spans="1:5">
      <c r="A3114" s="19"/>
      <c r="B3114" s="20"/>
      <c r="C3114" s="20"/>
      <c r="D3114" s="21"/>
      <c r="E3114" s="22"/>
    </row>
    <row r="3115" spans="1:5">
      <c r="A3115" s="19"/>
      <c r="B3115" s="20"/>
      <c r="C3115" s="19" t="s">
        <v>2</v>
      </c>
      <c r="D3115" s="21"/>
      <c r="E3115" s="21"/>
    </row>
    <row r="3116" spans="1:5">
      <c r="A3116" s="19" t="s">
        <v>3</v>
      </c>
      <c r="B3116" s="23"/>
      <c r="C3116" s="20"/>
      <c r="D3116" s="22"/>
      <c r="E3116" s="22"/>
    </row>
    <row r="3117" spans="1:5">
      <c r="A3117" s="21"/>
      <c r="B3117" s="23"/>
      <c r="C3117" s="20"/>
      <c r="D3117" s="22"/>
      <c r="E3117" s="22"/>
    </row>
    <row r="3118" spans="1:5">
      <c r="A3118" s="21" t="s">
        <v>304</v>
      </c>
      <c r="B3118" s="23"/>
      <c r="C3118" s="20"/>
      <c r="D3118" s="22"/>
      <c r="E3118" s="22"/>
    </row>
    <row r="3119" spans="1:5">
      <c r="A3119" s="21" t="s">
        <v>5</v>
      </c>
      <c r="B3119" s="24"/>
      <c r="C3119" s="21"/>
      <c r="D3119" s="22"/>
      <c r="E3119" s="22"/>
    </row>
    <row r="3120" spans="1:5">
      <c r="A3120" s="21" t="s">
        <v>6</v>
      </c>
      <c r="B3120" s="24"/>
      <c r="C3120" s="21"/>
      <c r="D3120" s="22"/>
      <c r="E3120" s="22"/>
    </row>
    <row r="3121" spans="1:5">
      <c r="A3121" s="820" t="s">
        <v>7</v>
      </c>
      <c r="B3121" s="26" t="s">
        <v>8</v>
      </c>
      <c r="C3121" s="1238" t="s">
        <v>9</v>
      </c>
      <c r="D3121" s="1240"/>
      <c r="E3121" s="820" t="s">
        <v>10</v>
      </c>
    </row>
    <row r="3122" spans="1:5">
      <c r="A3122" s="27"/>
      <c r="B3122" s="28" t="s">
        <v>11</v>
      </c>
      <c r="C3122" s="820"/>
      <c r="D3122" s="29"/>
      <c r="E3122" s="27" t="s">
        <v>12</v>
      </c>
    </row>
    <row r="3123" spans="1:5">
      <c r="A3123" s="30"/>
      <c r="B3123" s="31"/>
      <c r="C3123" s="821" t="s">
        <v>13</v>
      </c>
      <c r="D3123" s="822" t="s">
        <v>14</v>
      </c>
      <c r="E3123" s="821"/>
    </row>
    <row r="3124" spans="1:5">
      <c r="A3124" s="34" t="s">
        <v>305</v>
      </c>
      <c r="B3124" s="34" t="s">
        <v>26</v>
      </c>
      <c r="C3124" s="282" t="s">
        <v>19</v>
      </c>
      <c r="D3124" s="35">
        <v>39478</v>
      </c>
      <c r="E3124" s="94">
        <v>-651</v>
      </c>
    </row>
    <row r="3125" spans="1:5">
      <c r="A3125" s="280"/>
      <c r="B3125" s="280" t="s">
        <v>26</v>
      </c>
      <c r="C3125" s="282" t="s">
        <v>17</v>
      </c>
      <c r="D3125" s="38">
        <v>39522</v>
      </c>
      <c r="E3125" s="88">
        <v>-8920</v>
      </c>
    </row>
    <row r="3126" spans="1:5">
      <c r="A3126" s="41"/>
      <c r="B3126" s="280" t="s">
        <v>16</v>
      </c>
      <c r="C3126" s="282" t="s">
        <v>19</v>
      </c>
      <c r="D3126" s="38">
        <v>39844</v>
      </c>
      <c r="E3126" s="89">
        <v>100</v>
      </c>
    </row>
    <row r="3127" spans="1:5">
      <c r="A3127" s="41"/>
      <c r="B3127" s="280" t="s">
        <v>16</v>
      </c>
      <c r="C3127" s="282" t="s">
        <v>17</v>
      </c>
      <c r="D3127" s="38">
        <v>39887</v>
      </c>
      <c r="E3127" s="89">
        <v>504.4</v>
      </c>
    </row>
    <row r="3128" spans="1:5">
      <c r="A3128" s="41"/>
      <c r="B3128" s="280" t="s">
        <v>26</v>
      </c>
      <c r="C3128" s="282" t="s">
        <v>17</v>
      </c>
      <c r="D3128" s="38">
        <v>39918</v>
      </c>
      <c r="E3128" s="88">
        <v>-4024</v>
      </c>
    </row>
    <row r="3129" spans="1:5">
      <c r="A3129" s="41"/>
      <c r="B3129" s="280" t="s">
        <v>16</v>
      </c>
      <c r="C3129" s="282" t="s">
        <v>17</v>
      </c>
      <c r="D3129" s="38">
        <v>40040</v>
      </c>
      <c r="E3129" s="114">
        <v>3718</v>
      </c>
    </row>
    <row r="3130" spans="1:5">
      <c r="A3130" s="41"/>
      <c r="B3130" s="280" t="s">
        <v>231</v>
      </c>
      <c r="C3130" s="282" t="s">
        <v>19</v>
      </c>
      <c r="D3130" s="38">
        <v>40390</v>
      </c>
      <c r="E3130" s="114">
        <v>4301</v>
      </c>
    </row>
    <row r="3131" spans="1:5">
      <c r="A3131" s="41"/>
      <c r="B3131" s="280" t="s">
        <v>161</v>
      </c>
      <c r="C3131" s="280" t="s">
        <v>61</v>
      </c>
      <c r="D3131" s="38">
        <v>41685</v>
      </c>
      <c r="E3131" s="170">
        <v>-39181</v>
      </c>
    </row>
    <row r="3132" spans="1:5">
      <c r="A3132" s="41"/>
      <c r="B3132" s="172" t="s">
        <v>306</v>
      </c>
      <c r="C3132" s="280" t="s">
        <v>19</v>
      </c>
      <c r="D3132" s="38">
        <v>41790</v>
      </c>
      <c r="E3132" s="88">
        <v>-620</v>
      </c>
    </row>
    <row r="3133" spans="1:5">
      <c r="A3133" s="41"/>
      <c r="B3133" s="116" t="s">
        <v>36</v>
      </c>
      <c r="C3133" s="280" t="s">
        <v>17</v>
      </c>
      <c r="D3133" s="38">
        <v>42536</v>
      </c>
      <c r="E3133" s="89">
        <v>-300</v>
      </c>
    </row>
    <row r="3134" spans="1:5">
      <c r="A3134" s="41"/>
      <c r="B3134" s="124" t="s">
        <v>307</v>
      </c>
      <c r="C3134" s="124"/>
      <c r="D3134" s="38">
        <v>42735</v>
      </c>
      <c r="E3134" s="132">
        <v>1233.5999999999999</v>
      </c>
    </row>
    <row r="3135" spans="1:5">
      <c r="A3135" s="47"/>
      <c r="B3135" s="124" t="s">
        <v>308</v>
      </c>
      <c r="C3135" s="280"/>
      <c r="D3135" s="38">
        <v>42735</v>
      </c>
      <c r="E3135" s="126">
        <v>1234.57</v>
      </c>
    </row>
    <row r="3136" spans="1:5">
      <c r="A3136" s="280"/>
      <c r="B3136" s="281" t="s">
        <v>309</v>
      </c>
      <c r="C3136" s="280"/>
      <c r="D3136" s="38">
        <v>42735</v>
      </c>
      <c r="E3136" s="126">
        <v>3686.45</v>
      </c>
    </row>
    <row r="3137" spans="1:5">
      <c r="A3137" s="41"/>
      <c r="B3137" s="280"/>
      <c r="C3137" s="280"/>
      <c r="D3137" s="38"/>
      <c r="E3137" s="90">
        <v>-428</v>
      </c>
    </row>
    <row r="3138" spans="1:5">
      <c r="A3138" s="41"/>
      <c r="B3138" s="280"/>
      <c r="C3138" s="280"/>
      <c r="D3138" s="38"/>
      <c r="E3138" s="88"/>
    </row>
    <row r="3139" spans="1:5">
      <c r="A3139" s="41"/>
      <c r="B3139" s="280"/>
      <c r="C3139" s="280"/>
      <c r="D3139" s="38"/>
      <c r="E3139" s="89"/>
    </row>
    <row r="3140" spans="1:5">
      <c r="A3140" s="41"/>
      <c r="B3140" s="280"/>
      <c r="C3140" s="280"/>
      <c r="D3140" s="38"/>
      <c r="E3140" s="88"/>
    </row>
    <row r="3141" spans="1:5">
      <c r="A3141" s="41"/>
      <c r="B3141" s="280"/>
      <c r="C3141" s="280"/>
      <c r="D3141" s="38"/>
      <c r="E3141" s="89"/>
    </row>
    <row r="3142" spans="1:5">
      <c r="A3142" s="280"/>
      <c r="B3142" s="281"/>
      <c r="C3142" s="280"/>
      <c r="D3142" s="38"/>
      <c r="E3142" s="46"/>
    </row>
    <row r="3143" spans="1:5">
      <c r="A3143" s="280"/>
      <c r="B3143" s="281"/>
      <c r="C3143" s="280"/>
      <c r="D3143" s="38"/>
      <c r="E3143" s="46"/>
    </row>
    <row r="3144" spans="1:5">
      <c r="A3144" s="280"/>
      <c r="B3144" s="281"/>
      <c r="C3144" s="280"/>
      <c r="D3144" s="38"/>
      <c r="E3144" s="46"/>
    </row>
    <row r="3145" spans="1:5">
      <c r="A3145" s="280"/>
      <c r="B3145" s="281"/>
      <c r="C3145" s="280"/>
      <c r="D3145" s="38"/>
      <c r="E3145" s="46"/>
    </row>
    <row r="3146" spans="1:5">
      <c r="A3146" s="280"/>
      <c r="B3146" s="281"/>
      <c r="C3146" s="280"/>
      <c r="D3146" s="38"/>
      <c r="E3146" s="46"/>
    </row>
    <row r="3147" spans="1:5">
      <c r="A3147" s="280"/>
      <c r="B3147" s="281"/>
      <c r="C3147" s="280"/>
      <c r="D3147" s="38"/>
      <c r="E3147" s="46"/>
    </row>
    <row r="3148" spans="1:5">
      <c r="A3148" s="280"/>
      <c r="B3148" s="281"/>
      <c r="C3148" s="280"/>
      <c r="D3148" s="38"/>
      <c r="E3148" s="46"/>
    </row>
    <row r="3149" spans="1:5">
      <c r="A3149" s="47"/>
      <c r="B3149" s="48"/>
      <c r="C3149" s="47"/>
      <c r="D3149" s="38"/>
      <c r="E3149" s="50"/>
    </row>
    <row r="3150" spans="1:5">
      <c r="A3150" s="30"/>
      <c r="B3150" s="51"/>
      <c r="C3150" s="30"/>
      <c r="D3150" s="38"/>
      <c r="E3150" s="50"/>
    </row>
    <row r="3151" spans="1:5">
      <c r="A3151" s="52"/>
      <c r="B3151" s="53"/>
      <c r="C3151" s="1238" t="s">
        <v>801</v>
      </c>
      <c r="D3151" s="1239"/>
      <c r="E3151" s="140">
        <f>SUM(E3124:E3150)</f>
        <v>-39345.980000000003</v>
      </c>
    </row>
    <row r="3152" spans="1:5">
      <c r="A3152" s="55" t="s">
        <v>23</v>
      </c>
      <c r="B3152" s="40"/>
      <c r="C3152" s="40"/>
      <c r="D3152" s="40"/>
      <c r="E3152" s="40"/>
    </row>
    <row r="3153" spans="1:5">
      <c r="A3153" s="19" t="s">
        <v>0</v>
      </c>
      <c r="B3153" s="40"/>
      <c r="C3153" s="40"/>
      <c r="D3153" s="40"/>
      <c r="E3153" s="40"/>
    </row>
    <row r="3154" spans="1:5">
      <c r="A3154" s="19" t="s">
        <v>1</v>
      </c>
      <c r="B3154" s="22"/>
      <c r="C3154" s="22"/>
      <c r="D3154" s="22"/>
      <c r="E3154" s="22"/>
    </row>
    <row r="3155" spans="1:5">
      <c r="A3155" s="19"/>
      <c r="B3155" s="20"/>
      <c r="C3155" s="20"/>
      <c r="D3155" s="21"/>
      <c r="E3155" s="22"/>
    </row>
    <row r="3156" spans="1:5">
      <c r="A3156" s="19"/>
      <c r="B3156" s="20"/>
      <c r="C3156" s="19" t="s">
        <v>2</v>
      </c>
      <c r="D3156" s="21"/>
      <c r="E3156" s="21"/>
    </row>
    <row r="3157" spans="1:5">
      <c r="A3157" s="19" t="s">
        <v>3</v>
      </c>
      <c r="B3157" s="23"/>
      <c r="C3157" s="20"/>
      <c r="D3157" s="22"/>
      <c r="E3157" s="22"/>
    </row>
    <row r="3158" spans="1:5">
      <c r="A3158" s="21"/>
      <c r="B3158" s="23"/>
      <c r="C3158" s="20"/>
      <c r="D3158" s="22"/>
      <c r="E3158" s="22"/>
    </row>
    <row r="3159" spans="1:5">
      <c r="A3159" s="21" t="s">
        <v>310</v>
      </c>
      <c r="B3159" s="23"/>
      <c r="C3159" s="20"/>
      <c r="D3159" s="22"/>
      <c r="E3159" s="22"/>
    </row>
    <row r="3160" spans="1:5">
      <c r="A3160" s="21" t="s">
        <v>5</v>
      </c>
      <c r="B3160" s="24"/>
      <c r="C3160" s="21"/>
      <c r="D3160" s="22"/>
      <c r="E3160" s="22"/>
    </row>
    <row r="3161" spans="1:5">
      <c r="A3161" s="21" t="s">
        <v>6</v>
      </c>
      <c r="B3161" s="24"/>
      <c r="C3161" s="21"/>
      <c r="D3161" s="22"/>
      <c r="E3161" s="22"/>
    </row>
    <row r="3162" spans="1:5">
      <c r="A3162" s="820" t="s">
        <v>7</v>
      </c>
      <c r="B3162" s="26" t="s">
        <v>8</v>
      </c>
      <c r="C3162" s="1238" t="s">
        <v>9</v>
      </c>
      <c r="D3162" s="1240"/>
      <c r="E3162" s="820" t="s">
        <v>10</v>
      </c>
    </row>
    <row r="3163" spans="1:5">
      <c r="A3163" s="27"/>
      <c r="B3163" s="28" t="s">
        <v>11</v>
      </c>
      <c r="C3163" s="820"/>
      <c r="D3163" s="29"/>
      <c r="E3163" s="27" t="s">
        <v>12</v>
      </c>
    </row>
    <row r="3164" spans="1:5">
      <c r="A3164" s="30"/>
      <c r="B3164" s="31"/>
      <c r="C3164" s="821" t="s">
        <v>13</v>
      </c>
      <c r="D3164" s="822" t="s">
        <v>14</v>
      </c>
      <c r="E3164" s="821"/>
    </row>
    <row r="3165" spans="1:5">
      <c r="A3165" s="34" t="s">
        <v>311</v>
      </c>
      <c r="B3165" s="34" t="s">
        <v>26</v>
      </c>
      <c r="C3165" s="34" t="s">
        <v>17</v>
      </c>
      <c r="D3165" s="35">
        <v>39217</v>
      </c>
      <c r="E3165" s="94">
        <v>-3110</v>
      </c>
    </row>
    <row r="3166" spans="1:5">
      <c r="A3166" s="280"/>
      <c r="B3166" s="280" t="s">
        <v>16</v>
      </c>
      <c r="C3166" s="280" t="s">
        <v>19</v>
      </c>
      <c r="D3166" s="38">
        <v>39386</v>
      </c>
      <c r="E3166" s="89">
        <v>124</v>
      </c>
    </row>
    <row r="3167" spans="1:5">
      <c r="A3167" s="41"/>
      <c r="B3167" s="280" t="s">
        <v>16</v>
      </c>
      <c r="C3167" s="280" t="s">
        <v>19</v>
      </c>
      <c r="D3167" s="38">
        <v>40298</v>
      </c>
      <c r="E3167" s="89">
        <v>6071</v>
      </c>
    </row>
    <row r="3168" spans="1:5">
      <c r="A3168" s="280"/>
      <c r="B3168" s="280" t="s">
        <v>27</v>
      </c>
      <c r="C3168" s="280" t="s">
        <v>17</v>
      </c>
      <c r="D3168" s="38">
        <v>40558</v>
      </c>
      <c r="E3168" s="88">
        <v>-23996</v>
      </c>
    </row>
    <row r="3169" spans="1:6">
      <c r="A3169" s="280"/>
      <c r="B3169" s="280" t="s">
        <v>34</v>
      </c>
      <c r="C3169" s="280" t="s">
        <v>19</v>
      </c>
      <c r="D3169" s="38">
        <v>40574</v>
      </c>
      <c r="E3169" s="89">
        <v>18839</v>
      </c>
    </row>
    <row r="3170" spans="1:6">
      <c r="A3170" s="41"/>
      <c r="B3170" s="280" t="s">
        <v>106</v>
      </c>
      <c r="C3170" s="280" t="s">
        <v>312</v>
      </c>
      <c r="D3170" s="38">
        <v>40574</v>
      </c>
      <c r="E3170" s="88">
        <v>-74040</v>
      </c>
    </row>
    <row r="3171" spans="1:6">
      <c r="A3171" s="41"/>
      <c r="B3171" s="280" t="s">
        <v>34</v>
      </c>
      <c r="C3171" s="280" t="s">
        <v>19</v>
      </c>
      <c r="D3171" s="168">
        <v>41882</v>
      </c>
      <c r="E3171" s="143">
        <v>4490</v>
      </c>
    </row>
    <row r="3172" spans="1:6">
      <c r="A3172" s="280"/>
      <c r="B3172" s="280" t="s">
        <v>34</v>
      </c>
      <c r="C3172" s="280" t="s">
        <v>19</v>
      </c>
      <c r="D3172" s="168">
        <v>43190</v>
      </c>
      <c r="E3172" s="840">
        <v>135614</v>
      </c>
      <c r="F3172" s="864">
        <v>3667</v>
      </c>
    </row>
    <row r="3173" spans="1:6">
      <c r="A3173" s="280"/>
      <c r="B3173" s="280" t="s">
        <v>34</v>
      </c>
      <c r="C3173" s="280" t="s">
        <v>19</v>
      </c>
      <c r="D3173" s="38">
        <v>43250</v>
      </c>
      <c r="E3173" s="89">
        <v>81077</v>
      </c>
      <c r="F3173" s="864" t="s">
        <v>817</v>
      </c>
    </row>
    <row r="3174" spans="1:6">
      <c r="A3174" s="280"/>
      <c r="B3174" s="280"/>
      <c r="C3174" s="280"/>
      <c r="D3174" s="38"/>
      <c r="E3174" s="89"/>
    </row>
    <row r="3175" spans="1:6">
      <c r="A3175" s="280"/>
      <c r="B3175" s="280"/>
      <c r="C3175" s="280"/>
      <c r="D3175" s="38"/>
      <c r="E3175" s="89"/>
    </row>
    <row r="3176" spans="1:6">
      <c r="A3176" s="280"/>
      <c r="B3176" s="280"/>
      <c r="C3176" s="280"/>
      <c r="D3176" s="38"/>
      <c r="E3176" s="89"/>
    </row>
    <row r="3177" spans="1:6">
      <c r="A3177" s="280"/>
      <c r="B3177" s="280"/>
      <c r="C3177" s="280"/>
      <c r="D3177" s="38"/>
      <c r="E3177" s="89"/>
    </row>
    <row r="3178" spans="1:6">
      <c r="A3178" s="41"/>
      <c r="B3178" s="280"/>
      <c r="C3178" s="280"/>
      <c r="D3178" s="38"/>
      <c r="E3178" s="89"/>
    </row>
    <row r="3179" spans="1:6">
      <c r="A3179" s="41"/>
      <c r="B3179" s="280"/>
      <c r="C3179" s="280"/>
      <c r="D3179" s="38"/>
      <c r="E3179" s="89"/>
    </row>
    <row r="3180" spans="1:6">
      <c r="A3180" s="41"/>
      <c r="B3180" s="280"/>
      <c r="C3180" s="280"/>
      <c r="D3180" s="38"/>
      <c r="E3180" s="88"/>
    </row>
    <row r="3181" spans="1:6">
      <c r="A3181" s="41"/>
      <c r="B3181" s="280"/>
      <c r="C3181" s="280"/>
      <c r="D3181" s="38"/>
      <c r="E3181" s="89"/>
    </row>
    <row r="3182" spans="1:6">
      <c r="A3182" s="280"/>
      <c r="B3182" s="281"/>
      <c r="C3182" s="280"/>
      <c r="D3182" s="45"/>
      <c r="E3182" s="46"/>
    </row>
    <row r="3183" spans="1:6">
      <c r="A3183" s="280"/>
      <c r="B3183" s="281"/>
      <c r="C3183" s="280"/>
      <c r="D3183" s="45"/>
      <c r="E3183" s="46"/>
    </row>
    <row r="3184" spans="1:6">
      <c r="A3184" s="280"/>
      <c r="B3184" s="281"/>
      <c r="C3184" s="280"/>
      <c r="D3184" s="45"/>
      <c r="E3184" s="46"/>
    </row>
    <row r="3185" spans="1:5">
      <c r="A3185" s="280"/>
      <c r="B3185" s="281"/>
      <c r="C3185" s="280"/>
      <c r="D3185" s="45"/>
      <c r="E3185" s="46"/>
    </row>
    <row r="3186" spans="1:5">
      <c r="A3186" s="280"/>
      <c r="B3186" s="281"/>
      <c r="C3186" s="280"/>
      <c r="D3186" s="45"/>
      <c r="E3186" s="46"/>
    </row>
    <row r="3187" spans="1:5">
      <c r="A3187" s="280"/>
      <c r="B3187" s="281"/>
      <c r="C3187" s="280"/>
      <c r="D3187" s="45"/>
      <c r="E3187" s="46"/>
    </row>
    <row r="3188" spans="1:5">
      <c r="A3188" s="280"/>
      <c r="B3188" s="281"/>
      <c r="C3188" s="280"/>
      <c r="D3188" s="45"/>
      <c r="E3188" s="46"/>
    </row>
    <row r="3189" spans="1:5">
      <c r="A3189" s="280"/>
      <c r="B3189" s="281"/>
      <c r="C3189" s="280"/>
      <c r="D3189" s="45"/>
      <c r="E3189" s="46"/>
    </row>
    <row r="3190" spans="1:5">
      <c r="A3190" s="47"/>
      <c r="B3190" s="48"/>
      <c r="C3190" s="47"/>
      <c r="D3190" s="49"/>
      <c r="E3190" s="50"/>
    </row>
    <row r="3191" spans="1:5">
      <c r="A3191" s="30"/>
      <c r="B3191" s="51"/>
      <c r="C3191" s="30"/>
      <c r="D3191" s="49"/>
      <c r="E3191" s="50"/>
    </row>
    <row r="3192" spans="1:5">
      <c r="A3192" s="52"/>
      <c r="B3192" s="53"/>
      <c r="C3192" s="1238" t="s">
        <v>801</v>
      </c>
      <c r="D3192" s="1239"/>
      <c r="E3192" s="62">
        <f>SUM(E3165:E3191)</f>
        <v>145069</v>
      </c>
    </row>
    <row r="3193" spans="1:5">
      <c r="A3193" s="55" t="s">
        <v>23</v>
      </c>
      <c r="B3193" s="40"/>
      <c r="C3193" s="40"/>
      <c r="D3193" s="40"/>
      <c r="E3193" s="40"/>
    </row>
    <row r="3194" spans="1:5">
      <c r="A3194" s="19" t="s">
        <v>0</v>
      </c>
      <c r="B3194" s="40"/>
      <c r="C3194" s="40"/>
      <c r="D3194" s="40"/>
      <c r="E3194" s="40"/>
    </row>
    <row r="3195" spans="1:5">
      <c r="A3195" s="19" t="s">
        <v>1</v>
      </c>
      <c r="B3195" s="53"/>
      <c r="C3195" s="53"/>
      <c r="D3195" s="53"/>
      <c r="E3195" s="53"/>
    </row>
    <row r="3196" spans="1:5">
      <c r="A3196" s="19"/>
      <c r="B3196" s="20"/>
      <c r="C3196" s="20"/>
      <c r="D3196" s="21"/>
      <c r="E3196" s="22"/>
    </row>
    <row r="3197" spans="1:5">
      <c r="A3197" s="19"/>
      <c r="B3197" s="20"/>
      <c r="C3197" s="19" t="s">
        <v>2</v>
      </c>
      <c r="D3197" s="21"/>
      <c r="E3197" s="21"/>
    </row>
    <row r="3198" spans="1:5">
      <c r="A3198" s="19" t="s">
        <v>3</v>
      </c>
      <c r="B3198" s="23"/>
      <c r="C3198" s="20"/>
      <c r="D3198" s="22"/>
      <c r="E3198" s="22"/>
    </row>
    <row r="3199" spans="1:5">
      <c r="A3199" s="21"/>
      <c r="B3199" s="23"/>
      <c r="C3199" s="20"/>
      <c r="D3199" s="22"/>
      <c r="E3199" s="22"/>
    </row>
    <row r="3200" spans="1:5">
      <c r="A3200" s="21" t="s">
        <v>313</v>
      </c>
      <c r="B3200" s="23"/>
      <c r="C3200" s="20"/>
      <c r="D3200" s="22"/>
      <c r="E3200" s="22"/>
    </row>
    <row r="3201" spans="1:6">
      <c r="A3201" s="21" t="s">
        <v>5</v>
      </c>
      <c r="B3201" s="24"/>
      <c r="C3201" s="21"/>
      <c r="D3201" s="22"/>
      <c r="E3201" s="22"/>
    </row>
    <row r="3202" spans="1:6">
      <c r="A3202" s="21" t="s">
        <v>6</v>
      </c>
      <c r="B3202" s="24"/>
      <c r="C3202" s="21"/>
      <c r="D3202" s="22"/>
      <c r="E3202" s="22"/>
    </row>
    <row r="3203" spans="1:6">
      <c r="A3203" s="820" t="s">
        <v>7</v>
      </c>
      <c r="B3203" s="26" t="s">
        <v>8</v>
      </c>
      <c r="C3203" s="1238" t="s">
        <v>9</v>
      </c>
      <c r="D3203" s="1240"/>
      <c r="E3203" s="820" t="s">
        <v>10</v>
      </c>
    </row>
    <row r="3204" spans="1:6">
      <c r="A3204" s="27"/>
      <c r="B3204" s="28" t="s">
        <v>11</v>
      </c>
      <c r="C3204" s="820"/>
      <c r="D3204" s="29"/>
      <c r="E3204" s="27" t="s">
        <v>12</v>
      </c>
    </row>
    <row r="3205" spans="1:6">
      <c r="A3205" s="30"/>
      <c r="B3205" s="31"/>
      <c r="C3205" s="821" t="s">
        <v>13</v>
      </c>
      <c r="D3205" s="822" t="s">
        <v>14</v>
      </c>
      <c r="E3205" s="821"/>
    </row>
    <row r="3206" spans="1:6">
      <c r="A3206" s="34" t="s">
        <v>314</v>
      </c>
      <c r="B3206" s="34" t="s">
        <v>26</v>
      </c>
      <c r="C3206" s="157" t="s">
        <v>19</v>
      </c>
      <c r="D3206" s="173">
        <v>40025</v>
      </c>
      <c r="E3206" s="198">
        <v>-18799</v>
      </c>
    </row>
    <row r="3207" spans="1:6">
      <c r="A3207" s="280"/>
      <c r="B3207" s="280" t="s">
        <v>16</v>
      </c>
      <c r="C3207" s="282" t="s">
        <v>17</v>
      </c>
      <c r="D3207" s="38">
        <v>40040</v>
      </c>
      <c r="E3207" s="284">
        <v>400.2</v>
      </c>
    </row>
    <row r="3208" spans="1:6">
      <c r="A3208" s="41"/>
      <c r="B3208" s="280" t="s">
        <v>26</v>
      </c>
      <c r="C3208" s="282" t="s">
        <v>19</v>
      </c>
      <c r="D3208" s="38">
        <v>40056</v>
      </c>
      <c r="E3208" s="200">
        <v>-13501.2</v>
      </c>
    </row>
    <row r="3209" spans="1:6">
      <c r="A3209" s="41"/>
      <c r="B3209" s="280" t="s">
        <v>26</v>
      </c>
      <c r="C3209" s="280" t="s">
        <v>19</v>
      </c>
      <c r="D3209" s="38">
        <v>40117</v>
      </c>
      <c r="E3209" s="200">
        <v>-18100</v>
      </c>
    </row>
    <row r="3210" spans="1:6">
      <c r="A3210" s="41"/>
      <c r="B3210" s="280" t="s">
        <v>26</v>
      </c>
      <c r="C3210" s="280" t="s">
        <v>19</v>
      </c>
      <c r="D3210" s="38">
        <v>40147</v>
      </c>
      <c r="E3210" s="200">
        <v>-4401.5</v>
      </c>
    </row>
    <row r="3211" spans="1:6">
      <c r="A3211" s="41"/>
      <c r="B3211" s="280" t="s">
        <v>16</v>
      </c>
      <c r="C3211" s="280" t="s">
        <v>19</v>
      </c>
      <c r="D3211" s="38">
        <v>40178</v>
      </c>
      <c r="E3211" s="284">
        <v>3563</v>
      </c>
    </row>
    <row r="3212" spans="1:6">
      <c r="A3212" s="41"/>
      <c r="B3212" s="280" t="s">
        <v>26</v>
      </c>
      <c r="C3212" s="280" t="s">
        <v>19</v>
      </c>
      <c r="D3212" s="86">
        <v>40421</v>
      </c>
      <c r="E3212" s="200">
        <v>-540</v>
      </c>
    </row>
    <row r="3213" spans="1:6">
      <c r="A3213" s="41"/>
      <c r="B3213" s="280" t="s">
        <v>16</v>
      </c>
      <c r="C3213" s="280" t="s">
        <v>17</v>
      </c>
      <c r="D3213" s="38">
        <v>40405</v>
      </c>
      <c r="E3213" s="284">
        <v>300</v>
      </c>
    </row>
    <row r="3214" spans="1:6">
      <c r="A3214" s="47"/>
      <c r="B3214" s="280" t="s">
        <v>34</v>
      </c>
      <c r="C3214" s="280" t="s">
        <v>17</v>
      </c>
      <c r="D3214" s="168">
        <v>43205</v>
      </c>
      <c r="E3214" s="862">
        <v>5329027</v>
      </c>
      <c r="F3214" s="864">
        <v>3646</v>
      </c>
    </row>
    <row r="3215" spans="1:6">
      <c r="A3215" s="41"/>
      <c r="B3215" s="280" t="s">
        <v>34</v>
      </c>
      <c r="C3215" s="280" t="s">
        <v>19</v>
      </c>
      <c r="D3215" s="38">
        <v>43250</v>
      </c>
      <c r="E3215" s="284">
        <v>4204599</v>
      </c>
      <c r="F3215" s="864" t="s">
        <v>817</v>
      </c>
    </row>
    <row r="3216" spans="1:6">
      <c r="A3216" s="41"/>
      <c r="B3216" s="280"/>
      <c r="C3216" s="280"/>
      <c r="D3216" s="38"/>
      <c r="E3216" s="284">
        <v>-1</v>
      </c>
    </row>
    <row r="3217" spans="1:5">
      <c r="A3217" s="41"/>
      <c r="B3217" s="280"/>
      <c r="C3217" s="280"/>
      <c r="D3217" s="38"/>
      <c r="E3217" s="284"/>
    </row>
    <row r="3218" spans="1:5">
      <c r="A3218" s="280"/>
      <c r="B3218" s="280"/>
      <c r="C3218" s="280"/>
      <c r="D3218" s="38"/>
      <c r="E3218" s="88"/>
    </row>
    <row r="3219" spans="1:5">
      <c r="A3219" s="280"/>
      <c r="B3219" s="280"/>
      <c r="C3219" s="280"/>
      <c r="D3219" s="38"/>
      <c r="E3219" s="88"/>
    </row>
    <row r="3220" spans="1:5">
      <c r="A3220" s="41"/>
      <c r="B3220" s="280"/>
      <c r="C3220" s="280"/>
      <c r="D3220" s="38"/>
      <c r="E3220" s="88"/>
    </row>
    <row r="3221" spans="1:5">
      <c r="A3221" s="41"/>
      <c r="B3221" s="280"/>
      <c r="C3221" s="280"/>
      <c r="D3221" s="38"/>
      <c r="E3221" s="88"/>
    </row>
    <row r="3222" spans="1:5">
      <c r="A3222" s="41"/>
      <c r="B3222" s="280"/>
      <c r="C3222" s="280"/>
      <c r="D3222" s="38"/>
      <c r="E3222" s="88"/>
    </row>
    <row r="3223" spans="1:5">
      <c r="A3223" s="41"/>
      <c r="B3223" s="281"/>
      <c r="C3223" s="280"/>
      <c r="D3223" s="42"/>
      <c r="E3223" s="88"/>
    </row>
    <row r="3224" spans="1:5">
      <c r="A3224" s="41"/>
      <c r="B3224" s="281"/>
      <c r="C3224" s="280"/>
      <c r="D3224" s="42"/>
      <c r="E3224" s="88"/>
    </row>
    <row r="3225" spans="1:5">
      <c r="A3225" s="41"/>
      <c r="B3225" s="281"/>
      <c r="C3225" s="280"/>
      <c r="D3225" s="42"/>
      <c r="E3225" s="88"/>
    </row>
    <row r="3226" spans="1:5">
      <c r="A3226" s="41"/>
      <c r="B3226" s="281"/>
      <c r="C3226" s="280"/>
      <c r="D3226" s="42"/>
      <c r="E3226" s="88"/>
    </row>
    <row r="3227" spans="1:5">
      <c r="A3227" s="280"/>
      <c r="B3227" s="281"/>
      <c r="C3227" s="280"/>
      <c r="D3227" s="45"/>
      <c r="E3227" s="46"/>
    </row>
    <row r="3228" spans="1:5">
      <c r="A3228" s="280"/>
      <c r="B3228" s="281"/>
      <c r="C3228" s="280"/>
      <c r="D3228" s="45"/>
      <c r="E3228" s="46"/>
    </row>
    <row r="3229" spans="1:5">
      <c r="A3229" s="280"/>
      <c r="B3229" s="281"/>
      <c r="C3229" s="280"/>
      <c r="D3229" s="45"/>
      <c r="E3229" s="46"/>
    </row>
    <row r="3230" spans="1:5">
      <c r="A3230" s="280"/>
      <c r="B3230" s="281"/>
      <c r="C3230" s="280"/>
      <c r="D3230" s="45"/>
      <c r="E3230" s="46"/>
    </row>
    <row r="3231" spans="1:5">
      <c r="A3231" s="47"/>
      <c r="B3231" s="48"/>
      <c r="C3231" s="47"/>
      <c r="D3231" s="49"/>
      <c r="E3231" s="50"/>
    </row>
    <row r="3232" spans="1:5">
      <c r="A3232" s="30"/>
      <c r="B3232" s="51"/>
      <c r="C3232" s="30"/>
      <c r="D3232" s="49"/>
      <c r="E3232" s="50"/>
    </row>
    <row r="3233" spans="1:5">
      <c r="A3233" s="52"/>
      <c r="B3233" s="53"/>
      <c r="C3233" s="1238" t="s">
        <v>801</v>
      </c>
      <c r="D3233" s="1239"/>
      <c r="E3233" s="140">
        <f>SUM(E3206:E3232)</f>
        <v>9482546.5</v>
      </c>
    </row>
    <row r="3234" spans="1:5">
      <c r="A3234" s="55" t="s">
        <v>23</v>
      </c>
      <c r="B3234" s="40"/>
      <c r="C3234" s="40"/>
      <c r="D3234" s="40"/>
      <c r="E3234" s="40"/>
    </row>
    <row r="3235" spans="1:5">
      <c r="A3235" s="19" t="s">
        <v>0</v>
      </c>
      <c r="B3235" s="40"/>
      <c r="C3235" s="40"/>
      <c r="D3235" s="40"/>
      <c r="E3235" s="40"/>
    </row>
    <row r="3236" spans="1:5">
      <c r="A3236" s="19" t="s">
        <v>1</v>
      </c>
      <c r="B3236" s="22"/>
      <c r="C3236" s="22"/>
      <c r="D3236" s="22"/>
      <c r="E3236" s="22"/>
    </row>
    <row r="3237" spans="1:5">
      <c r="A3237" s="19"/>
      <c r="B3237" s="20"/>
      <c r="C3237" s="20"/>
      <c r="D3237" s="21"/>
      <c r="E3237" s="22"/>
    </row>
    <row r="3238" spans="1:5">
      <c r="A3238" s="19"/>
      <c r="B3238" s="20"/>
      <c r="C3238" s="19" t="s">
        <v>2</v>
      </c>
      <c r="D3238" s="21"/>
      <c r="E3238" s="21"/>
    </row>
    <row r="3239" spans="1:5">
      <c r="A3239" s="19" t="s">
        <v>3</v>
      </c>
      <c r="B3239" s="23"/>
      <c r="C3239" s="20"/>
      <c r="D3239" s="22"/>
      <c r="E3239" s="22"/>
    </row>
    <row r="3240" spans="1:5">
      <c r="A3240" s="21"/>
      <c r="B3240" s="23"/>
      <c r="C3240" s="20"/>
      <c r="D3240" s="22"/>
      <c r="E3240" s="22"/>
    </row>
    <row r="3241" spans="1:5">
      <c r="A3241" s="21" t="s">
        <v>315</v>
      </c>
      <c r="B3241" s="23"/>
      <c r="C3241" s="20"/>
      <c r="D3241" s="22"/>
      <c r="E3241" s="22"/>
    </row>
    <row r="3242" spans="1:5">
      <c r="A3242" s="21" t="s">
        <v>5</v>
      </c>
      <c r="B3242" s="24"/>
      <c r="C3242" s="21"/>
      <c r="D3242" s="22"/>
      <c r="E3242" s="22"/>
    </row>
    <row r="3243" spans="1:5">
      <c r="A3243" s="21" t="s">
        <v>6</v>
      </c>
      <c r="B3243" s="24"/>
      <c r="C3243" s="21"/>
      <c r="D3243" s="22"/>
      <c r="E3243" s="22"/>
    </row>
    <row r="3244" spans="1:5">
      <c r="A3244" s="820" t="s">
        <v>7</v>
      </c>
      <c r="B3244" s="26" t="s">
        <v>8</v>
      </c>
      <c r="C3244" s="818" t="s">
        <v>9</v>
      </c>
      <c r="D3244" s="819"/>
      <c r="E3244" s="820" t="s">
        <v>10</v>
      </c>
    </row>
    <row r="3245" spans="1:5">
      <c r="A3245" s="27"/>
      <c r="B3245" s="28" t="s">
        <v>11</v>
      </c>
      <c r="C3245" s="820"/>
      <c r="D3245" s="29"/>
      <c r="E3245" s="27" t="s">
        <v>12</v>
      </c>
    </row>
    <row r="3246" spans="1:5">
      <c r="A3246" s="30"/>
      <c r="B3246" s="31"/>
      <c r="C3246" s="821" t="s">
        <v>13</v>
      </c>
      <c r="D3246" s="822" t="s">
        <v>14</v>
      </c>
      <c r="E3246" s="821"/>
    </row>
    <row r="3247" spans="1:5">
      <c r="A3247" s="34" t="s">
        <v>316</v>
      </c>
      <c r="B3247" s="34" t="s">
        <v>26</v>
      </c>
      <c r="C3247" s="280" t="s">
        <v>19</v>
      </c>
      <c r="D3247" s="35">
        <v>39113</v>
      </c>
      <c r="E3247" s="94">
        <v>-7119.6</v>
      </c>
    </row>
    <row r="3248" spans="1:5">
      <c r="A3248" s="280"/>
      <c r="B3248" s="280" t="s">
        <v>26</v>
      </c>
      <c r="C3248" s="280" t="s">
        <v>19</v>
      </c>
      <c r="D3248" s="38">
        <v>39416</v>
      </c>
      <c r="E3248" s="88">
        <v>-199.9</v>
      </c>
    </row>
    <row r="3249" spans="1:5">
      <c r="A3249" s="280"/>
      <c r="B3249" s="280" t="s">
        <v>26</v>
      </c>
      <c r="C3249" s="280" t="s">
        <v>17</v>
      </c>
      <c r="D3249" s="38">
        <v>39553</v>
      </c>
      <c r="E3249" s="88">
        <v>-800</v>
      </c>
    </row>
    <row r="3250" spans="1:5">
      <c r="A3250" s="280"/>
      <c r="B3250" s="280" t="s">
        <v>16</v>
      </c>
      <c r="C3250" s="280" t="s">
        <v>19</v>
      </c>
      <c r="D3250" s="38">
        <v>39599</v>
      </c>
      <c r="E3250" s="89">
        <v>850</v>
      </c>
    </row>
    <row r="3251" spans="1:5">
      <c r="A3251" s="280"/>
      <c r="B3251" s="280" t="s">
        <v>16</v>
      </c>
      <c r="C3251" s="280" t="s">
        <v>19</v>
      </c>
      <c r="D3251" s="38">
        <v>39629</v>
      </c>
      <c r="E3251" s="89">
        <v>12531.27</v>
      </c>
    </row>
    <row r="3252" spans="1:5">
      <c r="A3252" s="280"/>
      <c r="B3252" s="280" t="s">
        <v>16</v>
      </c>
      <c r="C3252" s="280" t="s">
        <v>17</v>
      </c>
      <c r="D3252" s="38">
        <v>39675</v>
      </c>
      <c r="E3252" s="89">
        <v>9294</v>
      </c>
    </row>
    <row r="3253" spans="1:5">
      <c r="A3253" s="280"/>
      <c r="B3253" s="280" t="s">
        <v>16</v>
      </c>
      <c r="C3253" s="280" t="s">
        <v>19</v>
      </c>
      <c r="D3253" s="38">
        <v>39721</v>
      </c>
      <c r="E3253" s="89">
        <v>69.430000000000007</v>
      </c>
    </row>
    <row r="3254" spans="1:5">
      <c r="A3254" s="280"/>
      <c r="B3254" s="280" t="s">
        <v>16</v>
      </c>
      <c r="C3254" s="280" t="s">
        <v>19</v>
      </c>
      <c r="D3254" s="38">
        <v>39752</v>
      </c>
      <c r="E3254" s="89">
        <v>140</v>
      </c>
    </row>
    <row r="3255" spans="1:5">
      <c r="A3255" s="280"/>
      <c r="B3255" s="280" t="s">
        <v>16</v>
      </c>
      <c r="C3255" s="280" t="s">
        <v>17</v>
      </c>
      <c r="D3255" s="38">
        <v>39797</v>
      </c>
      <c r="E3255" s="89">
        <v>1123.92</v>
      </c>
    </row>
    <row r="3256" spans="1:5">
      <c r="A3256" s="280"/>
      <c r="B3256" s="280" t="s">
        <v>26</v>
      </c>
      <c r="C3256" s="280" t="s">
        <v>19</v>
      </c>
      <c r="D3256" s="38">
        <v>39813</v>
      </c>
      <c r="E3256" s="88">
        <v>-2027.7</v>
      </c>
    </row>
    <row r="3257" spans="1:5">
      <c r="A3257" s="280"/>
      <c r="B3257" s="280" t="s">
        <v>16</v>
      </c>
      <c r="C3257" s="280" t="s">
        <v>19</v>
      </c>
      <c r="D3257" s="38">
        <v>39903</v>
      </c>
      <c r="E3257" s="89">
        <v>36.5</v>
      </c>
    </row>
    <row r="3258" spans="1:5">
      <c r="A3258" s="280"/>
      <c r="B3258" s="280" t="s">
        <v>34</v>
      </c>
      <c r="C3258" s="280" t="s">
        <v>19</v>
      </c>
      <c r="D3258" s="38">
        <v>39964</v>
      </c>
      <c r="E3258" s="88">
        <v>-999.4</v>
      </c>
    </row>
    <row r="3259" spans="1:5">
      <c r="A3259" s="280"/>
      <c r="B3259" s="280" t="s">
        <v>34</v>
      </c>
      <c r="C3259" s="280" t="s">
        <v>17</v>
      </c>
      <c r="D3259" s="38">
        <v>39979</v>
      </c>
      <c r="E3259" s="89">
        <v>3008</v>
      </c>
    </row>
    <row r="3260" spans="1:5">
      <c r="A3260" s="280"/>
      <c r="B3260" s="280" t="s">
        <v>16</v>
      </c>
      <c r="C3260" s="280" t="s">
        <v>19</v>
      </c>
      <c r="D3260" s="38">
        <v>40025</v>
      </c>
      <c r="E3260" s="89">
        <v>4030</v>
      </c>
    </row>
    <row r="3261" spans="1:5">
      <c r="A3261" s="41"/>
      <c r="B3261" s="280" t="s">
        <v>106</v>
      </c>
      <c r="C3261" s="280" t="s">
        <v>317</v>
      </c>
      <c r="D3261" s="38">
        <v>40004</v>
      </c>
      <c r="E3261" s="88">
        <v>-83440</v>
      </c>
    </row>
    <row r="3262" spans="1:5">
      <c r="A3262" s="41"/>
      <c r="B3262" s="280" t="s">
        <v>118</v>
      </c>
      <c r="C3262" s="280" t="s">
        <v>318</v>
      </c>
      <c r="D3262" s="38">
        <v>40004</v>
      </c>
      <c r="E3262" s="88">
        <v>-29260</v>
      </c>
    </row>
    <row r="3263" spans="1:5">
      <c r="A3263" s="41"/>
      <c r="B3263" s="280" t="s">
        <v>26</v>
      </c>
      <c r="C3263" s="280" t="s">
        <v>17</v>
      </c>
      <c r="D3263" s="38">
        <v>40071</v>
      </c>
      <c r="E3263" s="88">
        <v>-812</v>
      </c>
    </row>
    <row r="3264" spans="1:5">
      <c r="A3264" s="41"/>
      <c r="B3264" s="280" t="s">
        <v>26</v>
      </c>
      <c r="C3264" s="280" t="s">
        <v>19</v>
      </c>
      <c r="D3264" s="38">
        <v>40117</v>
      </c>
      <c r="E3264" s="88">
        <v>-9000</v>
      </c>
    </row>
    <row r="3265" spans="1:6">
      <c r="A3265" s="41"/>
      <c r="B3265" s="280" t="s">
        <v>16</v>
      </c>
      <c r="C3265" s="280" t="s">
        <v>19</v>
      </c>
      <c r="D3265" s="38">
        <v>40268</v>
      </c>
      <c r="E3265" s="88">
        <v>-763.7</v>
      </c>
    </row>
    <row r="3266" spans="1:6">
      <c r="A3266" s="280"/>
      <c r="B3266" s="280" t="s">
        <v>28</v>
      </c>
      <c r="C3266" s="280" t="s">
        <v>19</v>
      </c>
      <c r="D3266" s="38">
        <v>40908</v>
      </c>
      <c r="E3266" s="137">
        <v>2280</v>
      </c>
    </row>
    <row r="3267" spans="1:6">
      <c r="A3267" s="280"/>
      <c r="B3267" s="280" t="s">
        <v>28</v>
      </c>
      <c r="C3267" s="280" t="s">
        <v>17</v>
      </c>
      <c r="D3267" s="38">
        <v>43131</v>
      </c>
      <c r="E3267" s="50">
        <v>240161</v>
      </c>
    </row>
    <row r="3268" spans="1:6">
      <c r="A3268" s="280"/>
      <c r="B3268" s="280" t="s">
        <v>18</v>
      </c>
      <c r="C3268" s="280" t="s">
        <v>17</v>
      </c>
      <c r="D3268" s="168">
        <v>43235</v>
      </c>
      <c r="E3268" s="50">
        <v>1522622</v>
      </c>
      <c r="F3268" s="864" t="s">
        <v>817</v>
      </c>
    </row>
    <row r="3269" spans="1:6">
      <c r="A3269" s="280"/>
      <c r="B3269" s="280" t="s">
        <v>18</v>
      </c>
      <c r="C3269" s="280" t="s">
        <v>19</v>
      </c>
      <c r="D3269" s="168">
        <v>43250</v>
      </c>
      <c r="E3269" s="50">
        <v>2650225</v>
      </c>
      <c r="F3269" s="864" t="s">
        <v>825</v>
      </c>
    </row>
    <row r="3270" spans="1:6">
      <c r="A3270" s="280"/>
      <c r="B3270" s="280"/>
      <c r="C3270" s="280"/>
      <c r="D3270" s="38"/>
      <c r="E3270" s="50"/>
    </row>
    <row r="3271" spans="1:6">
      <c r="A3271" s="47"/>
      <c r="B3271" s="280"/>
      <c r="C3271" s="280"/>
      <c r="D3271" s="38"/>
      <c r="E3271" s="50"/>
    </row>
    <row r="3272" spans="1:6">
      <c r="A3272" s="280"/>
      <c r="B3272" s="280"/>
      <c r="C3272" s="280"/>
      <c r="D3272" s="38"/>
      <c r="E3272" s="50"/>
    </row>
    <row r="3273" spans="1:6">
      <c r="A3273" s="30"/>
      <c r="B3273" s="67"/>
      <c r="C3273" s="280"/>
      <c r="D3273" s="38"/>
      <c r="E3273" s="50"/>
    </row>
    <row r="3274" spans="1:6">
      <c r="A3274" s="52"/>
      <c r="B3274" s="53"/>
      <c r="C3274" s="1238" t="s">
        <v>801</v>
      </c>
      <c r="D3274" s="1239"/>
      <c r="E3274" s="140">
        <f>SUM(E3247:E3273)</f>
        <v>4311948.82</v>
      </c>
    </row>
    <row r="3275" spans="1:6">
      <c r="A3275" s="55" t="s">
        <v>23</v>
      </c>
      <c r="B3275" s="40"/>
      <c r="C3275" s="40"/>
      <c r="D3275" s="40"/>
      <c r="E3275" s="40"/>
    </row>
    <row r="3276" spans="1:6">
      <c r="A3276" s="19" t="s">
        <v>0</v>
      </c>
      <c r="B3276" s="40"/>
      <c r="C3276" s="40"/>
      <c r="D3276" s="40"/>
      <c r="E3276" s="40"/>
    </row>
    <row r="3277" spans="1:6">
      <c r="A3277" s="19" t="s">
        <v>1</v>
      </c>
      <c r="B3277" s="22"/>
      <c r="C3277" s="22"/>
      <c r="D3277" s="22"/>
      <c r="E3277" s="22"/>
    </row>
    <row r="3278" spans="1:6">
      <c r="A3278" s="19"/>
      <c r="B3278" s="20"/>
      <c r="C3278" s="20"/>
      <c r="D3278" s="21"/>
      <c r="E3278" s="22"/>
    </row>
    <row r="3279" spans="1:6">
      <c r="A3279" s="19"/>
      <c r="B3279" s="20"/>
      <c r="C3279" s="19" t="s">
        <v>2</v>
      </c>
      <c r="D3279" s="21"/>
      <c r="E3279" s="21"/>
    </row>
    <row r="3280" spans="1:6">
      <c r="A3280" s="19" t="s">
        <v>3</v>
      </c>
      <c r="B3280" s="23"/>
      <c r="C3280" s="20"/>
      <c r="D3280" s="22"/>
      <c r="E3280" s="22"/>
    </row>
    <row r="3281" spans="1:5">
      <c r="A3281" s="21"/>
      <c r="B3281" s="23"/>
      <c r="C3281" s="20"/>
      <c r="D3281" s="22"/>
      <c r="E3281" s="22"/>
    </row>
    <row r="3282" spans="1:5">
      <c r="A3282" s="21" t="s">
        <v>319</v>
      </c>
      <c r="B3282" s="23"/>
      <c r="C3282" s="20"/>
      <c r="D3282" s="22"/>
      <c r="E3282" s="22"/>
    </row>
    <row r="3283" spans="1:5">
      <c r="A3283" s="21" t="s">
        <v>5</v>
      </c>
      <c r="B3283" s="24"/>
      <c r="C3283" s="21"/>
      <c r="D3283" s="22"/>
      <c r="E3283" s="22"/>
    </row>
    <row r="3284" spans="1:5">
      <c r="A3284" s="21" t="s">
        <v>6</v>
      </c>
      <c r="B3284" s="24"/>
      <c r="C3284" s="21"/>
      <c r="D3284" s="22"/>
      <c r="E3284" s="22"/>
    </row>
    <row r="3285" spans="1:5">
      <c r="A3285" s="820" t="s">
        <v>7</v>
      </c>
      <c r="B3285" s="26" t="s">
        <v>8</v>
      </c>
      <c r="C3285" s="818" t="s">
        <v>9</v>
      </c>
      <c r="D3285" s="819"/>
      <c r="E3285" s="820" t="s">
        <v>10</v>
      </c>
    </row>
    <row r="3286" spans="1:5">
      <c r="A3286" s="27"/>
      <c r="B3286" s="28" t="s">
        <v>11</v>
      </c>
      <c r="C3286" s="820"/>
      <c r="D3286" s="29"/>
      <c r="E3286" s="27" t="s">
        <v>12</v>
      </c>
    </row>
    <row r="3287" spans="1:5">
      <c r="A3287" s="30"/>
      <c r="B3287" s="31"/>
      <c r="C3287" s="821" t="s">
        <v>13</v>
      </c>
      <c r="D3287" s="822" t="s">
        <v>14</v>
      </c>
      <c r="E3287" s="821"/>
    </row>
    <row r="3288" spans="1:5">
      <c r="A3288" s="34" t="s">
        <v>320</v>
      </c>
      <c r="B3288" s="34" t="s">
        <v>26</v>
      </c>
      <c r="C3288" s="282" t="s">
        <v>17</v>
      </c>
      <c r="D3288" s="35">
        <v>39128</v>
      </c>
      <c r="E3288" s="198">
        <v>-386.1</v>
      </c>
    </row>
    <row r="3289" spans="1:5">
      <c r="A3289" s="280"/>
      <c r="B3289" s="280" t="s">
        <v>26</v>
      </c>
      <c r="C3289" s="282" t="s">
        <v>17</v>
      </c>
      <c r="D3289" s="38">
        <v>39325</v>
      </c>
      <c r="E3289" s="200">
        <v>-2154.64</v>
      </c>
    </row>
    <row r="3290" spans="1:5">
      <c r="A3290" s="280"/>
      <c r="B3290" s="280" t="s">
        <v>16</v>
      </c>
      <c r="C3290" s="280" t="s">
        <v>19</v>
      </c>
      <c r="D3290" s="38">
        <v>39506</v>
      </c>
      <c r="E3290" s="284">
        <v>60</v>
      </c>
    </row>
    <row r="3291" spans="1:5">
      <c r="A3291" s="280"/>
      <c r="B3291" s="280" t="s">
        <v>26</v>
      </c>
      <c r="C3291" s="282" t="s">
        <v>17</v>
      </c>
      <c r="D3291" s="38">
        <v>39675</v>
      </c>
      <c r="E3291" s="200">
        <v>-27507</v>
      </c>
    </row>
    <row r="3292" spans="1:5">
      <c r="A3292" s="280"/>
      <c r="B3292" s="280" t="s">
        <v>26</v>
      </c>
      <c r="C3292" s="280" t="s">
        <v>19</v>
      </c>
      <c r="D3292" s="38">
        <v>39691</v>
      </c>
      <c r="E3292" s="200">
        <v>-2398</v>
      </c>
    </row>
    <row r="3293" spans="1:5">
      <c r="A3293" s="280"/>
      <c r="B3293" s="280" t="s">
        <v>16</v>
      </c>
      <c r="C3293" s="280" t="s">
        <v>19</v>
      </c>
      <c r="D3293" s="38">
        <v>39752</v>
      </c>
      <c r="E3293" s="201">
        <v>341</v>
      </c>
    </row>
    <row r="3294" spans="1:5">
      <c r="A3294" s="280"/>
      <c r="B3294" s="280" t="s">
        <v>26</v>
      </c>
      <c r="C3294" s="280" t="s">
        <v>19</v>
      </c>
      <c r="D3294" s="38">
        <v>39752</v>
      </c>
      <c r="E3294" s="200">
        <v>-634.85</v>
      </c>
    </row>
    <row r="3295" spans="1:5">
      <c r="A3295" s="280"/>
      <c r="B3295" s="280" t="s">
        <v>26</v>
      </c>
      <c r="C3295" s="282" t="s">
        <v>17</v>
      </c>
      <c r="D3295" s="38">
        <v>39767</v>
      </c>
      <c r="E3295" s="200">
        <v>-7236.2</v>
      </c>
    </row>
    <row r="3296" spans="1:5">
      <c r="A3296" s="280"/>
      <c r="B3296" s="280" t="s">
        <v>26</v>
      </c>
      <c r="C3296" s="280" t="s">
        <v>19</v>
      </c>
      <c r="D3296" s="38">
        <v>39782</v>
      </c>
      <c r="E3296" s="200">
        <v>-300</v>
      </c>
    </row>
    <row r="3297" spans="1:6">
      <c r="A3297" s="280"/>
      <c r="B3297" s="280" t="s">
        <v>16</v>
      </c>
      <c r="C3297" s="282" t="s">
        <v>17</v>
      </c>
      <c r="D3297" s="38">
        <v>39797</v>
      </c>
      <c r="E3297" s="284">
        <v>5096</v>
      </c>
    </row>
    <row r="3298" spans="1:6">
      <c r="A3298" s="280"/>
      <c r="B3298" s="280" t="s">
        <v>16</v>
      </c>
      <c r="C3298" s="282" t="s">
        <v>17</v>
      </c>
      <c r="D3298" s="38">
        <v>39887</v>
      </c>
      <c r="E3298" s="284">
        <v>20600</v>
      </c>
    </row>
    <row r="3299" spans="1:6">
      <c r="A3299" s="41"/>
      <c r="B3299" s="280" t="s">
        <v>16</v>
      </c>
      <c r="C3299" s="280" t="s">
        <v>19</v>
      </c>
      <c r="D3299" s="38">
        <v>39903</v>
      </c>
      <c r="E3299" s="284">
        <v>540.54999999999995</v>
      </c>
    </row>
    <row r="3300" spans="1:6">
      <c r="A3300" s="41"/>
      <c r="B3300" s="280" t="s">
        <v>16</v>
      </c>
      <c r="C3300" s="282" t="s">
        <v>17</v>
      </c>
      <c r="D3300" s="38">
        <v>39948</v>
      </c>
      <c r="E3300" s="284">
        <v>6498</v>
      </c>
    </row>
    <row r="3301" spans="1:6">
      <c r="A3301" s="41"/>
      <c r="B3301" s="280" t="s">
        <v>16</v>
      </c>
      <c r="C3301" s="280" t="s">
        <v>19</v>
      </c>
      <c r="D3301" s="38">
        <v>39964</v>
      </c>
      <c r="E3301" s="284">
        <v>859.12</v>
      </c>
    </row>
    <row r="3302" spans="1:6">
      <c r="A3302" s="41"/>
      <c r="B3302" s="280" t="s">
        <v>16</v>
      </c>
      <c r="C3302" s="280" t="s">
        <v>19</v>
      </c>
      <c r="D3302" s="38">
        <v>39994</v>
      </c>
      <c r="E3302" s="201">
        <v>4964</v>
      </c>
    </row>
    <row r="3303" spans="1:6">
      <c r="A3303" s="41"/>
      <c r="B3303" s="280" t="s">
        <v>16</v>
      </c>
      <c r="C3303" s="282" t="s">
        <v>17</v>
      </c>
      <c r="D3303" s="86">
        <v>40009</v>
      </c>
      <c r="E3303" s="284">
        <v>601</v>
      </c>
    </row>
    <row r="3304" spans="1:6">
      <c r="A3304" s="41"/>
      <c r="B3304" s="280" t="s">
        <v>16</v>
      </c>
      <c r="C3304" s="280" t="s">
        <v>19</v>
      </c>
      <c r="D3304" s="38">
        <v>40025</v>
      </c>
      <c r="E3304" s="284">
        <v>128.5</v>
      </c>
    </row>
    <row r="3305" spans="1:6">
      <c r="A3305" s="280"/>
      <c r="B3305" s="280" t="s">
        <v>16</v>
      </c>
      <c r="C3305" s="282" t="s">
        <v>17</v>
      </c>
      <c r="D3305" s="38">
        <v>40040</v>
      </c>
      <c r="E3305" s="284">
        <v>9403</v>
      </c>
    </row>
    <row r="3306" spans="1:6">
      <c r="A3306" s="41"/>
      <c r="B3306" s="280" t="s">
        <v>16</v>
      </c>
      <c r="C3306" s="280" t="s">
        <v>17</v>
      </c>
      <c r="D3306" s="38">
        <v>40071</v>
      </c>
      <c r="E3306" s="284">
        <v>1100</v>
      </c>
    </row>
    <row r="3307" spans="1:6">
      <c r="A3307" s="41"/>
      <c r="B3307" s="280" t="s">
        <v>16</v>
      </c>
      <c r="C3307" s="280" t="s">
        <v>19</v>
      </c>
      <c r="D3307" s="38">
        <v>40178</v>
      </c>
      <c r="E3307" s="284">
        <v>410</v>
      </c>
    </row>
    <row r="3308" spans="1:6">
      <c r="A3308" s="47"/>
      <c r="B3308" s="280" t="s">
        <v>18</v>
      </c>
      <c r="C3308" s="280" t="s">
        <v>19</v>
      </c>
      <c r="D3308" s="168">
        <v>43190</v>
      </c>
      <c r="E3308" s="839">
        <v>-135614</v>
      </c>
      <c r="F3308" s="864">
        <v>3663</v>
      </c>
    </row>
    <row r="3309" spans="1:6">
      <c r="A3309" s="47"/>
      <c r="B3309" s="280" t="s">
        <v>18</v>
      </c>
      <c r="C3309" s="280" t="s">
        <v>19</v>
      </c>
      <c r="D3309" s="168">
        <v>43250</v>
      </c>
      <c r="E3309" s="213">
        <v>3247075</v>
      </c>
      <c r="F3309" s="864" t="s">
        <v>817</v>
      </c>
    </row>
    <row r="3310" spans="1:6">
      <c r="A3310" s="47"/>
      <c r="B3310" s="280"/>
      <c r="C3310" s="280"/>
      <c r="D3310" s="42"/>
      <c r="E3310" s="213"/>
    </row>
    <row r="3311" spans="1:6">
      <c r="A3311" s="47"/>
      <c r="B3311" s="280"/>
      <c r="C3311" s="280"/>
      <c r="D3311" s="42"/>
      <c r="E3311" s="213"/>
    </row>
    <row r="3312" spans="1:6">
      <c r="A3312" s="47"/>
      <c r="B3312" s="280"/>
      <c r="C3312" s="280"/>
      <c r="D3312" s="42"/>
      <c r="E3312" s="213"/>
    </row>
    <row r="3313" spans="1:5">
      <c r="A3313" s="47"/>
      <c r="B3313" s="280"/>
      <c r="C3313" s="280"/>
      <c r="D3313" s="38"/>
      <c r="E3313" s="133"/>
    </row>
    <row r="3314" spans="1:5">
      <c r="A3314" s="30"/>
      <c r="B3314" s="67"/>
      <c r="C3314" s="280"/>
      <c r="D3314" s="38"/>
      <c r="E3314" s="133"/>
    </row>
    <row r="3315" spans="1:5">
      <c r="A3315" s="52"/>
      <c r="B3315" s="53"/>
      <c r="C3315" s="1238" t="s">
        <v>801</v>
      </c>
      <c r="D3315" s="1239"/>
      <c r="E3315" s="174">
        <f>SUM(E3288:E3314)</f>
        <v>3121445.38</v>
      </c>
    </row>
    <row r="3316" spans="1:5">
      <c r="A3316" s="55" t="s">
        <v>23</v>
      </c>
      <c r="B3316" s="40"/>
      <c r="C3316" s="40"/>
      <c r="D3316" s="40"/>
      <c r="E3316" s="40"/>
    </row>
    <row r="3317" spans="1:5">
      <c r="A3317" s="19" t="s">
        <v>0</v>
      </c>
      <c r="B3317" s="40"/>
      <c r="C3317" s="40"/>
      <c r="D3317" s="40"/>
      <c r="E3317" s="40"/>
    </row>
    <row r="3318" spans="1:5">
      <c r="A3318" s="19" t="s">
        <v>1</v>
      </c>
      <c r="B3318" s="53"/>
      <c r="C3318" s="53"/>
      <c r="D3318" s="53"/>
      <c r="E3318" s="53"/>
    </row>
    <row r="3319" spans="1:5">
      <c r="A3319" s="19"/>
      <c r="B3319" s="20"/>
      <c r="C3319" s="20"/>
      <c r="D3319" s="21"/>
      <c r="E3319" s="22"/>
    </row>
    <row r="3320" spans="1:5">
      <c r="A3320" s="19"/>
      <c r="B3320" s="20"/>
      <c r="C3320" s="19" t="s">
        <v>2</v>
      </c>
      <c r="D3320" s="21"/>
      <c r="E3320" s="21"/>
    </row>
    <row r="3321" spans="1:5">
      <c r="A3321" s="19" t="s">
        <v>3</v>
      </c>
      <c r="B3321" s="23"/>
      <c r="C3321" s="20"/>
      <c r="D3321" s="22"/>
      <c r="E3321" s="22"/>
    </row>
    <row r="3322" spans="1:5">
      <c r="A3322" s="21"/>
      <c r="B3322" s="23"/>
      <c r="C3322" s="20"/>
      <c r="D3322" s="22"/>
      <c r="E3322" s="22"/>
    </row>
    <row r="3323" spans="1:5">
      <c r="A3323" s="21" t="s">
        <v>321</v>
      </c>
      <c r="B3323" s="23"/>
      <c r="C3323" s="20"/>
      <c r="D3323" s="22"/>
      <c r="E3323" s="22"/>
    </row>
    <row r="3324" spans="1:5">
      <c r="A3324" s="21" t="s">
        <v>5</v>
      </c>
      <c r="B3324" s="24"/>
      <c r="C3324" s="21"/>
      <c r="D3324" s="22"/>
      <c r="E3324" s="22"/>
    </row>
    <row r="3325" spans="1:5">
      <c r="A3325" s="21" t="s">
        <v>6</v>
      </c>
      <c r="B3325" s="24"/>
      <c r="C3325" s="21"/>
      <c r="D3325" s="22"/>
      <c r="E3325" s="22"/>
    </row>
    <row r="3326" spans="1:5">
      <c r="A3326" s="820" t="s">
        <v>7</v>
      </c>
      <c r="B3326" s="26" t="s">
        <v>8</v>
      </c>
      <c r="C3326" s="818" t="s">
        <v>9</v>
      </c>
      <c r="D3326" s="819"/>
      <c r="E3326" s="820" t="s">
        <v>10</v>
      </c>
    </row>
    <row r="3327" spans="1:5">
      <c r="A3327" s="27"/>
      <c r="B3327" s="28" t="s">
        <v>11</v>
      </c>
      <c r="C3327" s="820"/>
      <c r="D3327" s="29"/>
      <c r="E3327" s="27" t="s">
        <v>12</v>
      </c>
    </row>
    <row r="3328" spans="1:5">
      <c r="A3328" s="30"/>
      <c r="B3328" s="31"/>
      <c r="C3328" s="821" t="s">
        <v>13</v>
      </c>
      <c r="D3328" s="822" t="s">
        <v>14</v>
      </c>
      <c r="E3328" s="821"/>
    </row>
    <row r="3329" spans="1:6">
      <c r="A3329" s="34" t="s">
        <v>322</v>
      </c>
      <c r="B3329" s="34" t="s">
        <v>16</v>
      </c>
      <c r="C3329" s="34" t="s">
        <v>169</v>
      </c>
      <c r="D3329" s="35">
        <v>39113</v>
      </c>
      <c r="E3329" s="87">
        <v>394.58</v>
      </c>
    </row>
    <row r="3330" spans="1:6">
      <c r="A3330" s="280"/>
      <c r="B3330" s="280" t="s">
        <v>26</v>
      </c>
      <c r="C3330" s="280" t="s">
        <v>170</v>
      </c>
      <c r="D3330" s="38">
        <v>40101</v>
      </c>
      <c r="E3330" s="88">
        <v>-43663</v>
      </c>
    </row>
    <row r="3331" spans="1:6">
      <c r="A3331" s="41"/>
      <c r="B3331" s="280" t="s">
        <v>16</v>
      </c>
      <c r="C3331" s="280" t="s">
        <v>19</v>
      </c>
      <c r="D3331" s="38">
        <v>40147</v>
      </c>
      <c r="E3331" s="89">
        <v>279.5</v>
      </c>
    </row>
    <row r="3332" spans="1:6">
      <c r="A3332" s="41"/>
      <c r="B3332" s="280" t="s">
        <v>16</v>
      </c>
      <c r="C3332" s="280" t="s">
        <v>19</v>
      </c>
      <c r="D3332" s="38">
        <v>40209</v>
      </c>
      <c r="E3332" s="89">
        <v>1200</v>
      </c>
    </row>
    <row r="3333" spans="1:6">
      <c r="A3333" s="41"/>
      <c r="B3333" s="280" t="s">
        <v>303</v>
      </c>
      <c r="C3333" s="40"/>
      <c r="D3333" s="38">
        <v>40268</v>
      </c>
      <c r="E3333" s="88">
        <v>-30.9</v>
      </c>
    </row>
    <row r="3334" spans="1:6">
      <c r="A3334" s="41"/>
      <c r="B3334" s="280" t="s">
        <v>18</v>
      </c>
      <c r="C3334" s="280" t="s">
        <v>17</v>
      </c>
      <c r="D3334" s="38">
        <v>40313</v>
      </c>
      <c r="E3334" s="88">
        <v>-582.70000000000005</v>
      </c>
    </row>
    <row r="3335" spans="1:6">
      <c r="A3335" s="41"/>
      <c r="B3335" s="280" t="s">
        <v>303</v>
      </c>
      <c r="C3335" s="280" t="s">
        <v>17</v>
      </c>
      <c r="D3335" s="38">
        <v>40344</v>
      </c>
      <c r="E3335" s="88">
        <v>-266.89999999999998</v>
      </c>
    </row>
    <row r="3336" spans="1:6">
      <c r="A3336" s="41"/>
      <c r="B3336" s="280" t="s">
        <v>106</v>
      </c>
      <c r="C3336" s="280" t="s">
        <v>323</v>
      </c>
      <c r="D3336" s="38">
        <v>40405</v>
      </c>
      <c r="E3336" s="88">
        <v>-8022</v>
      </c>
    </row>
    <row r="3337" spans="1:6">
      <c r="A3337" s="280"/>
      <c r="B3337" s="280" t="s">
        <v>106</v>
      </c>
      <c r="C3337" s="280" t="s">
        <v>324</v>
      </c>
      <c r="D3337" s="38">
        <v>40633</v>
      </c>
      <c r="E3337" s="88">
        <v>-38734</v>
      </c>
    </row>
    <row r="3338" spans="1:6">
      <c r="A3338" s="47"/>
      <c r="B3338" s="280" t="s">
        <v>18</v>
      </c>
      <c r="C3338" s="280" t="s">
        <v>17</v>
      </c>
      <c r="D3338" s="42">
        <v>43235</v>
      </c>
      <c r="E3338" s="46">
        <v>268094</v>
      </c>
      <c r="F3338" s="864">
        <v>3619</v>
      </c>
    </row>
    <row r="3339" spans="1:6">
      <c r="A3339" s="41"/>
      <c r="B3339" s="280"/>
      <c r="C3339" s="280"/>
      <c r="D3339" s="42"/>
      <c r="E3339" s="46">
        <v>-1</v>
      </c>
    </row>
    <row r="3340" spans="1:6">
      <c r="A3340" s="41"/>
      <c r="B3340" s="281"/>
      <c r="C3340" s="280"/>
      <c r="D3340" s="42"/>
      <c r="E3340" s="46"/>
    </row>
    <row r="3341" spans="1:6">
      <c r="A3341" s="41"/>
      <c r="B3341" s="281"/>
      <c r="C3341" s="280"/>
      <c r="D3341" s="42"/>
      <c r="E3341" s="46"/>
    </row>
    <row r="3342" spans="1:6">
      <c r="A3342" s="47"/>
      <c r="B3342" s="281"/>
      <c r="C3342" s="280"/>
      <c r="D3342" s="42"/>
      <c r="E3342" s="89"/>
    </row>
    <row r="3343" spans="1:6">
      <c r="A3343" s="41"/>
      <c r="B3343" s="281"/>
      <c r="C3343" s="280"/>
      <c r="D3343" s="42"/>
      <c r="E3343" s="46"/>
    </row>
    <row r="3344" spans="1:6">
      <c r="A3344" s="280"/>
      <c r="B3344" s="281"/>
      <c r="C3344" s="280"/>
      <c r="D3344" s="45"/>
      <c r="E3344" s="46"/>
    </row>
    <row r="3345" spans="1:5">
      <c r="A3345" s="280"/>
      <c r="B3345" s="281"/>
      <c r="C3345" s="280"/>
      <c r="D3345" s="45"/>
      <c r="E3345" s="46"/>
    </row>
    <row r="3346" spans="1:5">
      <c r="A3346" s="280"/>
      <c r="B3346" s="281"/>
      <c r="C3346" s="280"/>
      <c r="D3346" s="45"/>
      <c r="E3346" s="46"/>
    </row>
    <row r="3347" spans="1:5">
      <c r="A3347" s="280"/>
      <c r="B3347" s="281"/>
      <c r="C3347" s="280"/>
      <c r="D3347" s="45"/>
      <c r="E3347" s="46"/>
    </row>
    <row r="3348" spans="1:5">
      <c r="A3348" s="280"/>
      <c r="B3348" s="281"/>
      <c r="C3348" s="280"/>
      <c r="D3348" s="45"/>
      <c r="E3348" s="46"/>
    </row>
    <row r="3349" spans="1:5">
      <c r="A3349" s="280"/>
      <c r="B3349" s="281"/>
      <c r="C3349" s="280"/>
      <c r="D3349" s="45"/>
      <c r="E3349" s="46"/>
    </row>
    <row r="3350" spans="1:5">
      <c r="A3350" s="280"/>
      <c r="B3350" s="281"/>
      <c r="C3350" s="280"/>
      <c r="D3350" s="45"/>
      <c r="E3350" s="46"/>
    </row>
    <row r="3351" spans="1:5">
      <c r="A3351" s="280"/>
      <c r="B3351" s="281"/>
      <c r="C3351" s="280"/>
      <c r="D3351" s="45"/>
      <c r="E3351" s="46"/>
    </row>
    <row r="3352" spans="1:5">
      <c r="A3352" s="280"/>
      <c r="B3352" s="281"/>
      <c r="C3352" s="280"/>
      <c r="D3352" s="45"/>
      <c r="E3352" s="46"/>
    </row>
    <row r="3353" spans="1:5">
      <c r="A3353" s="47"/>
      <c r="B3353" s="48"/>
      <c r="C3353" s="47"/>
      <c r="D3353" s="49"/>
      <c r="E3353" s="50"/>
    </row>
    <row r="3354" spans="1:5">
      <c r="A3354" s="30"/>
      <c r="B3354" s="51"/>
      <c r="C3354" s="30"/>
      <c r="D3354" s="49"/>
      <c r="E3354" s="50"/>
    </row>
    <row r="3355" spans="1:5">
      <c r="A3355" s="52"/>
      <c r="B3355" s="53"/>
      <c r="C3355" s="1238" t="s">
        <v>801</v>
      </c>
      <c r="D3355" s="1239"/>
      <c r="E3355" s="62">
        <f>SUM(E3329:E3354)</f>
        <v>178667.58000000002</v>
      </c>
    </row>
    <row r="3356" spans="1:5">
      <c r="A3356" s="55" t="s">
        <v>23</v>
      </c>
      <c r="B3356" s="40"/>
      <c r="C3356" s="40"/>
      <c r="D3356" s="40"/>
      <c r="E3356" s="841"/>
    </row>
    <row r="3357" spans="1:5">
      <c r="A3357" s="19" t="s">
        <v>0</v>
      </c>
      <c r="B3357" s="40"/>
      <c r="C3357" s="40"/>
      <c r="D3357" s="40"/>
      <c r="E3357" s="40"/>
    </row>
    <row r="3358" spans="1:5">
      <c r="A3358" s="19" t="s">
        <v>1</v>
      </c>
      <c r="B3358" s="22"/>
      <c r="C3358" s="22"/>
      <c r="D3358" s="22"/>
      <c r="E3358" s="22"/>
    </row>
    <row r="3359" spans="1:5">
      <c r="A3359" s="19"/>
      <c r="B3359" s="20"/>
      <c r="C3359" s="20"/>
      <c r="D3359" s="21"/>
      <c r="E3359" s="22"/>
    </row>
    <row r="3360" spans="1:5">
      <c r="A3360" s="19"/>
      <c r="B3360" s="20"/>
      <c r="C3360" s="19" t="s">
        <v>2</v>
      </c>
      <c r="D3360" s="21"/>
      <c r="E3360" s="21"/>
    </row>
    <row r="3361" spans="1:5">
      <c r="A3361" s="19" t="s">
        <v>3</v>
      </c>
      <c r="B3361" s="23"/>
      <c r="C3361" s="20"/>
      <c r="D3361" s="22"/>
      <c r="E3361" s="22"/>
    </row>
    <row r="3362" spans="1:5">
      <c r="A3362" s="21" t="s">
        <v>325</v>
      </c>
      <c r="B3362" s="23"/>
      <c r="C3362" s="20"/>
      <c r="D3362" s="22"/>
      <c r="E3362" s="22"/>
    </row>
    <row r="3363" spans="1:5">
      <c r="A3363" s="21" t="s">
        <v>6</v>
      </c>
      <c r="B3363" s="23"/>
      <c r="C3363" s="20"/>
      <c r="D3363" s="22"/>
      <c r="E3363" s="22"/>
    </row>
    <row r="3364" spans="1:5">
      <c r="A3364" s="820" t="s">
        <v>7</v>
      </c>
      <c r="B3364" s="26" t="s">
        <v>8</v>
      </c>
      <c r="C3364" s="818" t="s">
        <v>9</v>
      </c>
      <c r="D3364" s="819"/>
      <c r="E3364" s="820" t="s">
        <v>10</v>
      </c>
    </row>
    <row r="3365" spans="1:5">
      <c r="A3365" s="27"/>
      <c r="B3365" s="28" t="s">
        <v>11</v>
      </c>
      <c r="C3365" s="820"/>
      <c r="D3365" s="29"/>
      <c r="E3365" s="27" t="s">
        <v>12</v>
      </c>
    </row>
    <row r="3366" spans="1:5">
      <c r="A3366" s="30"/>
      <c r="B3366" s="31"/>
      <c r="C3366" s="821" t="s">
        <v>13</v>
      </c>
      <c r="D3366" s="822" t="s">
        <v>14</v>
      </c>
      <c r="E3366" s="821"/>
    </row>
    <row r="3367" spans="1:5">
      <c r="A3367" s="34" t="s">
        <v>326</v>
      </c>
      <c r="B3367" s="34" t="s">
        <v>26</v>
      </c>
      <c r="C3367" s="34" t="s">
        <v>19</v>
      </c>
      <c r="D3367" s="35">
        <v>39294</v>
      </c>
      <c r="E3367" s="94">
        <v>-1150</v>
      </c>
    </row>
    <row r="3368" spans="1:5">
      <c r="A3368" s="280"/>
      <c r="B3368" s="280" t="s">
        <v>16</v>
      </c>
      <c r="C3368" s="280" t="s">
        <v>19</v>
      </c>
      <c r="D3368" s="38">
        <v>39386</v>
      </c>
      <c r="E3368" s="89">
        <v>2000</v>
      </c>
    </row>
    <row r="3369" spans="1:5">
      <c r="A3369" s="41"/>
      <c r="B3369" s="280" t="s">
        <v>26</v>
      </c>
      <c r="C3369" s="280" t="s">
        <v>19</v>
      </c>
      <c r="D3369" s="38">
        <v>39416</v>
      </c>
      <c r="E3369" s="88">
        <v>-11151.1</v>
      </c>
    </row>
    <row r="3370" spans="1:5">
      <c r="A3370" s="41"/>
      <c r="B3370" s="280" t="s">
        <v>26</v>
      </c>
      <c r="C3370" s="280" t="s">
        <v>19</v>
      </c>
      <c r="D3370" s="38">
        <v>39478</v>
      </c>
      <c r="E3370" s="88">
        <v>-1850</v>
      </c>
    </row>
    <row r="3371" spans="1:5">
      <c r="A3371" s="41"/>
      <c r="B3371" s="280" t="s">
        <v>26</v>
      </c>
      <c r="C3371" s="280" t="s">
        <v>19</v>
      </c>
      <c r="D3371" s="38">
        <v>39506</v>
      </c>
      <c r="E3371" s="88">
        <v>-3700</v>
      </c>
    </row>
    <row r="3372" spans="1:5">
      <c r="A3372" s="41"/>
      <c r="B3372" s="280" t="s">
        <v>26</v>
      </c>
      <c r="C3372" s="280" t="s">
        <v>19</v>
      </c>
      <c r="D3372" s="38">
        <v>39538</v>
      </c>
      <c r="E3372" s="88">
        <v>-16827.099999999999</v>
      </c>
    </row>
    <row r="3373" spans="1:5">
      <c r="A3373" s="41"/>
      <c r="B3373" s="280" t="s">
        <v>26</v>
      </c>
      <c r="C3373" s="280" t="s">
        <v>17</v>
      </c>
      <c r="D3373" s="38">
        <v>39583</v>
      </c>
      <c r="E3373" s="88">
        <v>-122</v>
      </c>
    </row>
    <row r="3374" spans="1:5">
      <c r="A3374" s="41"/>
      <c r="B3374" s="280" t="s">
        <v>26</v>
      </c>
      <c r="C3374" s="280" t="s">
        <v>19</v>
      </c>
      <c r="D3374" s="38">
        <v>39629</v>
      </c>
      <c r="E3374" s="88">
        <v>-234</v>
      </c>
    </row>
    <row r="3375" spans="1:5">
      <c r="A3375" s="41"/>
      <c r="B3375" s="280" t="s">
        <v>26</v>
      </c>
      <c r="C3375" s="280" t="s">
        <v>17</v>
      </c>
      <c r="D3375" s="38">
        <v>39644</v>
      </c>
      <c r="E3375" s="88">
        <v>-90</v>
      </c>
    </row>
    <row r="3376" spans="1:5">
      <c r="A3376" s="41"/>
      <c r="B3376" s="280" t="s">
        <v>26</v>
      </c>
      <c r="C3376" s="280" t="s">
        <v>19</v>
      </c>
      <c r="D3376" s="38">
        <v>39660</v>
      </c>
      <c r="E3376" s="88">
        <v>-88</v>
      </c>
    </row>
    <row r="3377" spans="1:5">
      <c r="A3377" s="41"/>
      <c r="B3377" s="280" t="s">
        <v>16</v>
      </c>
      <c r="C3377" s="280" t="s">
        <v>17</v>
      </c>
      <c r="D3377" s="38">
        <v>39675</v>
      </c>
      <c r="E3377" s="89">
        <v>13199</v>
      </c>
    </row>
    <row r="3378" spans="1:5">
      <c r="A3378" s="41"/>
      <c r="B3378" s="280" t="s">
        <v>26</v>
      </c>
      <c r="C3378" s="280" t="s">
        <v>19</v>
      </c>
      <c r="D3378" s="38">
        <v>39691</v>
      </c>
      <c r="E3378" s="88">
        <v>-47748</v>
      </c>
    </row>
    <row r="3379" spans="1:5">
      <c r="A3379" s="41"/>
      <c r="B3379" s="280" t="s">
        <v>16</v>
      </c>
      <c r="C3379" s="280" t="s">
        <v>19</v>
      </c>
      <c r="D3379" s="38">
        <v>39721</v>
      </c>
      <c r="E3379" s="89">
        <v>6621.1</v>
      </c>
    </row>
    <row r="3380" spans="1:5">
      <c r="A3380" s="41"/>
      <c r="B3380" s="280" t="s">
        <v>26</v>
      </c>
      <c r="C3380" s="280" t="s">
        <v>19</v>
      </c>
      <c r="D3380" s="38">
        <v>39751</v>
      </c>
      <c r="E3380" s="88">
        <v>-3720</v>
      </c>
    </row>
    <row r="3381" spans="1:5">
      <c r="A3381" s="41"/>
      <c r="B3381" s="280" t="s">
        <v>26</v>
      </c>
      <c r="C3381" s="280" t="s">
        <v>17</v>
      </c>
      <c r="D3381" s="38">
        <v>39767</v>
      </c>
      <c r="E3381" s="88">
        <v>-1850</v>
      </c>
    </row>
    <row r="3382" spans="1:5">
      <c r="A3382" s="41"/>
      <c r="B3382" s="280" t="s">
        <v>34</v>
      </c>
      <c r="C3382" s="280" t="s">
        <v>17</v>
      </c>
      <c r="D3382" s="38">
        <v>39828</v>
      </c>
      <c r="E3382" s="88">
        <v>-200</v>
      </c>
    </row>
    <row r="3383" spans="1:5">
      <c r="A3383" s="41"/>
      <c r="B3383" s="280" t="s">
        <v>16</v>
      </c>
      <c r="C3383" s="280" t="s">
        <v>17</v>
      </c>
      <c r="D3383" s="38">
        <v>39887</v>
      </c>
      <c r="E3383" s="89">
        <v>27423</v>
      </c>
    </row>
    <row r="3384" spans="1:5">
      <c r="A3384" s="41"/>
      <c r="B3384" s="280" t="s">
        <v>26</v>
      </c>
      <c r="C3384" s="280" t="s">
        <v>17</v>
      </c>
      <c r="D3384" s="38">
        <v>39918</v>
      </c>
      <c r="E3384" s="88">
        <v>-899</v>
      </c>
    </row>
    <row r="3385" spans="1:5">
      <c r="A3385" s="41"/>
      <c r="B3385" s="280" t="s">
        <v>26</v>
      </c>
      <c r="C3385" s="280" t="s">
        <v>17</v>
      </c>
      <c r="D3385" s="38">
        <v>39948</v>
      </c>
      <c r="E3385" s="88">
        <v>-9717</v>
      </c>
    </row>
    <row r="3386" spans="1:5">
      <c r="A3386" s="41"/>
      <c r="B3386" s="280" t="s">
        <v>26</v>
      </c>
      <c r="C3386" s="280" t="s">
        <v>17</v>
      </c>
      <c r="D3386" s="38">
        <v>40101</v>
      </c>
      <c r="E3386" s="88">
        <v>-72439.8</v>
      </c>
    </row>
    <row r="3387" spans="1:5">
      <c r="A3387" s="41"/>
      <c r="B3387" s="280" t="s">
        <v>26</v>
      </c>
      <c r="C3387" s="280" t="s">
        <v>19</v>
      </c>
      <c r="D3387" s="38">
        <v>40117</v>
      </c>
      <c r="E3387" s="88">
        <v>-85160</v>
      </c>
    </row>
    <row r="3388" spans="1:5">
      <c r="A3388" s="41"/>
      <c r="B3388" s="280" t="s">
        <v>26</v>
      </c>
      <c r="C3388" s="280" t="s">
        <v>17</v>
      </c>
      <c r="D3388" s="38">
        <v>40132</v>
      </c>
      <c r="E3388" s="88">
        <v>-65976</v>
      </c>
    </row>
    <row r="3389" spans="1:5">
      <c r="A3389" s="41"/>
      <c r="B3389" s="280" t="s">
        <v>28</v>
      </c>
      <c r="C3389" s="280" t="s">
        <v>19</v>
      </c>
      <c r="D3389" s="38">
        <v>40147</v>
      </c>
      <c r="E3389" s="89">
        <v>100</v>
      </c>
    </row>
    <row r="3390" spans="1:5">
      <c r="A3390" s="41"/>
      <c r="B3390" s="280" t="s">
        <v>16</v>
      </c>
      <c r="C3390" s="280" t="s">
        <v>19</v>
      </c>
      <c r="D3390" s="38">
        <v>40178</v>
      </c>
      <c r="E3390" s="89">
        <v>1546.6</v>
      </c>
    </row>
    <row r="3391" spans="1:5">
      <c r="A3391" s="41"/>
      <c r="B3391" s="280" t="s">
        <v>18</v>
      </c>
      <c r="C3391" s="280" t="s">
        <v>17</v>
      </c>
      <c r="D3391" s="168">
        <v>40862</v>
      </c>
      <c r="E3391" s="88">
        <v>-210</v>
      </c>
    </row>
    <row r="3392" spans="1:5">
      <c r="A3392" s="41"/>
      <c r="B3392" s="280" t="s">
        <v>26</v>
      </c>
      <c r="C3392" s="280" t="s">
        <v>17</v>
      </c>
      <c r="D3392" s="38">
        <v>40892</v>
      </c>
      <c r="E3392" s="88">
        <v>-3239</v>
      </c>
    </row>
    <row r="3393" spans="1:5">
      <c r="A3393" s="93"/>
      <c r="B3393" s="67" t="s">
        <v>58</v>
      </c>
      <c r="C3393" s="67" t="s">
        <v>17</v>
      </c>
      <c r="D3393" s="68">
        <v>41379</v>
      </c>
      <c r="E3393" s="128">
        <v>-3739</v>
      </c>
    </row>
    <row r="3394" spans="1:5">
      <c r="A3394" s="52"/>
      <c r="B3394" s="53"/>
      <c r="C3394" s="1253" t="s">
        <v>735</v>
      </c>
      <c r="D3394" s="1254"/>
      <c r="E3394" s="620">
        <f>SUM(E3367:E3393)</f>
        <v>-279220.30000000005</v>
      </c>
    </row>
    <row r="3395" spans="1:5">
      <c r="A3395" s="52"/>
      <c r="B3395" s="53"/>
      <c r="C3395" s="28"/>
      <c r="D3395" s="28"/>
      <c r="E3395" s="619"/>
    </row>
    <row r="3396" spans="1:5">
      <c r="A3396" s="52"/>
      <c r="B3396" s="53"/>
      <c r="C3396" s="28"/>
      <c r="D3396" s="28"/>
      <c r="E3396" s="619"/>
    </row>
    <row r="3397" spans="1:5">
      <c r="A3397" s="52"/>
      <c r="B3397" s="53"/>
      <c r="C3397" s="28"/>
      <c r="D3397" s="28"/>
      <c r="E3397" s="619"/>
    </row>
    <row r="3398" spans="1:5">
      <c r="A3398" s="19" t="s">
        <v>0</v>
      </c>
      <c r="B3398" s="40"/>
      <c r="C3398" s="40"/>
      <c r="D3398" s="40"/>
      <c r="E3398" s="40"/>
    </row>
    <row r="3399" spans="1:5">
      <c r="A3399" s="19" t="s">
        <v>1</v>
      </c>
      <c r="B3399" s="22"/>
      <c r="C3399" s="22"/>
      <c r="D3399" s="22"/>
      <c r="E3399" s="22"/>
    </row>
    <row r="3400" spans="1:5">
      <c r="A3400" s="19"/>
      <c r="B3400" s="20"/>
      <c r="C3400" s="20"/>
      <c r="D3400" s="21"/>
      <c r="E3400" s="22"/>
    </row>
    <row r="3401" spans="1:5">
      <c r="A3401" s="19"/>
      <c r="B3401" s="20"/>
      <c r="C3401" s="19" t="s">
        <v>2</v>
      </c>
      <c r="D3401" s="21"/>
      <c r="E3401" s="21"/>
    </row>
    <row r="3402" spans="1:5">
      <c r="A3402" s="19" t="s">
        <v>3</v>
      </c>
      <c r="B3402" s="23"/>
      <c r="C3402" s="20"/>
      <c r="D3402" s="22"/>
      <c r="E3402" s="22"/>
    </row>
    <row r="3403" spans="1:5">
      <c r="A3403" s="21" t="s">
        <v>325</v>
      </c>
      <c r="B3403" s="23"/>
      <c r="C3403" s="20"/>
      <c r="D3403" s="22"/>
      <c r="E3403" s="22"/>
    </row>
    <row r="3404" spans="1:5">
      <c r="A3404" s="21" t="s">
        <v>6</v>
      </c>
      <c r="B3404" s="23"/>
      <c r="C3404" s="20"/>
      <c r="D3404" s="22"/>
      <c r="E3404" s="22"/>
    </row>
    <row r="3405" spans="1:5">
      <c r="A3405" s="820" t="s">
        <v>7</v>
      </c>
      <c r="B3405" s="26" t="s">
        <v>8</v>
      </c>
      <c r="C3405" s="818" t="s">
        <v>9</v>
      </c>
      <c r="D3405" s="819"/>
      <c r="E3405" s="820" t="s">
        <v>10</v>
      </c>
    </row>
    <row r="3406" spans="1:5">
      <c r="A3406" s="27"/>
      <c r="B3406" s="28" t="s">
        <v>11</v>
      </c>
      <c r="C3406" s="820"/>
      <c r="D3406" s="29"/>
      <c r="E3406" s="27" t="s">
        <v>12</v>
      </c>
    </row>
    <row r="3407" spans="1:5">
      <c r="A3407" s="30"/>
      <c r="B3407" s="31"/>
      <c r="C3407" s="821" t="s">
        <v>13</v>
      </c>
      <c r="D3407" s="822" t="s">
        <v>14</v>
      </c>
      <c r="E3407" s="821"/>
    </row>
    <row r="3408" spans="1:5">
      <c r="A3408" s="34" t="s">
        <v>326</v>
      </c>
      <c r="B3408" s="1238" t="s">
        <v>734</v>
      </c>
      <c r="C3408" s="1262"/>
      <c r="D3408" s="1263"/>
      <c r="E3408" s="621">
        <f>+E3394</f>
        <v>-279220.30000000005</v>
      </c>
    </row>
    <row r="3409" spans="1:6">
      <c r="A3409" s="41"/>
      <c r="B3409" s="280" t="s">
        <v>16</v>
      </c>
      <c r="C3409" s="280" t="s">
        <v>17</v>
      </c>
      <c r="D3409" s="38">
        <v>42962</v>
      </c>
      <c r="E3409" s="89">
        <v>6120</v>
      </c>
    </row>
    <row r="3410" spans="1:6">
      <c r="A3410" s="41"/>
      <c r="B3410" s="280" t="s">
        <v>34</v>
      </c>
      <c r="C3410" s="280" t="s">
        <v>17</v>
      </c>
      <c r="D3410" s="38">
        <v>43174</v>
      </c>
      <c r="E3410" s="89">
        <f>3707637-372507</f>
        <v>3335130</v>
      </c>
      <c r="F3410" s="864">
        <v>3623</v>
      </c>
    </row>
    <row r="3411" spans="1:6">
      <c r="A3411" s="41"/>
      <c r="B3411" s="280" t="s">
        <v>34</v>
      </c>
      <c r="C3411" s="280" t="s">
        <v>19</v>
      </c>
      <c r="D3411" s="86">
        <v>43190</v>
      </c>
      <c r="E3411" s="89">
        <f>3508637-230045</f>
        <v>3278592</v>
      </c>
      <c r="F3411" s="864">
        <v>3623</v>
      </c>
    </row>
    <row r="3412" spans="1:6">
      <c r="A3412" s="41"/>
      <c r="B3412" s="280" t="s">
        <v>73</v>
      </c>
      <c r="C3412" s="280" t="s">
        <v>805</v>
      </c>
      <c r="D3412" s="38">
        <v>43220</v>
      </c>
      <c r="E3412" s="90">
        <v>-3138088</v>
      </c>
    </row>
    <row r="3413" spans="1:6">
      <c r="A3413" s="41"/>
      <c r="B3413" s="280" t="s">
        <v>34</v>
      </c>
      <c r="C3413" s="280" t="s">
        <v>17</v>
      </c>
      <c r="D3413" s="38">
        <v>43235</v>
      </c>
      <c r="E3413" s="89">
        <f>3000701-299890</f>
        <v>2700811</v>
      </c>
      <c r="F3413" s="864" t="s">
        <v>817</v>
      </c>
    </row>
    <row r="3414" spans="1:6">
      <c r="A3414" s="41"/>
      <c r="B3414" s="280" t="s">
        <v>34</v>
      </c>
      <c r="C3414" s="280" t="s">
        <v>19</v>
      </c>
      <c r="D3414" s="86">
        <v>43250</v>
      </c>
      <c r="E3414" s="89">
        <f>3498679-274231</f>
        <v>3224448</v>
      </c>
      <c r="F3414" s="864" t="s">
        <v>817</v>
      </c>
    </row>
    <row r="3415" spans="1:6">
      <c r="A3415" s="41"/>
      <c r="B3415" s="280"/>
      <c r="C3415" s="280"/>
      <c r="D3415" s="38"/>
      <c r="E3415" s="88"/>
    </row>
    <row r="3416" spans="1:6">
      <c r="A3416" s="41"/>
      <c r="B3416" s="280"/>
      <c r="C3416" s="280"/>
      <c r="D3416" s="38"/>
      <c r="E3416" s="88"/>
    </row>
    <row r="3417" spans="1:6">
      <c r="A3417" s="41"/>
      <c r="B3417" s="280"/>
      <c r="C3417" s="280"/>
      <c r="D3417" s="38"/>
      <c r="E3417" s="88"/>
    </row>
    <row r="3418" spans="1:6">
      <c r="A3418" s="41"/>
      <c r="B3418" s="280"/>
      <c r="C3418" s="280"/>
      <c r="D3418" s="38"/>
      <c r="E3418" s="88"/>
    </row>
    <row r="3419" spans="1:6">
      <c r="A3419" s="41"/>
      <c r="B3419" s="280"/>
      <c r="C3419" s="280"/>
      <c r="D3419" s="38"/>
      <c r="E3419" s="89"/>
    </row>
    <row r="3420" spans="1:6">
      <c r="A3420" s="41"/>
      <c r="B3420" s="280"/>
      <c r="C3420" s="280"/>
      <c r="D3420" s="38"/>
      <c r="E3420" s="88"/>
    </row>
    <row r="3421" spans="1:6">
      <c r="A3421" s="41"/>
      <c r="B3421" s="280"/>
      <c r="C3421" s="280"/>
      <c r="D3421" s="38"/>
      <c r="E3421" s="89"/>
    </row>
    <row r="3422" spans="1:6">
      <c r="A3422" s="41"/>
      <c r="B3422" s="280"/>
      <c r="C3422" s="280"/>
      <c r="D3422" s="38"/>
      <c r="E3422" s="88"/>
    </row>
    <row r="3423" spans="1:6">
      <c r="A3423" s="41"/>
      <c r="B3423" s="280"/>
      <c r="C3423" s="280"/>
      <c r="D3423" s="38"/>
      <c r="E3423" s="88"/>
    </row>
    <row r="3424" spans="1:6">
      <c r="A3424" s="41"/>
      <c r="B3424" s="280"/>
      <c r="C3424" s="280"/>
      <c r="D3424" s="38"/>
      <c r="E3424" s="88"/>
    </row>
    <row r="3425" spans="1:5">
      <c r="A3425" s="41"/>
      <c r="B3425" s="280"/>
      <c r="C3425" s="280"/>
      <c r="D3425" s="38"/>
      <c r="E3425" s="89"/>
    </row>
    <row r="3426" spans="1:5">
      <c r="A3426" s="41"/>
      <c r="B3426" s="280"/>
      <c r="C3426" s="280"/>
      <c r="D3426" s="38"/>
      <c r="E3426" s="88"/>
    </row>
    <row r="3427" spans="1:5">
      <c r="A3427" s="41"/>
      <c r="B3427" s="280"/>
      <c r="C3427" s="280"/>
      <c r="D3427" s="38"/>
      <c r="E3427" s="88"/>
    </row>
    <row r="3428" spans="1:5">
      <c r="A3428" s="41"/>
      <c r="B3428" s="280"/>
      <c r="C3428" s="280"/>
      <c r="D3428" s="38"/>
      <c r="E3428" s="88"/>
    </row>
    <row r="3429" spans="1:5">
      <c r="A3429" s="41"/>
      <c r="B3429" s="280"/>
      <c r="C3429" s="280"/>
      <c r="D3429" s="38"/>
      <c r="E3429" s="88"/>
    </row>
    <row r="3430" spans="1:5">
      <c r="A3430" s="41"/>
      <c r="B3430" s="280"/>
      <c r="C3430" s="280"/>
      <c r="D3430" s="168"/>
      <c r="E3430" s="88"/>
    </row>
    <row r="3431" spans="1:5">
      <c r="A3431" s="41"/>
      <c r="B3431" s="280"/>
      <c r="C3431" s="280"/>
      <c r="D3431" s="168"/>
      <c r="E3431" s="88"/>
    </row>
    <row r="3432" spans="1:5">
      <c r="A3432" s="41"/>
      <c r="B3432" s="280"/>
      <c r="C3432" s="280"/>
      <c r="D3432" s="168"/>
      <c r="E3432" s="88"/>
    </row>
    <row r="3433" spans="1:5">
      <c r="A3433" s="41"/>
      <c r="B3433" s="280"/>
      <c r="C3433" s="280"/>
      <c r="D3433" s="38"/>
      <c r="E3433" s="88"/>
    </row>
    <row r="3434" spans="1:5">
      <c r="A3434" s="41"/>
      <c r="B3434" s="280"/>
      <c r="C3434" s="280"/>
      <c r="D3434" s="38"/>
      <c r="E3434" s="88"/>
    </row>
    <row r="3435" spans="1:5">
      <c r="A3435" s="93"/>
      <c r="B3435" s="67"/>
      <c r="C3435" s="67"/>
      <c r="D3435" s="68"/>
      <c r="E3435" s="98"/>
    </row>
    <row r="3436" spans="1:5">
      <c r="A3436" s="52"/>
      <c r="B3436" s="53"/>
      <c r="C3436" s="1238" t="s">
        <v>801</v>
      </c>
      <c r="D3436" s="1239"/>
      <c r="E3436" s="204">
        <f>SUM(E3408:E3435)</f>
        <v>9127792.6999999993</v>
      </c>
    </row>
    <row r="3437" spans="1:5">
      <c r="A3437" s="52"/>
      <c r="B3437" s="53"/>
      <c r="C3437" s="53"/>
      <c r="D3437" s="28"/>
      <c r="E3437" s="175"/>
    </row>
    <row r="3438" spans="1:5">
      <c r="A3438" s="55" t="s">
        <v>23</v>
      </c>
      <c r="B3438" s="40"/>
      <c r="C3438" s="40"/>
      <c r="D3438" s="40"/>
      <c r="E3438" s="40"/>
    </row>
    <row r="3439" spans="1:5">
      <c r="A3439" s="19" t="s">
        <v>0</v>
      </c>
      <c r="B3439" s="40"/>
      <c r="C3439" s="40"/>
      <c r="D3439" s="40"/>
      <c r="E3439" s="40"/>
    </row>
    <row r="3440" spans="1:5">
      <c r="A3440" s="19" t="s">
        <v>1</v>
      </c>
      <c r="B3440" s="53"/>
      <c r="C3440" s="53"/>
      <c r="D3440" s="53"/>
      <c r="E3440" s="53"/>
    </row>
    <row r="3441" spans="1:6">
      <c r="A3441" s="19"/>
      <c r="B3441" s="20"/>
      <c r="C3441" s="20"/>
      <c r="D3441" s="21"/>
      <c r="E3441" s="22"/>
    </row>
    <row r="3442" spans="1:6">
      <c r="A3442" s="19"/>
      <c r="B3442" s="20"/>
      <c r="C3442" s="19" t="s">
        <v>2</v>
      </c>
      <c r="D3442" s="21"/>
      <c r="E3442" s="21"/>
    </row>
    <row r="3443" spans="1:6">
      <c r="A3443" s="19" t="s">
        <v>3</v>
      </c>
      <c r="B3443" s="23"/>
      <c r="C3443" s="20"/>
      <c r="D3443" s="22"/>
      <c r="E3443" s="22"/>
    </row>
    <row r="3444" spans="1:6">
      <c r="A3444" s="21"/>
      <c r="B3444" s="23"/>
      <c r="C3444" s="20"/>
      <c r="D3444" s="22"/>
      <c r="E3444" s="22"/>
    </row>
    <row r="3445" spans="1:6">
      <c r="A3445" s="21" t="s">
        <v>327</v>
      </c>
      <c r="B3445" s="23"/>
      <c r="C3445" s="20"/>
      <c r="D3445" s="22"/>
      <c r="E3445" s="22"/>
    </row>
    <row r="3446" spans="1:6">
      <c r="A3446" s="21" t="s">
        <v>5</v>
      </c>
      <c r="B3446" s="24"/>
      <c r="C3446" s="21"/>
      <c r="D3446" s="22"/>
      <c r="E3446" s="22"/>
    </row>
    <row r="3447" spans="1:6">
      <c r="A3447" s="21" t="s">
        <v>6</v>
      </c>
      <c r="B3447" s="24"/>
      <c r="C3447" s="21"/>
      <c r="D3447" s="22"/>
      <c r="E3447" s="22"/>
    </row>
    <row r="3448" spans="1:6">
      <c r="A3448" s="820" t="s">
        <v>7</v>
      </c>
      <c r="B3448" s="26" t="s">
        <v>8</v>
      </c>
      <c r="C3448" s="818" t="s">
        <v>9</v>
      </c>
      <c r="D3448" s="819"/>
      <c r="E3448" s="820" t="s">
        <v>10</v>
      </c>
    </row>
    <row r="3449" spans="1:6">
      <c r="A3449" s="27"/>
      <c r="B3449" s="28" t="s">
        <v>11</v>
      </c>
      <c r="C3449" s="820"/>
      <c r="D3449" s="29"/>
      <c r="E3449" s="27" t="s">
        <v>12</v>
      </c>
    </row>
    <row r="3450" spans="1:6">
      <c r="A3450" s="30"/>
      <c r="B3450" s="31"/>
      <c r="C3450" s="821" t="s">
        <v>13</v>
      </c>
      <c r="D3450" s="822" t="s">
        <v>14</v>
      </c>
      <c r="E3450" s="821"/>
    </row>
    <row r="3451" spans="1:6">
      <c r="A3451" s="34" t="s">
        <v>328</v>
      </c>
      <c r="B3451" s="280" t="s">
        <v>34</v>
      </c>
      <c r="C3451" s="280" t="s">
        <v>19</v>
      </c>
      <c r="D3451" s="86">
        <v>43250</v>
      </c>
      <c r="E3451" s="114">
        <f>492985-133484</f>
        <v>359501</v>
      </c>
      <c r="F3451" s="864" t="s">
        <v>817</v>
      </c>
    </row>
    <row r="3452" spans="1:6">
      <c r="A3452" s="280"/>
      <c r="B3452" s="280" t="s">
        <v>73</v>
      </c>
      <c r="C3452" s="280" t="s">
        <v>781</v>
      </c>
      <c r="D3452" s="86">
        <v>43250</v>
      </c>
      <c r="E3452" s="90">
        <v>-773681</v>
      </c>
    </row>
    <row r="3453" spans="1:6">
      <c r="A3453" s="41"/>
      <c r="B3453" s="280"/>
      <c r="C3453" s="280"/>
      <c r="D3453" s="38"/>
      <c r="E3453" s="89"/>
    </row>
    <row r="3454" spans="1:6">
      <c r="A3454" s="41"/>
      <c r="B3454" s="280"/>
      <c r="C3454" s="280"/>
      <c r="D3454" s="38"/>
      <c r="E3454" s="114"/>
    </row>
    <row r="3455" spans="1:6">
      <c r="A3455" s="41"/>
      <c r="B3455" s="280"/>
      <c r="C3455" s="280"/>
      <c r="D3455" s="38"/>
      <c r="E3455" s="89"/>
    </row>
    <row r="3456" spans="1:6">
      <c r="A3456" s="41"/>
      <c r="B3456" s="280"/>
      <c r="C3456" s="280"/>
      <c r="D3456" s="38"/>
      <c r="E3456" s="89"/>
    </row>
    <row r="3457" spans="1:5">
      <c r="A3457" s="41"/>
      <c r="B3457" s="280"/>
      <c r="C3457" s="280"/>
      <c r="D3457" s="38"/>
      <c r="E3457" s="89"/>
    </row>
    <row r="3458" spans="1:5">
      <c r="A3458" s="41"/>
      <c r="B3458" s="280"/>
      <c r="C3458" s="280"/>
      <c r="D3458" s="38"/>
      <c r="E3458" s="89"/>
    </row>
    <row r="3459" spans="1:5">
      <c r="A3459" s="280"/>
      <c r="B3459" s="280"/>
      <c r="C3459" s="280"/>
      <c r="D3459" s="38"/>
      <c r="E3459" s="88"/>
    </row>
    <row r="3460" spans="1:5">
      <c r="A3460" s="41"/>
      <c r="B3460" s="280"/>
      <c r="C3460" s="280"/>
      <c r="D3460" s="38"/>
      <c r="E3460" s="88"/>
    </row>
    <row r="3461" spans="1:5">
      <c r="A3461" s="47"/>
      <c r="B3461" s="28"/>
      <c r="C3461" s="27"/>
      <c r="D3461" s="148"/>
      <c r="E3461" s="27"/>
    </row>
    <row r="3462" spans="1:5">
      <c r="A3462" s="47"/>
      <c r="B3462" s="27"/>
      <c r="C3462" s="27"/>
      <c r="D3462" s="27"/>
      <c r="E3462" s="27"/>
    </row>
    <row r="3463" spans="1:5">
      <c r="A3463" s="280"/>
      <c r="B3463" s="280"/>
      <c r="C3463" s="280"/>
      <c r="D3463" s="38"/>
      <c r="E3463" s="88"/>
    </row>
    <row r="3464" spans="1:5">
      <c r="A3464" s="280"/>
      <c r="B3464" s="280"/>
      <c r="C3464" s="280"/>
      <c r="D3464" s="38"/>
      <c r="E3464" s="88"/>
    </row>
    <row r="3465" spans="1:5">
      <c r="A3465" s="41"/>
      <c r="B3465" s="280"/>
      <c r="C3465" s="280"/>
      <c r="D3465" s="38"/>
      <c r="E3465" s="88"/>
    </row>
    <row r="3466" spans="1:5">
      <c r="A3466" s="41"/>
      <c r="B3466" s="280"/>
      <c r="C3466" s="280"/>
      <c r="D3466" s="38"/>
      <c r="E3466" s="88"/>
    </row>
    <row r="3467" spans="1:5">
      <c r="A3467" s="41"/>
      <c r="B3467" s="280"/>
      <c r="C3467" s="280"/>
      <c r="D3467" s="38"/>
      <c r="E3467" s="88"/>
    </row>
    <row r="3468" spans="1:5">
      <c r="A3468" s="41"/>
      <c r="B3468" s="280"/>
      <c r="C3468" s="280"/>
      <c r="D3468" s="38"/>
      <c r="E3468" s="89"/>
    </row>
    <row r="3469" spans="1:5">
      <c r="A3469" s="280"/>
      <c r="B3469" s="281"/>
      <c r="C3469" s="280"/>
      <c r="D3469" s="45"/>
      <c r="E3469" s="46"/>
    </row>
    <row r="3470" spans="1:5">
      <c r="A3470" s="280"/>
      <c r="B3470" s="281"/>
      <c r="C3470" s="280"/>
      <c r="D3470" s="45"/>
      <c r="E3470" s="46"/>
    </row>
    <row r="3471" spans="1:5">
      <c r="A3471" s="280"/>
      <c r="B3471" s="281"/>
      <c r="C3471" s="280"/>
      <c r="D3471" s="45"/>
      <c r="E3471" s="46"/>
    </row>
    <row r="3472" spans="1:5">
      <c r="A3472" s="280"/>
      <c r="B3472" s="281"/>
      <c r="C3472" s="280"/>
      <c r="D3472" s="45"/>
      <c r="E3472" s="46"/>
    </row>
    <row r="3473" spans="1:5">
      <c r="A3473" s="280"/>
      <c r="B3473" s="281"/>
      <c r="C3473" s="280"/>
      <c r="D3473" s="45"/>
      <c r="E3473" s="46"/>
    </row>
    <row r="3474" spans="1:5">
      <c r="A3474" s="280"/>
      <c r="B3474" s="281"/>
      <c r="C3474" s="280"/>
      <c r="D3474" s="45"/>
      <c r="E3474" s="46"/>
    </row>
    <row r="3475" spans="1:5">
      <c r="A3475" s="280"/>
      <c r="B3475" s="281"/>
      <c r="C3475" s="280"/>
      <c r="D3475" s="45"/>
      <c r="E3475" s="46"/>
    </row>
    <row r="3476" spans="1:5">
      <c r="A3476" s="47"/>
      <c r="B3476" s="48"/>
      <c r="C3476" s="47"/>
      <c r="D3476" s="49"/>
      <c r="E3476" s="50"/>
    </row>
    <row r="3477" spans="1:5">
      <c r="A3477" s="30"/>
      <c r="B3477" s="176"/>
      <c r="C3477" s="177"/>
      <c r="D3477" s="40"/>
      <c r="E3477" s="50"/>
    </row>
    <row r="3478" spans="1:5">
      <c r="A3478" s="52"/>
      <c r="B3478" s="53"/>
      <c r="C3478" s="1238" t="s">
        <v>801</v>
      </c>
      <c r="D3478" s="1239"/>
      <c r="E3478" s="62">
        <f>SUM(E3451:E3477)</f>
        <v>-414180</v>
      </c>
    </row>
    <row r="3479" spans="1:5">
      <c r="A3479" s="55" t="s">
        <v>23</v>
      </c>
      <c r="B3479" s="40"/>
      <c r="C3479" s="40"/>
      <c r="D3479" s="40"/>
      <c r="E3479" s="40"/>
    </row>
    <row r="3480" spans="1:5">
      <c r="A3480" s="19" t="s">
        <v>0</v>
      </c>
      <c r="B3480" s="40"/>
      <c r="C3480" s="40"/>
      <c r="D3480" s="40"/>
      <c r="E3480" s="40"/>
    </row>
    <row r="3481" spans="1:5">
      <c r="A3481" s="19" t="s">
        <v>1</v>
      </c>
      <c r="B3481" s="22"/>
      <c r="C3481" s="22"/>
      <c r="D3481" s="22"/>
      <c r="E3481" s="22"/>
    </row>
    <row r="3482" spans="1:5">
      <c r="A3482" s="19"/>
      <c r="B3482" s="20"/>
      <c r="C3482" s="20"/>
      <c r="D3482" s="21"/>
      <c r="E3482" s="22"/>
    </row>
    <row r="3483" spans="1:5">
      <c r="A3483" s="19"/>
      <c r="B3483" s="20"/>
      <c r="C3483" s="19" t="s">
        <v>2</v>
      </c>
      <c r="D3483" s="21"/>
      <c r="E3483" s="21"/>
    </row>
    <row r="3484" spans="1:5">
      <c r="A3484" s="19" t="s">
        <v>3</v>
      </c>
      <c r="B3484" s="23"/>
      <c r="C3484" s="20"/>
      <c r="D3484" s="22"/>
      <c r="E3484" s="22"/>
    </row>
    <row r="3485" spans="1:5">
      <c r="A3485" s="21"/>
      <c r="B3485" s="23"/>
      <c r="C3485" s="20"/>
      <c r="D3485" s="22"/>
      <c r="E3485" s="22"/>
    </row>
    <row r="3486" spans="1:5">
      <c r="A3486" s="21" t="s">
        <v>329</v>
      </c>
      <c r="B3486" s="23"/>
      <c r="C3486" s="20"/>
      <c r="D3486" s="22"/>
      <c r="E3486" s="22"/>
    </row>
    <row r="3487" spans="1:5">
      <c r="A3487" s="21" t="s">
        <v>5</v>
      </c>
      <c r="B3487" s="24"/>
      <c r="C3487" s="21"/>
      <c r="D3487" s="22"/>
      <c r="E3487" s="22"/>
    </row>
    <row r="3488" spans="1:5">
      <c r="A3488" s="21" t="s">
        <v>6</v>
      </c>
      <c r="B3488" s="24"/>
      <c r="C3488" s="21"/>
      <c r="D3488" s="22"/>
      <c r="E3488" s="22"/>
    </row>
    <row r="3489" spans="1:5">
      <c r="A3489" s="820" t="s">
        <v>7</v>
      </c>
      <c r="B3489" s="26" t="s">
        <v>8</v>
      </c>
      <c r="C3489" s="818" t="s">
        <v>9</v>
      </c>
      <c r="D3489" s="819"/>
      <c r="E3489" s="820" t="s">
        <v>10</v>
      </c>
    </row>
    <row r="3490" spans="1:5">
      <c r="A3490" s="27"/>
      <c r="B3490" s="28" t="s">
        <v>11</v>
      </c>
      <c r="C3490" s="820"/>
      <c r="D3490" s="29"/>
      <c r="E3490" s="27" t="s">
        <v>12</v>
      </c>
    </row>
    <row r="3491" spans="1:5">
      <c r="A3491" s="30"/>
      <c r="B3491" s="31"/>
      <c r="C3491" s="821" t="s">
        <v>13</v>
      </c>
      <c r="D3491" s="822" t="s">
        <v>14</v>
      </c>
      <c r="E3491" s="821"/>
    </row>
    <row r="3492" spans="1:5">
      <c r="A3492" s="34" t="s">
        <v>330</v>
      </c>
      <c r="B3492" s="34" t="s">
        <v>16</v>
      </c>
      <c r="C3492" s="280" t="s">
        <v>17</v>
      </c>
      <c r="D3492" s="35">
        <v>39948</v>
      </c>
      <c r="E3492" s="214">
        <v>1097.9000000000001</v>
      </c>
    </row>
    <row r="3493" spans="1:5">
      <c r="A3493" s="280"/>
      <c r="B3493" s="280" t="s">
        <v>16</v>
      </c>
      <c r="C3493" s="280" t="s">
        <v>19</v>
      </c>
      <c r="D3493" s="38">
        <v>39964</v>
      </c>
      <c r="E3493" s="711">
        <v>363.8</v>
      </c>
    </row>
    <row r="3494" spans="1:5">
      <c r="A3494" s="41"/>
      <c r="B3494" s="280" t="s">
        <v>16</v>
      </c>
      <c r="C3494" s="280" t="s">
        <v>17</v>
      </c>
      <c r="D3494" s="38">
        <v>39979</v>
      </c>
      <c r="E3494" s="711">
        <v>5742.65</v>
      </c>
    </row>
    <row r="3495" spans="1:5">
      <c r="A3495" s="41"/>
      <c r="B3495" s="280" t="s">
        <v>16</v>
      </c>
      <c r="C3495" s="280" t="s">
        <v>19</v>
      </c>
      <c r="D3495" s="38">
        <v>39994</v>
      </c>
      <c r="E3495" s="91">
        <v>3481.1</v>
      </c>
    </row>
    <row r="3496" spans="1:5">
      <c r="A3496" s="41"/>
      <c r="B3496" s="280" t="s">
        <v>16</v>
      </c>
      <c r="C3496" s="280" t="s">
        <v>17</v>
      </c>
      <c r="D3496" s="38">
        <v>40009</v>
      </c>
      <c r="E3496" s="711">
        <v>7171.35</v>
      </c>
    </row>
    <row r="3497" spans="1:5">
      <c r="A3497" s="41"/>
      <c r="B3497" s="280" t="s">
        <v>16</v>
      </c>
      <c r="C3497" s="280" t="s">
        <v>19</v>
      </c>
      <c r="D3497" s="38">
        <v>40025</v>
      </c>
      <c r="E3497" s="91">
        <v>3022.1</v>
      </c>
    </row>
    <row r="3498" spans="1:5">
      <c r="A3498" s="41"/>
      <c r="B3498" s="280" t="s">
        <v>26</v>
      </c>
      <c r="C3498" s="280" t="s">
        <v>17</v>
      </c>
      <c r="D3498" s="38">
        <v>40040</v>
      </c>
      <c r="E3498" s="170">
        <v>-21332.7</v>
      </c>
    </row>
    <row r="3499" spans="1:5">
      <c r="A3499" s="41"/>
      <c r="B3499" s="280" t="s">
        <v>16</v>
      </c>
      <c r="C3499" s="280" t="s">
        <v>19</v>
      </c>
      <c r="D3499" s="38">
        <v>40056</v>
      </c>
      <c r="E3499" s="711">
        <v>939.3</v>
      </c>
    </row>
    <row r="3500" spans="1:5">
      <c r="A3500" s="41"/>
      <c r="B3500" s="280" t="s">
        <v>827</v>
      </c>
      <c r="C3500" s="280" t="s">
        <v>17</v>
      </c>
      <c r="D3500" s="38">
        <v>40071</v>
      </c>
      <c r="E3500" s="170">
        <v>-100</v>
      </c>
    </row>
    <row r="3501" spans="1:5">
      <c r="A3501" s="41"/>
      <c r="B3501" s="280" t="s">
        <v>34</v>
      </c>
      <c r="C3501" s="280" t="s">
        <v>17</v>
      </c>
      <c r="D3501" s="38">
        <v>40101</v>
      </c>
      <c r="E3501" s="711">
        <v>101.4</v>
      </c>
    </row>
    <row r="3502" spans="1:5">
      <c r="A3502" s="41"/>
      <c r="B3502" s="280" t="s">
        <v>34</v>
      </c>
      <c r="C3502" s="280" t="s">
        <v>19</v>
      </c>
      <c r="D3502" s="38">
        <v>40117</v>
      </c>
      <c r="E3502" s="711">
        <v>600</v>
      </c>
    </row>
    <row r="3503" spans="1:5">
      <c r="A3503" s="41"/>
      <c r="B3503" s="280" t="s">
        <v>73</v>
      </c>
      <c r="C3503" s="280"/>
      <c r="D3503" s="38">
        <v>40147</v>
      </c>
      <c r="E3503" s="88">
        <v>-40008</v>
      </c>
    </row>
    <row r="3504" spans="1:5">
      <c r="A3504" s="41"/>
      <c r="B3504" s="280" t="s">
        <v>16</v>
      </c>
      <c r="C3504" s="280" t="s">
        <v>17</v>
      </c>
      <c r="D3504" s="38">
        <v>40132</v>
      </c>
      <c r="E3504" s="89">
        <v>789</v>
      </c>
    </row>
    <row r="3505" spans="1:6">
      <c r="A3505" s="41"/>
      <c r="B3505" s="280" t="s">
        <v>16</v>
      </c>
      <c r="C3505" s="280" t="s">
        <v>17</v>
      </c>
      <c r="D3505" s="38">
        <v>40193</v>
      </c>
      <c r="E3505" s="89">
        <v>676.15</v>
      </c>
    </row>
    <row r="3506" spans="1:6">
      <c r="A3506" s="41"/>
      <c r="B3506" s="280" t="s">
        <v>34</v>
      </c>
      <c r="C3506" s="280" t="s">
        <v>19</v>
      </c>
      <c r="D3506" s="38">
        <v>40237</v>
      </c>
      <c r="E3506" s="88">
        <v>-35876.199999999997</v>
      </c>
    </row>
    <row r="3507" spans="1:6">
      <c r="A3507" s="41"/>
      <c r="B3507" s="280" t="s">
        <v>73</v>
      </c>
      <c r="C3507" s="280" t="s">
        <v>61</v>
      </c>
      <c r="D3507" s="168">
        <v>40923</v>
      </c>
      <c r="E3507" s="88">
        <v>-6540</v>
      </c>
    </row>
    <row r="3508" spans="1:6">
      <c r="A3508" s="280"/>
      <c r="B3508" s="280" t="s">
        <v>73</v>
      </c>
      <c r="C3508" s="280" t="s">
        <v>781</v>
      </c>
      <c r="D3508" s="38">
        <v>43250</v>
      </c>
      <c r="E3508" s="46">
        <v>-9233961</v>
      </c>
    </row>
    <row r="3509" spans="1:6">
      <c r="A3509" s="280"/>
      <c r="B3509" s="280" t="s">
        <v>34</v>
      </c>
      <c r="C3509" s="280" t="s">
        <v>19</v>
      </c>
      <c r="D3509" s="86">
        <v>43250</v>
      </c>
      <c r="E3509" s="46">
        <f>7950137-1264689</f>
        <v>6685448</v>
      </c>
      <c r="F3509" s="864" t="s">
        <v>817</v>
      </c>
    </row>
    <row r="3510" spans="1:6">
      <c r="A3510" s="280"/>
      <c r="B3510" s="281"/>
      <c r="C3510" s="280"/>
      <c r="D3510" s="38"/>
      <c r="E3510" s="46">
        <v>1</v>
      </c>
    </row>
    <row r="3511" spans="1:6">
      <c r="A3511" s="280"/>
      <c r="B3511" s="281"/>
      <c r="C3511" s="280"/>
      <c r="D3511" s="38"/>
      <c r="E3511" s="46"/>
    </row>
    <row r="3512" spans="1:6">
      <c r="A3512" s="280"/>
      <c r="B3512" s="281"/>
      <c r="C3512" s="280"/>
      <c r="D3512" s="38"/>
      <c r="E3512" s="46"/>
    </row>
    <row r="3513" spans="1:6">
      <c r="A3513" s="280"/>
      <c r="B3513" s="281"/>
      <c r="C3513" s="280"/>
      <c r="D3513" s="38"/>
      <c r="E3513" s="46"/>
    </row>
    <row r="3514" spans="1:6">
      <c r="A3514" s="280"/>
      <c r="B3514" s="281"/>
      <c r="C3514" s="280"/>
      <c r="D3514" s="38"/>
      <c r="E3514" s="46"/>
    </row>
    <row r="3515" spans="1:6">
      <c r="A3515" s="280"/>
      <c r="B3515" s="280"/>
      <c r="C3515" s="280"/>
      <c r="D3515" s="38"/>
      <c r="E3515" s="46"/>
    </row>
    <row r="3516" spans="1:6">
      <c r="A3516" s="280"/>
      <c r="B3516" s="280"/>
      <c r="C3516" s="280"/>
      <c r="D3516" s="38"/>
      <c r="E3516" s="46"/>
    </row>
    <row r="3517" spans="1:6">
      <c r="A3517" s="47"/>
      <c r="B3517" s="48"/>
      <c r="C3517" s="47"/>
      <c r="D3517" s="49"/>
      <c r="E3517" s="50"/>
    </row>
    <row r="3518" spans="1:6">
      <c r="A3518" s="30"/>
      <c r="B3518" s="51"/>
      <c r="C3518" s="30"/>
      <c r="D3518" s="49"/>
      <c r="E3518" s="50"/>
    </row>
    <row r="3519" spans="1:6">
      <c r="A3519" s="52"/>
      <c r="B3519" s="53"/>
      <c r="C3519" s="1238" t="s">
        <v>801</v>
      </c>
      <c r="D3519" s="1239"/>
      <c r="E3519" s="62">
        <f>SUM(E3492:E3518)</f>
        <v>-2628384.1500000004</v>
      </c>
    </row>
    <row r="3520" spans="1:6">
      <c r="A3520" s="55" t="s">
        <v>23</v>
      </c>
      <c r="B3520" s="40"/>
      <c r="C3520" s="40"/>
      <c r="D3520" s="40"/>
      <c r="E3520" s="40"/>
    </row>
    <row r="3521" spans="1:5">
      <c r="A3521" s="19" t="s">
        <v>0</v>
      </c>
      <c r="B3521" s="40"/>
      <c r="C3521" s="40"/>
      <c r="D3521" s="40"/>
      <c r="E3521" s="40"/>
    </row>
    <row r="3522" spans="1:5">
      <c r="A3522" s="19" t="s">
        <v>1</v>
      </c>
      <c r="B3522" s="53"/>
      <c r="C3522" s="53"/>
      <c r="D3522" s="53"/>
      <c r="E3522" s="53"/>
    </row>
    <row r="3523" spans="1:5">
      <c r="A3523" s="19"/>
      <c r="B3523" s="20"/>
      <c r="C3523" s="20"/>
      <c r="D3523" s="21"/>
      <c r="E3523" s="22"/>
    </row>
    <row r="3524" spans="1:5">
      <c r="A3524" s="19"/>
      <c r="B3524" s="20"/>
      <c r="C3524" s="19" t="s">
        <v>2</v>
      </c>
      <c r="D3524" s="21"/>
      <c r="E3524" s="21"/>
    </row>
    <row r="3525" spans="1:5">
      <c r="A3525" s="19" t="s">
        <v>3</v>
      </c>
      <c r="B3525" s="23"/>
      <c r="C3525" s="20"/>
      <c r="D3525" s="22"/>
      <c r="E3525" s="22"/>
    </row>
    <row r="3526" spans="1:5">
      <c r="A3526" s="21"/>
      <c r="B3526" s="23"/>
      <c r="C3526" s="20"/>
      <c r="D3526" s="22"/>
      <c r="E3526" s="22"/>
    </row>
    <row r="3527" spans="1:5">
      <c r="A3527" s="21" t="s">
        <v>332</v>
      </c>
      <c r="B3527" s="23"/>
      <c r="C3527" s="20"/>
      <c r="D3527" s="22"/>
      <c r="E3527" s="22"/>
    </row>
    <row r="3528" spans="1:5">
      <c r="A3528" s="21" t="s">
        <v>5</v>
      </c>
      <c r="B3528" s="24"/>
      <c r="C3528" s="21"/>
      <c r="D3528" s="22"/>
      <c r="E3528" s="22"/>
    </row>
    <row r="3529" spans="1:5">
      <c r="A3529" s="21" t="s">
        <v>6</v>
      </c>
      <c r="B3529" s="24"/>
      <c r="C3529" s="21"/>
      <c r="D3529" s="22"/>
      <c r="E3529" s="22"/>
    </row>
    <row r="3530" spans="1:5">
      <c r="A3530" s="820" t="s">
        <v>7</v>
      </c>
      <c r="B3530" s="26" t="s">
        <v>8</v>
      </c>
      <c r="C3530" s="818" t="s">
        <v>9</v>
      </c>
      <c r="D3530" s="819"/>
      <c r="E3530" s="820" t="s">
        <v>10</v>
      </c>
    </row>
    <row r="3531" spans="1:5">
      <c r="A3531" s="27"/>
      <c r="B3531" s="28" t="s">
        <v>11</v>
      </c>
      <c r="C3531" s="820"/>
      <c r="D3531" s="29"/>
      <c r="E3531" s="27" t="s">
        <v>12</v>
      </c>
    </row>
    <row r="3532" spans="1:5">
      <c r="A3532" s="30"/>
      <c r="B3532" s="31"/>
      <c r="C3532" s="821" t="s">
        <v>13</v>
      </c>
      <c r="D3532" s="822" t="s">
        <v>14</v>
      </c>
      <c r="E3532" s="821"/>
    </row>
    <row r="3533" spans="1:5">
      <c r="A3533" s="34" t="s">
        <v>333</v>
      </c>
      <c r="B3533" s="34" t="s">
        <v>334</v>
      </c>
      <c r="C3533" s="34" t="s">
        <v>19</v>
      </c>
      <c r="D3533" s="35">
        <v>40025</v>
      </c>
      <c r="E3533" s="198">
        <v>-4871</v>
      </c>
    </row>
    <row r="3534" spans="1:5">
      <c r="A3534" s="280"/>
      <c r="B3534" s="280" t="s">
        <v>335</v>
      </c>
      <c r="C3534" s="280" t="s">
        <v>336</v>
      </c>
      <c r="D3534" s="38">
        <v>40086</v>
      </c>
      <c r="E3534" s="200">
        <v>-9051</v>
      </c>
    </row>
    <row r="3535" spans="1:5">
      <c r="A3535" s="41"/>
      <c r="B3535" s="280" t="s">
        <v>337</v>
      </c>
      <c r="C3535" s="280" t="s">
        <v>17</v>
      </c>
      <c r="D3535" s="38">
        <v>40497</v>
      </c>
      <c r="E3535" s="201">
        <v>35717</v>
      </c>
    </row>
    <row r="3536" spans="1:5">
      <c r="A3536" s="41"/>
      <c r="B3536" s="280" t="s">
        <v>73</v>
      </c>
      <c r="C3536" s="282" t="s">
        <v>292</v>
      </c>
      <c r="D3536" s="38">
        <v>43131</v>
      </c>
      <c r="E3536" s="284">
        <v>-14362</v>
      </c>
    </row>
    <row r="3537" spans="1:6">
      <c r="A3537" s="41"/>
      <c r="B3537" s="280" t="s">
        <v>34</v>
      </c>
      <c r="C3537" s="280" t="s">
        <v>19</v>
      </c>
      <c r="D3537" s="38">
        <v>43220</v>
      </c>
      <c r="E3537" s="284">
        <v>800186</v>
      </c>
    </row>
    <row r="3538" spans="1:6">
      <c r="A3538" s="280"/>
      <c r="B3538" s="280" t="s">
        <v>73</v>
      </c>
      <c r="C3538" s="280" t="s">
        <v>760</v>
      </c>
      <c r="D3538" s="38">
        <v>43220</v>
      </c>
      <c r="E3538" s="200">
        <v>-16720</v>
      </c>
    </row>
    <row r="3539" spans="1:6">
      <c r="A3539" s="280"/>
      <c r="B3539" s="280" t="s">
        <v>73</v>
      </c>
      <c r="C3539" s="280" t="s">
        <v>767</v>
      </c>
      <c r="D3539" s="38">
        <v>43250</v>
      </c>
      <c r="E3539" s="200">
        <v>-795047</v>
      </c>
    </row>
    <row r="3540" spans="1:6">
      <c r="A3540" s="41"/>
      <c r="B3540" s="843" t="s">
        <v>34</v>
      </c>
      <c r="C3540" s="843" t="s">
        <v>19</v>
      </c>
      <c r="D3540" s="844">
        <v>43250</v>
      </c>
      <c r="E3540" s="845">
        <v>595842</v>
      </c>
      <c r="F3540" s="864" t="s">
        <v>750</v>
      </c>
    </row>
    <row r="3541" spans="1:6">
      <c r="A3541" s="41"/>
      <c r="B3541" s="124" t="s">
        <v>34</v>
      </c>
      <c r="C3541" s="124" t="s">
        <v>19</v>
      </c>
      <c r="D3541" s="125">
        <v>43250</v>
      </c>
      <c r="E3541" s="861">
        <v>706477</v>
      </c>
      <c r="F3541" s="864" t="s">
        <v>817</v>
      </c>
    </row>
    <row r="3542" spans="1:6">
      <c r="A3542" s="41"/>
      <c r="B3542" s="280"/>
      <c r="C3542" s="280"/>
      <c r="D3542" s="38"/>
      <c r="E3542" s="212"/>
    </row>
    <row r="3543" spans="1:6">
      <c r="A3543" s="41"/>
      <c r="B3543" s="280"/>
      <c r="C3543" s="280"/>
      <c r="D3543" s="38"/>
      <c r="E3543" s="200"/>
    </row>
    <row r="3544" spans="1:6">
      <c r="A3544" s="47"/>
      <c r="B3544" s="28"/>
      <c r="C3544" s="27"/>
      <c r="D3544" s="148"/>
      <c r="E3544" s="212"/>
    </row>
    <row r="3545" spans="1:6">
      <c r="A3545" s="47"/>
      <c r="B3545" s="27"/>
      <c r="C3545" s="27"/>
      <c r="D3545" s="27"/>
      <c r="E3545" s="842"/>
    </row>
    <row r="3546" spans="1:6">
      <c r="A3546" s="280"/>
      <c r="B3546" s="280"/>
      <c r="C3546" s="280"/>
      <c r="D3546" s="38"/>
      <c r="E3546" s="200"/>
    </row>
    <row r="3547" spans="1:6">
      <c r="A3547" s="41"/>
      <c r="B3547" s="280"/>
      <c r="C3547" s="280"/>
      <c r="D3547" s="38"/>
      <c r="E3547" s="200"/>
    </row>
    <row r="3548" spans="1:6">
      <c r="A3548" s="41"/>
      <c r="B3548" s="280"/>
      <c r="C3548" s="280"/>
      <c r="D3548" s="38"/>
      <c r="E3548" s="200"/>
    </row>
    <row r="3549" spans="1:6">
      <c r="A3549" s="41"/>
      <c r="B3549" s="280"/>
      <c r="C3549" s="280"/>
      <c r="D3549" s="38"/>
      <c r="E3549" s="200"/>
    </row>
    <row r="3550" spans="1:6">
      <c r="A3550" s="41"/>
      <c r="B3550" s="280"/>
      <c r="C3550" s="280"/>
      <c r="D3550" s="38"/>
      <c r="E3550" s="284"/>
    </row>
    <row r="3551" spans="1:6">
      <c r="A3551" s="280"/>
      <c r="B3551" s="281"/>
      <c r="C3551" s="280"/>
      <c r="D3551" s="45"/>
      <c r="E3551" s="202"/>
    </row>
    <row r="3552" spans="1:6">
      <c r="A3552" s="280"/>
      <c r="B3552" s="281"/>
      <c r="C3552" s="280"/>
      <c r="D3552" s="45"/>
      <c r="E3552" s="202"/>
    </row>
    <row r="3553" spans="1:5">
      <c r="A3553" s="280"/>
      <c r="B3553" s="281"/>
      <c r="C3553" s="280"/>
      <c r="D3553" s="45"/>
      <c r="E3553" s="202"/>
    </row>
    <row r="3554" spans="1:5">
      <c r="A3554" s="280"/>
      <c r="B3554" s="281"/>
      <c r="C3554" s="280"/>
      <c r="D3554" s="45"/>
      <c r="E3554" s="202"/>
    </row>
    <row r="3555" spans="1:5">
      <c r="A3555" s="280"/>
      <c r="B3555" s="281"/>
      <c r="C3555" s="280"/>
      <c r="D3555" s="45"/>
      <c r="E3555" s="202"/>
    </row>
    <row r="3556" spans="1:5">
      <c r="A3556" s="280"/>
      <c r="B3556" s="281"/>
      <c r="C3556" s="280"/>
      <c r="D3556" s="45"/>
      <c r="E3556" s="202"/>
    </row>
    <row r="3557" spans="1:5">
      <c r="A3557" s="280"/>
      <c r="B3557" s="281"/>
      <c r="C3557" s="280"/>
      <c r="D3557" s="45"/>
      <c r="E3557" s="202"/>
    </row>
    <row r="3558" spans="1:5">
      <c r="A3558" s="47"/>
      <c r="B3558" s="48"/>
      <c r="C3558" s="47"/>
      <c r="D3558" s="49"/>
      <c r="E3558" s="708"/>
    </row>
    <row r="3559" spans="1:5">
      <c r="A3559" s="30"/>
      <c r="B3559" s="51"/>
      <c r="C3559" s="30"/>
      <c r="D3559" s="49"/>
      <c r="E3559" s="708"/>
    </row>
    <row r="3560" spans="1:5">
      <c r="A3560" s="22"/>
      <c r="B3560" s="53"/>
      <c r="C3560" s="1238" t="s">
        <v>801</v>
      </c>
      <c r="D3560" s="1239"/>
      <c r="E3560" s="62">
        <f>SUM(E3533:E3559)</f>
        <v>1298171</v>
      </c>
    </row>
    <row r="3561" spans="1:5">
      <c r="A3561" s="55" t="s">
        <v>23</v>
      </c>
      <c r="B3561" s="40"/>
      <c r="C3561" s="178"/>
      <c r="D3561" s="40"/>
      <c r="E3561" s="40"/>
    </row>
    <row r="3562" spans="1:5">
      <c r="A3562" s="19" t="s">
        <v>0</v>
      </c>
      <c r="B3562" s="40"/>
      <c r="C3562" s="40"/>
      <c r="D3562" s="40"/>
      <c r="E3562" s="40"/>
    </row>
    <row r="3563" spans="1:5">
      <c r="A3563" s="19" t="s">
        <v>1</v>
      </c>
      <c r="B3563" s="53"/>
      <c r="C3563" s="53"/>
      <c r="D3563" s="53"/>
      <c r="E3563" s="53"/>
    </row>
    <row r="3564" spans="1:5">
      <c r="A3564" s="19"/>
      <c r="B3564" s="20"/>
      <c r="C3564" s="20"/>
      <c r="D3564" s="21"/>
      <c r="E3564" s="22"/>
    </row>
    <row r="3565" spans="1:5">
      <c r="A3565" s="19"/>
      <c r="B3565" s="20"/>
      <c r="C3565" s="19" t="s">
        <v>2</v>
      </c>
      <c r="D3565" s="21"/>
      <c r="E3565" s="21"/>
    </row>
    <row r="3566" spans="1:5">
      <c r="A3566" s="19" t="s">
        <v>3</v>
      </c>
      <c r="B3566" s="23"/>
      <c r="C3566" s="20"/>
      <c r="D3566" s="22"/>
      <c r="E3566" s="22"/>
    </row>
    <row r="3567" spans="1:5">
      <c r="A3567" s="21"/>
      <c r="B3567" s="23"/>
      <c r="C3567" s="20"/>
      <c r="D3567" s="22"/>
      <c r="E3567" s="22"/>
    </row>
    <row r="3568" spans="1:5">
      <c r="A3568" s="21" t="s">
        <v>338</v>
      </c>
      <c r="B3568" s="23"/>
      <c r="C3568" s="20"/>
      <c r="D3568" s="22"/>
      <c r="E3568" s="22"/>
    </row>
    <row r="3569" spans="1:6">
      <c r="A3569" s="21" t="s">
        <v>5</v>
      </c>
      <c r="B3569" s="24"/>
      <c r="C3569" s="21"/>
      <c r="D3569" s="22"/>
      <c r="E3569" s="22"/>
    </row>
    <row r="3570" spans="1:6">
      <c r="A3570" s="21" t="s">
        <v>6</v>
      </c>
      <c r="B3570" s="24"/>
      <c r="C3570" s="21"/>
      <c r="D3570" s="22"/>
      <c r="E3570" s="22"/>
    </row>
    <row r="3571" spans="1:6">
      <c r="A3571" s="820" t="s">
        <v>7</v>
      </c>
      <c r="B3571" s="26" t="s">
        <v>8</v>
      </c>
      <c r="C3571" s="818" t="s">
        <v>9</v>
      </c>
      <c r="D3571" s="819"/>
      <c r="E3571" s="820" t="s">
        <v>10</v>
      </c>
    </row>
    <row r="3572" spans="1:6">
      <c r="A3572" s="27"/>
      <c r="B3572" s="28" t="s">
        <v>11</v>
      </c>
      <c r="C3572" s="820"/>
      <c r="D3572" s="29"/>
      <c r="E3572" s="27" t="s">
        <v>12</v>
      </c>
    </row>
    <row r="3573" spans="1:6">
      <c r="A3573" s="30"/>
      <c r="B3573" s="31"/>
      <c r="C3573" s="821" t="s">
        <v>13</v>
      </c>
      <c r="D3573" s="822" t="s">
        <v>14</v>
      </c>
      <c r="E3573" s="821"/>
    </row>
    <row r="3574" spans="1:6">
      <c r="A3574" s="34" t="s">
        <v>810</v>
      </c>
      <c r="B3574" s="280" t="s">
        <v>21</v>
      </c>
      <c r="C3574" s="280" t="s">
        <v>19</v>
      </c>
      <c r="D3574" s="42">
        <v>42582</v>
      </c>
      <c r="E3574" s="91">
        <v>20000</v>
      </c>
    </row>
    <row r="3575" spans="1:6">
      <c r="A3575" s="41"/>
      <c r="B3575" s="280" t="s">
        <v>40</v>
      </c>
      <c r="C3575" s="280" t="s">
        <v>19</v>
      </c>
      <c r="D3575" s="38">
        <v>43190</v>
      </c>
      <c r="E3575" s="89">
        <v>93514</v>
      </c>
      <c r="F3575" s="864" t="s">
        <v>826</v>
      </c>
    </row>
    <row r="3576" spans="1:6">
      <c r="A3576" s="41"/>
      <c r="B3576" s="280"/>
      <c r="C3576" s="280"/>
      <c r="D3576" s="86"/>
      <c r="E3576" s="89"/>
    </row>
    <row r="3577" spans="1:6">
      <c r="A3577" s="280"/>
      <c r="B3577" s="280"/>
      <c r="C3577" s="280"/>
      <c r="D3577" s="42"/>
      <c r="E3577" s="89"/>
    </row>
    <row r="3578" spans="1:6">
      <c r="A3578" s="41"/>
      <c r="B3578" s="280"/>
      <c r="C3578" s="280"/>
      <c r="D3578" s="168"/>
      <c r="E3578" s="89"/>
    </row>
    <row r="3579" spans="1:6">
      <c r="A3579" s="41"/>
      <c r="B3579" s="281"/>
      <c r="C3579" s="280"/>
      <c r="D3579" s="168"/>
      <c r="E3579" s="89"/>
    </row>
    <row r="3580" spans="1:6">
      <c r="A3580" s="41"/>
      <c r="B3580" s="281"/>
      <c r="C3580" s="280"/>
      <c r="D3580" s="42"/>
      <c r="E3580" s="88"/>
    </row>
    <row r="3581" spans="1:6">
      <c r="A3581" s="41"/>
      <c r="B3581" s="281"/>
      <c r="C3581" s="280"/>
      <c r="D3581" s="42"/>
      <c r="E3581" s="88"/>
    </row>
    <row r="3582" spans="1:6">
      <c r="A3582" s="41"/>
      <c r="B3582" s="116"/>
      <c r="C3582" s="280"/>
      <c r="D3582" s="283"/>
      <c r="E3582" s="88"/>
    </row>
    <row r="3583" spans="1:6">
      <c r="A3583" s="41"/>
      <c r="B3583" s="116"/>
      <c r="C3583" s="280"/>
      <c r="D3583" s="283"/>
      <c r="E3583" s="88"/>
    </row>
    <row r="3584" spans="1:6">
      <c r="A3584" s="47"/>
      <c r="B3584" s="28"/>
      <c r="C3584" s="27"/>
      <c r="D3584" s="148"/>
      <c r="E3584" s="27"/>
    </row>
    <row r="3585" spans="1:5">
      <c r="A3585" s="47"/>
      <c r="B3585" s="27"/>
      <c r="C3585" s="27"/>
      <c r="D3585" s="27"/>
      <c r="E3585" s="27"/>
    </row>
    <row r="3586" spans="1:5">
      <c r="A3586" s="280"/>
      <c r="B3586" s="280"/>
      <c r="C3586" s="280"/>
      <c r="D3586" s="38"/>
      <c r="E3586" s="88"/>
    </row>
    <row r="3587" spans="1:5">
      <c r="A3587" s="280"/>
      <c r="B3587" s="280"/>
      <c r="C3587" s="280"/>
      <c r="D3587" s="38"/>
      <c r="E3587" s="88"/>
    </row>
    <row r="3588" spans="1:5">
      <c r="A3588" s="41"/>
      <c r="B3588" s="280"/>
      <c r="C3588" s="280"/>
      <c r="D3588" s="38"/>
      <c r="E3588" s="88"/>
    </row>
    <row r="3589" spans="1:5">
      <c r="A3589" s="41"/>
      <c r="B3589" s="280"/>
      <c r="C3589" s="280"/>
      <c r="D3589" s="38"/>
      <c r="E3589" s="88"/>
    </row>
    <row r="3590" spans="1:5">
      <c r="A3590" s="41"/>
      <c r="B3590" s="280"/>
      <c r="C3590" s="280"/>
      <c r="D3590" s="38"/>
      <c r="E3590" s="88"/>
    </row>
    <row r="3591" spans="1:5">
      <c r="A3591" s="41"/>
      <c r="B3591" s="280"/>
      <c r="C3591" s="280"/>
      <c r="D3591" s="38"/>
      <c r="E3591" s="89"/>
    </row>
    <row r="3592" spans="1:5">
      <c r="A3592" s="280"/>
      <c r="B3592" s="281"/>
      <c r="C3592" s="280"/>
      <c r="D3592" s="45"/>
      <c r="E3592" s="46"/>
    </row>
    <row r="3593" spans="1:5">
      <c r="A3593" s="280"/>
      <c r="B3593" s="281"/>
      <c r="C3593" s="280"/>
      <c r="D3593" s="45"/>
      <c r="E3593" s="46"/>
    </row>
    <row r="3594" spans="1:5">
      <c r="A3594" s="280"/>
      <c r="B3594" s="281"/>
      <c r="C3594" s="280"/>
      <c r="D3594" s="45"/>
      <c r="E3594" s="46"/>
    </row>
    <row r="3595" spans="1:5">
      <c r="A3595" s="280"/>
      <c r="B3595" s="281"/>
      <c r="C3595" s="280"/>
      <c r="D3595" s="45"/>
      <c r="E3595" s="46"/>
    </row>
    <row r="3596" spans="1:5">
      <c r="A3596" s="280"/>
      <c r="B3596" s="281"/>
      <c r="C3596" s="280"/>
      <c r="D3596" s="45"/>
      <c r="E3596" s="46"/>
    </row>
    <row r="3597" spans="1:5">
      <c r="A3597" s="280"/>
      <c r="B3597" s="281"/>
      <c r="C3597" s="280"/>
      <c r="D3597" s="45"/>
      <c r="E3597" s="46"/>
    </row>
    <row r="3598" spans="1:5">
      <c r="A3598" s="280"/>
      <c r="B3598" s="281"/>
      <c r="C3598" s="280"/>
      <c r="D3598" s="45"/>
      <c r="E3598" s="46"/>
    </row>
    <row r="3599" spans="1:5">
      <c r="A3599" s="47"/>
      <c r="B3599" s="48"/>
      <c r="C3599" s="47"/>
      <c r="D3599" s="49"/>
      <c r="E3599" s="50"/>
    </row>
    <row r="3600" spans="1:5">
      <c r="A3600" s="30"/>
      <c r="B3600" s="51"/>
      <c r="C3600" s="30"/>
      <c r="D3600" s="49"/>
      <c r="E3600" s="50"/>
    </row>
    <row r="3601" spans="1:5">
      <c r="A3601" s="52"/>
      <c r="B3601" s="53"/>
      <c r="C3601" s="1238" t="s">
        <v>801</v>
      </c>
      <c r="D3601" s="1239"/>
      <c r="E3601" s="62">
        <f>SUM(E3574:E3600)</f>
        <v>113514</v>
      </c>
    </row>
    <row r="3602" spans="1:5">
      <c r="A3602" s="55" t="s">
        <v>23</v>
      </c>
      <c r="B3602" s="40"/>
      <c r="C3602" s="40"/>
      <c r="D3602" s="40"/>
      <c r="E3602" s="841"/>
    </row>
    <row r="3603" spans="1:5">
      <c r="A3603" s="19" t="s">
        <v>0</v>
      </c>
      <c r="B3603" s="40"/>
      <c r="C3603" s="40"/>
      <c r="D3603" s="40"/>
      <c r="E3603" s="40"/>
    </row>
    <row r="3604" spans="1:5">
      <c r="A3604" s="19" t="s">
        <v>1</v>
      </c>
      <c r="B3604" s="53"/>
      <c r="C3604" s="53"/>
      <c r="D3604" s="53"/>
      <c r="E3604" s="53"/>
    </row>
    <row r="3605" spans="1:5">
      <c r="A3605" s="19"/>
      <c r="B3605" s="20"/>
      <c r="C3605" s="20"/>
      <c r="D3605" s="21"/>
      <c r="E3605" s="22"/>
    </row>
    <row r="3606" spans="1:5">
      <c r="A3606" s="19"/>
      <c r="B3606" s="20"/>
      <c r="C3606" s="19" t="s">
        <v>2</v>
      </c>
      <c r="D3606" s="21"/>
      <c r="E3606" s="21"/>
    </row>
    <row r="3607" spans="1:5">
      <c r="A3607" s="19" t="s">
        <v>3</v>
      </c>
      <c r="B3607" s="23"/>
      <c r="C3607" s="20"/>
      <c r="D3607" s="22"/>
      <c r="E3607" s="22"/>
    </row>
    <row r="3608" spans="1:5">
      <c r="A3608" s="21"/>
      <c r="B3608" s="23"/>
      <c r="C3608" s="20"/>
      <c r="D3608" s="22"/>
      <c r="E3608" s="22"/>
    </row>
    <row r="3609" spans="1:5">
      <c r="A3609" s="21" t="s">
        <v>340</v>
      </c>
      <c r="B3609" s="23"/>
      <c r="C3609" s="20"/>
      <c r="D3609" s="22"/>
      <c r="E3609" s="22"/>
    </row>
    <row r="3610" spans="1:5">
      <c r="A3610" s="21" t="s">
        <v>5</v>
      </c>
      <c r="B3610" s="24"/>
      <c r="C3610" s="21"/>
      <c r="D3610" s="22"/>
      <c r="E3610" s="22"/>
    </row>
    <row r="3611" spans="1:5">
      <c r="A3611" s="21" t="s">
        <v>6</v>
      </c>
      <c r="B3611" s="24"/>
      <c r="C3611" s="21"/>
      <c r="D3611" s="22"/>
      <c r="E3611" s="22"/>
    </row>
    <row r="3612" spans="1:5">
      <c r="A3612" s="820" t="s">
        <v>7</v>
      </c>
      <c r="B3612" s="26" t="s">
        <v>8</v>
      </c>
      <c r="C3612" s="818" t="s">
        <v>9</v>
      </c>
      <c r="D3612" s="819"/>
      <c r="E3612" s="820" t="s">
        <v>10</v>
      </c>
    </row>
    <row r="3613" spans="1:5">
      <c r="A3613" s="27"/>
      <c r="B3613" s="28" t="s">
        <v>11</v>
      </c>
      <c r="C3613" s="820"/>
      <c r="D3613" s="29"/>
      <c r="E3613" s="27" t="s">
        <v>12</v>
      </c>
    </row>
    <row r="3614" spans="1:5">
      <c r="A3614" s="30"/>
      <c r="B3614" s="31"/>
      <c r="C3614" s="821" t="s">
        <v>13</v>
      </c>
      <c r="D3614" s="822" t="s">
        <v>14</v>
      </c>
      <c r="E3614" s="821"/>
    </row>
    <row r="3615" spans="1:5">
      <c r="A3615" s="34" t="s">
        <v>341</v>
      </c>
      <c r="B3615" s="34" t="s">
        <v>342</v>
      </c>
      <c r="C3615" s="34" t="s">
        <v>19</v>
      </c>
      <c r="D3615" s="35">
        <v>40237</v>
      </c>
      <c r="E3615" s="87">
        <v>118603</v>
      </c>
    </row>
    <row r="3616" spans="1:5">
      <c r="A3616" s="280"/>
      <c r="B3616" s="280" t="s">
        <v>118</v>
      </c>
      <c r="C3616" s="280" t="s">
        <v>17</v>
      </c>
      <c r="D3616" s="38">
        <v>40252</v>
      </c>
      <c r="E3616" s="88">
        <v>-32788</v>
      </c>
    </row>
    <row r="3617" spans="1:5">
      <c r="A3617" s="41"/>
      <c r="B3617" s="280" t="s">
        <v>118</v>
      </c>
      <c r="C3617" s="280" t="s">
        <v>343</v>
      </c>
      <c r="D3617" s="38">
        <v>40247</v>
      </c>
      <c r="E3617" s="88">
        <v>-78265</v>
      </c>
    </row>
    <row r="3618" spans="1:5">
      <c r="A3618" s="41"/>
      <c r="B3618" s="280" t="s">
        <v>231</v>
      </c>
      <c r="C3618" s="280" t="s">
        <v>17</v>
      </c>
      <c r="D3618" s="38">
        <v>40283</v>
      </c>
      <c r="E3618" s="89">
        <v>9923</v>
      </c>
    </row>
    <row r="3619" spans="1:5">
      <c r="A3619" s="41"/>
      <c r="B3619" s="280" t="s">
        <v>161</v>
      </c>
      <c r="C3619" s="280" t="s">
        <v>19</v>
      </c>
      <c r="D3619" s="38">
        <v>40313</v>
      </c>
      <c r="E3619" s="88">
        <v>-319</v>
      </c>
    </row>
    <row r="3620" spans="1:5">
      <c r="A3620" s="41"/>
      <c r="B3620" s="280" t="s">
        <v>231</v>
      </c>
      <c r="C3620" s="280" t="s">
        <v>19</v>
      </c>
      <c r="D3620" s="38">
        <v>40390</v>
      </c>
      <c r="E3620" s="89">
        <v>52476</v>
      </c>
    </row>
    <row r="3621" spans="1:5">
      <c r="A3621" s="41"/>
      <c r="B3621" s="280" t="s">
        <v>231</v>
      </c>
      <c r="C3621" s="280" t="s">
        <v>19</v>
      </c>
      <c r="D3621" s="38">
        <v>40421</v>
      </c>
      <c r="E3621" s="89">
        <v>42367</v>
      </c>
    </row>
    <row r="3622" spans="1:5">
      <c r="A3622" s="41"/>
      <c r="B3622" s="280" t="s">
        <v>231</v>
      </c>
      <c r="C3622" s="280" t="s">
        <v>17</v>
      </c>
      <c r="D3622" s="38">
        <v>40436</v>
      </c>
      <c r="E3622" s="89">
        <v>68867</v>
      </c>
    </row>
    <row r="3623" spans="1:5">
      <c r="A3623" s="280"/>
      <c r="B3623" s="280" t="s">
        <v>231</v>
      </c>
      <c r="C3623" s="280" t="s">
        <v>17</v>
      </c>
      <c r="D3623" s="38">
        <v>40497</v>
      </c>
      <c r="E3623" s="89">
        <v>61351</v>
      </c>
    </row>
    <row r="3624" spans="1:5">
      <c r="A3624" s="41"/>
      <c r="B3624" s="280" t="s">
        <v>231</v>
      </c>
      <c r="C3624" s="280" t="s">
        <v>19</v>
      </c>
      <c r="D3624" s="38">
        <v>40512</v>
      </c>
      <c r="E3624" s="89">
        <v>200764</v>
      </c>
    </row>
    <row r="3625" spans="1:5">
      <c r="A3625" s="41"/>
      <c r="B3625" s="280" t="s">
        <v>231</v>
      </c>
      <c r="C3625" s="280" t="s">
        <v>19</v>
      </c>
      <c r="D3625" s="38">
        <v>40543</v>
      </c>
      <c r="E3625" s="89">
        <v>56429</v>
      </c>
    </row>
    <row r="3626" spans="1:5">
      <c r="A3626" s="280"/>
      <c r="B3626" s="280" t="s">
        <v>342</v>
      </c>
      <c r="C3626" s="280" t="s">
        <v>19</v>
      </c>
      <c r="D3626" s="38">
        <v>40574</v>
      </c>
      <c r="E3626" s="89">
        <v>304923</v>
      </c>
    </row>
    <row r="3627" spans="1:5">
      <c r="A3627" s="280"/>
      <c r="B3627" s="280" t="s">
        <v>118</v>
      </c>
      <c r="C3627" s="280" t="s">
        <v>324</v>
      </c>
      <c r="D3627" s="38">
        <v>40602</v>
      </c>
      <c r="E3627" s="88">
        <v>-50000</v>
      </c>
    </row>
    <row r="3628" spans="1:5">
      <c r="A3628" s="280"/>
      <c r="B3628" s="280"/>
      <c r="C3628" s="280"/>
      <c r="D3628" s="38"/>
      <c r="E3628" s="88"/>
    </row>
    <row r="3629" spans="1:5">
      <c r="A3629" s="280"/>
      <c r="B3629" s="280"/>
      <c r="C3629" s="280"/>
      <c r="D3629" s="38"/>
      <c r="E3629" s="88"/>
    </row>
    <row r="3630" spans="1:5">
      <c r="A3630" s="280"/>
      <c r="B3630" s="280"/>
      <c r="C3630" s="280"/>
      <c r="D3630" s="38"/>
      <c r="E3630" s="88"/>
    </row>
    <row r="3631" spans="1:5">
      <c r="A3631" s="280"/>
      <c r="B3631" s="280"/>
      <c r="C3631" s="280"/>
      <c r="D3631" s="38"/>
      <c r="E3631" s="88"/>
    </row>
    <row r="3632" spans="1:5">
      <c r="A3632" s="280"/>
      <c r="B3632" s="280"/>
      <c r="C3632" s="280"/>
      <c r="D3632" s="38"/>
      <c r="E3632" s="88"/>
    </row>
    <row r="3633" spans="1:5">
      <c r="A3633" s="280"/>
      <c r="B3633" s="280"/>
      <c r="C3633" s="280"/>
      <c r="D3633" s="38"/>
      <c r="E3633" s="88"/>
    </row>
    <row r="3634" spans="1:5">
      <c r="A3634" s="280"/>
      <c r="B3634" s="280"/>
      <c r="C3634" s="280"/>
      <c r="D3634" s="38"/>
      <c r="E3634" s="88"/>
    </row>
    <row r="3635" spans="1:5">
      <c r="A3635" s="280"/>
      <c r="B3635" s="280"/>
      <c r="C3635" s="280"/>
      <c r="D3635" s="38"/>
      <c r="E3635" s="88"/>
    </row>
    <row r="3636" spans="1:5">
      <c r="A3636" s="280"/>
      <c r="B3636" s="280"/>
      <c r="C3636" s="280"/>
      <c r="D3636" s="38"/>
      <c r="E3636" s="88"/>
    </row>
    <row r="3637" spans="1:5">
      <c r="A3637" s="280"/>
      <c r="B3637" s="280"/>
      <c r="C3637" s="280"/>
      <c r="D3637" s="38"/>
      <c r="E3637" s="88"/>
    </row>
    <row r="3638" spans="1:5">
      <c r="A3638" s="280"/>
      <c r="B3638" s="280"/>
      <c r="C3638" s="280"/>
      <c r="D3638" s="38"/>
      <c r="E3638" s="88"/>
    </row>
    <row r="3639" spans="1:5">
      <c r="A3639" s="280"/>
      <c r="B3639" s="280"/>
      <c r="C3639" s="280"/>
      <c r="D3639" s="38"/>
      <c r="E3639" s="97"/>
    </row>
    <row r="3640" spans="1:5">
      <c r="A3640" s="47"/>
      <c r="B3640" s="48"/>
      <c r="C3640" s="47"/>
      <c r="D3640" s="49"/>
      <c r="E3640" s="50"/>
    </row>
    <row r="3641" spans="1:5">
      <c r="A3641" s="30"/>
      <c r="B3641" s="51"/>
      <c r="C3641" s="30"/>
      <c r="D3641" s="49"/>
      <c r="E3641" s="50"/>
    </row>
    <row r="3642" spans="1:5">
      <c r="A3642" s="52"/>
      <c r="B3642" s="53"/>
      <c r="C3642" s="1238" t="s">
        <v>801</v>
      </c>
      <c r="D3642" s="1239"/>
      <c r="E3642" s="62">
        <v>754331</v>
      </c>
    </row>
    <row r="3643" spans="1:5">
      <c r="A3643" s="55" t="s">
        <v>23</v>
      </c>
      <c r="B3643" s="40"/>
      <c r="C3643" s="40"/>
      <c r="D3643" s="40"/>
      <c r="E3643" s="40"/>
    </row>
    <row r="3644" spans="1:5">
      <c r="A3644" s="19" t="s">
        <v>0</v>
      </c>
      <c r="B3644" s="40"/>
      <c r="C3644" s="40"/>
      <c r="D3644" s="40"/>
      <c r="E3644" s="40"/>
    </row>
    <row r="3645" spans="1:5">
      <c r="A3645" s="19" t="s">
        <v>1</v>
      </c>
      <c r="B3645" s="22"/>
      <c r="C3645" s="22"/>
      <c r="D3645" s="22"/>
      <c r="E3645" s="22"/>
    </row>
    <row r="3646" spans="1:5">
      <c r="A3646" s="19"/>
      <c r="B3646" s="20"/>
      <c r="C3646" s="20"/>
      <c r="D3646" s="21"/>
      <c r="E3646" s="22"/>
    </row>
    <row r="3647" spans="1:5">
      <c r="A3647" s="19"/>
      <c r="B3647" s="20"/>
      <c r="C3647" s="19" t="s">
        <v>2</v>
      </c>
      <c r="D3647" s="21"/>
      <c r="E3647" s="21"/>
    </row>
    <row r="3648" spans="1:5">
      <c r="A3648" s="19" t="s">
        <v>3</v>
      </c>
      <c r="B3648" s="23"/>
      <c r="C3648" s="20"/>
      <c r="D3648" s="22"/>
      <c r="E3648" s="22"/>
    </row>
    <row r="3649" spans="1:6">
      <c r="A3649" s="21"/>
      <c r="B3649" s="23"/>
      <c r="C3649" s="20"/>
      <c r="D3649" s="22"/>
      <c r="E3649" s="22"/>
    </row>
    <row r="3650" spans="1:6">
      <c r="A3650" s="21" t="s">
        <v>344</v>
      </c>
      <c r="B3650" s="23"/>
      <c r="C3650" s="20"/>
      <c r="D3650" s="22"/>
      <c r="E3650" s="22"/>
    </row>
    <row r="3651" spans="1:6">
      <c r="A3651" s="21" t="s">
        <v>5</v>
      </c>
      <c r="B3651" s="24"/>
      <c r="C3651" s="21"/>
      <c r="D3651" s="22"/>
      <c r="E3651" s="22"/>
    </row>
    <row r="3652" spans="1:6">
      <c r="A3652" s="21" t="s">
        <v>6</v>
      </c>
      <c r="B3652" s="24"/>
      <c r="C3652" s="21"/>
      <c r="D3652" s="22"/>
      <c r="E3652" s="22"/>
    </row>
    <row r="3653" spans="1:6">
      <c r="A3653" s="820" t="s">
        <v>7</v>
      </c>
      <c r="B3653" s="26" t="s">
        <v>8</v>
      </c>
      <c r="C3653" s="818" t="s">
        <v>9</v>
      </c>
      <c r="D3653" s="819"/>
      <c r="E3653" s="820" t="s">
        <v>10</v>
      </c>
    </row>
    <row r="3654" spans="1:6">
      <c r="A3654" s="27"/>
      <c r="B3654" s="28" t="s">
        <v>11</v>
      </c>
      <c r="C3654" s="820"/>
      <c r="D3654" s="29"/>
      <c r="E3654" s="27" t="s">
        <v>12</v>
      </c>
    </row>
    <row r="3655" spans="1:6">
      <c r="A3655" s="30"/>
      <c r="B3655" s="31"/>
      <c r="C3655" s="821" t="s">
        <v>13</v>
      </c>
      <c r="D3655" s="822" t="s">
        <v>14</v>
      </c>
      <c r="E3655" s="821"/>
    </row>
    <row r="3656" spans="1:6">
      <c r="A3656" s="34" t="s">
        <v>345</v>
      </c>
      <c r="B3656" s="34" t="s">
        <v>161</v>
      </c>
      <c r="C3656" s="34" t="s">
        <v>17</v>
      </c>
      <c r="D3656" s="35">
        <v>40436</v>
      </c>
      <c r="E3656" s="94">
        <v>-8762</v>
      </c>
    </row>
    <row r="3657" spans="1:6">
      <c r="A3657" s="41"/>
      <c r="B3657" s="280" t="s">
        <v>34</v>
      </c>
      <c r="C3657" s="280" t="s">
        <v>17</v>
      </c>
      <c r="D3657" s="86">
        <v>43235</v>
      </c>
      <c r="E3657" s="89">
        <v>2293045</v>
      </c>
      <c r="F3657" s="864" t="s">
        <v>817</v>
      </c>
    </row>
    <row r="3658" spans="1:6">
      <c r="A3658" s="41"/>
      <c r="B3658" s="280" t="s">
        <v>34</v>
      </c>
      <c r="C3658" s="280" t="s">
        <v>19</v>
      </c>
      <c r="D3658" s="86">
        <v>43250</v>
      </c>
      <c r="E3658" s="89">
        <v>2573548</v>
      </c>
      <c r="F3658" s="864" t="s">
        <v>825</v>
      </c>
    </row>
    <row r="3659" spans="1:6">
      <c r="A3659" s="41"/>
      <c r="B3659" s="280"/>
      <c r="C3659" s="280"/>
      <c r="D3659" s="38"/>
      <c r="E3659" s="89"/>
    </row>
    <row r="3660" spans="1:6">
      <c r="A3660" s="41"/>
      <c r="B3660" s="280"/>
      <c r="C3660" s="280"/>
      <c r="D3660" s="38"/>
      <c r="E3660" s="89"/>
    </row>
    <row r="3661" spans="1:6">
      <c r="A3661" s="41"/>
      <c r="B3661" s="280"/>
      <c r="C3661" s="280"/>
      <c r="D3661" s="38"/>
      <c r="E3661" s="89"/>
    </row>
    <row r="3662" spans="1:6">
      <c r="A3662" s="41"/>
      <c r="B3662" s="280"/>
      <c r="C3662" s="282"/>
      <c r="D3662" s="86"/>
      <c r="E3662" s="88"/>
    </row>
    <row r="3663" spans="1:6">
      <c r="A3663" s="41"/>
      <c r="B3663" s="280"/>
      <c r="C3663" s="280"/>
      <c r="D3663" s="38"/>
      <c r="E3663" s="89"/>
    </row>
    <row r="3664" spans="1:6">
      <c r="A3664" s="280"/>
      <c r="B3664" s="280"/>
      <c r="C3664" s="280"/>
      <c r="D3664" s="38"/>
      <c r="E3664" s="88"/>
    </row>
    <row r="3665" spans="1:5">
      <c r="A3665" s="41"/>
      <c r="B3665" s="280"/>
      <c r="C3665" s="280"/>
      <c r="D3665" s="38"/>
      <c r="E3665" s="88"/>
    </row>
    <row r="3666" spans="1:5">
      <c r="A3666" s="47"/>
      <c r="B3666" s="28"/>
      <c r="C3666" s="27"/>
      <c r="D3666" s="148"/>
      <c r="E3666" s="27"/>
    </row>
    <row r="3667" spans="1:5">
      <c r="A3667" s="47"/>
      <c r="B3667" s="27"/>
      <c r="C3667" s="27"/>
      <c r="D3667" s="27"/>
      <c r="E3667" s="27"/>
    </row>
    <row r="3668" spans="1:5">
      <c r="A3668" s="280"/>
      <c r="B3668" s="280"/>
      <c r="C3668" s="280"/>
      <c r="D3668" s="38"/>
      <c r="E3668" s="88"/>
    </row>
    <row r="3669" spans="1:5">
      <c r="A3669" s="280"/>
      <c r="B3669" s="280"/>
      <c r="C3669" s="280"/>
      <c r="D3669" s="38"/>
      <c r="E3669" s="88"/>
    </row>
    <row r="3670" spans="1:5">
      <c r="A3670" s="41"/>
      <c r="B3670" s="280"/>
      <c r="C3670" s="280"/>
      <c r="D3670" s="38"/>
      <c r="E3670" s="88"/>
    </row>
    <row r="3671" spans="1:5">
      <c r="A3671" s="41"/>
      <c r="B3671" s="280"/>
      <c r="C3671" s="280"/>
      <c r="D3671" s="38"/>
      <c r="E3671" s="88"/>
    </row>
    <row r="3672" spans="1:5">
      <c r="A3672" s="41"/>
      <c r="B3672" s="280"/>
      <c r="C3672" s="280"/>
      <c r="D3672" s="38"/>
      <c r="E3672" s="88"/>
    </row>
    <row r="3673" spans="1:5">
      <c r="A3673" s="41"/>
      <c r="B3673" s="280"/>
      <c r="C3673" s="280"/>
      <c r="D3673" s="38"/>
      <c r="E3673" s="89"/>
    </row>
    <row r="3674" spans="1:5">
      <c r="A3674" s="280"/>
      <c r="B3674" s="281"/>
      <c r="C3674" s="280"/>
      <c r="D3674" s="45"/>
      <c r="E3674" s="46"/>
    </row>
    <row r="3675" spans="1:5">
      <c r="A3675" s="280"/>
      <c r="B3675" s="281"/>
      <c r="C3675" s="280"/>
      <c r="D3675" s="45"/>
      <c r="E3675" s="46"/>
    </row>
    <row r="3676" spans="1:5">
      <c r="A3676" s="280"/>
      <c r="B3676" s="281"/>
      <c r="C3676" s="280"/>
      <c r="D3676" s="45"/>
      <c r="E3676" s="46"/>
    </row>
    <row r="3677" spans="1:5">
      <c r="A3677" s="280"/>
      <c r="B3677" s="281"/>
      <c r="C3677" s="280"/>
      <c r="D3677" s="45"/>
      <c r="E3677" s="46"/>
    </row>
    <row r="3678" spans="1:5">
      <c r="A3678" s="280"/>
      <c r="B3678" s="281"/>
      <c r="C3678" s="280"/>
      <c r="D3678" s="45"/>
      <c r="E3678" s="46"/>
    </row>
    <row r="3679" spans="1:5">
      <c r="A3679" s="280"/>
      <c r="B3679" s="281"/>
      <c r="C3679" s="280"/>
      <c r="D3679" s="45"/>
      <c r="E3679" s="46"/>
    </row>
    <row r="3680" spans="1:5">
      <c r="A3680" s="280"/>
      <c r="B3680" s="281"/>
      <c r="C3680" s="280"/>
      <c r="D3680" s="45"/>
      <c r="E3680" s="46"/>
    </row>
    <row r="3681" spans="1:5">
      <c r="A3681" s="47"/>
      <c r="B3681" s="48"/>
      <c r="C3681" s="47"/>
      <c r="D3681" s="49"/>
      <c r="E3681" s="50"/>
    </row>
    <row r="3682" spans="1:5">
      <c r="A3682" s="30"/>
      <c r="B3682" s="51"/>
      <c r="C3682" s="30"/>
      <c r="D3682" s="49"/>
      <c r="E3682" s="50"/>
    </row>
    <row r="3683" spans="1:5">
      <c r="A3683" s="52"/>
      <c r="B3683" s="53"/>
      <c r="C3683" s="1238" t="s">
        <v>801</v>
      </c>
      <c r="D3683" s="1239"/>
      <c r="E3683" s="62">
        <f>SUM(E3656:E3682)</f>
        <v>4857831</v>
      </c>
    </row>
    <row r="3684" spans="1:5">
      <c r="A3684" s="55" t="s">
        <v>23</v>
      </c>
      <c r="B3684" s="40"/>
      <c r="C3684" s="171" t="s">
        <v>37</v>
      </c>
      <c r="D3684" s="40"/>
      <c r="E3684" s="40"/>
    </row>
    <row r="3685" spans="1:5">
      <c r="A3685" s="19" t="s">
        <v>0</v>
      </c>
      <c r="B3685" s="40"/>
      <c r="C3685" s="40"/>
      <c r="D3685" s="40"/>
      <c r="E3685" s="40"/>
    </row>
    <row r="3686" spans="1:5">
      <c r="A3686" s="19" t="s">
        <v>1</v>
      </c>
      <c r="B3686" s="53"/>
      <c r="C3686" s="53"/>
      <c r="D3686" s="53"/>
      <c r="E3686" s="53"/>
    </row>
    <row r="3687" spans="1:5">
      <c r="A3687" s="19"/>
      <c r="B3687" s="20"/>
      <c r="C3687" s="20"/>
      <c r="D3687" s="21"/>
      <c r="E3687" s="22"/>
    </row>
    <row r="3688" spans="1:5">
      <c r="A3688" s="19"/>
      <c r="B3688" s="20"/>
      <c r="C3688" s="19" t="s">
        <v>2</v>
      </c>
      <c r="D3688" s="21"/>
      <c r="E3688" s="21"/>
    </row>
    <row r="3689" spans="1:5">
      <c r="A3689" s="19" t="s">
        <v>3</v>
      </c>
      <c r="B3689" s="23"/>
      <c r="C3689" s="20"/>
      <c r="D3689" s="22"/>
      <c r="E3689" s="22"/>
    </row>
    <row r="3690" spans="1:5">
      <c r="A3690" s="21"/>
      <c r="B3690" s="23"/>
      <c r="C3690" s="20"/>
      <c r="D3690" s="22"/>
      <c r="E3690" s="22"/>
    </row>
    <row r="3691" spans="1:5">
      <c r="A3691" s="21" t="s">
        <v>346</v>
      </c>
      <c r="B3691" s="23"/>
      <c r="C3691" s="20"/>
      <c r="D3691" s="22"/>
      <c r="E3691" s="22"/>
    </row>
    <row r="3692" spans="1:5">
      <c r="A3692" s="21" t="s">
        <v>5</v>
      </c>
      <c r="B3692" s="24"/>
      <c r="C3692" s="21"/>
      <c r="D3692" s="22"/>
      <c r="E3692" s="22"/>
    </row>
    <row r="3693" spans="1:5">
      <c r="A3693" s="21" t="s">
        <v>6</v>
      </c>
      <c r="B3693" s="24"/>
      <c r="C3693" s="21"/>
      <c r="D3693" s="22"/>
      <c r="E3693" s="22"/>
    </row>
    <row r="3694" spans="1:5">
      <c r="A3694" s="820" t="s">
        <v>7</v>
      </c>
      <c r="B3694" s="26" t="s">
        <v>8</v>
      </c>
      <c r="C3694" s="818" t="s">
        <v>9</v>
      </c>
      <c r="D3694" s="819"/>
      <c r="E3694" s="820" t="s">
        <v>10</v>
      </c>
    </row>
    <row r="3695" spans="1:5">
      <c r="A3695" s="27"/>
      <c r="B3695" s="28" t="s">
        <v>11</v>
      </c>
      <c r="C3695" s="820"/>
      <c r="D3695" s="29"/>
      <c r="E3695" s="27" t="s">
        <v>12</v>
      </c>
    </row>
    <row r="3696" spans="1:5">
      <c r="A3696" s="30"/>
      <c r="B3696" s="31"/>
      <c r="C3696" s="821" t="s">
        <v>13</v>
      </c>
      <c r="D3696" s="822" t="s">
        <v>14</v>
      </c>
      <c r="E3696" s="821"/>
    </row>
    <row r="3697" spans="1:5">
      <c r="A3697" s="34" t="s">
        <v>347</v>
      </c>
      <c r="B3697" s="280" t="s">
        <v>161</v>
      </c>
      <c r="C3697" s="280" t="s">
        <v>19</v>
      </c>
      <c r="D3697" s="38">
        <v>40602</v>
      </c>
      <c r="E3697" s="88">
        <v>-360</v>
      </c>
    </row>
    <row r="3698" spans="1:5">
      <c r="A3698" s="280"/>
      <c r="B3698" s="280" t="s">
        <v>27</v>
      </c>
      <c r="C3698" s="280" t="s">
        <v>19</v>
      </c>
      <c r="D3698" s="38">
        <v>41182</v>
      </c>
      <c r="E3698" s="88">
        <v>-103948</v>
      </c>
    </row>
    <row r="3699" spans="1:5">
      <c r="A3699" s="41"/>
      <c r="B3699" s="280" t="s">
        <v>18</v>
      </c>
      <c r="C3699" s="280" t="s">
        <v>17</v>
      </c>
      <c r="D3699" s="38">
        <v>41213</v>
      </c>
      <c r="E3699" s="89">
        <v>94867</v>
      </c>
    </row>
    <row r="3700" spans="1:5">
      <c r="A3700" s="41"/>
      <c r="B3700" s="280"/>
      <c r="C3700" s="280"/>
      <c r="D3700" s="38"/>
      <c r="E3700" s="89"/>
    </row>
    <row r="3701" spans="1:5">
      <c r="A3701" s="41"/>
      <c r="B3701" s="280"/>
      <c r="C3701" s="280"/>
      <c r="D3701" s="38"/>
      <c r="E3701" s="89"/>
    </row>
    <row r="3702" spans="1:5">
      <c r="A3702" s="41"/>
      <c r="B3702" s="280"/>
      <c r="C3702" s="280"/>
      <c r="D3702" s="38"/>
      <c r="E3702" s="89"/>
    </row>
    <row r="3703" spans="1:5">
      <c r="A3703" s="41"/>
      <c r="B3703" s="280"/>
      <c r="C3703" s="282"/>
      <c r="D3703" s="38"/>
      <c r="E3703" s="88"/>
    </row>
    <row r="3704" spans="1:5">
      <c r="A3704" s="41"/>
      <c r="B3704" s="280"/>
      <c r="C3704" s="282"/>
      <c r="D3704" s="86"/>
      <c r="E3704" s="88"/>
    </row>
    <row r="3705" spans="1:5">
      <c r="A3705" s="41"/>
      <c r="B3705" s="280"/>
      <c r="C3705" s="280"/>
      <c r="D3705" s="38"/>
      <c r="E3705" s="89"/>
    </row>
    <row r="3706" spans="1:5">
      <c r="A3706" s="280"/>
      <c r="B3706" s="280"/>
      <c r="C3706" s="280"/>
      <c r="D3706" s="38"/>
      <c r="E3706" s="88"/>
    </row>
    <row r="3707" spans="1:5">
      <c r="A3707" s="41"/>
      <c r="B3707" s="281"/>
      <c r="C3707" s="280"/>
      <c r="D3707" s="78"/>
      <c r="E3707" s="89"/>
    </row>
    <row r="3708" spans="1:5">
      <c r="A3708" s="47"/>
      <c r="B3708" s="28"/>
      <c r="C3708" s="27"/>
      <c r="D3708" s="148"/>
      <c r="E3708" s="27"/>
    </row>
    <row r="3709" spans="1:5">
      <c r="A3709" s="47"/>
      <c r="B3709" s="27"/>
      <c r="C3709" s="27"/>
      <c r="D3709" s="27"/>
      <c r="E3709" s="27"/>
    </row>
    <row r="3710" spans="1:5">
      <c r="A3710" s="280"/>
      <c r="B3710" s="280"/>
      <c r="C3710" s="280"/>
      <c r="D3710" s="38"/>
      <c r="E3710" s="88"/>
    </row>
    <row r="3711" spans="1:5">
      <c r="A3711" s="280"/>
      <c r="B3711" s="97"/>
      <c r="C3711" s="97"/>
      <c r="D3711" s="97"/>
      <c r="E3711" s="97"/>
    </row>
    <row r="3712" spans="1:5">
      <c r="A3712" s="41"/>
      <c r="B3712" s="280"/>
      <c r="C3712" s="280"/>
      <c r="D3712" s="38"/>
      <c r="E3712" s="88"/>
    </row>
    <row r="3713" spans="1:5">
      <c r="A3713" s="41"/>
      <c r="B3713" s="280"/>
      <c r="C3713" s="280"/>
      <c r="D3713" s="38"/>
      <c r="E3713" s="88"/>
    </row>
    <row r="3714" spans="1:5">
      <c r="A3714" s="41"/>
      <c r="B3714" s="280"/>
      <c r="C3714" s="280"/>
      <c r="D3714" s="38"/>
      <c r="E3714" s="88"/>
    </row>
    <row r="3715" spans="1:5">
      <c r="A3715" s="41"/>
      <c r="B3715" s="280"/>
      <c r="C3715" s="280"/>
      <c r="D3715" s="38"/>
      <c r="E3715" s="88"/>
    </row>
    <row r="3716" spans="1:5">
      <c r="A3716" s="41"/>
      <c r="B3716" s="280"/>
      <c r="C3716" s="280"/>
      <c r="D3716" s="38"/>
      <c r="E3716" s="88"/>
    </row>
    <row r="3717" spans="1:5">
      <c r="A3717" s="41"/>
      <c r="B3717" s="280"/>
      <c r="C3717" s="280"/>
      <c r="D3717" s="38"/>
      <c r="E3717" s="88"/>
    </row>
    <row r="3718" spans="1:5">
      <c r="A3718" s="41"/>
      <c r="B3718" s="280"/>
      <c r="C3718" s="280"/>
      <c r="D3718" s="38"/>
      <c r="E3718" s="88"/>
    </row>
    <row r="3719" spans="1:5">
      <c r="A3719" s="41"/>
      <c r="B3719" s="280"/>
      <c r="C3719" s="280"/>
      <c r="D3719" s="38"/>
      <c r="E3719" s="89"/>
    </row>
    <row r="3720" spans="1:5">
      <c r="A3720" s="280"/>
      <c r="B3720" s="281"/>
      <c r="C3720" s="280"/>
      <c r="D3720" s="45"/>
      <c r="E3720" s="46"/>
    </row>
    <row r="3721" spans="1:5">
      <c r="A3721" s="280"/>
      <c r="B3721" s="281"/>
      <c r="C3721" s="280"/>
      <c r="D3721" s="45"/>
      <c r="E3721" s="46"/>
    </row>
    <row r="3722" spans="1:5">
      <c r="A3722" s="47"/>
      <c r="B3722" s="48"/>
      <c r="C3722" s="47"/>
      <c r="D3722" s="49"/>
      <c r="E3722" s="50"/>
    </row>
    <row r="3723" spans="1:5">
      <c r="A3723" s="30"/>
      <c r="B3723" s="51"/>
      <c r="C3723" s="30"/>
      <c r="D3723" s="49"/>
      <c r="E3723" s="50"/>
    </row>
    <row r="3724" spans="1:5">
      <c r="A3724" s="52"/>
      <c r="B3724" s="53"/>
      <c r="C3724" s="1238" t="s">
        <v>774</v>
      </c>
      <c r="D3724" s="1239"/>
      <c r="E3724" s="74">
        <v>-9441</v>
      </c>
    </row>
    <row r="3725" spans="1:5">
      <c r="A3725" s="55" t="s">
        <v>23</v>
      </c>
      <c r="B3725" s="40"/>
      <c r="C3725" s="40"/>
      <c r="D3725" s="40"/>
      <c r="E3725" s="40"/>
    </row>
    <row r="3726" spans="1:5">
      <c r="A3726" s="19" t="s">
        <v>0</v>
      </c>
      <c r="B3726" s="40"/>
      <c r="C3726" s="40"/>
      <c r="D3726" s="40"/>
      <c r="E3726" s="40"/>
    </row>
    <row r="3727" spans="1:5">
      <c r="A3727" s="19" t="s">
        <v>1</v>
      </c>
      <c r="B3727" s="53"/>
      <c r="C3727" s="53"/>
      <c r="D3727" s="53"/>
      <c r="E3727" s="53"/>
    </row>
    <row r="3728" spans="1:5">
      <c r="A3728" s="19"/>
      <c r="B3728" s="53"/>
      <c r="C3728" s="53"/>
      <c r="D3728" s="53"/>
      <c r="E3728" s="53"/>
    </row>
    <row r="3729" spans="1:5">
      <c r="A3729" s="19"/>
      <c r="B3729" s="20"/>
      <c r="C3729" s="19" t="s">
        <v>2</v>
      </c>
      <c r="D3729" s="21"/>
      <c r="E3729" s="21"/>
    </row>
    <row r="3730" spans="1:5">
      <c r="A3730" s="19" t="s">
        <v>3</v>
      </c>
      <c r="B3730" s="23"/>
      <c r="C3730" s="20"/>
      <c r="D3730" s="22"/>
      <c r="E3730" s="22"/>
    </row>
    <row r="3731" spans="1:5">
      <c r="A3731" s="21"/>
      <c r="B3731" s="23"/>
      <c r="C3731" s="20"/>
      <c r="D3731" s="22"/>
      <c r="E3731" s="22"/>
    </row>
    <row r="3732" spans="1:5">
      <c r="A3732" s="21" t="s">
        <v>348</v>
      </c>
      <c r="B3732" s="23"/>
      <c r="C3732" s="20"/>
      <c r="D3732" s="22"/>
      <c r="E3732" s="22"/>
    </row>
    <row r="3733" spans="1:5">
      <c r="A3733" s="21" t="s">
        <v>5</v>
      </c>
      <c r="B3733" s="24"/>
      <c r="C3733" s="21"/>
      <c r="D3733" s="22"/>
      <c r="E3733" s="22"/>
    </row>
    <row r="3734" spans="1:5">
      <c r="A3734" s="21" t="s">
        <v>6</v>
      </c>
      <c r="B3734" s="24"/>
      <c r="C3734" s="21"/>
      <c r="D3734" s="22"/>
      <c r="E3734" s="22"/>
    </row>
    <row r="3735" spans="1:5">
      <c r="A3735" s="820" t="s">
        <v>7</v>
      </c>
      <c r="B3735" s="26" t="s">
        <v>8</v>
      </c>
      <c r="C3735" s="818" t="s">
        <v>9</v>
      </c>
      <c r="D3735" s="819"/>
      <c r="E3735" s="820" t="s">
        <v>10</v>
      </c>
    </row>
    <row r="3736" spans="1:5">
      <c r="A3736" s="27"/>
      <c r="B3736" s="28" t="s">
        <v>11</v>
      </c>
      <c r="C3736" s="820"/>
      <c r="D3736" s="29"/>
      <c r="E3736" s="27" t="s">
        <v>12</v>
      </c>
    </row>
    <row r="3737" spans="1:5">
      <c r="A3737" s="30"/>
      <c r="B3737" s="31"/>
      <c r="C3737" s="821" t="s">
        <v>13</v>
      </c>
      <c r="D3737" s="822" t="s">
        <v>14</v>
      </c>
      <c r="E3737" s="821"/>
    </row>
    <row r="3738" spans="1:5">
      <c r="A3738" s="34" t="s">
        <v>349</v>
      </c>
      <c r="B3738" s="34" t="s">
        <v>350</v>
      </c>
      <c r="C3738" s="34" t="s">
        <v>19</v>
      </c>
      <c r="D3738" s="35">
        <v>40268</v>
      </c>
      <c r="E3738" s="94">
        <v>-181</v>
      </c>
    </row>
    <row r="3739" spans="1:5">
      <c r="A3739" s="280"/>
      <c r="B3739" s="280" t="s">
        <v>350</v>
      </c>
      <c r="C3739" s="280" t="s">
        <v>19</v>
      </c>
      <c r="D3739" s="38">
        <v>40724</v>
      </c>
      <c r="E3739" s="88">
        <v>-200</v>
      </c>
    </row>
    <row r="3740" spans="1:5">
      <c r="A3740" s="41"/>
      <c r="B3740" s="280" t="s">
        <v>350</v>
      </c>
      <c r="C3740" s="280" t="s">
        <v>17</v>
      </c>
      <c r="D3740" s="38">
        <v>40739</v>
      </c>
      <c r="E3740" s="88">
        <v>-120</v>
      </c>
    </row>
    <row r="3741" spans="1:5">
      <c r="A3741" s="41"/>
      <c r="B3741" s="280" t="s">
        <v>351</v>
      </c>
      <c r="C3741" s="280" t="s">
        <v>19</v>
      </c>
      <c r="D3741" s="38">
        <v>40786</v>
      </c>
      <c r="E3741" s="89">
        <v>-2225</v>
      </c>
    </row>
    <row r="3742" spans="1:5">
      <c r="A3742" s="41"/>
      <c r="B3742" s="280" t="s">
        <v>352</v>
      </c>
      <c r="C3742" s="280" t="s">
        <v>107</v>
      </c>
      <c r="D3742" s="38">
        <v>40806</v>
      </c>
      <c r="E3742" s="89">
        <v>-2625</v>
      </c>
    </row>
    <row r="3743" spans="1:5">
      <c r="A3743" s="41"/>
      <c r="B3743" s="280" t="s">
        <v>350</v>
      </c>
      <c r="C3743" s="280" t="s">
        <v>19</v>
      </c>
      <c r="D3743" s="38">
        <v>40816</v>
      </c>
      <c r="E3743" s="88">
        <v>-119</v>
      </c>
    </row>
    <row r="3744" spans="1:5">
      <c r="A3744" s="41"/>
      <c r="B3744" s="280" t="s">
        <v>350</v>
      </c>
      <c r="C3744" s="280" t="s">
        <v>17</v>
      </c>
      <c r="D3744" s="38">
        <v>40862</v>
      </c>
      <c r="E3744" s="88">
        <v>-400</v>
      </c>
    </row>
    <row r="3745" spans="1:6">
      <c r="A3745" s="280"/>
      <c r="B3745" s="280" t="s">
        <v>353</v>
      </c>
      <c r="C3745" s="280" t="s">
        <v>19</v>
      </c>
      <c r="D3745" s="38">
        <v>40908</v>
      </c>
      <c r="E3745" s="89">
        <v>2840</v>
      </c>
    </row>
    <row r="3746" spans="1:6">
      <c r="A3746" s="47"/>
      <c r="B3746" s="280" t="s">
        <v>34</v>
      </c>
      <c r="C3746" s="280" t="s">
        <v>19</v>
      </c>
      <c r="D3746" s="86">
        <v>43220</v>
      </c>
      <c r="E3746" s="89">
        <v>2775106</v>
      </c>
      <c r="F3746" s="864" t="s">
        <v>817</v>
      </c>
    </row>
    <row r="3747" spans="1:6">
      <c r="A3747" s="280"/>
      <c r="B3747" s="280" t="s">
        <v>34</v>
      </c>
      <c r="C3747" s="280" t="s">
        <v>17</v>
      </c>
      <c r="D3747" s="86">
        <v>43235</v>
      </c>
      <c r="E3747" s="89">
        <v>2340707</v>
      </c>
      <c r="F3747" s="864" t="s">
        <v>817</v>
      </c>
    </row>
    <row r="3748" spans="1:6">
      <c r="A3748" s="41"/>
      <c r="B3748" s="280" t="s">
        <v>34</v>
      </c>
      <c r="C3748" s="280" t="s">
        <v>19</v>
      </c>
      <c r="D3748" s="86">
        <v>43250</v>
      </c>
      <c r="E3748" s="89">
        <v>1769862</v>
      </c>
      <c r="F3748" s="864" t="s">
        <v>817</v>
      </c>
    </row>
    <row r="3749" spans="1:6">
      <c r="A3749" s="280"/>
      <c r="B3749" s="280"/>
      <c r="C3749" s="280"/>
      <c r="D3749" s="86"/>
      <c r="E3749" s="89">
        <v>-2</v>
      </c>
    </row>
    <row r="3750" spans="1:6">
      <c r="A3750" s="280"/>
      <c r="B3750" s="280"/>
      <c r="C3750" s="280"/>
      <c r="D3750" s="38"/>
      <c r="E3750" s="89"/>
    </row>
    <row r="3751" spans="1:6">
      <c r="A3751" s="280"/>
      <c r="B3751" s="280"/>
      <c r="C3751" s="280"/>
      <c r="D3751" s="86"/>
      <c r="E3751" s="89"/>
    </row>
    <row r="3752" spans="1:6">
      <c r="A3752" s="47"/>
      <c r="B3752" s="280"/>
      <c r="C3752" s="280"/>
      <c r="D3752" s="86"/>
      <c r="E3752" s="89"/>
    </row>
    <row r="3753" spans="1:6">
      <c r="A3753" s="41"/>
      <c r="B3753" s="280"/>
      <c r="C3753" s="280"/>
      <c r="D3753" s="38"/>
      <c r="E3753" s="88"/>
    </row>
    <row r="3754" spans="1:6">
      <c r="A3754" s="41"/>
      <c r="B3754" s="280"/>
      <c r="C3754" s="280"/>
      <c r="D3754" s="38"/>
      <c r="E3754" s="88"/>
    </row>
    <row r="3755" spans="1:6">
      <c r="A3755" s="41"/>
      <c r="B3755" s="280"/>
      <c r="C3755" s="280"/>
      <c r="D3755" s="38"/>
      <c r="E3755" s="89"/>
    </row>
    <row r="3756" spans="1:6">
      <c r="A3756" s="41"/>
      <c r="B3756" s="281"/>
      <c r="C3756" s="280"/>
      <c r="D3756" s="42"/>
      <c r="E3756" s="89"/>
    </row>
    <row r="3757" spans="1:6">
      <c r="A3757" s="41"/>
      <c r="B3757" s="281"/>
      <c r="C3757" s="280"/>
      <c r="D3757" s="42"/>
      <c r="E3757" s="89"/>
    </row>
    <row r="3758" spans="1:6">
      <c r="A3758" s="41"/>
      <c r="B3758" s="281"/>
      <c r="C3758" s="280"/>
      <c r="D3758" s="42"/>
      <c r="E3758" s="89"/>
    </row>
    <row r="3759" spans="1:6">
      <c r="A3759" s="41"/>
      <c r="B3759" s="281"/>
      <c r="C3759" s="280"/>
      <c r="D3759" s="42"/>
      <c r="E3759" s="89"/>
    </row>
    <row r="3760" spans="1:6">
      <c r="A3760" s="280"/>
      <c r="B3760" s="281"/>
      <c r="C3760" s="280"/>
      <c r="D3760" s="45"/>
      <c r="E3760" s="46"/>
    </row>
    <row r="3761" spans="1:5">
      <c r="A3761" s="280"/>
      <c r="B3761" s="281"/>
      <c r="C3761" s="280"/>
      <c r="D3761" s="45"/>
      <c r="E3761" s="46"/>
    </row>
    <row r="3762" spans="1:5">
      <c r="A3762" s="280"/>
      <c r="B3762" s="281"/>
      <c r="C3762" s="280"/>
      <c r="D3762" s="45"/>
      <c r="E3762" s="46"/>
    </row>
    <row r="3763" spans="1:5">
      <c r="A3763" s="280"/>
      <c r="B3763" s="281"/>
      <c r="C3763" s="280"/>
      <c r="D3763" s="45"/>
      <c r="E3763" s="46"/>
    </row>
    <row r="3764" spans="1:5">
      <c r="A3764" s="30"/>
      <c r="B3764" s="51"/>
      <c r="C3764" s="30"/>
      <c r="D3764" s="49"/>
      <c r="E3764" s="50"/>
    </row>
    <row r="3765" spans="1:5">
      <c r="A3765" s="52"/>
      <c r="B3765" s="53"/>
      <c r="C3765" s="1238" t="s">
        <v>801</v>
      </c>
      <c r="D3765" s="1239"/>
      <c r="E3765" s="62">
        <f>SUM(E3738:E3764)</f>
        <v>6882643</v>
      </c>
    </row>
    <row r="3766" spans="1:5">
      <c r="A3766" s="55" t="s">
        <v>23</v>
      </c>
      <c r="B3766" s="40"/>
      <c r="C3766" s="40"/>
      <c r="D3766" s="40"/>
      <c r="E3766" s="40"/>
    </row>
    <row r="3767" spans="1:5">
      <c r="A3767" s="19" t="s">
        <v>0</v>
      </c>
      <c r="B3767" s="40"/>
      <c r="C3767" s="40"/>
      <c r="D3767" s="40"/>
      <c r="E3767" s="40"/>
    </row>
    <row r="3768" spans="1:5">
      <c r="A3768" s="19" t="s">
        <v>1</v>
      </c>
      <c r="B3768" s="22"/>
      <c r="C3768" s="22"/>
      <c r="D3768" s="22"/>
      <c r="E3768" s="22"/>
    </row>
    <row r="3769" spans="1:5">
      <c r="A3769" s="19"/>
      <c r="B3769" s="20"/>
      <c r="C3769" s="20"/>
      <c r="D3769" s="21"/>
      <c r="E3769" s="22"/>
    </row>
    <row r="3770" spans="1:5">
      <c r="A3770" s="19"/>
      <c r="B3770" s="20"/>
      <c r="C3770" s="19" t="s">
        <v>2</v>
      </c>
      <c r="D3770" s="21"/>
      <c r="E3770" s="21"/>
    </row>
    <row r="3771" spans="1:5">
      <c r="A3771" s="19" t="s">
        <v>3</v>
      </c>
      <c r="B3771" s="23"/>
      <c r="C3771" s="20"/>
      <c r="D3771" s="22"/>
      <c r="E3771" s="22"/>
    </row>
    <row r="3772" spans="1:5">
      <c r="A3772" s="21"/>
      <c r="B3772" s="23"/>
      <c r="C3772" s="20"/>
      <c r="D3772" s="22"/>
      <c r="E3772" s="22"/>
    </row>
    <row r="3773" spans="1:5">
      <c r="A3773" s="21" t="s">
        <v>354</v>
      </c>
      <c r="B3773" s="23"/>
      <c r="C3773" s="20"/>
      <c r="D3773" s="22"/>
      <c r="E3773" s="22"/>
    </row>
    <row r="3774" spans="1:5">
      <c r="A3774" s="21" t="s">
        <v>5</v>
      </c>
      <c r="B3774" s="24"/>
      <c r="C3774" s="21"/>
      <c r="D3774" s="22"/>
      <c r="E3774" s="22"/>
    </row>
    <row r="3775" spans="1:5">
      <c r="A3775" s="21" t="s">
        <v>6</v>
      </c>
      <c r="B3775" s="24"/>
      <c r="C3775" s="21"/>
      <c r="D3775" s="22"/>
      <c r="E3775" s="22"/>
    </row>
    <row r="3776" spans="1:5">
      <c r="A3776" s="820" t="s">
        <v>7</v>
      </c>
      <c r="B3776" s="26" t="s">
        <v>8</v>
      </c>
      <c r="C3776" s="818" t="s">
        <v>9</v>
      </c>
      <c r="D3776" s="819"/>
      <c r="E3776" s="820" t="s">
        <v>10</v>
      </c>
    </row>
    <row r="3777" spans="1:5">
      <c r="A3777" s="27"/>
      <c r="B3777" s="28" t="s">
        <v>11</v>
      </c>
      <c r="C3777" s="820"/>
      <c r="D3777" s="29"/>
      <c r="E3777" s="27" t="s">
        <v>12</v>
      </c>
    </row>
    <row r="3778" spans="1:5">
      <c r="A3778" s="30"/>
      <c r="B3778" s="31"/>
      <c r="C3778" s="821" t="s">
        <v>13</v>
      </c>
      <c r="D3778" s="822" t="s">
        <v>14</v>
      </c>
      <c r="E3778" s="821"/>
    </row>
    <row r="3779" spans="1:5">
      <c r="A3779" s="34" t="s">
        <v>355</v>
      </c>
      <c r="B3779" s="280" t="s">
        <v>73</v>
      </c>
      <c r="C3779" s="280" t="s">
        <v>356</v>
      </c>
      <c r="D3779" s="38">
        <v>40939</v>
      </c>
      <c r="E3779" s="88">
        <v>-56793</v>
      </c>
    </row>
    <row r="3780" spans="1:5">
      <c r="A3780" s="280"/>
      <c r="B3780" s="280" t="s">
        <v>335</v>
      </c>
      <c r="C3780" s="280" t="s">
        <v>357</v>
      </c>
      <c r="D3780" s="38">
        <v>40978</v>
      </c>
      <c r="E3780" s="88">
        <v>-31270</v>
      </c>
    </row>
    <row r="3781" spans="1:5">
      <c r="A3781" s="41"/>
      <c r="B3781" s="280" t="s">
        <v>335</v>
      </c>
      <c r="C3781" s="280" t="s">
        <v>54</v>
      </c>
      <c r="D3781" s="168">
        <v>41343</v>
      </c>
      <c r="E3781" s="88">
        <v>-43381</v>
      </c>
    </row>
    <row r="3782" spans="1:5">
      <c r="A3782" s="41"/>
      <c r="B3782" s="280" t="s">
        <v>358</v>
      </c>
      <c r="C3782" s="280" t="s">
        <v>17</v>
      </c>
      <c r="D3782" s="168">
        <v>41866</v>
      </c>
      <c r="E3782" s="91">
        <v>840</v>
      </c>
    </row>
    <row r="3783" spans="1:5">
      <c r="A3783" s="41"/>
      <c r="B3783" s="280" t="s">
        <v>73</v>
      </c>
      <c r="C3783" s="280" t="s">
        <v>359</v>
      </c>
      <c r="D3783" s="38">
        <v>42644</v>
      </c>
      <c r="E3783" s="91">
        <v>-12075</v>
      </c>
    </row>
    <row r="3784" spans="1:5">
      <c r="A3784" s="41"/>
      <c r="B3784" s="280" t="s">
        <v>18</v>
      </c>
      <c r="C3784" s="280" t="s">
        <v>19</v>
      </c>
      <c r="D3784" s="38">
        <v>43100</v>
      </c>
      <c r="E3784" s="126">
        <v>19469</v>
      </c>
    </row>
    <row r="3785" spans="1:5">
      <c r="A3785" s="47"/>
      <c r="B3785" s="280" t="s">
        <v>73</v>
      </c>
      <c r="C3785" s="280" t="s">
        <v>784</v>
      </c>
      <c r="D3785" s="38">
        <v>43131</v>
      </c>
      <c r="E3785" s="88">
        <v>-5000</v>
      </c>
    </row>
    <row r="3786" spans="1:5">
      <c r="A3786" s="41"/>
      <c r="B3786" s="280" t="s">
        <v>353</v>
      </c>
      <c r="C3786" s="280" t="s">
        <v>19</v>
      </c>
      <c r="D3786" s="38">
        <v>43131</v>
      </c>
      <c r="E3786" s="89">
        <v>28820</v>
      </c>
    </row>
    <row r="3787" spans="1:5">
      <c r="A3787" s="41"/>
      <c r="B3787" s="280" t="s">
        <v>73</v>
      </c>
      <c r="C3787" s="280" t="s">
        <v>756</v>
      </c>
      <c r="D3787" s="38">
        <v>43220</v>
      </c>
      <c r="E3787" s="89">
        <v>94610</v>
      </c>
    </row>
    <row r="3788" spans="1:5">
      <c r="A3788" s="280"/>
      <c r="B3788" s="280"/>
      <c r="C3788" s="280"/>
      <c r="D3788" s="86"/>
      <c r="E3788" s="89">
        <v>577</v>
      </c>
    </row>
    <row r="3789" spans="1:5">
      <c r="A3789" s="280"/>
      <c r="B3789" s="280"/>
      <c r="C3789" s="280"/>
      <c r="D3789" s="38"/>
      <c r="E3789" s="89"/>
    </row>
    <row r="3790" spans="1:5">
      <c r="A3790" s="41"/>
      <c r="B3790" s="280"/>
      <c r="C3790" s="280"/>
      <c r="D3790" s="38"/>
      <c r="E3790" s="88"/>
    </row>
    <row r="3791" spans="1:5">
      <c r="A3791" s="280"/>
      <c r="B3791" s="280"/>
      <c r="C3791" s="280"/>
      <c r="D3791" s="38"/>
      <c r="E3791" s="89"/>
    </row>
    <row r="3792" spans="1:5">
      <c r="A3792" s="280"/>
      <c r="B3792" s="280"/>
      <c r="C3792" s="280"/>
      <c r="D3792" s="38"/>
      <c r="E3792" s="89"/>
    </row>
    <row r="3793" spans="1:5">
      <c r="A3793" s="41"/>
      <c r="B3793" s="280"/>
      <c r="C3793" s="280"/>
      <c r="D3793" s="38"/>
      <c r="E3793" s="88"/>
    </row>
    <row r="3794" spans="1:5">
      <c r="A3794" s="41"/>
      <c r="B3794" s="280"/>
      <c r="C3794" s="280"/>
      <c r="D3794" s="38"/>
      <c r="E3794" s="89"/>
    </row>
    <row r="3795" spans="1:5">
      <c r="A3795" s="280"/>
      <c r="B3795" s="281"/>
      <c r="C3795" s="280"/>
      <c r="D3795" s="45"/>
      <c r="E3795" s="46"/>
    </row>
    <row r="3796" spans="1:5">
      <c r="A3796" s="280"/>
      <c r="B3796" s="281"/>
      <c r="C3796" s="280"/>
      <c r="D3796" s="45"/>
      <c r="E3796" s="46"/>
    </row>
    <row r="3797" spans="1:5">
      <c r="A3797" s="280"/>
      <c r="B3797" s="281"/>
      <c r="C3797" s="280"/>
      <c r="D3797" s="45"/>
      <c r="E3797" s="46"/>
    </row>
    <row r="3798" spans="1:5">
      <c r="A3798" s="280"/>
      <c r="B3798" s="281"/>
      <c r="C3798" s="280"/>
      <c r="D3798" s="45"/>
      <c r="E3798" s="46"/>
    </row>
    <row r="3799" spans="1:5">
      <c r="A3799" s="280"/>
      <c r="B3799" s="281"/>
      <c r="C3799" s="280"/>
      <c r="D3799" s="45"/>
      <c r="E3799" s="46"/>
    </row>
    <row r="3800" spans="1:5">
      <c r="A3800" s="280"/>
      <c r="B3800" s="281"/>
      <c r="C3800" s="280"/>
      <c r="D3800" s="45"/>
      <c r="E3800" s="46"/>
    </row>
    <row r="3801" spans="1:5">
      <c r="A3801" s="280"/>
      <c r="B3801" s="281"/>
      <c r="C3801" s="280"/>
      <c r="D3801" s="45"/>
      <c r="E3801" s="46"/>
    </row>
    <row r="3802" spans="1:5">
      <c r="A3802" s="280"/>
      <c r="B3802" s="281"/>
      <c r="C3802" s="280"/>
      <c r="D3802" s="45"/>
      <c r="E3802" s="46"/>
    </row>
    <row r="3803" spans="1:5">
      <c r="A3803" s="280"/>
      <c r="B3803" s="281"/>
      <c r="C3803" s="280"/>
      <c r="D3803" s="45"/>
      <c r="E3803" s="46"/>
    </row>
    <row r="3804" spans="1:5">
      <c r="A3804" s="47"/>
      <c r="B3804" s="48"/>
      <c r="C3804" s="47"/>
      <c r="D3804" s="49"/>
      <c r="E3804" s="50"/>
    </row>
    <row r="3805" spans="1:5">
      <c r="A3805" s="30"/>
      <c r="B3805" s="51"/>
      <c r="C3805" s="30"/>
      <c r="D3805" s="49"/>
      <c r="E3805" s="50"/>
    </row>
    <row r="3806" spans="1:5">
      <c r="A3806" s="52"/>
      <c r="B3806" s="53"/>
      <c r="C3806" s="1238" t="s">
        <v>801</v>
      </c>
      <c r="D3806" s="1239"/>
      <c r="E3806" s="54">
        <f>SUM(E3779:E3805)</f>
        <v>-4203</v>
      </c>
    </row>
    <row r="3807" spans="1:5">
      <c r="A3807" s="55" t="s">
        <v>360</v>
      </c>
      <c r="B3807" s="40"/>
      <c r="C3807" s="40"/>
      <c r="D3807" s="40"/>
      <c r="E3807" s="40"/>
    </row>
    <row r="3808" spans="1:5">
      <c r="A3808" s="19" t="s">
        <v>0</v>
      </c>
      <c r="B3808" s="40"/>
      <c r="C3808" s="40"/>
      <c r="D3808" s="40"/>
      <c r="E3808" s="40"/>
    </row>
    <row r="3809" spans="1:6">
      <c r="A3809" s="19" t="s">
        <v>1</v>
      </c>
      <c r="B3809" s="22"/>
      <c r="C3809" s="22"/>
      <c r="D3809" s="22"/>
      <c r="E3809" s="22"/>
    </row>
    <row r="3810" spans="1:6">
      <c r="A3810" s="19"/>
      <c r="B3810" s="20"/>
      <c r="C3810" s="20"/>
      <c r="D3810" s="21"/>
      <c r="E3810" s="22"/>
    </row>
    <row r="3811" spans="1:6">
      <c r="A3811" s="19"/>
      <c r="B3811" s="20"/>
      <c r="C3811" s="19" t="s">
        <v>2</v>
      </c>
      <c r="D3811" s="21"/>
      <c r="E3811" s="21"/>
    </row>
    <row r="3812" spans="1:6">
      <c r="A3812" s="19" t="s">
        <v>3</v>
      </c>
      <c r="B3812" s="23"/>
      <c r="C3812" s="20"/>
      <c r="D3812" s="22"/>
      <c r="E3812" s="22"/>
    </row>
    <row r="3813" spans="1:6">
      <c r="A3813" s="21"/>
      <c r="B3813" s="23"/>
      <c r="C3813" s="20"/>
      <c r="D3813" s="22"/>
      <c r="E3813" s="22"/>
    </row>
    <row r="3814" spans="1:6">
      <c r="A3814" s="21" t="s">
        <v>361</v>
      </c>
      <c r="B3814" s="23"/>
      <c r="C3814" s="20"/>
      <c r="D3814" s="22"/>
      <c r="E3814" s="22"/>
    </row>
    <row r="3815" spans="1:6">
      <c r="A3815" s="21" t="s">
        <v>5</v>
      </c>
      <c r="B3815" s="24"/>
      <c r="C3815" s="21"/>
      <c r="D3815" s="22"/>
      <c r="E3815" s="22"/>
    </row>
    <row r="3816" spans="1:6">
      <c r="A3816" s="21" t="s">
        <v>6</v>
      </c>
      <c r="B3816" s="24"/>
      <c r="C3816" s="21"/>
      <c r="D3816" s="22"/>
      <c r="E3816" s="22"/>
    </row>
    <row r="3817" spans="1:6">
      <c r="A3817" s="820" t="s">
        <v>7</v>
      </c>
      <c r="B3817" s="26" t="s">
        <v>362</v>
      </c>
      <c r="C3817" s="818" t="s">
        <v>9</v>
      </c>
      <c r="D3817" s="819"/>
      <c r="E3817" s="820" t="s">
        <v>10</v>
      </c>
    </row>
    <row r="3818" spans="1:6">
      <c r="A3818" s="27"/>
      <c r="B3818" s="28" t="s">
        <v>11</v>
      </c>
      <c r="C3818" s="820"/>
      <c r="D3818" s="29"/>
      <c r="E3818" s="27" t="s">
        <v>12</v>
      </c>
    </row>
    <row r="3819" spans="1:6">
      <c r="A3819" s="30"/>
      <c r="B3819" s="31"/>
      <c r="C3819" s="821" t="s">
        <v>13</v>
      </c>
      <c r="D3819" s="822" t="s">
        <v>14</v>
      </c>
      <c r="E3819" s="821"/>
    </row>
    <row r="3820" spans="1:6">
      <c r="A3820" s="34" t="s">
        <v>363</v>
      </c>
      <c r="B3820" s="34" t="s">
        <v>106</v>
      </c>
      <c r="C3820" s="34" t="s">
        <v>364</v>
      </c>
      <c r="D3820" s="35">
        <v>40405</v>
      </c>
      <c r="E3820" s="94">
        <v>-18686</v>
      </c>
    </row>
    <row r="3821" spans="1:6">
      <c r="A3821" s="280"/>
      <c r="B3821" s="280" t="s">
        <v>18</v>
      </c>
      <c r="C3821" s="280" t="s">
        <v>17</v>
      </c>
      <c r="D3821" s="38">
        <v>40847</v>
      </c>
      <c r="E3821" s="89">
        <v>3600</v>
      </c>
    </row>
    <row r="3822" spans="1:6">
      <c r="A3822" s="41"/>
      <c r="B3822" s="280" t="s">
        <v>18</v>
      </c>
      <c r="C3822" s="280" t="s">
        <v>19</v>
      </c>
      <c r="D3822" s="38">
        <v>43250</v>
      </c>
      <c r="E3822" s="89">
        <v>765761</v>
      </c>
      <c r="F3822" s="864" t="s">
        <v>817</v>
      </c>
    </row>
    <row r="3823" spans="1:6">
      <c r="A3823" s="280"/>
      <c r="B3823" s="280"/>
      <c r="C3823" s="280"/>
      <c r="D3823" s="38"/>
      <c r="E3823" s="89">
        <v>-3</v>
      </c>
    </row>
    <row r="3824" spans="1:6">
      <c r="A3824" s="280"/>
      <c r="B3824" s="280"/>
      <c r="C3824" s="280"/>
      <c r="D3824" s="38"/>
      <c r="E3824" s="89"/>
    </row>
    <row r="3825" spans="1:5">
      <c r="A3825" s="41"/>
      <c r="B3825" s="280"/>
      <c r="C3825" s="282"/>
      <c r="D3825" s="86"/>
      <c r="E3825" s="89"/>
    </row>
    <row r="3826" spans="1:5">
      <c r="A3826" s="280"/>
      <c r="B3826" s="280"/>
      <c r="C3826" s="280"/>
      <c r="D3826" s="38"/>
      <c r="E3826" s="88"/>
    </row>
    <row r="3827" spans="1:5">
      <c r="A3827" s="41"/>
      <c r="B3827" s="280"/>
      <c r="C3827" s="280"/>
      <c r="D3827" s="38"/>
      <c r="E3827" s="89"/>
    </row>
    <row r="3828" spans="1:5">
      <c r="A3828" s="41"/>
      <c r="B3828" s="280"/>
      <c r="C3828" s="280"/>
      <c r="D3828" s="38"/>
      <c r="E3828" s="89"/>
    </row>
    <row r="3829" spans="1:5">
      <c r="A3829" s="41"/>
      <c r="B3829" s="280"/>
      <c r="C3829" s="280"/>
      <c r="D3829" s="38"/>
      <c r="E3829" s="89"/>
    </row>
    <row r="3830" spans="1:5">
      <c r="A3830" s="41"/>
      <c r="B3830" s="280"/>
      <c r="C3830" s="280"/>
      <c r="D3830" s="38"/>
      <c r="E3830" s="88"/>
    </row>
    <row r="3831" spans="1:5">
      <c r="A3831" s="47"/>
      <c r="B3831" s="116"/>
      <c r="C3831" s="280"/>
      <c r="D3831" s="147"/>
      <c r="E3831" s="89"/>
    </row>
    <row r="3832" spans="1:5">
      <c r="A3832" s="41"/>
      <c r="B3832" s="281"/>
      <c r="C3832" s="280"/>
      <c r="D3832" s="168"/>
      <c r="E3832" s="89"/>
    </row>
    <row r="3833" spans="1:5">
      <c r="A3833" s="47"/>
      <c r="B3833" s="280"/>
      <c r="C3833" s="280"/>
      <c r="D3833" s="38"/>
      <c r="E3833" s="89"/>
    </row>
    <row r="3834" spans="1:5">
      <c r="A3834" s="280"/>
      <c r="B3834" s="280"/>
      <c r="C3834" s="280"/>
      <c r="D3834" s="38"/>
      <c r="E3834" s="89"/>
    </row>
    <row r="3835" spans="1:5">
      <c r="A3835" s="41"/>
      <c r="B3835" s="280"/>
      <c r="C3835" s="280"/>
      <c r="D3835" s="38"/>
      <c r="E3835" s="89"/>
    </row>
    <row r="3836" spans="1:5">
      <c r="A3836" s="41"/>
      <c r="B3836" s="280"/>
      <c r="C3836" s="280"/>
      <c r="D3836" s="38"/>
      <c r="E3836" s="88"/>
    </row>
    <row r="3837" spans="1:5">
      <c r="A3837" s="41"/>
      <c r="B3837" s="280"/>
      <c r="C3837" s="280"/>
      <c r="D3837" s="38"/>
      <c r="E3837" s="89"/>
    </row>
    <row r="3838" spans="1:5">
      <c r="A3838" s="280"/>
      <c r="B3838" s="281"/>
      <c r="C3838" s="280"/>
      <c r="D3838" s="45"/>
      <c r="E3838" s="46"/>
    </row>
    <row r="3839" spans="1:5">
      <c r="A3839" s="280"/>
      <c r="B3839" s="281"/>
      <c r="C3839" s="280"/>
      <c r="D3839" s="45"/>
      <c r="E3839" s="46"/>
    </row>
    <row r="3840" spans="1:5">
      <c r="A3840" s="280"/>
      <c r="B3840" s="281"/>
      <c r="C3840" s="280"/>
      <c r="D3840" s="45"/>
      <c r="E3840" s="46"/>
    </row>
    <row r="3841" spans="1:5">
      <c r="A3841" s="280"/>
      <c r="B3841" s="281"/>
      <c r="C3841" s="280"/>
      <c r="D3841" s="45"/>
      <c r="E3841" s="46"/>
    </row>
    <row r="3842" spans="1:5">
      <c r="A3842" s="280"/>
      <c r="B3842" s="281"/>
      <c r="C3842" s="280"/>
      <c r="D3842" s="45"/>
      <c r="E3842" s="46"/>
    </row>
    <row r="3843" spans="1:5">
      <c r="A3843" s="280"/>
      <c r="B3843" s="281"/>
      <c r="C3843" s="280"/>
      <c r="D3843" s="45"/>
      <c r="E3843" s="46"/>
    </row>
    <row r="3844" spans="1:5">
      <c r="A3844" s="280"/>
      <c r="B3844" s="281"/>
      <c r="C3844" s="280"/>
      <c r="D3844" s="45"/>
      <c r="E3844" s="46"/>
    </row>
    <row r="3845" spans="1:5">
      <c r="A3845" s="47"/>
      <c r="B3845" s="48"/>
      <c r="C3845" s="47"/>
      <c r="D3845" s="49"/>
      <c r="E3845" s="50"/>
    </row>
    <row r="3846" spans="1:5">
      <c r="A3846" s="30"/>
      <c r="B3846" s="51"/>
      <c r="C3846" s="30"/>
      <c r="D3846" s="49"/>
      <c r="E3846" s="50"/>
    </row>
    <row r="3847" spans="1:5">
      <c r="A3847" s="52"/>
      <c r="B3847" s="53"/>
      <c r="C3847" s="1238" t="s">
        <v>801</v>
      </c>
      <c r="D3847" s="1239"/>
      <c r="E3847" s="62">
        <f>SUM(E3820:E3846)</f>
        <v>750672</v>
      </c>
    </row>
    <row r="3848" spans="1:5">
      <c r="A3848" s="55" t="s">
        <v>23</v>
      </c>
      <c r="B3848" s="40"/>
      <c r="C3848" s="40"/>
      <c r="D3848" s="40"/>
      <c r="E3848" s="838"/>
    </row>
    <row r="3849" spans="1:5">
      <c r="A3849" s="19" t="s">
        <v>0</v>
      </c>
      <c r="B3849" s="40"/>
      <c r="C3849" s="40"/>
      <c r="D3849" s="40"/>
      <c r="E3849" s="40"/>
    </row>
    <row r="3850" spans="1:5">
      <c r="A3850" s="19" t="s">
        <v>1</v>
      </c>
      <c r="B3850" s="22"/>
      <c r="C3850" s="22"/>
      <c r="D3850" s="22"/>
      <c r="E3850" s="22"/>
    </row>
    <row r="3851" spans="1:5">
      <c r="A3851" s="19"/>
      <c r="B3851" s="20"/>
      <c r="C3851" s="20"/>
      <c r="D3851" s="21"/>
      <c r="E3851" s="22"/>
    </row>
    <row r="3852" spans="1:5">
      <c r="A3852" s="19"/>
      <c r="B3852" s="20"/>
      <c r="C3852" s="19" t="s">
        <v>2</v>
      </c>
      <c r="D3852" s="21"/>
      <c r="E3852" s="21"/>
    </row>
    <row r="3853" spans="1:5">
      <c r="A3853" s="19" t="s">
        <v>3</v>
      </c>
      <c r="B3853" s="23"/>
      <c r="C3853" s="20"/>
      <c r="D3853" s="22"/>
      <c r="E3853" s="22"/>
    </row>
    <row r="3854" spans="1:5">
      <c r="A3854" s="21"/>
      <c r="B3854" s="23"/>
      <c r="C3854" s="20"/>
      <c r="D3854" s="22"/>
      <c r="E3854" s="22"/>
    </row>
    <row r="3855" spans="1:5">
      <c r="A3855" s="21" t="s">
        <v>365</v>
      </c>
      <c r="B3855" s="23"/>
      <c r="C3855" s="20"/>
      <c r="D3855" s="22"/>
      <c r="E3855" s="22"/>
    </row>
    <row r="3856" spans="1:5">
      <c r="A3856" s="21" t="s">
        <v>5</v>
      </c>
      <c r="B3856" s="24"/>
      <c r="C3856" s="21"/>
      <c r="D3856" s="22"/>
      <c r="E3856" s="22"/>
    </row>
    <row r="3857" spans="1:5">
      <c r="A3857" s="21" t="s">
        <v>6</v>
      </c>
      <c r="B3857" s="24"/>
      <c r="C3857" s="21"/>
      <c r="D3857" s="22"/>
      <c r="E3857" s="22"/>
    </row>
    <row r="3858" spans="1:5">
      <c r="A3858" s="820" t="s">
        <v>7</v>
      </c>
      <c r="B3858" s="26" t="s">
        <v>8</v>
      </c>
      <c r="C3858" s="818" t="s">
        <v>9</v>
      </c>
      <c r="D3858" s="819"/>
      <c r="E3858" s="820" t="s">
        <v>10</v>
      </c>
    </row>
    <row r="3859" spans="1:5">
      <c r="A3859" s="27"/>
      <c r="B3859" s="28" t="s">
        <v>11</v>
      </c>
      <c r="C3859" s="820"/>
      <c r="D3859" s="29"/>
      <c r="E3859" s="27" t="s">
        <v>12</v>
      </c>
    </row>
    <row r="3860" spans="1:5">
      <c r="A3860" s="30"/>
      <c r="B3860" s="31"/>
      <c r="C3860" s="821" t="s">
        <v>13</v>
      </c>
      <c r="D3860" s="822" t="s">
        <v>14</v>
      </c>
      <c r="E3860" s="821"/>
    </row>
    <row r="3861" spans="1:5">
      <c r="A3861" s="846" t="s">
        <v>366</v>
      </c>
      <c r="B3861" s="124" t="s">
        <v>40</v>
      </c>
      <c r="C3861" s="124" t="s">
        <v>17</v>
      </c>
      <c r="D3861" s="125">
        <v>43100</v>
      </c>
      <c r="E3861" s="91">
        <v>2363012</v>
      </c>
    </row>
    <row r="3862" spans="1:5">
      <c r="A3862" s="280"/>
      <c r="B3862" s="280" t="s">
        <v>73</v>
      </c>
      <c r="C3862" s="282" t="s">
        <v>781</v>
      </c>
      <c r="D3862" s="38">
        <v>43220</v>
      </c>
      <c r="E3862" s="89">
        <v>-700000</v>
      </c>
    </row>
    <row r="3863" spans="1:5">
      <c r="A3863" s="41"/>
      <c r="B3863" s="280"/>
      <c r="C3863" s="282"/>
      <c r="D3863" s="38"/>
      <c r="E3863" s="89"/>
    </row>
    <row r="3864" spans="1:5">
      <c r="A3864" s="41"/>
      <c r="B3864" s="280"/>
      <c r="C3864" s="282"/>
      <c r="D3864" s="86"/>
      <c r="E3864" s="89"/>
    </row>
    <row r="3865" spans="1:5">
      <c r="A3865" s="41"/>
      <c r="B3865" s="280"/>
      <c r="C3865" s="280"/>
      <c r="D3865" s="38"/>
      <c r="E3865" s="89"/>
    </row>
    <row r="3866" spans="1:5">
      <c r="A3866" s="41"/>
      <c r="B3866" s="280"/>
      <c r="C3866" s="282"/>
      <c r="D3866" s="38"/>
      <c r="E3866" s="88"/>
    </row>
    <row r="3867" spans="1:5">
      <c r="A3867" s="41"/>
      <c r="B3867" s="280"/>
      <c r="C3867" s="282"/>
      <c r="D3867" s="86"/>
      <c r="E3867" s="88"/>
    </row>
    <row r="3868" spans="1:5">
      <c r="A3868" s="41"/>
      <c r="B3868" s="280"/>
      <c r="C3868" s="280"/>
      <c r="D3868" s="38"/>
      <c r="E3868" s="89"/>
    </row>
    <row r="3869" spans="1:5">
      <c r="A3869" s="280"/>
      <c r="B3869" s="280"/>
      <c r="C3869" s="280"/>
      <c r="D3869" s="38"/>
      <c r="E3869" s="88"/>
    </row>
    <row r="3870" spans="1:5">
      <c r="A3870" s="41"/>
      <c r="B3870" s="280"/>
      <c r="C3870" s="280"/>
      <c r="D3870" s="38"/>
      <c r="E3870" s="88"/>
    </row>
    <row r="3871" spans="1:5">
      <c r="A3871" s="41"/>
      <c r="B3871" s="281"/>
      <c r="C3871" s="280"/>
      <c r="D3871" s="78"/>
      <c r="E3871" s="89"/>
    </row>
    <row r="3872" spans="1:5">
      <c r="A3872" s="47"/>
      <c r="B3872" s="28"/>
      <c r="C3872" s="27"/>
      <c r="D3872" s="148"/>
      <c r="E3872" s="27"/>
    </row>
    <row r="3873" spans="1:5">
      <c r="A3873" s="47"/>
      <c r="B3873" s="27"/>
      <c r="C3873" s="27"/>
      <c r="D3873" s="27"/>
      <c r="E3873" s="27"/>
    </row>
    <row r="3874" spans="1:5">
      <c r="A3874" s="280"/>
      <c r="B3874" s="280"/>
      <c r="C3874" s="280"/>
      <c r="D3874" s="38"/>
      <c r="E3874" s="88"/>
    </row>
    <row r="3875" spans="1:5">
      <c r="A3875" s="280"/>
      <c r="B3875" s="280"/>
      <c r="C3875" s="280"/>
      <c r="D3875" s="38"/>
      <c r="E3875" s="88"/>
    </row>
    <row r="3876" spans="1:5">
      <c r="A3876" s="41"/>
      <c r="B3876" s="280"/>
      <c r="C3876" s="280"/>
      <c r="D3876" s="38"/>
      <c r="E3876" s="88"/>
    </row>
    <row r="3877" spans="1:5">
      <c r="A3877" s="41"/>
      <c r="B3877" s="280"/>
      <c r="C3877" s="280"/>
      <c r="D3877" s="38"/>
      <c r="E3877" s="88"/>
    </row>
    <row r="3878" spans="1:5">
      <c r="A3878" s="41"/>
      <c r="B3878" s="280"/>
      <c r="C3878" s="280"/>
      <c r="D3878" s="38"/>
      <c r="E3878" s="89"/>
    </row>
    <row r="3879" spans="1:5">
      <c r="A3879" s="280"/>
      <c r="B3879" s="281"/>
      <c r="C3879" s="280"/>
      <c r="D3879" s="45"/>
      <c r="E3879" s="46"/>
    </row>
    <row r="3880" spans="1:5">
      <c r="A3880" s="280"/>
      <c r="B3880" s="281"/>
      <c r="C3880" s="280"/>
      <c r="D3880" s="45"/>
      <c r="E3880" s="46"/>
    </row>
    <row r="3881" spans="1:5">
      <c r="A3881" s="280"/>
      <c r="B3881" s="281"/>
      <c r="C3881" s="280"/>
      <c r="D3881" s="45"/>
      <c r="E3881" s="46"/>
    </row>
    <row r="3882" spans="1:5">
      <c r="A3882" s="280"/>
      <c r="B3882" s="281"/>
      <c r="C3882" s="280"/>
      <c r="D3882" s="45"/>
      <c r="E3882" s="46"/>
    </row>
    <row r="3883" spans="1:5">
      <c r="A3883" s="280"/>
      <c r="B3883" s="281"/>
      <c r="C3883" s="280"/>
      <c r="D3883" s="45"/>
      <c r="E3883" s="46"/>
    </row>
    <row r="3884" spans="1:5">
      <c r="A3884" s="280"/>
      <c r="B3884" s="281"/>
      <c r="C3884" s="280"/>
      <c r="D3884" s="45"/>
      <c r="E3884" s="46"/>
    </row>
    <row r="3885" spans="1:5">
      <c r="A3885" s="280"/>
      <c r="B3885" s="281"/>
      <c r="C3885" s="280"/>
      <c r="D3885" s="45"/>
      <c r="E3885" s="46"/>
    </row>
    <row r="3886" spans="1:5">
      <c r="A3886" s="47"/>
      <c r="B3886" s="48"/>
      <c r="C3886" s="47"/>
      <c r="D3886" s="49"/>
      <c r="E3886" s="50"/>
    </row>
    <row r="3887" spans="1:5">
      <c r="A3887" s="30"/>
      <c r="B3887" s="51"/>
      <c r="C3887" s="30"/>
      <c r="D3887" s="49"/>
      <c r="E3887" s="50"/>
    </row>
    <row r="3888" spans="1:5">
      <c r="A3888" s="52"/>
      <c r="B3888" s="53"/>
      <c r="C3888" s="1238" t="s">
        <v>801</v>
      </c>
      <c r="D3888" s="1239"/>
      <c r="E3888" s="140">
        <f>SUM(E3861:E3887)</f>
        <v>1663012</v>
      </c>
    </row>
    <row r="3889" spans="1:6">
      <c r="A3889" s="55" t="s">
        <v>23</v>
      </c>
      <c r="B3889" s="53"/>
      <c r="C3889" s="28" t="s">
        <v>368</v>
      </c>
      <c r="D3889" s="28"/>
      <c r="E3889" s="179"/>
    </row>
    <row r="3890" spans="1:6">
      <c r="A3890" s="19" t="s">
        <v>0</v>
      </c>
      <c r="B3890" s="40"/>
      <c r="C3890" s="40"/>
      <c r="D3890" s="40"/>
      <c r="E3890" s="40"/>
    </row>
    <row r="3891" spans="1:6">
      <c r="A3891" s="19" t="s">
        <v>1</v>
      </c>
      <c r="B3891" s="40"/>
      <c r="C3891" s="40"/>
      <c r="D3891" s="40"/>
      <c r="E3891" s="40"/>
    </row>
    <row r="3892" spans="1:6">
      <c r="A3892" s="19"/>
      <c r="B3892" s="20"/>
      <c r="C3892" s="20"/>
      <c r="D3892" s="21"/>
      <c r="E3892" s="22"/>
    </row>
    <row r="3893" spans="1:6">
      <c r="A3893" s="19"/>
      <c r="B3893" s="20"/>
      <c r="C3893" s="19" t="s">
        <v>2</v>
      </c>
      <c r="D3893" s="21"/>
      <c r="E3893" s="21"/>
    </row>
    <row r="3894" spans="1:6">
      <c r="A3894" s="19" t="s">
        <v>3</v>
      </c>
      <c r="B3894" s="23"/>
      <c r="C3894" s="20"/>
      <c r="D3894" s="22"/>
      <c r="E3894" s="22"/>
    </row>
    <row r="3895" spans="1:6">
      <c r="A3895" s="21"/>
      <c r="B3895" s="23"/>
      <c r="C3895" s="20"/>
      <c r="D3895" s="22"/>
      <c r="E3895" s="22"/>
    </row>
    <row r="3896" spans="1:6">
      <c r="A3896" s="21" t="s">
        <v>369</v>
      </c>
      <c r="B3896" s="23"/>
      <c r="C3896" s="20"/>
      <c r="D3896" s="22"/>
      <c r="E3896" s="22"/>
    </row>
    <row r="3897" spans="1:6">
      <c r="A3897" s="21" t="s">
        <v>5</v>
      </c>
      <c r="B3897" s="24"/>
      <c r="C3897" s="21"/>
      <c r="D3897" s="22"/>
      <c r="E3897" s="22"/>
    </row>
    <row r="3898" spans="1:6">
      <c r="A3898" s="21" t="s">
        <v>6</v>
      </c>
      <c r="B3898" s="24"/>
      <c r="C3898" s="21"/>
      <c r="D3898" s="22"/>
      <c r="E3898" s="22"/>
    </row>
    <row r="3899" spans="1:6">
      <c r="A3899" s="820" t="s">
        <v>7</v>
      </c>
      <c r="B3899" s="26" t="s">
        <v>8</v>
      </c>
      <c r="C3899" s="818" t="s">
        <v>9</v>
      </c>
      <c r="D3899" s="819"/>
      <c r="E3899" s="820" t="s">
        <v>10</v>
      </c>
    </row>
    <row r="3900" spans="1:6">
      <c r="A3900" s="27"/>
      <c r="B3900" s="28" t="s">
        <v>11</v>
      </c>
      <c r="C3900" s="820"/>
      <c r="D3900" s="29"/>
      <c r="E3900" s="27" t="s">
        <v>12</v>
      </c>
    </row>
    <row r="3901" spans="1:6">
      <c r="A3901" s="30"/>
      <c r="B3901" s="31"/>
      <c r="C3901" s="821" t="s">
        <v>13</v>
      </c>
      <c r="D3901" s="822" t="s">
        <v>14</v>
      </c>
      <c r="E3901" s="821"/>
    </row>
    <row r="3902" spans="1:6">
      <c r="A3902" s="34" t="s">
        <v>370</v>
      </c>
      <c r="B3902" s="280" t="s">
        <v>73</v>
      </c>
      <c r="C3902" s="280" t="s">
        <v>767</v>
      </c>
      <c r="D3902" s="38">
        <v>43250</v>
      </c>
      <c r="E3902" s="91">
        <v>-205838</v>
      </c>
    </row>
    <row r="3903" spans="1:6">
      <c r="A3903" s="280"/>
      <c r="B3903" s="280" t="s">
        <v>18</v>
      </c>
      <c r="C3903" s="280" t="s">
        <v>19</v>
      </c>
      <c r="D3903" s="38">
        <v>43250</v>
      </c>
      <c r="E3903" s="91">
        <v>45148</v>
      </c>
      <c r="F3903" s="864" t="s">
        <v>817</v>
      </c>
    </row>
    <row r="3904" spans="1:6">
      <c r="A3904" s="41"/>
      <c r="B3904" s="280"/>
      <c r="C3904" s="280"/>
      <c r="D3904" s="38"/>
      <c r="E3904" s="91"/>
    </row>
    <row r="3905" spans="1:5">
      <c r="A3905" s="41"/>
      <c r="B3905" s="280"/>
      <c r="C3905" s="282"/>
      <c r="D3905" s="38"/>
      <c r="E3905" s="88"/>
    </row>
    <row r="3906" spans="1:5">
      <c r="A3906" s="41"/>
      <c r="B3906" s="280"/>
      <c r="C3906" s="280"/>
      <c r="D3906" s="38"/>
      <c r="E3906" s="88"/>
    </row>
    <row r="3907" spans="1:5">
      <c r="A3907" s="41"/>
      <c r="B3907" s="280"/>
      <c r="C3907" s="282"/>
      <c r="D3907" s="38"/>
      <c r="E3907" s="88"/>
    </row>
    <row r="3908" spans="1:5">
      <c r="A3908" s="41"/>
      <c r="B3908" s="280"/>
      <c r="C3908" s="282"/>
      <c r="D3908" s="86"/>
      <c r="E3908" s="88"/>
    </row>
    <row r="3909" spans="1:5">
      <c r="A3909" s="41"/>
      <c r="B3909" s="280"/>
      <c r="C3909" s="280"/>
      <c r="D3909" s="38"/>
      <c r="E3909" s="89"/>
    </row>
    <row r="3910" spans="1:5">
      <c r="A3910" s="280"/>
      <c r="B3910" s="280"/>
      <c r="C3910" s="280"/>
      <c r="D3910" s="38"/>
      <c r="E3910" s="88"/>
    </row>
    <row r="3911" spans="1:5">
      <c r="A3911" s="41"/>
      <c r="B3911" s="280"/>
      <c r="C3911" s="280"/>
      <c r="D3911" s="38"/>
      <c r="E3911" s="88"/>
    </row>
    <row r="3912" spans="1:5">
      <c r="A3912" s="41"/>
      <c r="B3912" s="281"/>
      <c r="C3912" s="280"/>
      <c r="D3912" s="78"/>
      <c r="E3912" s="89"/>
    </row>
    <row r="3913" spans="1:5">
      <c r="A3913" s="47"/>
      <c r="B3913" s="28"/>
      <c r="C3913" s="27"/>
      <c r="D3913" s="148"/>
      <c r="E3913" s="27"/>
    </row>
    <row r="3914" spans="1:5">
      <c r="A3914" s="47"/>
      <c r="B3914" s="27"/>
      <c r="C3914" s="27"/>
      <c r="D3914" s="27"/>
      <c r="E3914" s="27"/>
    </row>
    <row r="3915" spans="1:5">
      <c r="A3915" s="280"/>
      <c r="B3915" s="280"/>
      <c r="C3915" s="280"/>
      <c r="D3915" s="38"/>
      <c r="E3915" s="88"/>
    </row>
    <row r="3916" spans="1:5">
      <c r="A3916" s="280"/>
      <c r="B3916" s="280"/>
      <c r="C3916" s="280"/>
      <c r="D3916" s="38"/>
      <c r="E3916" s="88"/>
    </row>
    <row r="3917" spans="1:5">
      <c r="A3917" s="41"/>
      <c r="B3917" s="280"/>
      <c r="C3917" s="280"/>
      <c r="D3917" s="38"/>
      <c r="E3917" s="88"/>
    </row>
    <row r="3918" spans="1:5">
      <c r="A3918" s="41"/>
      <c r="B3918" s="280"/>
      <c r="C3918" s="280"/>
      <c r="D3918" s="38"/>
      <c r="E3918" s="88"/>
    </row>
    <row r="3919" spans="1:5">
      <c r="A3919" s="41"/>
      <c r="B3919" s="280"/>
      <c r="C3919" s="280"/>
      <c r="D3919" s="38"/>
      <c r="E3919" s="89"/>
    </row>
    <row r="3920" spans="1:5">
      <c r="A3920" s="41"/>
      <c r="B3920" s="281"/>
      <c r="C3920" s="280"/>
      <c r="D3920" s="42"/>
      <c r="E3920" s="89"/>
    </row>
    <row r="3921" spans="1:5">
      <c r="A3921" s="41"/>
      <c r="B3921" s="281"/>
      <c r="C3921" s="280"/>
      <c r="D3921" s="42"/>
      <c r="E3921" s="89"/>
    </row>
    <row r="3922" spans="1:5">
      <c r="A3922" s="41"/>
      <c r="B3922" s="281"/>
      <c r="C3922" s="280"/>
      <c r="D3922" s="42"/>
      <c r="E3922" s="89"/>
    </row>
    <row r="3923" spans="1:5">
      <c r="A3923" s="280"/>
      <c r="B3923" s="281"/>
      <c r="C3923" s="280"/>
      <c r="D3923" s="45"/>
      <c r="E3923" s="46"/>
    </row>
    <row r="3924" spans="1:5">
      <c r="A3924" s="280"/>
      <c r="B3924" s="281"/>
      <c r="C3924" s="280"/>
      <c r="D3924" s="45"/>
      <c r="E3924" s="46"/>
    </row>
    <row r="3925" spans="1:5">
      <c r="A3925" s="280"/>
      <c r="B3925" s="281"/>
      <c r="C3925" s="280"/>
      <c r="D3925" s="45"/>
      <c r="E3925" s="46"/>
    </row>
    <row r="3926" spans="1:5">
      <c r="A3926" s="280"/>
      <c r="B3926" s="281"/>
      <c r="C3926" s="280"/>
      <c r="D3926" s="45"/>
      <c r="E3926" s="46"/>
    </row>
    <row r="3927" spans="1:5">
      <c r="A3927" s="47"/>
      <c r="B3927" s="48"/>
      <c r="C3927" s="47"/>
      <c r="D3927" s="49"/>
      <c r="E3927" s="50"/>
    </row>
    <row r="3928" spans="1:5">
      <c r="A3928" s="30"/>
      <c r="B3928" s="51"/>
      <c r="C3928" s="30"/>
      <c r="D3928" s="49"/>
      <c r="E3928" s="50"/>
    </row>
    <row r="3929" spans="1:5">
      <c r="A3929" s="52"/>
      <c r="B3929" s="53"/>
      <c r="C3929" s="1238" t="s">
        <v>801</v>
      </c>
      <c r="D3929" s="1239"/>
      <c r="E3929" s="140">
        <f>SUM(E3902:E3928)</f>
        <v>-160690</v>
      </c>
    </row>
    <row r="3930" spans="1:5">
      <c r="A3930" s="55" t="s">
        <v>23</v>
      </c>
      <c r="B3930" s="40"/>
      <c r="C3930" s="40"/>
      <c r="D3930" s="40"/>
      <c r="E3930" s="40"/>
    </row>
    <row r="3931" spans="1:5">
      <c r="A3931" s="19" t="s">
        <v>0</v>
      </c>
      <c r="B3931" s="40"/>
      <c r="C3931" s="40"/>
      <c r="D3931" s="40"/>
      <c r="E3931" s="40"/>
    </row>
    <row r="3932" spans="1:5">
      <c r="A3932" s="19" t="s">
        <v>1</v>
      </c>
      <c r="B3932" s="22"/>
      <c r="C3932" s="22"/>
      <c r="D3932" s="22"/>
      <c r="E3932" s="22"/>
    </row>
    <row r="3933" spans="1:5">
      <c r="A3933" s="19"/>
      <c r="B3933" s="20"/>
      <c r="C3933" s="20"/>
      <c r="D3933" s="21"/>
      <c r="E3933" s="22"/>
    </row>
    <row r="3934" spans="1:5">
      <c r="A3934" s="19"/>
      <c r="B3934" s="20"/>
      <c r="C3934" s="19" t="s">
        <v>2</v>
      </c>
      <c r="D3934" s="21"/>
      <c r="E3934" s="21"/>
    </row>
    <row r="3935" spans="1:5">
      <c r="A3935" s="19" t="s">
        <v>3</v>
      </c>
      <c r="B3935" s="23"/>
      <c r="C3935" s="20"/>
      <c r="D3935" s="22"/>
      <c r="E3935" s="22"/>
    </row>
    <row r="3936" spans="1:5">
      <c r="A3936" s="21"/>
      <c r="B3936" s="23"/>
      <c r="C3936" s="20"/>
      <c r="D3936" s="22"/>
      <c r="E3936" s="22"/>
    </row>
    <row r="3937" spans="1:6">
      <c r="A3937" s="21" t="s">
        <v>371</v>
      </c>
      <c r="B3937" s="23"/>
      <c r="C3937" s="20"/>
      <c r="D3937" s="22"/>
      <c r="E3937" s="22"/>
    </row>
    <row r="3938" spans="1:6">
      <c r="A3938" s="21" t="s">
        <v>5</v>
      </c>
      <c r="B3938" s="24"/>
      <c r="C3938" s="21"/>
      <c r="D3938" s="22"/>
      <c r="E3938" s="22"/>
    </row>
    <row r="3939" spans="1:6">
      <c r="A3939" s="21" t="s">
        <v>6</v>
      </c>
      <c r="B3939" s="24"/>
      <c r="C3939" s="21"/>
      <c r="D3939" s="22"/>
      <c r="E3939" s="22"/>
    </row>
    <row r="3940" spans="1:6">
      <c r="A3940" s="820" t="s">
        <v>7</v>
      </c>
      <c r="B3940" s="26" t="s">
        <v>8</v>
      </c>
      <c r="C3940" s="818" t="s">
        <v>9</v>
      </c>
      <c r="D3940" s="819"/>
      <c r="E3940" s="820" t="s">
        <v>10</v>
      </c>
    </row>
    <row r="3941" spans="1:6">
      <c r="A3941" s="27"/>
      <c r="B3941" s="28" t="s">
        <v>11</v>
      </c>
      <c r="C3941" s="820"/>
      <c r="D3941" s="29"/>
      <c r="E3941" s="27" t="s">
        <v>12</v>
      </c>
    </row>
    <row r="3942" spans="1:6">
      <c r="A3942" s="30"/>
      <c r="B3942" s="31"/>
      <c r="C3942" s="821" t="s">
        <v>13</v>
      </c>
      <c r="D3942" s="822" t="s">
        <v>14</v>
      </c>
      <c r="E3942" s="821"/>
    </row>
    <row r="3943" spans="1:6">
      <c r="A3943" s="34" t="s">
        <v>372</v>
      </c>
      <c r="B3943" s="280" t="s">
        <v>18</v>
      </c>
      <c r="C3943" s="280" t="s">
        <v>19</v>
      </c>
      <c r="D3943" s="673">
        <v>43190</v>
      </c>
      <c r="E3943" s="640">
        <v>1107106</v>
      </c>
    </row>
    <row r="3944" spans="1:6">
      <c r="A3944" s="41"/>
      <c r="B3944" s="280" t="s">
        <v>73</v>
      </c>
      <c r="C3944" s="282" t="s">
        <v>756</v>
      </c>
      <c r="D3944" s="38">
        <v>43250</v>
      </c>
      <c r="E3944" s="180">
        <v>-1052224</v>
      </c>
    </row>
    <row r="3945" spans="1:6">
      <c r="A3945" s="41"/>
      <c r="B3945" s="280" t="s">
        <v>18</v>
      </c>
      <c r="C3945" s="280" t="s">
        <v>19</v>
      </c>
      <c r="D3945" s="38">
        <v>43250</v>
      </c>
      <c r="E3945" s="180">
        <v>976648</v>
      </c>
      <c r="F3945" s="864" t="s">
        <v>817</v>
      </c>
    </row>
    <row r="3946" spans="1:6">
      <c r="A3946" s="280"/>
      <c r="B3946" s="280"/>
      <c r="C3946" s="280"/>
      <c r="D3946" s="86"/>
      <c r="E3946" s="58"/>
    </row>
    <row r="3947" spans="1:6">
      <c r="A3947" s="41"/>
      <c r="B3947" s="280"/>
      <c r="C3947" s="280"/>
      <c r="D3947" s="86"/>
      <c r="E3947" s="58"/>
    </row>
    <row r="3948" spans="1:6">
      <c r="A3948" s="41"/>
      <c r="B3948" s="280"/>
      <c r="C3948" s="282"/>
      <c r="D3948" s="38"/>
      <c r="E3948" s="180"/>
    </row>
    <row r="3949" spans="1:6">
      <c r="A3949" s="41"/>
      <c r="B3949" s="280"/>
      <c r="C3949" s="282"/>
      <c r="D3949" s="38"/>
      <c r="E3949" s="180"/>
    </row>
    <row r="3950" spans="1:6">
      <c r="A3950" s="41"/>
      <c r="B3950" s="280"/>
      <c r="C3950" s="280"/>
      <c r="D3950" s="38"/>
      <c r="E3950" s="58"/>
    </row>
    <row r="3951" spans="1:6">
      <c r="A3951" s="280"/>
      <c r="B3951" s="280"/>
      <c r="C3951" s="280"/>
      <c r="D3951" s="38"/>
      <c r="E3951" s="180"/>
    </row>
    <row r="3952" spans="1:6">
      <c r="A3952" s="41"/>
      <c r="B3952" s="280"/>
      <c r="C3952" s="280"/>
      <c r="D3952" s="38"/>
      <c r="E3952" s="60"/>
    </row>
    <row r="3953" spans="1:5">
      <c r="A3953" s="41"/>
      <c r="B3953" s="281"/>
      <c r="C3953" s="280"/>
      <c r="D3953" s="78"/>
      <c r="E3953" s="58"/>
    </row>
    <row r="3954" spans="1:5">
      <c r="A3954" s="47"/>
      <c r="B3954" s="28"/>
      <c r="C3954" s="27"/>
      <c r="D3954" s="148"/>
      <c r="E3954" s="181"/>
    </row>
    <row r="3955" spans="1:5">
      <c r="A3955" s="47"/>
      <c r="B3955" s="27"/>
      <c r="C3955" s="27"/>
      <c r="D3955" s="27"/>
      <c r="E3955" s="181"/>
    </row>
    <row r="3956" spans="1:5">
      <c r="A3956" s="280"/>
      <c r="B3956" s="280"/>
      <c r="C3956" s="280"/>
      <c r="D3956" s="38"/>
      <c r="E3956" s="60"/>
    </row>
    <row r="3957" spans="1:5">
      <c r="A3957" s="41"/>
      <c r="B3957" s="280"/>
      <c r="C3957" s="280"/>
      <c r="D3957" s="38"/>
      <c r="E3957" s="60"/>
    </row>
    <row r="3958" spans="1:5">
      <c r="A3958" s="41"/>
      <c r="B3958" s="280"/>
      <c r="C3958" s="280"/>
      <c r="D3958" s="38"/>
      <c r="E3958" s="60"/>
    </row>
    <row r="3959" spans="1:5">
      <c r="A3959" s="41"/>
      <c r="B3959" s="280"/>
      <c r="C3959" s="280"/>
      <c r="D3959" s="38"/>
      <c r="E3959" s="60"/>
    </row>
    <row r="3960" spans="1:5">
      <c r="A3960" s="41"/>
      <c r="B3960" s="280"/>
      <c r="C3960" s="280"/>
      <c r="D3960" s="38"/>
      <c r="E3960" s="58"/>
    </row>
    <row r="3961" spans="1:5">
      <c r="A3961" s="41"/>
      <c r="B3961" s="281"/>
      <c r="C3961" s="280"/>
      <c r="D3961" s="42"/>
      <c r="E3961" s="58"/>
    </row>
    <row r="3962" spans="1:5">
      <c r="A3962" s="41"/>
      <c r="B3962" s="281"/>
      <c r="C3962" s="280"/>
      <c r="D3962" s="42"/>
      <c r="E3962" s="58"/>
    </row>
    <row r="3963" spans="1:5">
      <c r="A3963" s="41"/>
      <c r="B3963" s="281"/>
      <c r="C3963" s="280"/>
      <c r="D3963" s="42"/>
      <c r="E3963" s="58"/>
    </row>
    <row r="3964" spans="1:5">
      <c r="A3964" s="280"/>
      <c r="B3964" s="281"/>
      <c r="C3964" s="280"/>
      <c r="D3964" s="45"/>
      <c r="E3964" s="182"/>
    </row>
    <row r="3965" spans="1:5">
      <c r="A3965" s="280"/>
      <c r="B3965" s="281"/>
      <c r="C3965" s="280"/>
      <c r="D3965" s="45"/>
      <c r="E3965" s="182"/>
    </row>
    <row r="3966" spans="1:5">
      <c r="A3966" s="280"/>
      <c r="B3966" s="281"/>
      <c r="C3966" s="280"/>
      <c r="D3966" s="45"/>
      <c r="E3966" s="182"/>
    </row>
    <row r="3967" spans="1:5">
      <c r="A3967" s="280"/>
      <c r="B3967" s="281"/>
      <c r="C3967" s="280"/>
      <c r="D3967" s="45"/>
      <c r="E3967" s="182"/>
    </row>
    <row r="3968" spans="1:5">
      <c r="A3968" s="47"/>
      <c r="B3968" s="48"/>
      <c r="C3968" s="47"/>
      <c r="D3968" s="49"/>
      <c r="E3968" s="183"/>
    </row>
    <row r="3969" spans="1:5">
      <c r="A3969" s="30"/>
      <c r="B3969" s="51"/>
      <c r="C3969" s="30"/>
      <c r="D3969" s="49"/>
      <c r="E3969" s="183"/>
    </row>
    <row r="3970" spans="1:5">
      <c r="A3970" s="52"/>
      <c r="B3970" s="53"/>
      <c r="C3970" s="1238" t="s">
        <v>801</v>
      </c>
      <c r="D3970" s="1239"/>
      <c r="E3970" s="140">
        <f>SUM(E3943:E3969)</f>
        <v>1031530</v>
      </c>
    </row>
    <row r="3971" spans="1:5">
      <c r="A3971" s="55" t="s">
        <v>23</v>
      </c>
      <c r="B3971" s="40"/>
      <c r="C3971" s="40"/>
      <c r="D3971" s="40"/>
      <c r="E3971" s="40"/>
    </row>
    <row r="3972" spans="1:5">
      <c r="A3972" s="19" t="s">
        <v>0</v>
      </c>
      <c r="B3972" s="40"/>
      <c r="C3972" s="40"/>
      <c r="D3972" s="40"/>
      <c r="E3972" s="40"/>
    </row>
    <row r="3973" spans="1:5">
      <c r="A3973" s="19" t="s">
        <v>1</v>
      </c>
      <c r="B3973" s="22"/>
      <c r="C3973" s="22"/>
      <c r="D3973" s="22"/>
      <c r="E3973" s="22"/>
    </row>
    <row r="3974" spans="1:5">
      <c r="A3974" s="19"/>
      <c r="B3974" s="20"/>
      <c r="C3974" s="20"/>
      <c r="D3974" s="21"/>
      <c r="E3974" s="22"/>
    </row>
    <row r="3975" spans="1:5">
      <c r="A3975" s="19"/>
      <c r="B3975" s="20"/>
      <c r="C3975" s="19" t="s">
        <v>2</v>
      </c>
      <c r="D3975" s="21"/>
      <c r="E3975" s="21"/>
    </row>
    <row r="3976" spans="1:5">
      <c r="A3976" s="19" t="s">
        <v>3</v>
      </c>
      <c r="B3976" s="23"/>
      <c r="C3976" s="20"/>
      <c r="D3976" s="22"/>
      <c r="E3976" s="22"/>
    </row>
    <row r="3977" spans="1:5">
      <c r="A3977" s="21"/>
      <c r="B3977" s="23"/>
      <c r="C3977" s="20"/>
      <c r="D3977" s="22"/>
      <c r="E3977" s="22"/>
    </row>
    <row r="3978" spans="1:5">
      <c r="A3978" s="21" t="s">
        <v>373</v>
      </c>
      <c r="B3978" s="23"/>
      <c r="C3978" s="20"/>
      <c r="D3978" s="22"/>
      <c r="E3978" s="22"/>
    </row>
    <row r="3979" spans="1:5">
      <c r="A3979" s="21" t="s">
        <v>5</v>
      </c>
      <c r="B3979" s="24"/>
      <c r="C3979" s="21"/>
      <c r="D3979" s="22"/>
      <c r="E3979" s="22"/>
    </row>
    <row r="3980" spans="1:5">
      <c r="A3980" s="21" t="s">
        <v>6</v>
      </c>
      <c r="B3980" s="24"/>
      <c r="C3980" s="21"/>
      <c r="D3980" s="22"/>
      <c r="E3980" s="22"/>
    </row>
    <row r="3981" spans="1:5">
      <c r="A3981" s="820" t="s">
        <v>7</v>
      </c>
      <c r="B3981" s="26" t="s">
        <v>8</v>
      </c>
      <c r="C3981" s="818" t="s">
        <v>9</v>
      </c>
      <c r="D3981" s="819"/>
      <c r="E3981" s="820" t="s">
        <v>10</v>
      </c>
    </row>
    <row r="3982" spans="1:5">
      <c r="A3982" s="27"/>
      <c r="B3982" s="28" t="s">
        <v>11</v>
      </c>
      <c r="C3982" s="820"/>
      <c r="D3982" s="29"/>
      <c r="E3982" s="27" t="s">
        <v>12</v>
      </c>
    </row>
    <row r="3983" spans="1:5">
      <c r="A3983" s="30"/>
      <c r="B3983" s="31"/>
      <c r="C3983" s="821" t="s">
        <v>13</v>
      </c>
      <c r="D3983" s="822" t="s">
        <v>14</v>
      </c>
      <c r="E3983" s="821"/>
    </row>
    <row r="3984" spans="1:5">
      <c r="A3984" s="34" t="s">
        <v>374</v>
      </c>
      <c r="B3984" s="280" t="s">
        <v>27</v>
      </c>
      <c r="C3984" s="282"/>
      <c r="D3984" s="38">
        <v>43190</v>
      </c>
      <c r="E3984" s="89">
        <v>-94018</v>
      </c>
    </row>
    <row r="3985" spans="1:5">
      <c r="A3985" s="280"/>
      <c r="B3985" s="280"/>
      <c r="C3985" s="280"/>
      <c r="D3985" s="38"/>
      <c r="E3985" s="89"/>
    </row>
    <row r="3986" spans="1:5">
      <c r="A3986" s="41"/>
      <c r="B3986" s="280"/>
      <c r="C3986" s="280"/>
      <c r="D3986" s="38"/>
      <c r="E3986" s="89"/>
    </row>
    <row r="3987" spans="1:5">
      <c r="A3987" s="41"/>
      <c r="B3987" s="280"/>
      <c r="C3987" s="282"/>
      <c r="D3987" s="38"/>
      <c r="E3987" s="89"/>
    </row>
    <row r="3988" spans="1:5">
      <c r="A3988" s="41"/>
      <c r="B3988" s="280"/>
      <c r="C3988" s="282"/>
      <c r="D3988" s="38"/>
      <c r="E3988" s="89"/>
    </row>
    <row r="3989" spans="1:5">
      <c r="A3989" s="41"/>
      <c r="B3989" s="280"/>
      <c r="C3989" s="280"/>
      <c r="D3989" s="38"/>
      <c r="E3989" s="88"/>
    </row>
    <row r="3990" spans="1:5">
      <c r="A3990" s="41"/>
      <c r="B3990" s="280"/>
      <c r="C3990" s="282"/>
      <c r="D3990" s="86"/>
      <c r="E3990" s="89"/>
    </row>
    <row r="3991" spans="1:5">
      <c r="A3991" s="41"/>
      <c r="B3991" s="280"/>
      <c r="C3991" s="280"/>
      <c r="D3991" s="38"/>
      <c r="E3991" s="89"/>
    </row>
    <row r="3992" spans="1:5">
      <c r="A3992" s="280"/>
      <c r="B3992" s="280"/>
      <c r="C3992" s="280"/>
      <c r="D3992" s="38"/>
      <c r="E3992" s="88"/>
    </row>
    <row r="3993" spans="1:5">
      <c r="A3993" s="41"/>
      <c r="B3993" s="280"/>
      <c r="C3993" s="280"/>
      <c r="D3993" s="38"/>
      <c r="E3993" s="88"/>
    </row>
    <row r="3994" spans="1:5">
      <c r="A3994" s="41"/>
      <c r="B3994" s="281"/>
      <c r="C3994" s="280"/>
      <c r="D3994" s="78"/>
      <c r="E3994" s="89"/>
    </row>
    <row r="3995" spans="1:5">
      <c r="A3995" s="47"/>
      <c r="B3995" s="28"/>
      <c r="C3995" s="27"/>
      <c r="D3995" s="148"/>
      <c r="E3995" s="27"/>
    </row>
    <row r="3996" spans="1:5">
      <c r="A3996" s="47"/>
      <c r="B3996" s="27"/>
      <c r="C3996" s="27"/>
      <c r="D3996" s="27"/>
      <c r="E3996" s="27"/>
    </row>
    <row r="3997" spans="1:5">
      <c r="A3997" s="280"/>
      <c r="B3997" s="280"/>
      <c r="C3997" s="280"/>
      <c r="D3997" s="38"/>
      <c r="E3997" s="88"/>
    </row>
    <row r="3998" spans="1:5">
      <c r="A3998" s="280"/>
      <c r="B3998" s="280"/>
      <c r="C3998" s="280"/>
      <c r="D3998" s="38"/>
      <c r="E3998" s="88"/>
    </row>
    <row r="3999" spans="1:5">
      <c r="A3999" s="41"/>
      <c r="B3999" s="280"/>
      <c r="C3999" s="280"/>
      <c r="D3999" s="38"/>
      <c r="E3999" s="88"/>
    </row>
    <row r="4000" spans="1:5">
      <c r="A4000" s="41"/>
      <c r="B4000" s="280"/>
      <c r="C4000" s="280"/>
      <c r="D4000" s="38"/>
      <c r="E4000" s="88"/>
    </row>
    <row r="4001" spans="1:5">
      <c r="A4001" s="41"/>
      <c r="B4001" s="280"/>
      <c r="C4001" s="280"/>
      <c r="D4001" s="38"/>
      <c r="E4001" s="89"/>
    </row>
    <row r="4002" spans="1:5">
      <c r="A4002" s="280"/>
      <c r="B4002" s="281"/>
      <c r="C4002" s="280"/>
      <c r="D4002" s="45"/>
      <c r="E4002" s="46"/>
    </row>
    <row r="4003" spans="1:5">
      <c r="A4003" s="280"/>
      <c r="B4003" s="281"/>
      <c r="C4003" s="280"/>
      <c r="D4003" s="45"/>
      <c r="E4003" s="46"/>
    </row>
    <row r="4004" spans="1:5">
      <c r="A4004" s="280"/>
      <c r="B4004" s="281"/>
      <c r="C4004" s="280"/>
      <c r="D4004" s="45"/>
      <c r="E4004" s="46"/>
    </row>
    <row r="4005" spans="1:5">
      <c r="A4005" s="280"/>
      <c r="B4005" s="281"/>
      <c r="C4005" s="280"/>
      <c r="D4005" s="45"/>
      <c r="E4005" s="46"/>
    </row>
    <row r="4006" spans="1:5">
      <c r="A4006" s="280"/>
      <c r="B4006" s="281"/>
      <c r="C4006" s="280"/>
      <c r="D4006" s="45"/>
      <c r="E4006" s="46"/>
    </row>
    <row r="4007" spans="1:5">
      <c r="A4007" s="280"/>
      <c r="B4007" s="281"/>
      <c r="C4007" s="280"/>
      <c r="D4007" s="45"/>
      <c r="E4007" s="46"/>
    </row>
    <row r="4008" spans="1:5">
      <c r="A4008" s="280"/>
      <c r="B4008" s="281"/>
      <c r="C4008" s="280"/>
      <c r="D4008" s="45"/>
      <c r="E4008" s="46"/>
    </row>
    <row r="4009" spans="1:5">
      <c r="A4009" s="47"/>
      <c r="B4009" s="48"/>
      <c r="C4009" s="47"/>
      <c r="D4009" s="49"/>
      <c r="E4009" s="50"/>
    </row>
    <row r="4010" spans="1:5">
      <c r="A4010" s="30"/>
      <c r="B4010" s="51"/>
      <c r="C4010" s="30"/>
      <c r="D4010" s="49"/>
      <c r="E4010" s="50"/>
    </row>
    <row r="4011" spans="1:5">
      <c r="A4011" s="52"/>
      <c r="B4011" s="53"/>
      <c r="C4011" s="1238" t="s">
        <v>801</v>
      </c>
      <c r="D4011" s="1239"/>
      <c r="E4011" s="140">
        <f>SUM(E3984:E4010)</f>
        <v>-94018</v>
      </c>
    </row>
    <row r="4012" spans="1:5">
      <c r="A4012" s="55" t="s">
        <v>23</v>
      </c>
      <c r="B4012" s="40"/>
      <c r="C4012" s="40"/>
      <c r="D4012" s="40"/>
      <c r="E4012" s="40"/>
    </row>
    <row r="4013" spans="1:5">
      <c r="A4013" s="19" t="s">
        <v>0</v>
      </c>
      <c r="B4013" s="40"/>
      <c r="C4013" s="40"/>
      <c r="D4013" s="40"/>
      <c r="E4013" s="40"/>
    </row>
    <row r="4014" spans="1:5">
      <c r="A4014" s="19" t="s">
        <v>1</v>
      </c>
      <c r="B4014" s="152"/>
      <c r="C4014" s="152"/>
      <c r="D4014" s="28"/>
      <c r="E4014" s="64"/>
    </row>
    <row r="4015" spans="1:5">
      <c r="A4015" s="19"/>
      <c r="B4015" s="20"/>
      <c r="C4015" s="20"/>
      <c r="D4015" s="21"/>
      <c r="E4015" s="22"/>
    </row>
    <row r="4016" spans="1:5">
      <c r="A4016" s="19"/>
      <c r="B4016" s="20"/>
      <c r="C4016" s="19" t="s">
        <v>2</v>
      </c>
      <c r="D4016" s="21"/>
      <c r="E4016" s="21"/>
    </row>
    <row r="4017" spans="1:5">
      <c r="A4017" s="19" t="s">
        <v>3</v>
      </c>
      <c r="B4017" s="23"/>
      <c r="C4017" s="20"/>
      <c r="D4017" s="22"/>
      <c r="E4017" s="22"/>
    </row>
    <row r="4018" spans="1:5">
      <c r="A4018" s="21"/>
      <c r="B4018" s="23"/>
      <c r="C4018" s="20"/>
      <c r="D4018" s="22"/>
      <c r="E4018" s="22"/>
    </row>
    <row r="4019" spans="1:5">
      <c r="A4019" s="21" t="s">
        <v>375</v>
      </c>
      <c r="B4019" s="23"/>
      <c r="C4019" s="20"/>
      <c r="D4019" s="22"/>
      <c r="E4019" s="22"/>
    </row>
    <row r="4020" spans="1:5">
      <c r="A4020" s="21" t="s">
        <v>5</v>
      </c>
      <c r="B4020" s="24"/>
      <c r="C4020" s="21"/>
      <c r="D4020" s="22"/>
      <c r="E4020" s="22"/>
    </row>
    <row r="4021" spans="1:5">
      <c r="A4021" s="21" t="s">
        <v>6</v>
      </c>
      <c r="B4021" s="24"/>
      <c r="C4021" s="21"/>
      <c r="D4021" s="22"/>
      <c r="E4021" s="22"/>
    </row>
    <row r="4022" spans="1:5">
      <c r="A4022" s="820" t="s">
        <v>7</v>
      </c>
      <c r="B4022" s="26" t="s">
        <v>8</v>
      </c>
      <c r="C4022" s="818" t="s">
        <v>9</v>
      </c>
      <c r="D4022" s="819"/>
      <c r="E4022" s="820" t="s">
        <v>10</v>
      </c>
    </row>
    <row r="4023" spans="1:5">
      <c r="A4023" s="27"/>
      <c r="B4023" s="28" t="s">
        <v>11</v>
      </c>
      <c r="C4023" s="820"/>
      <c r="D4023" s="29"/>
      <c r="E4023" s="27" t="s">
        <v>12</v>
      </c>
    </row>
    <row r="4024" spans="1:5">
      <c r="A4024" s="30"/>
      <c r="B4024" s="31"/>
      <c r="C4024" s="821" t="s">
        <v>13</v>
      </c>
      <c r="D4024" s="822" t="s">
        <v>14</v>
      </c>
      <c r="E4024" s="821"/>
    </row>
    <row r="4025" spans="1:5">
      <c r="A4025" s="34" t="s">
        <v>376</v>
      </c>
      <c r="B4025" s="34" t="s">
        <v>130</v>
      </c>
      <c r="C4025" s="34" t="s">
        <v>107</v>
      </c>
      <c r="D4025" s="35">
        <v>40673</v>
      </c>
      <c r="E4025" s="88">
        <v>-238713</v>
      </c>
    </row>
    <row r="4026" spans="1:5">
      <c r="A4026" s="280"/>
      <c r="B4026" s="280"/>
      <c r="C4026" s="280"/>
      <c r="D4026" s="38"/>
      <c r="E4026" s="89"/>
    </row>
    <row r="4027" spans="1:5">
      <c r="A4027" s="41"/>
      <c r="B4027" s="280"/>
      <c r="C4027" s="280"/>
      <c r="D4027" s="38"/>
      <c r="E4027" s="89"/>
    </row>
    <row r="4028" spans="1:5">
      <c r="A4028" s="41"/>
      <c r="B4028" s="280"/>
      <c r="C4028" s="280"/>
      <c r="D4028" s="38"/>
      <c r="E4028" s="89"/>
    </row>
    <row r="4029" spans="1:5">
      <c r="A4029" s="41"/>
      <c r="B4029" s="280"/>
      <c r="C4029" s="280"/>
      <c r="D4029" s="38"/>
      <c r="E4029" s="89"/>
    </row>
    <row r="4030" spans="1:5">
      <c r="A4030" s="41"/>
      <c r="B4030" s="280"/>
      <c r="C4030" s="282"/>
      <c r="D4030" s="38"/>
      <c r="E4030" s="89"/>
    </row>
    <row r="4031" spans="1:5">
      <c r="A4031" s="41"/>
      <c r="B4031" s="280"/>
      <c r="C4031" s="282"/>
      <c r="D4031" s="86"/>
      <c r="E4031" s="89"/>
    </row>
    <row r="4032" spans="1:5">
      <c r="A4032" s="41"/>
      <c r="B4032" s="280"/>
      <c r="C4032" s="280"/>
      <c r="D4032" s="38"/>
      <c r="E4032" s="89"/>
    </row>
    <row r="4033" spans="1:5">
      <c r="A4033" s="280"/>
      <c r="B4033" s="280"/>
      <c r="C4033" s="280"/>
      <c r="D4033" s="38"/>
      <c r="E4033" s="89"/>
    </row>
    <row r="4034" spans="1:5">
      <c r="A4034" s="41"/>
      <c r="B4034" s="280"/>
      <c r="C4034" s="280"/>
      <c r="D4034" s="38"/>
      <c r="E4034" s="89"/>
    </row>
    <row r="4035" spans="1:5">
      <c r="A4035" s="41"/>
      <c r="B4035" s="281"/>
      <c r="C4035" s="280"/>
      <c r="D4035" s="78"/>
      <c r="E4035" s="89"/>
    </row>
    <row r="4036" spans="1:5">
      <c r="A4036" s="47"/>
      <c r="B4036" s="28"/>
      <c r="C4036" s="27"/>
      <c r="D4036" s="148"/>
      <c r="E4036" s="89"/>
    </row>
    <row r="4037" spans="1:5">
      <c r="A4037" s="47"/>
      <c r="B4037" s="27"/>
      <c r="C4037" s="27"/>
      <c r="D4037" s="27"/>
      <c r="E4037" s="89"/>
    </row>
    <row r="4038" spans="1:5">
      <c r="A4038" s="280"/>
      <c r="B4038" s="280"/>
      <c r="C4038" s="280"/>
      <c r="D4038" s="38"/>
      <c r="E4038" s="89"/>
    </row>
    <row r="4039" spans="1:5">
      <c r="A4039" s="280"/>
      <c r="B4039" s="280"/>
      <c r="C4039" s="280"/>
      <c r="D4039" s="38"/>
      <c r="E4039" s="89"/>
    </row>
    <row r="4040" spans="1:5">
      <c r="A4040" s="41"/>
      <c r="B4040" s="280"/>
      <c r="C4040" s="280"/>
      <c r="D4040" s="38"/>
      <c r="E4040" s="89"/>
    </row>
    <row r="4041" spans="1:5">
      <c r="A4041" s="41"/>
      <c r="B4041" s="280"/>
      <c r="C4041" s="280"/>
      <c r="D4041" s="38"/>
      <c r="E4041" s="89"/>
    </row>
    <row r="4042" spans="1:5">
      <c r="A4042" s="41"/>
      <c r="B4042" s="280"/>
      <c r="C4042" s="280"/>
      <c r="D4042" s="38"/>
      <c r="E4042" s="89"/>
    </row>
    <row r="4043" spans="1:5">
      <c r="A4043" s="280"/>
      <c r="B4043" s="281"/>
      <c r="C4043" s="280"/>
      <c r="D4043" s="45"/>
      <c r="E4043" s="89"/>
    </row>
    <row r="4044" spans="1:5">
      <c r="A4044" s="280"/>
      <c r="B4044" s="281"/>
      <c r="C4044" s="280"/>
      <c r="D4044" s="45"/>
      <c r="E4044" s="89"/>
    </row>
    <row r="4045" spans="1:5">
      <c r="A4045" s="280"/>
      <c r="B4045" s="281"/>
      <c r="C4045" s="280"/>
      <c r="D4045" s="45"/>
      <c r="E4045" s="89"/>
    </row>
    <row r="4046" spans="1:5">
      <c r="A4046" s="280"/>
      <c r="B4046" s="281"/>
      <c r="C4046" s="280"/>
      <c r="D4046" s="45"/>
      <c r="E4046" s="89"/>
    </row>
    <row r="4047" spans="1:5">
      <c r="A4047" s="280"/>
      <c r="B4047" s="281"/>
      <c r="C4047" s="280"/>
      <c r="D4047" s="45"/>
      <c r="E4047" s="89"/>
    </row>
    <row r="4048" spans="1:5">
      <c r="A4048" s="280"/>
      <c r="B4048" s="281"/>
      <c r="C4048" s="280"/>
      <c r="D4048" s="45"/>
      <c r="E4048" s="89"/>
    </row>
    <row r="4049" spans="1:5">
      <c r="A4049" s="280"/>
      <c r="B4049" s="281"/>
      <c r="C4049" s="280"/>
      <c r="D4049" s="45"/>
      <c r="E4049" s="89"/>
    </row>
    <row r="4050" spans="1:5">
      <c r="A4050" s="47"/>
      <c r="B4050" s="48"/>
      <c r="C4050" s="47"/>
      <c r="D4050" s="49"/>
      <c r="E4050" s="89"/>
    </row>
    <row r="4051" spans="1:5">
      <c r="A4051" s="30"/>
      <c r="B4051" s="51"/>
      <c r="C4051" s="30"/>
      <c r="D4051" s="49"/>
      <c r="E4051" s="89"/>
    </row>
    <row r="4052" spans="1:5">
      <c r="A4052" s="52"/>
      <c r="B4052" s="53"/>
      <c r="C4052" s="1238" t="s">
        <v>774</v>
      </c>
      <c r="D4052" s="1239"/>
      <c r="E4052" s="169">
        <f>SUM(E4025:E4051)</f>
        <v>-238713</v>
      </c>
    </row>
    <row r="4053" spans="1:5">
      <c r="A4053" s="55" t="s">
        <v>23</v>
      </c>
      <c r="B4053" s="40"/>
      <c r="C4053" s="40"/>
      <c r="D4053" s="40"/>
      <c r="E4053" s="40"/>
    </row>
    <row r="4054" spans="1:5">
      <c r="A4054" s="19" t="s">
        <v>0</v>
      </c>
      <c r="B4054" s="40"/>
      <c r="C4054" s="40"/>
      <c r="D4054" s="40"/>
      <c r="E4054" s="40"/>
    </row>
    <row r="4055" spans="1:5">
      <c r="A4055" s="19" t="s">
        <v>1</v>
      </c>
      <c r="B4055" s="152"/>
      <c r="C4055" s="152"/>
      <c r="D4055" s="28"/>
      <c r="E4055" s="64"/>
    </row>
    <row r="4056" spans="1:5">
      <c r="A4056" s="19"/>
      <c r="B4056" s="20"/>
      <c r="C4056" s="20"/>
      <c r="D4056" s="21"/>
      <c r="E4056" s="22"/>
    </row>
    <row r="4057" spans="1:5">
      <c r="A4057" s="19"/>
      <c r="B4057" s="20"/>
      <c r="C4057" s="19" t="s">
        <v>2</v>
      </c>
      <c r="D4057" s="21"/>
      <c r="E4057" s="21"/>
    </row>
    <row r="4058" spans="1:5">
      <c r="A4058" s="19" t="s">
        <v>3</v>
      </c>
      <c r="B4058" s="23"/>
      <c r="C4058" s="20"/>
      <c r="D4058" s="22"/>
      <c r="E4058" s="22"/>
    </row>
    <row r="4059" spans="1:5">
      <c r="A4059" s="21"/>
      <c r="B4059" s="23"/>
      <c r="C4059" s="20"/>
      <c r="D4059" s="22"/>
      <c r="E4059" s="22"/>
    </row>
    <row r="4060" spans="1:5">
      <c r="A4060" s="21" t="s">
        <v>377</v>
      </c>
      <c r="B4060" s="23"/>
      <c r="C4060" s="20"/>
      <c r="D4060" s="22"/>
      <c r="E4060" s="22"/>
    </row>
    <row r="4061" spans="1:5">
      <c r="A4061" s="21" t="s">
        <v>5</v>
      </c>
      <c r="B4061" s="24"/>
      <c r="C4061" s="21"/>
      <c r="D4061" s="22"/>
      <c r="E4061" s="22"/>
    </row>
    <row r="4062" spans="1:5">
      <c r="A4062" s="21" t="s">
        <v>6</v>
      </c>
      <c r="B4062" s="24"/>
      <c r="C4062" s="21"/>
      <c r="D4062" s="22"/>
      <c r="E4062" s="22"/>
    </row>
    <row r="4063" spans="1:5">
      <c r="A4063" s="820" t="s">
        <v>7</v>
      </c>
      <c r="B4063" s="26" t="s">
        <v>8</v>
      </c>
      <c r="C4063" s="818" t="s">
        <v>9</v>
      </c>
      <c r="D4063" s="819"/>
      <c r="E4063" s="820" t="s">
        <v>10</v>
      </c>
    </row>
    <row r="4064" spans="1:5">
      <c r="A4064" s="27"/>
      <c r="B4064" s="28" t="s">
        <v>11</v>
      </c>
      <c r="C4064" s="820"/>
      <c r="D4064" s="29"/>
      <c r="E4064" s="27" t="s">
        <v>12</v>
      </c>
    </row>
    <row r="4065" spans="1:6">
      <c r="A4065" s="30"/>
      <c r="B4065" s="31"/>
      <c r="C4065" s="821" t="s">
        <v>13</v>
      </c>
      <c r="D4065" s="822" t="s">
        <v>14</v>
      </c>
      <c r="E4065" s="821"/>
    </row>
    <row r="4066" spans="1:6">
      <c r="A4066" s="280" t="s">
        <v>378</v>
      </c>
      <c r="B4066" s="280" t="s">
        <v>379</v>
      </c>
      <c r="C4066" s="280" t="s">
        <v>129</v>
      </c>
      <c r="D4066" s="86">
        <v>41152</v>
      </c>
      <c r="E4066" s="88">
        <v>-54865</v>
      </c>
    </row>
    <row r="4067" spans="1:6">
      <c r="A4067" s="41"/>
      <c r="B4067" s="280" t="s">
        <v>27</v>
      </c>
      <c r="C4067" s="280" t="s">
        <v>19</v>
      </c>
      <c r="D4067" s="86">
        <v>41670</v>
      </c>
      <c r="E4067" s="88">
        <v>-90283</v>
      </c>
    </row>
    <row r="4068" spans="1:6">
      <c r="A4068" s="41"/>
      <c r="B4068" s="280" t="s">
        <v>799</v>
      </c>
      <c r="C4068" s="280" t="s">
        <v>19</v>
      </c>
      <c r="D4068" s="86">
        <v>42855</v>
      </c>
      <c r="E4068" s="89">
        <v>-1479</v>
      </c>
    </row>
    <row r="4069" spans="1:6">
      <c r="A4069" s="41"/>
      <c r="B4069" s="280" t="s">
        <v>798</v>
      </c>
      <c r="C4069" s="280" t="s">
        <v>17</v>
      </c>
      <c r="D4069" s="86">
        <v>42993</v>
      </c>
      <c r="E4069" s="89">
        <v>8316</v>
      </c>
    </row>
    <row r="4070" spans="1:6">
      <c r="A4070" s="41"/>
      <c r="B4070" s="280" t="s">
        <v>18</v>
      </c>
      <c r="C4070" s="280" t="s">
        <v>17</v>
      </c>
      <c r="D4070" s="86">
        <v>43205</v>
      </c>
      <c r="E4070" s="89">
        <v>214314</v>
      </c>
    </row>
    <row r="4071" spans="1:6">
      <c r="A4071" s="41"/>
      <c r="B4071" s="280" t="s">
        <v>73</v>
      </c>
      <c r="C4071" s="280" t="s">
        <v>811</v>
      </c>
      <c r="D4071" s="86">
        <v>43250</v>
      </c>
      <c r="E4071" s="90">
        <v>-454781</v>
      </c>
    </row>
    <row r="4072" spans="1:6">
      <c r="A4072" s="41"/>
      <c r="B4072" s="280" t="s">
        <v>18</v>
      </c>
      <c r="C4072" s="280" t="s">
        <v>17</v>
      </c>
      <c r="D4072" s="86">
        <v>43235</v>
      </c>
      <c r="E4072" s="89">
        <v>88525</v>
      </c>
      <c r="F4072" s="864" t="s">
        <v>817</v>
      </c>
    </row>
    <row r="4073" spans="1:6">
      <c r="A4073" s="41"/>
      <c r="B4073" s="280" t="s">
        <v>18</v>
      </c>
      <c r="C4073" s="280" t="s">
        <v>19</v>
      </c>
      <c r="D4073" s="86">
        <v>43250</v>
      </c>
      <c r="E4073" s="89">
        <v>15020</v>
      </c>
      <c r="F4073" s="864" t="s">
        <v>817</v>
      </c>
    </row>
    <row r="4074" spans="1:6">
      <c r="A4074" s="41"/>
      <c r="B4074" s="280"/>
      <c r="C4074" s="280"/>
      <c r="D4074" s="86"/>
      <c r="E4074" s="89"/>
    </row>
    <row r="4075" spans="1:6">
      <c r="A4075" s="280"/>
      <c r="B4075" s="280"/>
      <c r="C4075" s="280"/>
      <c r="D4075" s="86"/>
      <c r="E4075" s="89"/>
    </row>
    <row r="4076" spans="1:6">
      <c r="A4076" s="47"/>
      <c r="B4076" s="28"/>
      <c r="C4076" s="27"/>
      <c r="D4076" s="148"/>
      <c r="E4076" s="89"/>
    </row>
    <row r="4077" spans="1:6">
      <c r="A4077" s="47"/>
      <c r="B4077" s="27"/>
      <c r="C4077" s="27"/>
      <c r="D4077" s="27"/>
      <c r="E4077" s="89"/>
    </row>
    <row r="4078" spans="1:6">
      <c r="A4078" s="47"/>
      <c r="B4078" s="27"/>
      <c r="C4078" s="27"/>
      <c r="D4078" s="27"/>
      <c r="E4078" s="89"/>
    </row>
    <row r="4079" spans="1:6">
      <c r="A4079" s="280"/>
      <c r="B4079" s="280"/>
      <c r="C4079" s="280"/>
      <c r="D4079" s="38"/>
      <c r="E4079" s="89"/>
    </row>
    <row r="4080" spans="1:6">
      <c r="A4080" s="280"/>
      <c r="B4080" s="280"/>
      <c r="C4080" s="280"/>
      <c r="D4080" s="38"/>
      <c r="E4080" s="89"/>
    </row>
    <row r="4081" spans="1:5">
      <c r="A4081" s="41"/>
      <c r="B4081" s="280"/>
      <c r="C4081" s="280"/>
      <c r="D4081" s="38"/>
      <c r="E4081" s="89"/>
    </row>
    <row r="4082" spans="1:5">
      <c r="A4082" s="41"/>
      <c r="B4082" s="280"/>
      <c r="C4082" s="280"/>
      <c r="D4082" s="38"/>
      <c r="E4082" s="89"/>
    </row>
    <row r="4083" spans="1:5">
      <c r="A4083" s="41"/>
      <c r="B4083" s="280"/>
      <c r="C4083" s="280"/>
      <c r="D4083" s="38"/>
      <c r="E4083" s="89"/>
    </row>
    <row r="4084" spans="1:5">
      <c r="A4084" s="280"/>
      <c r="B4084" s="281"/>
      <c r="C4084" s="280"/>
      <c r="D4084" s="45"/>
      <c r="E4084" s="89"/>
    </row>
    <row r="4085" spans="1:5">
      <c r="A4085" s="280"/>
      <c r="B4085" s="281"/>
      <c r="C4085" s="280"/>
      <c r="D4085" s="45"/>
      <c r="E4085" s="89"/>
    </row>
    <row r="4086" spans="1:5">
      <c r="A4086" s="280"/>
      <c r="B4086" s="281"/>
      <c r="C4086" s="280"/>
      <c r="D4086" s="45"/>
      <c r="E4086" s="89"/>
    </row>
    <row r="4087" spans="1:5">
      <c r="A4087" s="280"/>
      <c r="B4087" s="281"/>
      <c r="C4087" s="280"/>
      <c r="D4087" s="45"/>
      <c r="E4087" s="89"/>
    </row>
    <row r="4088" spans="1:5">
      <c r="A4088" s="280"/>
      <c r="B4088" s="281"/>
      <c r="C4088" s="280"/>
      <c r="D4088" s="45"/>
      <c r="E4088" s="89"/>
    </row>
    <row r="4089" spans="1:5">
      <c r="A4089" s="280"/>
      <c r="B4089" s="281"/>
      <c r="C4089" s="280"/>
      <c r="D4089" s="45"/>
      <c r="E4089" s="89"/>
    </row>
    <row r="4090" spans="1:5">
      <c r="A4090" s="280"/>
      <c r="B4090" s="281"/>
      <c r="C4090" s="280"/>
      <c r="D4090" s="45"/>
      <c r="E4090" s="89"/>
    </row>
    <row r="4091" spans="1:5">
      <c r="A4091" s="47"/>
      <c r="B4091" s="48"/>
      <c r="C4091" s="47"/>
      <c r="D4091" s="49"/>
      <c r="E4091" s="89"/>
    </row>
    <row r="4092" spans="1:5">
      <c r="A4092" s="30"/>
      <c r="B4092" s="51"/>
      <c r="C4092" s="30"/>
      <c r="D4092" s="49"/>
      <c r="E4092" s="50"/>
    </row>
    <row r="4093" spans="1:5">
      <c r="A4093" s="52"/>
      <c r="B4093" s="53"/>
      <c r="C4093" s="1238" t="s">
        <v>801</v>
      </c>
      <c r="D4093" s="1239"/>
      <c r="E4093" s="140">
        <f>SUM(E4066:E4092)</f>
        <v>-275233</v>
      </c>
    </row>
    <row r="4094" spans="1:5">
      <c r="A4094" s="55" t="s">
        <v>23</v>
      </c>
      <c r="B4094" s="40"/>
      <c r="C4094" s="40"/>
      <c r="D4094" s="40"/>
      <c r="E4094" s="40"/>
    </row>
    <row r="4095" spans="1:5">
      <c r="A4095" s="19" t="s">
        <v>0</v>
      </c>
      <c r="B4095" s="40"/>
      <c r="C4095" s="40"/>
      <c r="D4095" s="40"/>
      <c r="E4095" s="40"/>
    </row>
    <row r="4096" spans="1:5">
      <c r="A4096" s="19" t="s">
        <v>1</v>
      </c>
      <c r="B4096" s="152"/>
      <c r="C4096" s="152"/>
      <c r="D4096" s="28"/>
      <c r="E4096" s="64"/>
    </row>
    <row r="4097" spans="1:7">
      <c r="A4097" s="19"/>
      <c r="B4097" s="20"/>
      <c r="C4097" s="20"/>
      <c r="D4097" s="21"/>
      <c r="E4097" s="22"/>
    </row>
    <row r="4098" spans="1:7">
      <c r="A4098" s="19"/>
      <c r="B4098" s="20"/>
      <c r="C4098" s="19" t="s">
        <v>2</v>
      </c>
      <c r="D4098" s="21"/>
      <c r="E4098" s="21"/>
    </row>
    <row r="4099" spans="1:7">
      <c r="A4099" s="19" t="s">
        <v>3</v>
      </c>
      <c r="B4099" s="23"/>
      <c r="C4099" s="20"/>
      <c r="D4099" s="22"/>
      <c r="E4099" s="22"/>
    </row>
    <row r="4100" spans="1:7">
      <c r="A4100" s="21"/>
      <c r="B4100" s="23"/>
      <c r="C4100" s="20"/>
      <c r="D4100" s="22"/>
      <c r="E4100" s="22"/>
    </row>
    <row r="4101" spans="1:7">
      <c r="A4101" s="21" t="s">
        <v>381</v>
      </c>
      <c r="B4101" s="23"/>
      <c r="C4101" s="20"/>
      <c r="D4101" s="22"/>
      <c r="E4101" s="22"/>
    </row>
    <row r="4102" spans="1:7">
      <c r="A4102" s="21" t="s">
        <v>5</v>
      </c>
      <c r="B4102" s="24"/>
      <c r="C4102" s="21"/>
      <c r="D4102" s="22"/>
      <c r="E4102" s="22"/>
    </row>
    <row r="4103" spans="1:7">
      <c r="A4103" s="21" t="s">
        <v>6</v>
      </c>
      <c r="B4103" s="24"/>
      <c r="C4103" s="21"/>
      <c r="D4103" s="22"/>
      <c r="E4103" s="22"/>
    </row>
    <row r="4104" spans="1:7">
      <c r="A4104" s="820" t="s">
        <v>7</v>
      </c>
      <c r="B4104" s="26" t="s">
        <v>8</v>
      </c>
      <c r="C4104" s="818" t="s">
        <v>9</v>
      </c>
      <c r="D4104" s="819"/>
      <c r="E4104" s="820" t="s">
        <v>10</v>
      </c>
    </row>
    <row r="4105" spans="1:7">
      <c r="A4105" s="27"/>
      <c r="B4105" s="28" t="s">
        <v>11</v>
      </c>
      <c r="C4105" s="820"/>
      <c r="D4105" s="29"/>
      <c r="E4105" s="27" t="s">
        <v>12</v>
      </c>
    </row>
    <row r="4106" spans="1:7">
      <c r="A4106" s="30"/>
      <c r="B4106" s="31"/>
      <c r="C4106" s="821" t="s">
        <v>13</v>
      </c>
      <c r="D4106" s="822" t="s">
        <v>14</v>
      </c>
      <c r="E4106" s="821"/>
    </row>
    <row r="4107" spans="1:7">
      <c r="A4107" s="34" t="s">
        <v>382</v>
      </c>
      <c r="B4107" s="280" t="s">
        <v>18</v>
      </c>
      <c r="C4107" s="280" t="s">
        <v>19</v>
      </c>
      <c r="D4107" s="86">
        <v>43250</v>
      </c>
      <c r="E4107" s="89">
        <v>2106408</v>
      </c>
      <c r="F4107" s="864" t="s">
        <v>817</v>
      </c>
    </row>
    <row r="4108" spans="1:7">
      <c r="A4108" s="280"/>
      <c r="B4108" s="280"/>
      <c r="C4108" s="280"/>
      <c r="D4108" s="86"/>
      <c r="E4108" s="89">
        <v>-1</v>
      </c>
      <c r="F4108" s="865" t="s">
        <v>824</v>
      </c>
      <c r="G4108" s="860">
        <v>1663792</v>
      </c>
    </row>
    <row r="4109" spans="1:7">
      <c r="A4109" s="41"/>
      <c r="B4109" s="280"/>
      <c r="C4109" s="282"/>
      <c r="D4109" s="86"/>
      <c r="E4109" s="88"/>
    </row>
    <row r="4110" spans="1:7">
      <c r="A4110" s="41"/>
      <c r="B4110" s="280"/>
      <c r="C4110" s="282"/>
      <c r="D4110" s="86"/>
      <c r="E4110" s="88"/>
    </row>
    <row r="4111" spans="1:7">
      <c r="A4111" s="41"/>
      <c r="B4111" s="280"/>
      <c r="C4111" s="280"/>
      <c r="D4111" s="38"/>
      <c r="E4111" s="89"/>
    </row>
    <row r="4112" spans="1:7">
      <c r="A4112" s="41"/>
      <c r="B4112" s="280"/>
      <c r="C4112" s="280"/>
      <c r="D4112" s="86"/>
      <c r="E4112" s="89"/>
    </row>
    <row r="4113" spans="1:5">
      <c r="A4113" s="41"/>
      <c r="B4113" s="280"/>
      <c r="C4113" s="280"/>
      <c r="D4113" s="86"/>
      <c r="E4113" s="89"/>
    </row>
    <row r="4114" spans="1:5">
      <c r="A4114" s="41"/>
      <c r="B4114" s="280"/>
      <c r="C4114" s="280"/>
      <c r="D4114" s="86"/>
      <c r="E4114" s="89"/>
    </row>
    <row r="4115" spans="1:5">
      <c r="A4115" s="280"/>
      <c r="B4115" s="280"/>
      <c r="C4115" s="280"/>
      <c r="D4115" s="86"/>
      <c r="E4115" s="89"/>
    </row>
    <row r="4116" spans="1:5">
      <c r="A4116" s="41"/>
      <c r="B4116" s="280"/>
      <c r="C4116" s="280"/>
      <c r="D4116" s="86"/>
      <c r="E4116" s="89"/>
    </row>
    <row r="4117" spans="1:5">
      <c r="A4117" s="41"/>
      <c r="B4117" s="280"/>
      <c r="C4117" s="280"/>
      <c r="D4117" s="86"/>
      <c r="E4117" s="89"/>
    </row>
    <row r="4118" spans="1:5">
      <c r="A4118" s="47"/>
      <c r="B4118" s="28"/>
      <c r="C4118" s="27"/>
      <c r="D4118" s="148"/>
      <c r="E4118" s="27"/>
    </row>
    <row r="4119" spans="1:5">
      <c r="A4119" s="47"/>
      <c r="B4119" s="27"/>
      <c r="C4119" s="27"/>
      <c r="D4119" s="27"/>
      <c r="E4119" s="27"/>
    </row>
    <row r="4120" spans="1:5">
      <c r="A4120" s="280"/>
      <c r="B4120" s="280"/>
      <c r="C4120" s="280"/>
      <c r="D4120" s="38"/>
      <c r="E4120" s="88"/>
    </row>
    <row r="4121" spans="1:5">
      <c r="A4121" s="280"/>
      <c r="B4121" s="280"/>
      <c r="C4121" s="280"/>
      <c r="D4121" s="38"/>
      <c r="E4121" s="88"/>
    </row>
    <row r="4122" spans="1:5">
      <c r="A4122" s="41"/>
      <c r="B4122" s="280"/>
      <c r="C4122" s="280"/>
      <c r="D4122" s="38"/>
      <c r="E4122" s="88"/>
    </row>
    <row r="4123" spans="1:5">
      <c r="A4123" s="41"/>
      <c r="B4123" s="280"/>
      <c r="C4123" s="280"/>
      <c r="D4123" s="38"/>
      <c r="E4123" s="88"/>
    </row>
    <row r="4124" spans="1:5">
      <c r="A4124" s="41"/>
      <c r="B4124" s="280"/>
      <c r="C4124" s="280"/>
      <c r="D4124" s="38"/>
      <c r="E4124" s="89"/>
    </row>
    <row r="4125" spans="1:5">
      <c r="A4125" s="280"/>
      <c r="B4125" s="281"/>
      <c r="C4125" s="280"/>
      <c r="D4125" s="45"/>
      <c r="E4125" s="46"/>
    </row>
    <row r="4126" spans="1:5">
      <c r="A4126" s="280"/>
      <c r="B4126" s="281"/>
      <c r="C4126" s="280"/>
      <c r="D4126" s="45"/>
      <c r="E4126" s="46"/>
    </row>
    <row r="4127" spans="1:5">
      <c r="A4127" s="280"/>
      <c r="B4127" s="281"/>
      <c r="C4127" s="280"/>
      <c r="D4127" s="45"/>
      <c r="E4127" s="46"/>
    </row>
    <row r="4128" spans="1:5">
      <c r="A4128" s="280"/>
      <c r="B4128" s="281"/>
      <c r="C4128" s="280"/>
      <c r="D4128" s="45"/>
      <c r="E4128" s="46"/>
    </row>
    <row r="4129" spans="1:5">
      <c r="A4129" s="280"/>
      <c r="B4129" s="281"/>
      <c r="C4129" s="280"/>
      <c r="D4129" s="45"/>
      <c r="E4129" s="46"/>
    </row>
    <row r="4130" spans="1:5">
      <c r="A4130" s="280"/>
      <c r="B4130" s="281"/>
      <c r="C4130" s="280"/>
      <c r="D4130" s="45"/>
      <c r="E4130" s="46"/>
    </row>
    <row r="4131" spans="1:5">
      <c r="A4131" s="280"/>
      <c r="B4131" s="281"/>
      <c r="C4131" s="280"/>
      <c r="D4131" s="45"/>
      <c r="E4131" s="46"/>
    </row>
    <row r="4132" spans="1:5">
      <c r="A4132" s="47"/>
      <c r="B4132" s="48"/>
      <c r="C4132" s="47"/>
      <c r="D4132" s="49"/>
      <c r="E4132" s="50"/>
    </row>
    <row r="4133" spans="1:5">
      <c r="A4133" s="30"/>
      <c r="B4133" s="51"/>
      <c r="C4133" s="30"/>
      <c r="D4133" s="49"/>
      <c r="E4133" s="50"/>
    </row>
    <row r="4134" spans="1:5">
      <c r="A4134" s="52"/>
      <c r="B4134" s="53"/>
      <c r="C4134" s="1238" t="s">
        <v>801</v>
      </c>
      <c r="D4134" s="1239"/>
      <c r="E4134" s="140">
        <f>SUM(E4107:E4133)</f>
        <v>2106407</v>
      </c>
    </row>
    <row r="4135" spans="1:5">
      <c r="A4135" s="55" t="s">
        <v>23</v>
      </c>
      <c r="B4135" s="40"/>
      <c r="C4135" s="40"/>
      <c r="D4135" s="40"/>
      <c r="E4135" s="9"/>
    </row>
    <row r="4136" spans="1:5">
      <c r="A4136" s="19" t="s">
        <v>0</v>
      </c>
      <c r="B4136" s="40"/>
      <c r="C4136" s="40"/>
      <c r="D4136" s="40"/>
      <c r="E4136" s="40"/>
    </row>
    <row r="4137" spans="1:5">
      <c r="A4137" s="19" t="s">
        <v>1</v>
      </c>
      <c r="B4137" s="152"/>
      <c r="C4137" s="152"/>
      <c r="D4137" s="28"/>
      <c r="E4137" s="64"/>
    </row>
    <row r="4138" spans="1:5">
      <c r="A4138" s="19"/>
      <c r="B4138" s="20"/>
      <c r="C4138" s="20"/>
      <c r="D4138" s="21"/>
      <c r="E4138" s="22"/>
    </row>
    <row r="4139" spans="1:5">
      <c r="A4139" s="19"/>
      <c r="B4139" s="20"/>
      <c r="C4139" s="19" t="s">
        <v>2</v>
      </c>
      <c r="D4139" s="21"/>
      <c r="E4139" s="21"/>
    </row>
    <row r="4140" spans="1:5">
      <c r="A4140" s="19" t="s">
        <v>3</v>
      </c>
      <c r="B4140" s="23"/>
      <c r="C4140" s="20"/>
      <c r="D4140" s="22"/>
      <c r="E4140" s="22"/>
    </row>
    <row r="4141" spans="1:5">
      <c r="A4141" s="21"/>
      <c r="B4141" s="23"/>
      <c r="C4141" s="20"/>
      <c r="D4141" s="22"/>
      <c r="E4141" s="22"/>
    </row>
    <row r="4142" spans="1:5">
      <c r="A4142" s="21" t="s">
        <v>383</v>
      </c>
      <c r="B4142" s="23"/>
      <c r="C4142" s="20"/>
      <c r="D4142" s="22"/>
      <c r="E4142" s="22"/>
    </row>
    <row r="4143" spans="1:5">
      <c r="A4143" s="21" t="s">
        <v>5</v>
      </c>
      <c r="B4143" s="24"/>
      <c r="C4143" s="21"/>
      <c r="D4143" s="22"/>
      <c r="E4143" s="22"/>
    </row>
    <row r="4144" spans="1:5">
      <c r="A4144" s="21" t="s">
        <v>6</v>
      </c>
      <c r="B4144" s="24"/>
      <c r="C4144" s="21"/>
      <c r="D4144" s="22"/>
      <c r="E4144" s="22"/>
    </row>
    <row r="4145" spans="1:8">
      <c r="A4145" s="820" t="s">
        <v>7</v>
      </c>
      <c r="B4145" s="26" t="s">
        <v>8</v>
      </c>
      <c r="C4145" s="818" t="s">
        <v>9</v>
      </c>
      <c r="D4145" s="819"/>
      <c r="E4145" s="820" t="s">
        <v>10</v>
      </c>
    </row>
    <row r="4146" spans="1:8">
      <c r="A4146" s="27"/>
      <c r="B4146" s="28" t="s">
        <v>11</v>
      </c>
      <c r="C4146" s="820"/>
      <c r="D4146" s="29"/>
      <c r="E4146" s="27" t="s">
        <v>12</v>
      </c>
    </row>
    <row r="4147" spans="1:8">
      <c r="A4147" s="30"/>
      <c r="B4147" s="822"/>
      <c r="C4147" s="821" t="s">
        <v>13</v>
      </c>
      <c r="D4147" s="822" t="s">
        <v>14</v>
      </c>
      <c r="E4147" s="821"/>
    </row>
    <row r="4148" spans="1:8">
      <c r="A4148" s="34" t="s">
        <v>384</v>
      </c>
      <c r="B4148" s="280" t="s">
        <v>18</v>
      </c>
      <c r="C4148" s="280" t="s">
        <v>19</v>
      </c>
      <c r="D4148" s="86">
        <v>43250</v>
      </c>
      <c r="E4148" s="284">
        <v>2247765</v>
      </c>
      <c r="F4148" s="864" t="s">
        <v>820</v>
      </c>
      <c r="G4148" s="860" t="s">
        <v>823</v>
      </c>
      <c r="H4148" s="860">
        <v>2054112</v>
      </c>
    </row>
    <row r="4149" spans="1:8">
      <c r="A4149" s="280"/>
      <c r="B4149" s="280"/>
      <c r="C4149" s="280"/>
      <c r="D4149" s="86"/>
      <c r="E4149" s="284">
        <v>-13</v>
      </c>
    </row>
    <row r="4150" spans="1:8">
      <c r="A4150" s="41"/>
      <c r="B4150" s="280"/>
      <c r="C4150" s="280"/>
      <c r="D4150" s="38"/>
      <c r="E4150" s="284"/>
    </row>
    <row r="4151" spans="1:8">
      <c r="A4151" s="41"/>
      <c r="B4151" s="280"/>
      <c r="C4151" s="280"/>
      <c r="D4151" s="38"/>
      <c r="E4151" s="89"/>
    </row>
    <row r="4152" spans="1:8">
      <c r="A4152" s="41"/>
      <c r="B4152" s="280"/>
      <c r="C4152" s="280"/>
      <c r="D4152" s="38"/>
      <c r="E4152" s="89"/>
    </row>
    <row r="4153" spans="1:8">
      <c r="A4153" s="41"/>
      <c r="B4153" s="280"/>
      <c r="C4153" s="282"/>
      <c r="D4153" s="38"/>
      <c r="E4153" s="89"/>
    </row>
    <row r="4154" spans="1:8">
      <c r="A4154" s="41"/>
      <c r="B4154" s="280"/>
      <c r="C4154" s="282"/>
      <c r="D4154" s="86"/>
      <c r="E4154" s="89"/>
    </row>
    <row r="4155" spans="1:8">
      <c r="A4155" s="41"/>
      <c r="B4155" s="280"/>
      <c r="C4155" s="280"/>
      <c r="D4155" s="38"/>
      <c r="E4155" s="89"/>
    </row>
    <row r="4156" spans="1:8">
      <c r="A4156" s="280"/>
      <c r="B4156" s="280"/>
      <c r="C4156" s="280"/>
      <c r="D4156" s="38"/>
      <c r="E4156" s="89"/>
    </row>
    <row r="4157" spans="1:8">
      <c r="A4157" s="41"/>
      <c r="B4157" s="280"/>
      <c r="C4157" s="280"/>
      <c r="D4157" s="38"/>
      <c r="E4157" s="89"/>
    </row>
    <row r="4158" spans="1:8">
      <c r="A4158" s="41"/>
      <c r="B4158" s="281"/>
      <c r="C4158" s="280"/>
      <c r="D4158" s="78"/>
      <c r="E4158" s="89"/>
    </row>
    <row r="4159" spans="1:8">
      <c r="A4159" s="47"/>
      <c r="B4159" s="28"/>
      <c r="C4159" s="27"/>
      <c r="D4159" s="148"/>
      <c r="E4159" s="89"/>
    </row>
    <row r="4160" spans="1:8">
      <c r="A4160" s="47"/>
      <c r="B4160" s="27"/>
      <c r="C4160" s="27"/>
      <c r="D4160" s="27"/>
      <c r="E4160" s="89"/>
    </row>
    <row r="4161" spans="1:5">
      <c r="A4161" s="280"/>
      <c r="B4161" s="280"/>
      <c r="C4161" s="280"/>
      <c r="D4161" s="38"/>
      <c r="E4161" s="89"/>
    </row>
    <row r="4162" spans="1:5">
      <c r="A4162" s="280"/>
      <c r="B4162" s="280"/>
      <c r="C4162" s="280"/>
      <c r="D4162" s="38"/>
      <c r="E4162" s="89"/>
    </row>
    <row r="4163" spans="1:5">
      <c r="A4163" s="41"/>
      <c r="B4163" s="280"/>
      <c r="C4163" s="280"/>
      <c r="D4163" s="38"/>
      <c r="E4163" s="89"/>
    </row>
    <row r="4164" spans="1:5">
      <c r="A4164" s="41"/>
      <c r="B4164" s="280"/>
      <c r="C4164" s="280"/>
      <c r="D4164" s="38"/>
      <c r="E4164" s="89"/>
    </row>
    <row r="4165" spans="1:5">
      <c r="A4165" s="41"/>
      <c r="B4165" s="280"/>
      <c r="C4165" s="280"/>
      <c r="D4165" s="38"/>
      <c r="E4165" s="89"/>
    </row>
    <row r="4166" spans="1:5">
      <c r="A4166" s="41"/>
      <c r="B4166" s="280"/>
      <c r="C4166" s="280"/>
      <c r="D4166" s="38"/>
      <c r="E4166" s="89"/>
    </row>
    <row r="4167" spans="1:5">
      <c r="A4167" s="41"/>
      <c r="B4167" s="280"/>
      <c r="C4167" s="280"/>
      <c r="D4167" s="38"/>
      <c r="E4167" s="89"/>
    </row>
    <row r="4168" spans="1:5">
      <c r="A4168" s="41"/>
      <c r="B4168" s="280"/>
      <c r="C4168" s="280"/>
      <c r="D4168" s="38"/>
      <c r="E4168" s="89"/>
    </row>
    <row r="4169" spans="1:5">
      <c r="A4169" s="280"/>
      <c r="B4169" s="281"/>
      <c r="C4169" s="280"/>
      <c r="D4169" s="45"/>
      <c r="E4169" s="46"/>
    </row>
    <row r="4170" spans="1:5">
      <c r="A4170" s="280"/>
      <c r="B4170" s="281"/>
      <c r="C4170" s="280"/>
      <c r="D4170" s="45"/>
      <c r="E4170" s="46"/>
    </row>
    <row r="4171" spans="1:5">
      <c r="A4171" s="280"/>
      <c r="B4171" s="281"/>
      <c r="C4171" s="280"/>
      <c r="D4171" s="45"/>
      <c r="E4171" s="46"/>
    </row>
    <row r="4172" spans="1:5">
      <c r="A4172" s="280"/>
      <c r="B4172" s="281"/>
      <c r="C4172" s="280"/>
      <c r="D4172" s="45"/>
      <c r="E4172" s="46"/>
    </row>
    <row r="4173" spans="1:5">
      <c r="A4173" s="47"/>
      <c r="B4173" s="48"/>
      <c r="C4173" s="47"/>
      <c r="D4173" s="49"/>
      <c r="E4173" s="50"/>
    </row>
    <row r="4174" spans="1:5">
      <c r="A4174" s="30"/>
      <c r="B4174" s="51"/>
      <c r="C4174" s="30"/>
      <c r="D4174" s="49"/>
      <c r="E4174" s="50"/>
    </row>
    <row r="4175" spans="1:5">
      <c r="A4175" s="52"/>
      <c r="B4175" s="53"/>
      <c r="C4175" s="1238" t="s">
        <v>801</v>
      </c>
      <c r="D4175" s="1239"/>
      <c r="E4175" s="140">
        <f>SUM(E4148:E4174)</f>
        <v>2247752</v>
      </c>
    </row>
    <row r="4176" spans="1:5">
      <c r="A4176" s="55" t="s">
        <v>23</v>
      </c>
      <c r="B4176" s="40"/>
      <c r="C4176" s="40"/>
      <c r="D4176" s="40"/>
      <c r="E4176" s="40"/>
    </row>
    <row r="4177" spans="1:8">
      <c r="A4177" s="19" t="s">
        <v>0</v>
      </c>
      <c r="B4177" s="40"/>
      <c r="C4177" s="40"/>
      <c r="D4177" s="40"/>
      <c r="E4177" s="40"/>
    </row>
    <row r="4178" spans="1:8">
      <c r="A4178" s="19" t="s">
        <v>1</v>
      </c>
      <c r="B4178" s="152"/>
      <c r="C4178" s="152"/>
      <c r="D4178" s="28"/>
      <c r="E4178" s="64"/>
    </row>
    <row r="4179" spans="1:8">
      <c r="A4179" s="19"/>
      <c r="B4179" s="20"/>
      <c r="C4179" s="20"/>
      <c r="D4179" s="21"/>
      <c r="E4179" s="22"/>
    </row>
    <row r="4180" spans="1:8">
      <c r="A4180" s="19"/>
      <c r="B4180" s="20"/>
      <c r="C4180" s="19" t="s">
        <v>2</v>
      </c>
      <c r="D4180" s="21"/>
      <c r="E4180" s="21"/>
    </row>
    <row r="4181" spans="1:8">
      <c r="A4181" s="19" t="s">
        <v>3</v>
      </c>
      <c r="B4181" s="23"/>
      <c r="C4181" s="20"/>
      <c r="D4181" s="22"/>
      <c r="E4181" s="22"/>
    </row>
    <row r="4182" spans="1:8">
      <c r="A4182" s="21"/>
      <c r="B4182" s="23"/>
      <c r="C4182" s="20"/>
      <c r="D4182" s="22"/>
      <c r="E4182" s="22"/>
    </row>
    <row r="4183" spans="1:8">
      <c r="A4183" s="21" t="s">
        <v>385</v>
      </c>
      <c r="B4183" s="23"/>
      <c r="C4183" s="20"/>
      <c r="D4183" s="22"/>
      <c r="E4183" s="22"/>
    </row>
    <row r="4184" spans="1:8">
      <c r="A4184" s="21" t="s">
        <v>5</v>
      </c>
      <c r="B4184" s="24"/>
      <c r="C4184" s="21"/>
      <c r="D4184" s="22"/>
      <c r="E4184" s="22"/>
    </row>
    <row r="4185" spans="1:8">
      <c r="A4185" s="21" t="s">
        <v>6</v>
      </c>
      <c r="B4185" s="24"/>
      <c r="C4185" s="21"/>
      <c r="D4185" s="22"/>
      <c r="E4185" s="22"/>
    </row>
    <row r="4186" spans="1:8">
      <c r="A4186" s="820" t="s">
        <v>7</v>
      </c>
      <c r="B4186" s="26" t="s">
        <v>8</v>
      </c>
      <c r="C4186" s="1238" t="s">
        <v>9</v>
      </c>
      <c r="D4186" s="1239"/>
      <c r="E4186" s="820" t="s">
        <v>10</v>
      </c>
    </row>
    <row r="4187" spans="1:8">
      <c r="A4187" s="27"/>
      <c r="B4187" s="28" t="s">
        <v>11</v>
      </c>
      <c r="C4187" s="820"/>
      <c r="D4187" s="29"/>
      <c r="E4187" s="27" t="s">
        <v>12</v>
      </c>
    </row>
    <row r="4188" spans="1:8">
      <c r="A4188" s="30"/>
      <c r="B4188" s="31"/>
      <c r="C4188" s="821" t="s">
        <v>13</v>
      </c>
      <c r="D4188" s="822" t="s">
        <v>14</v>
      </c>
      <c r="E4188" s="821"/>
      <c r="G4188" s="859" t="s">
        <v>821</v>
      </c>
      <c r="H4188" s="859" t="s">
        <v>822</v>
      </c>
    </row>
    <row r="4189" spans="1:8">
      <c r="A4189" s="34" t="s">
        <v>386</v>
      </c>
      <c r="B4189" s="280" t="s">
        <v>18</v>
      </c>
      <c r="C4189" s="280" t="s">
        <v>19</v>
      </c>
      <c r="D4189" s="673">
        <v>43220</v>
      </c>
      <c r="E4189" s="6">
        <v>458019</v>
      </c>
      <c r="F4189" s="865"/>
      <c r="G4189" s="860">
        <f>714644+110338</f>
        <v>824982</v>
      </c>
      <c r="H4189" s="860">
        <f>G4189-E4189</f>
        <v>366963</v>
      </c>
    </row>
    <row r="4190" spans="1:8">
      <c r="A4190" s="41"/>
      <c r="B4190" s="280" t="s">
        <v>18</v>
      </c>
      <c r="C4190" s="280" t="s">
        <v>17</v>
      </c>
      <c r="D4190" s="86">
        <v>43235</v>
      </c>
      <c r="E4190" s="91">
        <v>254600</v>
      </c>
    </row>
    <row r="4191" spans="1:8">
      <c r="A4191" s="41"/>
      <c r="B4191" s="280" t="s">
        <v>18</v>
      </c>
      <c r="C4191" s="280" t="s">
        <v>19</v>
      </c>
      <c r="D4191" s="673">
        <v>43250</v>
      </c>
      <c r="E4191" s="6">
        <v>491216</v>
      </c>
      <c r="F4191" s="865"/>
      <c r="G4191" s="860">
        <v>459402</v>
      </c>
      <c r="H4191" s="860">
        <f>E4191-G4191</f>
        <v>31814</v>
      </c>
    </row>
    <row r="4192" spans="1:8">
      <c r="A4192" s="280"/>
      <c r="B4192" s="280"/>
      <c r="C4192" s="280"/>
      <c r="D4192" s="86"/>
      <c r="E4192" s="91">
        <v>-1</v>
      </c>
    </row>
    <row r="4193" spans="1:5">
      <c r="A4193" s="41"/>
      <c r="B4193" s="280"/>
      <c r="C4193" s="282"/>
      <c r="D4193" s="38"/>
      <c r="E4193" s="89"/>
    </row>
    <row r="4194" spans="1:5">
      <c r="A4194" s="41"/>
      <c r="B4194" s="280"/>
      <c r="C4194" s="282"/>
      <c r="D4194" s="86"/>
      <c r="E4194" s="89"/>
    </row>
    <row r="4195" spans="1:5">
      <c r="A4195" s="41"/>
      <c r="B4195" s="280"/>
      <c r="C4195" s="280"/>
      <c r="D4195" s="86"/>
      <c r="E4195" s="89"/>
    </row>
    <row r="4196" spans="1:5">
      <c r="A4196" s="41"/>
      <c r="B4196" s="280"/>
      <c r="C4196" s="280"/>
      <c r="D4196" s="38"/>
      <c r="E4196" s="89"/>
    </row>
    <row r="4197" spans="1:5">
      <c r="A4197" s="280"/>
      <c r="B4197" s="280"/>
      <c r="C4197" s="280"/>
      <c r="D4197" s="38"/>
      <c r="E4197" s="89"/>
    </row>
    <row r="4198" spans="1:5">
      <c r="A4198" s="41"/>
      <c r="B4198" s="280"/>
      <c r="C4198" s="280"/>
      <c r="D4198" s="38"/>
      <c r="E4198" s="89"/>
    </row>
    <row r="4199" spans="1:5">
      <c r="A4199" s="41"/>
      <c r="B4199" s="281"/>
      <c r="C4199" s="280"/>
      <c r="D4199" s="78"/>
      <c r="E4199" s="89"/>
    </row>
    <row r="4200" spans="1:5">
      <c r="A4200" s="47"/>
      <c r="B4200" s="28"/>
      <c r="C4200" s="27"/>
      <c r="D4200" s="148"/>
      <c r="E4200" s="89"/>
    </row>
    <row r="4201" spans="1:5">
      <c r="A4201" s="47"/>
      <c r="B4201" s="27"/>
      <c r="C4201" s="27"/>
      <c r="D4201" s="27"/>
      <c r="E4201" s="89"/>
    </row>
    <row r="4202" spans="1:5">
      <c r="A4202" s="280"/>
      <c r="B4202" s="280"/>
      <c r="C4202" s="280"/>
      <c r="D4202" s="38"/>
      <c r="E4202" s="89"/>
    </row>
    <row r="4203" spans="1:5">
      <c r="A4203" s="280"/>
      <c r="B4203" s="280"/>
      <c r="C4203" s="280"/>
      <c r="D4203" s="38"/>
      <c r="E4203" s="89"/>
    </row>
    <row r="4204" spans="1:5">
      <c r="A4204" s="41"/>
      <c r="B4204" s="280"/>
      <c r="C4204" s="280"/>
      <c r="D4204" s="38"/>
      <c r="E4204" s="89"/>
    </row>
    <row r="4205" spans="1:5">
      <c r="A4205" s="41"/>
      <c r="B4205" s="280"/>
      <c r="C4205" s="280"/>
      <c r="D4205" s="38"/>
      <c r="E4205" s="89"/>
    </row>
    <row r="4206" spans="1:5">
      <c r="A4206" s="41"/>
      <c r="B4206" s="280"/>
      <c r="C4206" s="280"/>
      <c r="D4206" s="38"/>
      <c r="E4206" s="89"/>
    </row>
    <row r="4207" spans="1:5">
      <c r="A4207" s="41"/>
      <c r="B4207" s="280"/>
      <c r="C4207" s="280"/>
      <c r="D4207" s="38"/>
      <c r="E4207" s="89"/>
    </row>
    <row r="4208" spans="1:5">
      <c r="A4208" s="41"/>
      <c r="B4208" s="280"/>
      <c r="C4208" s="280"/>
      <c r="D4208" s="38"/>
      <c r="E4208" s="89"/>
    </row>
    <row r="4209" spans="1:5">
      <c r="A4209" s="41"/>
      <c r="B4209" s="280"/>
      <c r="C4209" s="280"/>
      <c r="D4209" s="38"/>
      <c r="E4209" s="89"/>
    </row>
    <row r="4210" spans="1:5">
      <c r="A4210" s="280"/>
      <c r="B4210" s="281"/>
      <c r="C4210" s="280"/>
      <c r="D4210" s="45"/>
      <c r="E4210" s="46"/>
    </row>
    <row r="4211" spans="1:5">
      <c r="A4211" s="280"/>
      <c r="B4211" s="281"/>
      <c r="C4211" s="280"/>
      <c r="D4211" s="45"/>
      <c r="E4211" s="46"/>
    </row>
    <row r="4212" spans="1:5">
      <c r="A4212" s="280"/>
      <c r="B4212" s="281"/>
      <c r="C4212" s="280"/>
      <c r="D4212" s="45"/>
      <c r="E4212" s="46"/>
    </row>
    <row r="4213" spans="1:5">
      <c r="A4213" s="280"/>
      <c r="B4213" s="281"/>
      <c r="C4213" s="280"/>
      <c r="D4213" s="45"/>
      <c r="E4213" s="46"/>
    </row>
    <row r="4214" spans="1:5">
      <c r="A4214" s="47"/>
      <c r="B4214" s="48"/>
      <c r="C4214" s="47"/>
      <c r="D4214" s="49"/>
      <c r="E4214" s="50"/>
    </row>
    <row r="4215" spans="1:5">
      <c r="A4215" s="30"/>
      <c r="B4215" s="51"/>
      <c r="C4215" s="30"/>
      <c r="D4215" s="49"/>
      <c r="E4215" s="50"/>
    </row>
    <row r="4216" spans="1:5">
      <c r="A4216" s="52"/>
      <c r="B4216" s="53"/>
      <c r="C4216" s="1238" t="s">
        <v>801</v>
      </c>
      <c r="D4216" s="1239"/>
      <c r="E4216" s="140">
        <f>SUM(E4189:E4215)</f>
        <v>1203834</v>
      </c>
    </row>
    <row r="4217" spans="1:5">
      <c r="A4217" s="55" t="s">
        <v>23</v>
      </c>
      <c r="B4217" s="40"/>
      <c r="C4217" s="40"/>
      <c r="D4217" s="40"/>
      <c r="E4217" s="40"/>
    </row>
    <row r="4218" spans="1:5">
      <c r="A4218" s="19" t="s">
        <v>0</v>
      </c>
      <c r="B4218" s="40"/>
      <c r="C4218" s="40"/>
      <c r="D4218" s="40"/>
      <c r="E4218" s="40"/>
    </row>
    <row r="4219" spans="1:5">
      <c r="A4219" s="19" t="s">
        <v>1</v>
      </c>
      <c r="B4219" s="152"/>
      <c r="C4219" s="152"/>
      <c r="D4219" s="28"/>
      <c r="E4219" s="64"/>
    </row>
    <row r="4220" spans="1:5">
      <c r="A4220" s="19"/>
      <c r="B4220" s="20"/>
      <c r="C4220" s="20"/>
      <c r="D4220" s="21"/>
      <c r="E4220" s="22"/>
    </row>
    <row r="4221" spans="1:5">
      <c r="A4221" s="19"/>
      <c r="B4221" s="20"/>
      <c r="C4221" s="19" t="s">
        <v>2</v>
      </c>
      <c r="D4221" s="21"/>
      <c r="E4221" s="21"/>
    </row>
    <row r="4222" spans="1:5">
      <c r="A4222" s="19" t="s">
        <v>3</v>
      </c>
      <c r="B4222" s="23"/>
      <c r="C4222" s="20"/>
      <c r="D4222" s="22"/>
      <c r="E4222" s="22"/>
    </row>
    <row r="4223" spans="1:5">
      <c r="A4223" s="21"/>
      <c r="B4223" s="23"/>
      <c r="C4223" s="20"/>
      <c r="D4223" s="22"/>
      <c r="E4223" s="22"/>
    </row>
    <row r="4224" spans="1:5">
      <c r="A4224" s="21" t="s">
        <v>387</v>
      </c>
      <c r="B4224" s="23"/>
      <c r="C4224" s="20"/>
      <c r="D4224" s="22"/>
      <c r="E4224" s="22"/>
    </row>
    <row r="4225" spans="1:8">
      <c r="A4225" s="21" t="s">
        <v>5</v>
      </c>
      <c r="B4225" s="24"/>
      <c r="C4225" s="21"/>
      <c r="D4225" s="22"/>
      <c r="E4225" s="22"/>
    </row>
    <row r="4226" spans="1:8">
      <c r="A4226" s="21" t="s">
        <v>6</v>
      </c>
      <c r="B4226" s="24"/>
      <c r="C4226" s="21"/>
      <c r="D4226" s="22"/>
      <c r="E4226" s="22"/>
    </row>
    <row r="4227" spans="1:8">
      <c r="A4227" s="820" t="s">
        <v>7</v>
      </c>
      <c r="B4227" s="26" t="s">
        <v>8</v>
      </c>
      <c r="C4227" s="818" t="s">
        <v>9</v>
      </c>
      <c r="D4227" s="819"/>
      <c r="E4227" s="820" t="s">
        <v>10</v>
      </c>
    </row>
    <row r="4228" spans="1:8">
      <c r="A4228" s="27"/>
      <c r="B4228" s="28" t="s">
        <v>11</v>
      </c>
      <c r="C4228" s="820"/>
      <c r="D4228" s="29"/>
      <c r="E4228" s="27" t="s">
        <v>12</v>
      </c>
    </row>
    <row r="4229" spans="1:8">
      <c r="A4229" s="30"/>
      <c r="B4229" s="31"/>
      <c r="C4229" s="821" t="s">
        <v>13</v>
      </c>
      <c r="D4229" s="822" t="s">
        <v>14</v>
      </c>
      <c r="E4229" s="821"/>
      <c r="G4229" s="859" t="s">
        <v>821</v>
      </c>
      <c r="H4229" s="859" t="s">
        <v>822</v>
      </c>
    </row>
    <row r="4230" spans="1:8">
      <c r="A4230" s="34" t="s">
        <v>388</v>
      </c>
      <c r="B4230" s="280" t="s">
        <v>18</v>
      </c>
      <c r="C4230" s="636" t="s">
        <v>17</v>
      </c>
      <c r="D4230" s="673">
        <v>43174</v>
      </c>
      <c r="E4230" s="6">
        <v>6506889</v>
      </c>
      <c r="F4230" s="865" t="s">
        <v>820</v>
      </c>
      <c r="G4230" s="860">
        <v>4317882</v>
      </c>
      <c r="H4230" s="860">
        <f>E4230-G4230</f>
        <v>2189007</v>
      </c>
    </row>
    <row r="4231" spans="1:8">
      <c r="A4231" s="280"/>
      <c r="B4231" s="280" t="s">
        <v>18</v>
      </c>
      <c r="C4231" s="280" t="s">
        <v>19</v>
      </c>
      <c r="D4231" s="86">
        <v>43190</v>
      </c>
      <c r="E4231" s="89">
        <v>5057863</v>
      </c>
      <c r="F4231" s="864" t="s">
        <v>820</v>
      </c>
    </row>
    <row r="4232" spans="1:8">
      <c r="A4232" s="280"/>
      <c r="B4232" s="280" t="s">
        <v>18</v>
      </c>
      <c r="C4232" s="280" t="s">
        <v>17</v>
      </c>
      <c r="D4232" s="86">
        <v>43205</v>
      </c>
      <c r="E4232" s="89">
        <v>7687921</v>
      </c>
      <c r="F4232" s="864" t="s">
        <v>819</v>
      </c>
    </row>
    <row r="4233" spans="1:8">
      <c r="A4233" s="41"/>
      <c r="B4233" s="280" t="s">
        <v>18</v>
      </c>
      <c r="C4233" s="280" t="s">
        <v>19</v>
      </c>
      <c r="D4233" s="38">
        <v>43220</v>
      </c>
      <c r="E4233" s="89">
        <v>7767756</v>
      </c>
      <c r="F4233" s="864" t="s">
        <v>819</v>
      </c>
    </row>
    <row r="4234" spans="1:8">
      <c r="A4234" s="41"/>
      <c r="B4234" s="280" t="s">
        <v>18</v>
      </c>
      <c r="C4234" s="280" t="s">
        <v>17</v>
      </c>
      <c r="D4234" s="38">
        <v>43235</v>
      </c>
      <c r="E4234" s="89">
        <v>5386809</v>
      </c>
      <c r="F4234" s="864" t="s">
        <v>819</v>
      </c>
    </row>
    <row r="4235" spans="1:8">
      <c r="A4235" s="41"/>
      <c r="B4235" s="280" t="s">
        <v>18</v>
      </c>
      <c r="C4235" s="280" t="s">
        <v>19</v>
      </c>
      <c r="D4235" s="38">
        <v>43250</v>
      </c>
      <c r="E4235" s="89">
        <v>4827812</v>
      </c>
      <c r="F4235" s="864" t="s">
        <v>819</v>
      </c>
    </row>
    <row r="4236" spans="1:8">
      <c r="A4236" s="41"/>
      <c r="B4236" s="280"/>
      <c r="C4236" s="282"/>
      <c r="D4236" s="86"/>
      <c r="E4236" s="89"/>
    </row>
    <row r="4237" spans="1:8">
      <c r="A4237" s="41"/>
      <c r="B4237" s="280"/>
      <c r="C4237" s="280"/>
      <c r="D4237" s="38"/>
      <c r="E4237" s="89"/>
    </row>
    <row r="4238" spans="1:8">
      <c r="A4238" s="280"/>
      <c r="B4238" s="280"/>
      <c r="C4238" s="280"/>
      <c r="D4238" s="38"/>
      <c r="E4238" s="89"/>
    </row>
    <row r="4239" spans="1:8">
      <c r="A4239" s="41"/>
      <c r="B4239" s="280"/>
      <c r="C4239" s="280"/>
      <c r="D4239" s="38"/>
      <c r="E4239" s="89"/>
    </row>
    <row r="4240" spans="1:8">
      <c r="A4240" s="41"/>
      <c r="B4240" s="281"/>
      <c r="C4240" s="280"/>
      <c r="D4240" s="78"/>
      <c r="E4240" s="89"/>
    </row>
    <row r="4241" spans="1:5">
      <c r="A4241" s="47"/>
      <c r="B4241" s="28"/>
      <c r="C4241" s="27"/>
      <c r="D4241" s="148"/>
      <c r="E4241" s="89"/>
    </row>
    <row r="4242" spans="1:5">
      <c r="A4242" s="47"/>
      <c r="B4242" s="27"/>
      <c r="C4242" s="27"/>
      <c r="D4242" s="27"/>
      <c r="E4242" s="89"/>
    </row>
    <row r="4243" spans="1:5">
      <c r="A4243" s="280"/>
      <c r="B4243" s="280"/>
      <c r="C4243" s="280"/>
      <c r="D4243" s="38"/>
      <c r="E4243" s="89"/>
    </row>
    <row r="4244" spans="1:5">
      <c r="A4244" s="280"/>
      <c r="B4244" s="280"/>
      <c r="C4244" s="280"/>
      <c r="D4244" s="38"/>
      <c r="E4244" s="89"/>
    </row>
    <row r="4245" spans="1:5">
      <c r="A4245" s="41"/>
      <c r="B4245" s="280"/>
      <c r="C4245" s="280"/>
      <c r="D4245" s="38"/>
      <c r="E4245" s="89"/>
    </row>
    <row r="4246" spans="1:5">
      <c r="A4246" s="41"/>
      <c r="B4246" s="280"/>
      <c r="C4246" s="280"/>
      <c r="D4246" s="38"/>
      <c r="E4246" s="89"/>
    </row>
    <row r="4247" spans="1:5">
      <c r="A4247" s="41"/>
      <c r="B4247" s="280"/>
      <c r="C4247" s="280"/>
      <c r="D4247" s="38"/>
      <c r="E4247" s="89"/>
    </row>
    <row r="4248" spans="1:5">
      <c r="A4248" s="280"/>
      <c r="B4248" s="281"/>
      <c r="C4248" s="280"/>
      <c r="D4248" s="45"/>
      <c r="E4248" s="46"/>
    </row>
    <row r="4249" spans="1:5">
      <c r="A4249" s="280"/>
      <c r="B4249" s="281"/>
      <c r="C4249" s="280"/>
      <c r="D4249" s="45"/>
      <c r="E4249" s="46"/>
    </row>
    <row r="4250" spans="1:5">
      <c r="A4250" s="280"/>
      <c r="B4250" s="281"/>
      <c r="C4250" s="280"/>
      <c r="D4250" s="45"/>
      <c r="E4250" s="46"/>
    </row>
    <row r="4251" spans="1:5">
      <c r="A4251" s="280"/>
      <c r="B4251" s="281"/>
      <c r="C4251" s="280"/>
      <c r="D4251" s="45"/>
      <c r="E4251" s="46"/>
    </row>
    <row r="4252" spans="1:5">
      <c r="A4252" s="280"/>
      <c r="B4252" s="281"/>
      <c r="C4252" s="280"/>
      <c r="D4252" s="45"/>
      <c r="E4252" s="46"/>
    </row>
    <row r="4253" spans="1:5">
      <c r="A4253" s="280"/>
      <c r="B4253" s="281"/>
      <c r="C4253" s="280"/>
      <c r="D4253" s="45"/>
      <c r="E4253" s="46"/>
    </row>
    <row r="4254" spans="1:5">
      <c r="A4254" s="280"/>
      <c r="B4254" s="281"/>
      <c r="C4254" s="280"/>
      <c r="D4254" s="45"/>
      <c r="E4254" s="46"/>
    </row>
    <row r="4255" spans="1:5">
      <c r="A4255" s="47"/>
      <c r="B4255" s="48"/>
      <c r="C4255" s="47"/>
      <c r="D4255" s="49"/>
      <c r="E4255" s="50"/>
    </row>
    <row r="4256" spans="1:5">
      <c r="A4256" s="30"/>
      <c r="B4256" s="51"/>
      <c r="C4256" s="30"/>
      <c r="D4256" s="49"/>
      <c r="E4256" s="50"/>
    </row>
    <row r="4257" spans="1:6">
      <c r="A4257" s="52"/>
      <c r="B4257" s="53"/>
      <c r="C4257" s="1238" t="s">
        <v>801</v>
      </c>
      <c r="D4257" s="1239"/>
      <c r="E4257" s="140">
        <f>SUM(E4230:E4256)</f>
        <v>37235050</v>
      </c>
    </row>
    <row r="4258" spans="1:6">
      <c r="A4258" s="55" t="s">
        <v>23</v>
      </c>
      <c r="B4258" s="40"/>
      <c r="C4258" s="40"/>
      <c r="D4258" s="40"/>
      <c r="E4258" s="40"/>
    </row>
    <row r="4259" spans="1:6">
      <c r="A4259" s="19" t="s">
        <v>0</v>
      </c>
      <c r="B4259" s="40"/>
      <c r="C4259" s="40"/>
      <c r="D4259" s="40"/>
      <c r="E4259" s="40"/>
    </row>
    <row r="4260" spans="1:6">
      <c r="A4260" s="19" t="s">
        <v>1</v>
      </c>
      <c r="B4260" s="53"/>
      <c r="C4260" s="28"/>
      <c r="D4260" s="28"/>
      <c r="E4260" s="179"/>
    </row>
    <row r="4261" spans="1:6">
      <c r="A4261" s="19"/>
      <c r="B4261" s="20"/>
      <c r="C4261" s="20"/>
      <c r="D4261" s="21"/>
      <c r="E4261" s="22"/>
    </row>
    <row r="4262" spans="1:6">
      <c r="A4262" s="19"/>
      <c r="B4262" s="20"/>
      <c r="C4262" s="19" t="s">
        <v>2</v>
      </c>
      <c r="D4262" s="21"/>
      <c r="E4262" s="21"/>
    </row>
    <row r="4263" spans="1:6">
      <c r="A4263" s="19" t="s">
        <v>3</v>
      </c>
      <c r="B4263" s="23"/>
      <c r="C4263" s="20"/>
      <c r="D4263" s="22"/>
      <c r="E4263" s="22"/>
    </row>
    <row r="4264" spans="1:6">
      <c r="A4264" s="21"/>
      <c r="B4264" s="23"/>
      <c r="C4264" s="20"/>
      <c r="D4264" s="22"/>
      <c r="E4264" s="22"/>
    </row>
    <row r="4265" spans="1:6">
      <c r="A4265" s="21" t="s">
        <v>389</v>
      </c>
      <c r="B4265" s="23"/>
      <c r="C4265" s="20"/>
      <c r="D4265" s="22"/>
      <c r="E4265" s="22"/>
    </row>
    <row r="4266" spans="1:6">
      <c r="A4266" s="21" t="s">
        <v>5</v>
      </c>
      <c r="B4266" s="24"/>
      <c r="C4266" s="21"/>
      <c r="D4266" s="22"/>
      <c r="E4266" s="22"/>
    </row>
    <row r="4267" spans="1:6">
      <c r="A4267" s="21" t="s">
        <v>6</v>
      </c>
      <c r="B4267" s="24"/>
      <c r="C4267" s="21"/>
      <c r="D4267" s="22"/>
      <c r="E4267" s="22"/>
    </row>
    <row r="4268" spans="1:6">
      <c r="A4268" s="820" t="s">
        <v>7</v>
      </c>
      <c r="B4268" s="26" t="s">
        <v>8</v>
      </c>
      <c r="C4268" s="818" t="s">
        <v>9</v>
      </c>
      <c r="D4268" s="819"/>
      <c r="E4268" s="820" t="s">
        <v>10</v>
      </c>
    </row>
    <row r="4269" spans="1:6">
      <c r="A4269" s="27"/>
      <c r="B4269" s="28" t="s">
        <v>11</v>
      </c>
      <c r="C4269" s="820"/>
      <c r="D4269" s="29"/>
      <c r="E4269" s="27" t="s">
        <v>12</v>
      </c>
    </row>
    <row r="4270" spans="1:6">
      <c r="A4270" s="30"/>
      <c r="B4270" s="31"/>
      <c r="C4270" s="821" t="s">
        <v>13</v>
      </c>
      <c r="D4270" s="822" t="s">
        <v>14</v>
      </c>
      <c r="E4270" s="821"/>
    </row>
    <row r="4271" spans="1:6">
      <c r="A4271" s="34" t="s">
        <v>390</v>
      </c>
      <c r="B4271" s="280" t="s">
        <v>18</v>
      </c>
      <c r="C4271" s="280" t="s">
        <v>19</v>
      </c>
      <c r="D4271" s="86">
        <v>43190</v>
      </c>
      <c r="E4271" s="89">
        <v>62650</v>
      </c>
      <c r="F4271" s="864">
        <v>419400</v>
      </c>
    </row>
    <row r="4272" spans="1:6">
      <c r="A4272" s="280"/>
      <c r="B4272" s="280" t="s">
        <v>73</v>
      </c>
      <c r="C4272" s="280" t="s">
        <v>767</v>
      </c>
      <c r="D4272" s="38">
        <v>43250</v>
      </c>
      <c r="E4272" s="6">
        <v>-1785672</v>
      </c>
      <c r="F4272" s="864">
        <v>3739</v>
      </c>
    </row>
    <row r="4273" spans="1:5">
      <c r="A4273" s="41"/>
      <c r="B4273" s="280" t="s">
        <v>18</v>
      </c>
      <c r="C4273" s="280" t="s">
        <v>19</v>
      </c>
      <c r="D4273" s="38">
        <v>43250</v>
      </c>
      <c r="E4273" s="89">
        <v>77706</v>
      </c>
    </row>
    <row r="4274" spans="1:5">
      <c r="A4274" s="41"/>
      <c r="B4274" s="280"/>
      <c r="C4274" s="282"/>
      <c r="D4274" s="86"/>
      <c r="E4274" s="89"/>
    </row>
    <row r="4275" spans="1:5">
      <c r="A4275" s="41"/>
      <c r="B4275" s="280"/>
      <c r="C4275" s="280"/>
      <c r="D4275" s="86"/>
      <c r="E4275" s="89"/>
    </row>
    <row r="4276" spans="1:5">
      <c r="A4276" s="41"/>
      <c r="B4276" s="280"/>
      <c r="C4276" s="280"/>
      <c r="D4276" s="86"/>
      <c r="E4276" s="89"/>
    </row>
    <row r="4277" spans="1:5">
      <c r="A4277" s="41"/>
      <c r="B4277" s="280"/>
      <c r="C4277" s="282"/>
      <c r="D4277" s="86"/>
      <c r="E4277" s="89"/>
    </row>
    <row r="4278" spans="1:5">
      <c r="A4278" s="41"/>
      <c r="B4278" s="280"/>
      <c r="C4278" s="280" t="s">
        <v>204</v>
      </c>
      <c r="D4278" s="38"/>
      <c r="E4278" s="89"/>
    </row>
    <row r="4279" spans="1:5">
      <c r="A4279" s="280"/>
      <c r="B4279" s="280"/>
      <c r="C4279" s="280"/>
      <c r="D4279" s="38"/>
      <c r="E4279" s="89"/>
    </row>
    <row r="4280" spans="1:5">
      <c r="A4280" s="41"/>
      <c r="B4280" s="280"/>
      <c r="C4280" s="280"/>
      <c r="D4280" s="38"/>
      <c r="E4280" s="89"/>
    </row>
    <row r="4281" spans="1:5">
      <c r="A4281" s="41"/>
      <c r="B4281" s="281"/>
      <c r="C4281" s="280"/>
      <c r="D4281" s="78"/>
      <c r="E4281" s="89"/>
    </row>
    <row r="4282" spans="1:5">
      <c r="A4282" s="47"/>
      <c r="B4282" s="28"/>
      <c r="C4282" s="27"/>
      <c r="D4282" s="148"/>
      <c r="E4282" s="89"/>
    </row>
    <row r="4283" spans="1:5">
      <c r="A4283" s="47"/>
      <c r="B4283" s="27"/>
      <c r="C4283" s="27"/>
      <c r="D4283" s="27"/>
      <c r="E4283" s="89"/>
    </row>
    <row r="4284" spans="1:5">
      <c r="A4284" s="280"/>
      <c r="B4284" s="280"/>
      <c r="C4284" s="280"/>
      <c r="D4284" s="38"/>
      <c r="E4284" s="89"/>
    </row>
    <row r="4285" spans="1:5">
      <c r="A4285" s="280"/>
      <c r="B4285" s="280"/>
      <c r="C4285" s="280"/>
      <c r="D4285" s="38"/>
      <c r="E4285" s="89"/>
    </row>
    <row r="4286" spans="1:5">
      <c r="A4286" s="41"/>
      <c r="B4286" s="280"/>
      <c r="C4286" s="280"/>
      <c r="D4286" s="38"/>
      <c r="E4286" s="89"/>
    </row>
    <row r="4287" spans="1:5">
      <c r="A4287" s="41"/>
      <c r="B4287" s="280"/>
      <c r="C4287" s="280"/>
      <c r="D4287" s="38"/>
      <c r="E4287" s="89"/>
    </row>
    <row r="4288" spans="1:5">
      <c r="A4288" s="41"/>
      <c r="B4288" s="280"/>
      <c r="C4288" s="280"/>
      <c r="D4288" s="38"/>
      <c r="E4288" s="89"/>
    </row>
    <row r="4289" spans="1:5">
      <c r="A4289" s="280"/>
      <c r="B4289" s="281"/>
      <c r="C4289" s="280"/>
      <c r="D4289" s="45"/>
      <c r="E4289" s="46"/>
    </row>
    <row r="4290" spans="1:5">
      <c r="A4290" s="280"/>
      <c r="B4290" s="281"/>
      <c r="C4290" s="280"/>
      <c r="D4290" s="45"/>
      <c r="E4290" s="46"/>
    </row>
    <row r="4291" spans="1:5">
      <c r="A4291" s="280"/>
      <c r="B4291" s="281"/>
      <c r="C4291" s="280"/>
      <c r="D4291" s="45"/>
      <c r="E4291" s="46"/>
    </row>
    <row r="4292" spans="1:5">
      <c r="A4292" s="280"/>
      <c r="B4292" s="281"/>
      <c r="C4292" s="280"/>
      <c r="D4292" s="45"/>
      <c r="E4292" s="46"/>
    </row>
    <row r="4293" spans="1:5">
      <c r="A4293" s="280"/>
      <c r="B4293" s="281"/>
      <c r="C4293" s="280"/>
      <c r="D4293" s="45"/>
      <c r="E4293" s="46"/>
    </row>
    <row r="4294" spans="1:5">
      <c r="A4294" s="280"/>
      <c r="B4294" s="281"/>
      <c r="C4294" s="280"/>
      <c r="D4294" s="45"/>
      <c r="E4294" s="46"/>
    </row>
    <row r="4295" spans="1:5">
      <c r="A4295" s="280"/>
      <c r="B4295" s="281"/>
      <c r="C4295" s="280"/>
      <c r="D4295" s="45"/>
      <c r="E4295" s="46"/>
    </row>
    <row r="4296" spans="1:5">
      <c r="A4296" s="47"/>
      <c r="B4296" s="48"/>
      <c r="C4296" s="47"/>
      <c r="D4296" s="49"/>
      <c r="E4296" s="50"/>
    </row>
    <row r="4297" spans="1:5">
      <c r="A4297" s="30"/>
      <c r="B4297" s="51"/>
      <c r="C4297" s="30"/>
      <c r="D4297" s="49"/>
      <c r="E4297" s="50"/>
    </row>
    <row r="4298" spans="1:5">
      <c r="A4298" s="52"/>
      <c r="B4298" s="53"/>
      <c r="C4298" s="1238" t="s">
        <v>801</v>
      </c>
      <c r="D4298" s="1239"/>
      <c r="E4298" s="140">
        <f>SUM(E4271:E4297)</f>
        <v>-1645316</v>
      </c>
    </row>
    <row r="4299" spans="1:5">
      <c r="A4299" s="55" t="s">
        <v>23</v>
      </c>
      <c r="B4299" s="40"/>
      <c r="C4299" s="40"/>
      <c r="D4299" s="40"/>
      <c r="E4299" s="40"/>
    </row>
    <row r="4300" spans="1:5">
      <c r="A4300" s="19" t="s">
        <v>0</v>
      </c>
      <c r="B4300" s="152"/>
      <c r="C4300" s="152"/>
      <c r="D4300" s="28"/>
      <c r="E4300" s="64"/>
    </row>
    <row r="4301" spans="1:5">
      <c r="A4301" s="19" t="s">
        <v>1</v>
      </c>
      <c r="B4301" s="40"/>
      <c r="C4301" s="40"/>
      <c r="D4301" s="40"/>
      <c r="E4301" s="40"/>
    </row>
    <row r="4302" spans="1:5">
      <c r="A4302" s="19"/>
      <c r="B4302" s="20"/>
      <c r="C4302" s="20"/>
      <c r="D4302" s="21"/>
      <c r="E4302" s="22"/>
    </row>
    <row r="4303" spans="1:5">
      <c r="A4303" s="19"/>
      <c r="B4303" s="20"/>
      <c r="C4303" s="19" t="s">
        <v>2</v>
      </c>
      <c r="D4303" s="21"/>
      <c r="E4303" s="21"/>
    </row>
    <row r="4304" spans="1:5">
      <c r="A4304" s="19" t="s">
        <v>3</v>
      </c>
      <c r="B4304" s="23"/>
      <c r="C4304" s="20"/>
      <c r="D4304" s="22"/>
      <c r="E4304" s="22"/>
    </row>
    <row r="4305" spans="1:6">
      <c r="A4305" s="21"/>
      <c r="B4305" s="23"/>
      <c r="C4305" s="20"/>
      <c r="D4305" s="22"/>
      <c r="E4305" s="22"/>
    </row>
    <row r="4306" spans="1:6">
      <c r="A4306" s="21" t="s">
        <v>391</v>
      </c>
      <c r="B4306" s="23"/>
      <c r="C4306" s="20"/>
      <c r="D4306" s="22"/>
      <c r="E4306" s="22"/>
    </row>
    <row r="4307" spans="1:6">
      <c r="A4307" s="21" t="s">
        <v>5</v>
      </c>
      <c r="B4307" s="24"/>
      <c r="C4307" s="21"/>
      <c r="D4307" s="22"/>
      <c r="E4307" s="22"/>
    </row>
    <row r="4308" spans="1:6">
      <c r="A4308" s="21" t="s">
        <v>6</v>
      </c>
      <c r="B4308" s="24"/>
      <c r="C4308" s="21"/>
      <c r="D4308" s="22"/>
      <c r="E4308" s="22"/>
    </row>
    <row r="4309" spans="1:6">
      <c r="A4309" s="820" t="s">
        <v>7</v>
      </c>
      <c r="B4309" s="26" t="s">
        <v>8</v>
      </c>
      <c r="C4309" s="818" t="s">
        <v>9</v>
      </c>
      <c r="D4309" s="819"/>
      <c r="E4309" s="820" t="s">
        <v>10</v>
      </c>
    </row>
    <row r="4310" spans="1:6">
      <c r="A4310" s="27"/>
      <c r="B4310" s="28" t="s">
        <v>11</v>
      </c>
      <c r="C4310" s="820"/>
      <c r="D4310" s="29"/>
      <c r="E4310" s="27" t="s">
        <v>12</v>
      </c>
    </row>
    <row r="4311" spans="1:6">
      <c r="A4311" s="30"/>
      <c r="B4311" s="31"/>
      <c r="C4311" s="821" t="s">
        <v>13</v>
      </c>
      <c r="D4311" s="822" t="s">
        <v>14</v>
      </c>
      <c r="E4311" s="821"/>
    </row>
    <row r="4312" spans="1:6">
      <c r="A4312" s="34" t="s">
        <v>392</v>
      </c>
      <c r="B4312" s="280" t="s">
        <v>18</v>
      </c>
      <c r="C4312" s="280" t="s">
        <v>19</v>
      </c>
      <c r="D4312" s="86">
        <v>43190</v>
      </c>
      <c r="E4312" s="89">
        <v>450132</v>
      </c>
    </row>
    <row r="4313" spans="1:6">
      <c r="A4313" s="41"/>
      <c r="B4313" s="280" t="s">
        <v>73</v>
      </c>
      <c r="C4313" s="280" t="s">
        <v>757</v>
      </c>
      <c r="D4313" s="38">
        <v>43220</v>
      </c>
      <c r="E4313" s="89">
        <v>-446188</v>
      </c>
    </row>
    <row r="4314" spans="1:6">
      <c r="A4314" s="41"/>
      <c r="B4314" s="280" t="s">
        <v>18</v>
      </c>
      <c r="C4314" s="280" t="s">
        <v>19</v>
      </c>
      <c r="D4314" s="38">
        <v>43250</v>
      </c>
      <c r="E4314" s="89">
        <v>498834</v>
      </c>
      <c r="F4314" s="864" t="s">
        <v>820</v>
      </c>
    </row>
    <row r="4315" spans="1:6">
      <c r="A4315" s="41"/>
      <c r="B4315" s="280"/>
      <c r="C4315" s="280"/>
      <c r="D4315" s="38"/>
      <c r="E4315" s="89"/>
    </row>
    <row r="4316" spans="1:6">
      <c r="A4316" s="41"/>
      <c r="B4316" s="280"/>
      <c r="C4316" s="280"/>
      <c r="D4316" s="38"/>
      <c r="E4316" s="89"/>
    </row>
    <row r="4317" spans="1:6">
      <c r="A4317" s="41"/>
      <c r="B4317" s="280"/>
      <c r="C4317" s="282"/>
      <c r="D4317" s="86"/>
      <c r="E4317" s="89"/>
    </row>
    <row r="4318" spans="1:6">
      <c r="A4318" s="41"/>
      <c r="B4318" s="280"/>
      <c r="C4318" s="280"/>
      <c r="D4318" s="38"/>
      <c r="E4318" s="89"/>
    </row>
    <row r="4319" spans="1:6">
      <c r="A4319" s="41"/>
      <c r="B4319" s="280"/>
      <c r="C4319" s="280"/>
      <c r="D4319" s="38"/>
      <c r="E4319" s="89"/>
    </row>
    <row r="4320" spans="1:6">
      <c r="A4320" s="280"/>
      <c r="B4320" s="280"/>
      <c r="C4320" s="280"/>
      <c r="D4320" s="38"/>
      <c r="E4320" s="89"/>
    </row>
    <row r="4321" spans="1:5">
      <c r="A4321" s="41"/>
      <c r="B4321" s="280"/>
      <c r="C4321" s="280"/>
      <c r="D4321" s="38"/>
      <c r="E4321" s="89"/>
    </row>
    <row r="4322" spans="1:5">
      <c r="A4322" s="41"/>
      <c r="B4322" s="281"/>
      <c r="C4322" s="280"/>
      <c r="D4322" s="78"/>
      <c r="E4322" s="89"/>
    </row>
    <row r="4323" spans="1:5">
      <c r="A4323" s="47"/>
      <c r="B4323" s="28"/>
      <c r="C4323" s="27"/>
      <c r="D4323" s="148"/>
      <c r="E4323" s="89"/>
    </row>
    <row r="4324" spans="1:5">
      <c r="A4324" s="280"/>
      <c r="B4324" s="280"/>
      <c r="C4324" s="280"/>
      <c r="D4324" s="38"/>
      <c r="E4324" s="89"/>
    </row>
    <row r="4325" spans="1:5">
      <c r="A4325" s="280"/>
      <c r="B4325" s="280"/>
      <c r="C4325" s="280"/>
      <c r="D4325" s="38"/>
      <c r="E4325" s="89"/>
    </row>
    <row r="4326" spans="1:5">
      <c r="A4326" s="41"/>
      <c r="B4326" s="280"/>
      <c r="C4326" s="280"/>
      <c r="D4326" s="38"/>
      <c r="E4326" s="89"/>
    </row>
    <row r="4327" spans="1:5">
      <c r="A4327" s="41"/>
      <c r="B4327" s="280"/>
      <c r="C4327" s="280"/>
      <c r="D4327" s="38"/>
      <c r="E4327" s="89"/>
    </row>
    <row r="4328" spans="1:5">
      <c r="A4328" s="41"/>
      <c r="B4328" s="280"/>
      <c r="C4328" s="280"/>
      <c r="D4328" s="38"/>
      <c r="E4328" s="89"/>
    </row>
    <row r="4329" spans="1:5">
      <c r="A4329" s="280"/>
      <c r="B4329" s="281"/>
      <c r="C4329" s="280"/>
      <c r="D4329" s="45"/>
      <c r="E4329" s="46"/>
    </row>
    <row r="4330" spans="1:5">
      <c r="A4330" s="280"/>
      <c r="B4330" s="281"/>
      <c r="C4330" s="280"/>
      <c r="D4330" s="45"/>
      <c r="E4330" s="46"/>
    </row>
    <row r="4331" spans="1:5">
      <c r="A4331" s="280"/>
      <c r="B4331" s="281"/>
      <c r="C4331" s="280"/>
      <c r="D4331" s="45"/>
      <c r="E4331" s="46"/>
    </row>
    <row r="4332" spans="1:5">
      <c r="A4332" s="280"/>
      <c r="B4332" s="281"/>
      <c r="C4332" s="280"/>
      <c r="D4332" s="45"/>
      <c r="E4332" s="46"/>
    </row>
    <row r="4333" spans="1:5">
      <c r="A4333" s="280"/>
      <c r="B4333" s="281"/>
      <c r="C4333" s="280"/>
      <c r="D4333" s="45"/>
      <c r="E4333" s="46"/>
    </row>
    <row r="4334" spans="1:5">
      <c r="A4334" s="280"/>
      <c r="B4334" s="281"/>
      <c r="C4334" s="280"/>
      <c r="D4334" s="45"/>
      <c r="E4334" s="46"/>
    </row>
    <row r="4335" spans="1:5">
      <c r="A4335" s="280"/>
      <c r="B4335" s="281"/>
      <c r="C4335" s="280"/>
      <c r="D4335" s="45"/>
      <c r="E4335" s="46"/>
    </row>
    <row r="4336" spans="1:5">
      <c r="A4336" s="280"/>
      <c r="B4336" s="281"/>
      <c r="C4336" s="280"/>
      <c r="D4336" s="45"/>
      <c r="E4336" s="46"/>
    </row>
    <row r="4337" spans="1:5">
      <c r="A4337" s="47"/>
      <c r="B4337" s="48"/>
      <c r="C4337" s="47"/>
      <c r="D4337" s="49"/>
      <c r="E4337" s="50"/>
    </row>
    <row r="4338" spans="1:5">
      <c r="A4338" s="30"/>
      <c r="B4338" s="51"/>
      <c r="C4338" s="30"/>
      <c r="D4338" s="49"/>
      <c r="E4338" s="50"/>
    </row>
    <row r="4339" spans="1:5">
      <c r="A4339" s="52"/>
      <c r="B4339" s="53"/>
      <c r="C4339" s="1238" t="s">
        <v>801</v>
      </c>
      <c r="D4339" s="1239"/>
      <c r="E4339" s="140">
        <f>SUM(E4312:E4338)</f>
        <v>502778</v>
      </c>
    </row>
    <row r="4340" spans="1:5">
      <c r="A4340" s="55" t="s">
        <v>23</v>
      </c>
      <c r="B4340" s="40"/>
      <c r="C4340" s="40"/>
      <c r="D4340" s="40"/>
      <c r="E4340" s="40"/>
    </row>
    <row r="4341" spans="1:5">
      <c r="A4341" s="19" t="s">
        <v>0</v>
      </c>
      <c r="B4341" s="40"/>
      <c r="C4341" s="40"/>
      <c r="D4341" s="40"/>
      <c r="E4341" s="40"/>
    </row>
    <row r="4342" spans="1:5">
      <c r="A4342" s="19" t="s">
        <v>1</v>
      </c>
      <c r="B4342" s="53"/>
      <c r="C4342" s="28"/>
      <c r="D4342" s="28"/>
      <c r="E4342" s="179"/>
    </row>
    <row r="4343" spans="1:5">
      <c r="A4343" s="19"/>
      <c r="B4343" s="20"/>
      <c r="C4343" s="20"/>
      <c r="D4343" s="21"/>
      <c r="E4343" s="22"/>
    </row>
    <row r="4344" spans="1:5">
      <c r="A4344" s="19"/>
      <c r="B4344" s="20"/>
      <c r="C4344" s="19" t="s">
        <v>2</v>
      </c>
      <c r="D4344" s="21"/>
      <c r="E4344" s="21"/>
    </row>
    <row r="4345" spans="1:5">
      <c r="A4345" s="19" t="s">
        <v>3</v>
      </c>
      <c r="B4345" s="23"/>
      <c r="C4345" s="20"/>
      <c r="D4345" s="22"/>
      <c r="E4345" s="22"/>
    </row>
    <row r="4346" spans="1:5">
      <c r="A4346" s="21"/>
      <c r="B4346" s="23"/>
      <c r="C4346" s="20"/>
      <c r="D4346" s="22"/>
      <c r="E4346" s="22"/>
    </row>
    <row r="4347" spans="1:5">
      <c r="A4347" s="21" t="s">
        <v>393</v>
      </c>
      <c r="B4347" s="23"/>
      <c r="C4347" s="20"/>
      <c r="D4347" s="22"/>
      <c r="E4347" s="22"/>
    </row>
    <row r="4348" spans="1:5">
      <c r="A4348" s="21" t="s">
        <v>5</v>
      </c>
      <c r="B4348" s="24"/>
      <c r="C4348" s="21"/>
      <c r="D4348" s="22"/>
      <c r="E4348" s="22"/>
    </row>
    <row r="4349" spans="1:5">
      <c r="A4349" s="21" t="s">
        <v>6</v>
      </c>
      <c r="B4349" s="24"/>
      <c r="C4349" s="21"/>
      <c r="D4349" s="22"/>
      <c r="E4349" s="22"/>
    </row>
    <row r="4350" spans="1:5">
      <c r="A4350" s="820" t="s">
        <v>7</v>
      </c>
      <c r="B4350" s="26" t="s">
        <v>8</v>
      </c>
      <c r="C4350" s="818" t="s">
        <v>9</v>
      </c>
      <c r="D4350" s="819"/>
      <c r="E4350" s="820" t="s">
        <v>10</v>
      </c>
    </row>
    <row r="4351" spans="1:5">
      <c r="A4351" s="27"/>
      <c r="B4351" s="28" t="s">
        <v>11</v>
      </c>
      <c r="C4351" s="820"/>
      <c r="D4351" s="29"/>
      <c r="E4351" s="27" t="s">
        <v>12</v>
      </c>
    </row>
    <row r="4352" spans="1:5">
      <c r="A4352" s="30"/>
      <c r="B4352" s="31"/>
      <c r="C4352" s="821" t="s">
        <v>13</v>
      </c>
      <c r="D4352" s="822" t="s">
        <v>14</v>
      </c>
      <c r="E4352" s="821"/>
    </row>
    <row r="4353" spans="1:6">
      <c r="A4353" s="34" t="s">
        <v>394</v>
      </c>
      <c r="B4353" s="280" t="s">
        <v>73</v>
      </c>
      <c r="C4353" s="280" t="s">
        <v>758</v>
      </c>
      <c r="D4353" s="86">
        <v>43190</v>
      </c>
      <c r="E4353" s="89">
        <v>-5000</v>
      </c>
    </row>
    <row r="4354" spans="1:6">
      <c r="A4354" s="280"/>
      <c r="B4354" s="280" t="s">
        <v>73</v>
      </c>
      <c r="C4354" s="280" t="s">
        <v>781</v>
      </c>
      <c r="D4354" s="86">
        <v>43220</v>
      </c>
      <c r="E4354" s="89">
        <v>-34334.879999999997</v>
      </c>
    </row>
    <row r="4355" spans="1:6">
      <c r="A4355" s="41"/>
      <c r="B4355" s="280" t="s">
        <v>73</v>
      </c>
      <c r="C4355" s="280" t="s">
        <v>809</v>
      </c>
      <c r="D4355" s="86">
        <v>43220</v>
      </c>
      <c r="E4355" s="89">
        <v>-19564</v>
      </c>
    </row>
    <row r="4356" spans="1:6">
      <c r="A4356" s="41"/>
      <c r="B4356" s="280" t="s">
        <v>18</v>
      </c>
      <c r="C4356" s="280" t="s">
        <v>19</v>
      </c>
      <c r="D4356" s="38">
        <v>43250</v>
      </c>
      <c r="E4356" s="89">
        <v>5312238</v>
      </c>
      <c r="F4356" s="864" t="s">
        <v>820</v>
      </c>
    </row>
    <row r="4357" spans="1:6">
      <c r="A4357" s="41"/>
      <c r="B4357" s="280"/>
      <c r="C4357" s="280"/>
      <c r="D4357" s="38"/>
      <c r="E4357" s="89"/>
    </row>
    <row r="4358" spans="1:6">
      <c r="A4358" s="41"/>
      <c r="B4358" s="280"/>
      <c r="C4358" s="280"/>
      <c r="D4358" s="86"/>
      <c r="E4358" s="90"/>
    </row>
    <row r="4359" spans="1:6">
      <c r="A4359" s="41"/>
      <c r="B4359" s="280"/>
      <c r="C4359" s="280"/>
      <c r="D4359" s="38"/>
      <c r="E4359" s="89"/>
    </row>
    <row r="4360" spans="1:6">
      <c r="A4360" s="41"/>
      <c r="B4360" s="280"/>
      <c r="C4360" s="280"/>
      <c r="D4360" s="38"/>
      <c r="E4360" s="89"/>
    </row>
    <row r="4361" spans="1:6">
      <c r="A4361" s="280"/>
      <c r="B4361" s="280"/>
      <c r="C4361" s="280"/>
      <c r="D4361" s="38"/>
      <c r="E4361" s="89"/>
    </row>
    <row r="4362" spans="1:6">
      <c r="A4362" s="41"/>
      <c r="B4362" s="280"/>
      <c r="C4362" s="280"/>
      <c r="D4362" s="38"/>
      <c r="E4362" s="89"/>
    </row>
    <row r="4363" spans="1:6">
      <c r="A4363" s="41"/>
      <c r="B4363" s="281"/>
      <c r="C4363" s="280"/>
      <c r="D4363" s="78"/>
      <c r="E4363" s="89"/>
    </row>
    <row r="4364" spans="1:6">
      <c r="A4364" s="47"/>
      <c r="B4364" s="28"/>
      <c r="C4364" s="27"/>
      <c r="D4364" s="148"/>
      <c r="E4364" s="89"/>
    </row>
    <row r="4365" spans="1:6">
      <c r="A4365" s="47"/>
      <c r="B4365" s="27"/>
      <c r="C4365" s="27"/>
      <c r="D4365" s="27"/>
      <c r="E4365" s="89"/>
    </row>
    <row r="4366" spans="1:6">
      <c r="A4366" s="280"/>
      <c r="B4366" s="280"/>
      <c r="C4366" s="280"/>
      <c r="D4366" s="38"/>
      <c r="E4366" s="89"/>
    </row>
    <row r="4367" spans="1:6">
      <c r="A4367" s="280"/>
      <c r="B4367" s="280"/>
      <c r="C4367" s="280"/>
      <c r="D4367" s="38"/>
      <c r="E4367" s="89"/>
    </row>
    <row r="4368" spans="1:6">
      <c r="A4368" s="41"/>
      <c r="B4368" s="280"/>
      <c r="C4368" s="280"/>
      <c r="D4368" s="38"/>
      <c r="E4368" s="89"/>
    </row>
    <row r="4369" spans="1:5">
      <c r="A4369" s="41"/>
      <c r="B4369" s="280"/>
      <c r="C4369" s="280"/>
      <c r="D4369" s="38"/>
      <c r="E4369" s="89"/>
    </row>
    <row r="4370" spans="1:5">
      <c r="A4370" s="41"/>
      <c r="B4370" s="280"/>
      <c r="C4370" s="280"/>
      <c r="D4370" s="38"/>
      <c r="E4370" s="89"/>
    </row>
    <row r="4371" spans="1:5">
      <c r="A4371" s="280"/>
      <c r="B4371" s="281"/>
      <c r="C4371" s="280"/>
      <c r="D4371" s="45"/>
      <c r="E4371" s="46"/>
    </row>
    <row r="4372" spans="1:5">
      <c r="A4372" s="280"/>
      <c r="B4372" s="281"/>
      <c r="C4372" s="280"/>
      <c r="D4372" s="45"/>
      <c r="E4372" s="46"/>
    </row>
    <row r="4373" spans="1:5">
      <c r="A4373" s="280"/>
      <c r="B4373" s="281"/>
      <c r="C4373" s="280"/>
      <c r="D4373" s="45"/>
      <c r="E4373" s="46"/>
    </row>
    <row r="4374" spans="1:5">
      <c r="A4374" s="280"/>
      <c r="B4374" s="281"/>
      <c r="C4374" s="280"/>
      <c r="D4374" s="45"/>
      <c r="E4374" s="46"/>
    </row>
    <row r="4375" spans="1:5">
      <c r="A4375" s="280"/>
      <c r="B4375" s="281"/>
      <c r="C4375" s="280"/>
      <c r="D4375" s="45"/>
      <c r="E4375" s="46"/>
    </row>
    <row r="4376" spans="1:5">
      <c r="A4376" s="280"/>
      <c r="B4376" s="281"/>
      <c r="C4376" s="280"/>
      <c r="D4376" s="45"/>
      <c r="E4376" s="46"/>
    </row>
    <row r="4377" spans="1:5">
      <c r="A4377" s="280"/>
      <c r="B4377" s="281"/>
      <c r="C4377" s="280"/>
      <c r="D4377" s="45"/>
      <c r="E4377" s="46"/>
    </row>
    <row r="4378" spans="1:5">
      <c r="A4378" s="47"/>
      <c r="B4378" s="48"/>
      <c r="C4378" s="47"/>
      <c r="D4378" s="49"/>
      <c r="E4378" s="50"/>
    </row>
    <row r="4379" spans="1:5">
      <c r="A4379" s="30"/>
      <c r="B4379" s="51"/>
      <c r="C4379" s="30"/>
      <c r="D4379" s="49"/>
      <c r="E4379" s="50"/>
    </row>
    <row r="4380" spans="1:5">
      <c r="A4380" s="52"/>
      <c r="B4380" s="53"/>
      <c r="C4380" s="1238" t="s">
        <v>801</v>
      </c>
      <c r="D4380" s="1239"/>
      <c r="E4380" s="140">
        <f>SUM(E4353:E4379)</f>
        <v>5253339.12</v>
      </c>
    </row>
    <row r="4381" spans="1:5">
      <c r="A4381" s="55" t="s">
        <v>23</v>
      </c>
      <c r="B4381" s="40"/>
      <c r="C4381" s="40"/>
      <c r="D4381" s="40"/>
      <c r="E4381" s="40"/>
    </row>
    <row r="4382" spans="1:5">
      <c r="A4382" s="19" t="s">
        <v>0</v>
      </c>
      <c r="B4382" s="40"/>
      <c r="C4382" s="40"/>
      <c r="D4382" s="40"/>
      <c r="E4382" s="40"/>
    </row>
    <row r="4383" spans="1:5">
      <c r="A4383" s="19" t="s">
        <v>1</v>
      </c>
      <c r="B4383" s="53"/>
      <c r="C4383" s="28"/>
      <c r="D4383" s="28"/>
      <c r="E4383" s="179"/>
    </row>
    <row r="4384" spans="1:5">
      <c r="A4384" s="19"/>
      <c r="B4384" s="20"/>
      <c r="C4384" s="20"/>
      <c r="D4384" s="21"/>
      <c r="E4384" s="22"/>
    </row>
    <row r="4385" spans="1:6">
      <c r="A4385" s="19"/>
      <c r="B4385" s="20"/>
      <c r="C4385" s="19" t="s">
        <v>2</v>
      </c>
      <c r="D4385" s="21"/>
      <c r="E4385" s="21"/>
    </row>
    <row r="4386" spans="1:6">
      <c r="A4386" s="19" t="s">
        <v>3</v>
      </c>
      <c r="B4386" s="23"/>
      <c r="C4386" s="20"/>
      <c r="D4386" s="22"/>
      <c r="E4386" s="22"/>
    </row>
    <row r="4387" spans="1:6">
      <c r="A4387" s="21"/>
      <c r="B4387" s="23"/>
      <c r="C4387" s="20"/>
      <c r="D4387" s="22"/>
      <c r="E4387" s="22"/>
    </row>
    <row r="4388" spans="1:6">
      <c r="A4388" s="21" t="s">
        <v>395</v>
      </c>
      <c r="B4388" s="23"/>
      <c r="C4388" s="20"/>
      <c r="D4388" s="22"/>
      <c r="E4388" s="22"/>
    </row>
    <row r="4389" spans="1:6">
      <c r="A4389" s="21" t="s">
        <v>5</v>
      </c>
      <c r="B4389" s="24"/>
      <c r="C4389" s="21"/>
      <c r="D4389" s="22"/>
      <c r="E4389" s="22"/>
    </row>
    <row r="4390" spans="1:6">
      <c r="A4390" s="21" t="s">
        <v>6</v>
      </c>
      <c r="B4390" s="24"/>
      <c r="C4390" s="21"/>
      <c r="D4390" s="22"/>
      <c r="E4390" s="22"/>
    </row>
    <row r="4391" spans="1:6">
      <c r="A4391" s="820" t="s">
        <v>7</v>
      </c>
      <c r="B4391" s="26" t="s">
        <v>8</v>
      </c>
      <c r="C4391" s="818" t="s">
        <v>9</v>
      </c>
      <c r="D4391" s="819"/>
      <c r="E4391" s="820" t="s">
        <v>10</v>
      </c>
    </row>
    <row r="4392" spans="1:6">
      <c r="A4392" s="27"/>
      <c r="B4392" s="28" t="s">
        <v>11</v>
      </c>
      <c r="C4392" s="820"/>
      <c r="D4392" s="29"/>
      <c r="E4392" s="27" t="s">
        <v>12</v>
      </c>
    </row>
    <row r="4393" spans="1:6">
      <c r="A4393" s="30"/>
      <c r="B4393" s="31"/>
      <c r="C4393" s="821" t="s">
        <v>13</v>
      </c>
      <c r="D4393" s="822" t="s">
        <v>14</v>
      </c>
      <c r="E4393" s="821"/>
    </row>
    <row r="4394" spans="1:6">
      <c r="A4394" s="280" t="s">
        <v>396</v>
      </c>
      <c r="B4394" s="280" t="s">
        <v>18</v>
      </c>
      <c r="C4394" s="280" t="s">
        <v>19</v>
      </c>
      <c r="D4394" s="86">
        <v>43159</v>
      </c>
      <c r="E4394" s="89">
        <v>219916</v>
      </c>
    </row>
    <row r="4395" spans="1:6">
      <c r="A4395" s="41"/>
      <c r="B4395" s="636" t="s">
        <v>18</v>
      </c>
      <c r="C4395" s="636" t="s">
        <v>19</v>
      </c>
      <c r="D4395" s="673">
        <v>43190</v>
      </c>
      <c r="E4395" s="6">
        <v>-914547</v>
      </c>
    </row>
    <row r="4396" spans="1:6">
      <c r="A4396" s="41"/>
      <c r="B4396" s="280" t="s">
        <v>18</v>
      </c>
      <c r="C4396" s="280" t="s">
        <v>19</v>
      </c>
      <c r="D4396" s="86">
        <v>43250</v>
      </c>
      <c r="E4396" s="89">
        <v>2516292</v>
      </c>
    </row>
    <row r="4397" spans="1:6">
      <c r="A4397" s="41"/>
      <c r="B4397" s="280"/>
      <c r="C4397" s="280"/>
      <c r="D4397" s="38"/>
      <c r="E4397" s="89">
        <v>-1</v>
      </c>
      <c r="F4397" s="870"/>
    </row>
    <row r="4398" spans="1:6">
      <c r="A4398" s="280"/>
      <c r="B4398" s="280"/>
      <c r="C4398" s="280"/>
      <c r="D4398" s="38"/>
      <c r="E4398" s="89"/>
    </row>
    <row r="4399" spans="1:6">
      <c r="A4399" s="41"/>
      <c r="B4399" s="280"/>
      <c r="C4399" s="280"/>
      <c r="D4399" s="38"/>
      <c r="E4399" s="89"/>
    </row>
    <row r="4400" spans="1:6">
      <c r="A4400" s="41"/>
      <c r="B4400" s="281"/>
      <c r="C4400" s="280"/>
      <c r="D4400" s="78"/>
      <c r="E4400" s="89"/>
    </row>
    <row r="4401" spans="1:5">
      <c r="A4401" s="47"/>
      <c r="B4401" s="148"/>
      <c r="C4401" s="27"/>
      <c r="D4401" s="148"/>
      <c r="E4401" s="89"/>
    </row>
    <row r="4402" spans="1:5">
      <c r="A4402" s="47"/>
      <c r="B4402" s="280"/>
      <c r="C4402" s="280"/>
      <c r="D4402" s="38"/>
      <c r="E4402" s="89"/>
    </row>
    <row r="4403" spans="1:5">
      <c r="A4403" s="280"/>
      <c r="B4403" s="280"/>
      <c r="C4403" s="280"/>
      <c r="D4403" s="38"/>
      <c r="E4403" s="89"/>
    </row>
    <row r="4404" spans="1:5">
      <c r="A4404" s="280"/>
      <c r="B4404" s="280"/>
      <c r="C4404" s="282"/>
      <c r="D4404" s="38"/>
      <c r="E4404" s="89"/>
    </row>
    <row r="4405" spans="1:5">
      <c r="A4405" s="41"/>
      <c r="B4405" s="280"/>
      <c r="C4405" s="282"/>
      <c r="D4405" s="38"/>
      <c r="E4405" s="89"/>
    </row>
    <row r="4406" spans="1:5">
      <c r="A4406" s="41"/>
      <c r="B4406" s="280"/>
      <c r="C4406" s="282"/>
      <c r="D4406" s="86"/>
      <c r="E4406" s="89"/>
    </row>
    <row r="4407" spans="1:5">
      <c r="A4407" s="41"/>
      <c r="B4407" s="280"/>
      <c r="C4407" s="280"/>
      <c r="D4407" s="38"/>
      <c r="E4407" s="89"/>
    </row>
    <row r="4408" spans="1:5">
      <c r="A4408" s="280"/>
      <c r="B4408" s="281"/>
      <c r="C4408" s="280"/>
      <c r="D4408" s="45"/>
      <c r="E4408" s="46"/>
    </row>
    <row r="4409" spans="1:5">
      <c r="A4409" s="280"/>
      <c r="B4409" s="281"/>
      <c r="C4409" s="280"/>
      <c r="D4409" s="45"/>
      <c r="E4409" s="46"/>
    </row>
    <row r="4410" spans="1:5">
      <c r="A4410" s="280"/>
      <c r="B4410" s="281"/>
      <c r="C4410" s="280"/>
      <c r="D4410" s="45"/>
      <c r="E4410" s="46"/>
    </row>
    <row r="4411" spans="1:5">
      <c r="A4411" s="280"/>
      <c r="B4411" s="281"/>
      <c r="C4411" s="280"/>
      <c r="D4411" s="45"/>
      <c r="E4411" s="46"/>
    </row>
    <row r="4412" spans="1:5">
      <c r="A4412" s="280"/>
      <c r="B4412" s="281"/>
      <c r="C4412" s="280"/>
      <c r="D4412" s="45"/>
      <c r="E4412" s="46"/>
    </row>
    <row r="4413" spans="1:5">
      <c r="A4413" s="280"/>
      <c r="B4413" s="281"/>
      <c r="C4413" s="280"/>
      <c r="D4413" s="45"/>
      <c r="E4413" s="46"/>
    </row>
    <row r="4414" spans="1:5">
      <c r="A4414" s="280"/>
      <c r="B4414" s="281"/>
      <c r="C4414" s="280"/>
      <c r="D4414" s="45"/>
      <c r="E4414" s="46"/>
    </row>
    <row r="4415" spans="1:5">
      <c r="A4415" s="280"/>
      <c r="B4415" s="281"/>
      <c r="C4415" s="280"/>
      <c r="D4415" s="45"/>
      <c r="E4415" s="46"/>
    </row>
    <row r="4416" spans="1:5">
      <c r="A4416" s="280"/>
      <c r="B4416" s="281"/>
      <c r="C4416" s="280"/>
      <c r="D4416" s="45"/>
      <c r="E4416" s="46"/>
    </row>
    <row r="4417" spans="1:5">
      <c r="A4417" s="280"/>
      <c r="B4417" s="281"/>
      <c r="C4417" s="280"/>
      <c r="D4417" s="45"/>
      <c r="E4417" s="46"/>
    </row>
    <row r="4418" spans="1:5">
      <c r="A4418" s="280"/>
      <c r="B4418" s="281"/>
      <c r="C4418" s="280"/>
      <c r="D4418" s="45"/>
      <c r="E4418" s="46"/>
    </row>
    <row r="4419" spans="1:5">
      <c r="A4419" s="47"/>
      <c r="B4419" s="48"/>
      <c r="C4419" s="47"/>
      <c r="D4419" s="49"/>
      <c r="E4419" s="50"/>
    </row>
    <row r="4420" spans="1:5">
      <c r="A4420" s="30"/>
      <c r="B4420" s="51"/>
      <c r="C4420" s="30"/>
      <c r="D4420" s="49"/>
      <c r="E4420" s="50"/>
    </row>
    <row r="4421" spans="1:5">
      <c r="A4421" s="52"/>
      <c r="B4421" s="53"/>
      <c r="C4421" s="1238" t="s">
        <v>801</v>
      </c>
      <c r="D4421" s="1239"/>
      <c r="E4421" s="140">
        <f>SUM(E4394:E4420)</f>
        <v>1821660</v>
      </c>
    </row>
    <row r="4422" spans="1:5">
      <c r="A4422" s="55" t="s">
        <v>360</v>
      </c>
      <c r="B4422" s="40"/>
      <c r="C4422" s="40"/>
      <c r="D4422" s="40"/>
      <c r="E4422" s="40"/>
    </row>
    <row r="4423" spans="1:5">
      <c r="A4423" s="19" t="s">
        <v>0</v>
      </c>
      <c r="B4423" s="40"/>
      <c r="C4423" s="40"/>
      <c r="D4423" s="40"/>
      <c r="E4423" s="40"/>
    </row>
    <row r="4424" spans="1:5">
      <c r="A4424" s="19" t="s">
        <v>1</v>
      </c>
      <c r="B4424" s="53"/>
      <c r="C4424" s="28"/>
      <c r="D4424" s="28"/>
      <c r="E4424" s="179"/>
    </row>
    <row r="4425" spans="1:5">
      <c r="A4425" s="19"/>
      <c r="B4425" s="20"/>
      <c r="C4425" s="20"/>
      <c r="D4425" s="21"/>
      <c r="E4425" s="22"/>
    </row>
    <row r="4426" spans="1:5">
      <c r="A4426" s="19"/>
      <c r="B4426" s="20"/>
      <c r="C4426" s="19" t="s">
        <v>2</v>
      </c>
      <c r="D4426" s="21"/>
      <c r="E4426" s="21"/>
    </row>
    <row r="4427" spans="1:5">
      <c r="A4427" s="19" t="s">
        <v>3</v>
      </c>
      <c r="B4427" s="23"/>
      <c r="C4427" s="20"/>
      <c r="D4427" s="22"/>
      <c r="E4427" s="22"/>
    </row>
    <row r="4428" spans="1:5">
      <c r="A4428" s="21"/>
      <c r="B4428" s="23"/>
      <c r="C4428" s="20"/>
      <c r="D4428" s="22"/>
      <c r="E4428" s="22"/>
    </row>
    <row r="4429" spans="1:5">
      <c r="A4429" s="21" t="s">
        <v>397</v>
      </c>
      <c r="B4429" s="23"/>
      <c r="C4429" s="20"/>
      <c r="D4429" s="22"/>
      <c r="E4429" s="22"/>
    </row>
    <row r="4430" spans="1:5">
      <c r="A4430" s="21" t="s">
        <v>5</v>
      </c>
      <c r="B4430" s="24"/>
      <c r="C4430" s="21"/>
      <c r="D4430" s="22"/>
      <c r="E4430" s="22"/>
    </row>
    <row r="4431" spans="1:5">
      <c r="A4431" s="21" t="s">
        <v>6</v>
      </c>
      <c r="B4431" s="24"/>
      <c r="C4431" s="21"/>
      <c r="D4431" s="22"/>
      <c r="E4431" s="22"/>
    </row>
    <row r="4432" spans="1:5">
      <c r="A4432" s="820" t="s">
        <v>7</v>
      </c>
      <c r="B4432" s="26" t="s">
        <v>8</v>
      </c>
      <c r="C4432" s="1238" t="s">
        <v>9</v>
      </c>
      <c r="D4432" s="1240"/>
      <c r="E4432" s="820" t="s">
        <v>10</v>
      </c>
    </row>
    <row r="4433" spans="1:6">
      <c r="A4433" s="27"/>
      <c r="B4433" s="28" t="s">
        <v>11</v>
      </c>
      <c r="C4433" s="820"/>
      <c r="D4433" s="29"/>
      <c r="E4433" s="27" t="s">
        <v>12</v>
      </c>
    </row>
    <row r="4434" spans="1:6">
      <c r="A4434" s="30"/>
      <c r="B4434" s="31"/>
      <c r="C4434" s="821" t="s">
        <v>13</v>
      </c>
      <c r="D4434" s="822" t="s">
        <v>14</v>
      </c>
      <c r="E4434" s="821"/>
    </row>
    <row r="4435" spans="1:6">
      <c r="A4435" s="34" t="s">
        <v>398</v>
      </c>
      <c r="B4435" s="280" t="s">
        <v>353</v>
      </c>
      <c r="C4435" s="280" t="s">
        <v>17</v>
      </c>
      <c r="D4435" s="86">
        <v>42870</v>
      </c>
      <c r="E4435" s="89">
        <v>10828</v>
      </c>
    </row>
    <row r="4436" spans="1:6">
      <c r="A4436" s="41"/>
      <c r="B4436" s="280" t="s">
        <v>73</v>
      </c>
      <c r="C4436" s="280" t="s">
        <v>19</v>
      </c>
      <c r="D4436" s="86">
        <v>43190</v>
      </c>
      <c r="E4436" s="89">
        <v>-311893</v>
      </c>
      <c r="F4436" s="864">
        <v>3659</v>
      </c>
    </row>
    <row r="4437" spans="1:6">
      <c r="A4437" s="41"/>
      <c r="B4437" s="280" t="s">
        <v>18</v>
      </c>
      <c r="C4437" s="280" t="s">
        <v>19</v>
      </c>
      <c r="D4437" s="86">
        <v>43220</v>
      </c>
      <c r="E4437" s="89">
        <f>4488714-504299</f>
        <v>3984415</v>
      </c>
    </row>
    <row r="4438" spans="1:6">
      <c r="A4438" s="41"/>
      <c r="B4438" s="280" t="s">
        <v>73</v>
      </c>
      <c r="C4438" s="280" t="s">
        <v>764</v>
      </c>
      <c r="D4438" s="38">
        <v>43250</v>
      </c>
      <c r="E4438" s="89">
        <v>-3973735</v>
      </c>
    </row>
    <row r="4439" spans="1:6">
      <c r="A4439" s="41"/>
      <c r="B4439" s="280" t="s">
        <v>18</v>
      </c>
      <c r="C4439" s="38" t="s">
        <v>19</v>
      </c>
      <c r="D4439" s="38">
        <v>43250</v>
      </c>
      <c r="E4439" s="89">
        <f>3117229-128959</f>
        <v>2988270</v>
      </c>
      <c r="F4439" s="864" t="s">
        <v>820</v>
      </c>
    </row>
    <row r="4440" spans="1:6">
      <c r="A4440" s="41"/>
      <c r="B4440" s="280"/>
      <c r="C4440" s="282"/>
      <c r="D4440" s="86"/>
      <c r="E4440" s="89"/>
    </row>
    <row r="4441" spans="1:6">
      <c r="A4441" s="41"/>
      <c r="B4441" s="280"/>
      <c r="C4441" s="280"/>
      <c r="D4441" s="86"/>
      <c r="E4441" s="89"/>
    </row>
    <row r="4442" spans="1:6">
      <c r="A4442" s="280"/>
      <c r="B4442" s="280"/>
      <c r="C4442" s="280"/>
      <c r="D4442" s="38"/>
      <c r="E4442" s="89"/>
    </row>
    <row r="4443" spans="1:6">
      <c r="A4443" s="41"/>
      <c r="B4443" s="280"/>
      <c r="C4443" s="280"/>
      <c r="D4443" s="38"/>
      <c r="E4443" s="89"/>
    </row>
    <row r="4444" spans="1:6">
      <c r="A4444" s="41"/>
      <c r="B4444" s="280"/>
      <c r="C4444" s="280"/>
      <c r="D4444" s="38"/>
      <c r="E4444" s="89"/>
    </row>
    <row r="4445" spans="1:6">
      <c r="A4445" s="47"/>
      <c r="B4445" s="280"/>
      <c r="C4445" s="280"/>
      <c r="D4445" s="38"/>
      <c r="E4445" s="89"/>
    </row>
    <row r="4446" spans="1:6">
      <c r="A4446" s="280"/>
      <c r="B4446" s="280"/>
      <c r="C4446" s="282"/>
      <c r="D4446" s="38"/>
      <c r="E4446" s="89"/>
    </row>
    <row r="4447" spans="1:6">
      <c r="A4447" s="280"/>
      <c r="B4447" s="280"/>
      <c r="C4447" s="280"/>
      <c r="D4447" s="38"/>
      <c r="E4447" s="89"/>
    </row>
    <row r="4448" spans="1:6">
      <c r="A4448" s="41"/>
      <c r="B4448" s="280"/>
      <c r="C4448" s="280"/>
      <c r="D4448" s="38"/>
      <c r="E4448" s="89"/>
    </row>
    <row r="4449" spans="1:5">
      <c r="A4449" s="41"/>
      <c r="B4449" s="280"/>
      <c r="C4449" s="280"/>
      <c r="D4449" s="38"/>
      <c r="E4449" s="89"/>
    </row>
    <row r="4450" spans="1:5">
      <c r="A4450" s="41"/>
      <c r="B4450" s="280"/>
      <c r="C4450" s="280"/>
      <c r="D4450" s="38"/>
      <c r="E4450" s="89"/>
    </row>
    <row r="4451" spans="1:5">
      <c r="A4451" s="41"/>
      <c r="B4451" s="281"/>
      <c r="C4451" s="280"/>
      <c r="D4451" s="42"/>
      <c r="E4451" s="89"/>
    </row>
    <row r="4452" spans="1:5">
      <c r="A4452" s="41"/>
      <c r="B4452" s="281"/>
      <c r="C4452" s="280"/>
      <c r="D4452" s="42"/>
      <c r="E4452" s="89"/>
    </row>
    <row r="4453" spans="1:5">
      <c r="A4453" s="41"/>
      <c r="B4453" s="281"/>
      <c r="C4453" s="280"/>
      <c r="D4453" s="42"/>
      <c r="E4453" s="89"/>
    </row>
    <row r="4454" spans="1:5">
      <c r="A4454" s="41"/>
      <c r="B4454" s="281"/>
      <c r="C4454" s="280"/>
      <c r="D4454" s="42"/>
      <c r="E4454" s="89"/>
    </row>
    <row r="4455" spans="1:5">
      <c r="A4455" s="280"/>
      <c r="B4455" s="281"/>
      <c r="C4455" s="280"/>
      <c r="D4455" s="45"/>
      <c r="E4455" s="46"/>
    </row>
    <row r="4456" spans="1:5">
      <c r="A4456" s="280"/>
      <c r="B4456" s="281"/>
      <c r="C4456" s="280"/>
      <c r="D4456" s="45"/>
      <c r="E4456" s="46"/>
    </row>
    <row r="4457" spans="1:5">
      <c r="A4457" s="280"/>
      <c r="B4457" s="281"/>
      <c r="C4457" s="280"/>
      <c r="D4457" s="45"/>
      <c r="E4457" s="46"/>
    </row>
    <row r="4458" spans="1:5">
      <c r="A4458" s="280"/>
      <c r="B4458" s="281"/>
      <c r="C4458" s="280"/>
      <c r="D4458" s="45"/>
      <c r="E4458" s="46"/>
    </row>
    <row r="4459" spans="1:5">
      <c r="A4459" s="47"/>
      <c r="B4459" s="48"/>
      <c r="C4459" s="47"/>
      <c r="D4459" s="49"/>
      <c r="E4459" s="50"/>
    </row>
    <row r="4460" spans="1:5">
      <c r="A4460" s="30"/>
      <c r="B4460" s="51"/>
      <c r="C4460" s="30"/>
      <c r="D4460" s="49"/>
      <c r="E4460" s="50"/>
    </row>
    <row r="4461" spans="1:5">
      <c r="A4461" s="52"/>
      <c r="B4461" s="53"/>
      <c r="C4461" s="1238" t="s">
        <v>801</v>
      </c>
      <c r="D4461" s="1239"/>
      <c r="E4461" s="140">
        <f>SUM(E4435:E4460)</f>
        <v>2697885</v>
      </c>
    </row>
    <row r="4462" spans="1:5">
      <c r="A4462" s="55" t="s">
        <v>23</v>
      </c>
      <c r="B4462" s="40"/>
      <c r="C4462" s="40"/>
      <c r="D4462" s="40"/>
      <c r="E4462" s="40"/>
    </row>
    <row r="4463" spans="1:5">
      <c r="A4463" s="40"/>
      <c r="B4463" s="92"/>
      <c r="C4463" s="92"/>
      <c r="D4463" s="92"/>
      <c r="E4463" s="92"/>
    </row>
    <row r="4464" spans="1:5">
      <c r="A4464" s="19" t="s">
        <v>0</v>
      </c>
      <c r="B4464" s="40"/>
      <c r="C4464" s="40"/>
      <c r="D4464" s="40"/>
      <c r="E4464" s="40"/>
    </row>
    <row r="4465" spans="1:6">
      <c r="A4465" s="19" t="s">
        <v>1</v>
      </c>
      <c r="B4465" s="53"/>
      <c r="C4465" s="28"/>
      <c r="D4465" s="28"/>
      <c r="E4465" s="179"/>
    </row>
    <row r="4466" spans="1:6">
      <c r="A4466" s="19"/>
      <c r="B4466" s="20"/>
      <c r="C4466" s="20"/>
      <c r="D4466" s="21"/>
      <c r="E4466" s="22"/>
    </row>
    <row r="4467" spans="1:6">
      <c r="A4467" s="19"/>
      <c r="B4467" s="20"/>
      <c r="C4467" s="19" t="s">
        <v>2</v>
      </c>
      <c r="D4467" s="21"/>
      <c r="E4467" s="21"/>
    </row>
    <row r="4468" spans="1:6">
      <c r="A4468" s="19" t="s">
        <v>3</v>
      </c>
      <c r="B4468" s="23"/>
      <c r="C4468" s="20"/>
      <c r="D4468" s="22"/>
      <c r="E4468" s="22"/>
    </row>
    <row r="4469" spans="1:6">
      <c r="A4469" s="21"/>
      <c r="B4469" s="23"/>
      <c r="C4469" s="20"/>
      <c r="D4469" s="22"/>
      <c r="E4469" s="22"/>
    </row>
    <row r="4470" spans="1:6">
      <c r="A4470" s="21" t="s">
        <v>399</v>
      </c>
      <c r="B4470" s="23"/>
      <c r="C4470" s="20"/>
      <c r="D4470" s="22"/>
      <c r="E4470" s="22"/>
    </row>
    <row r="4471" spans="1:6">
      <c r="A4471" s="21" t="s">
        <v>5</v>
      </c>
      <c r="B4471" s="24"/>
      <c r="C4471" s="21"/>
      <c r="D4471" s="22"/>
      <c r="E4471" s="22"/>
    </row>
    <row r="4472" spans="1:6">
      <c r="A4472" s="21" t="s">
        <v>6</v>
      </c>
      <c r="B4472" s="24"/>
      <c r="C4472" s="21"/>
      <c r="D4472" s="22"/>
      <c r="E4472" s="22"/>
    </row>
    <row r="4473" spans="1:6">
      <c r="A4473" s="820" t="s">
        <v>7</v>
      </c>
      <c r="B4473" s="26" t="s">
        <v>8</v>
      </c>
      <c r="C4473" s="1238" t="s">
        <v>9</v>
      </c>
      <c r="D4473" s="1240"/>
      <c r="E4473" s="820" t="s">
        <v>10</v>
      </c>
    </row>
    <row r="4474" spans="1:6">
      <c r="A4474" s="27"/>
      <c r="B4474" s="28" t="s">
        <v>11</v>
      </c>
      <c r="C4474" s="820"/>
      <c r="D4474" s="29"/>
      <c r="E4474" s="27" t="s">
        <v>12</v>
      </c>
    </row>
    <row r="4475" spans="1:6">
      <c r="A4475" s="30"/>
      <c r="B4475" s="31"/>
      <c r="C4475" s="821" t="s">
        <v>13</v>
      </c>
      <c r="D4475" s="822" t="s">
        <v>14</v>
      </c>
      <c r="E4475" s="821"/>
    </row>
    <row r="4476" spans="1:6">
      <c r="A4476" s="34" t="s">
        <v>400</v>
      </c>
      <c r="B4476" s="280" t="s">
        <v>18</v>
      </c>
      <c r="C4476" s="280" t="s">
        <v>17</v>
      </c>
      <c r="D4476" s="86">
        <v>43235</v>
      </c>
      <c r="E4476" s="89">
        <v>686400</v>
      </c>
      <c r="F4476" s="870"/>
    </row>
    <row r="4477" spans="1:6">
      <c r="A4477" s="280"/>
      <c r="B4477" s="280" t="s">
        <v>18</v>
      </c>
      <c r="C4477" s="280" t="s">
        <v>19</v>
      </c>
      <c r="D4477" s="86">
        <v>43251</v>
      </c>
      <c r="E4477" s="89">
        <f>387080-3209</f>
        <v>383871</v>
      </c>
      <c r="F4477" s="864" t="s">
        <v>820</v>
      </c>
    </row>
    <row r="4478" spans="1:6">
      <c r="A4478" s="41"/>
      <c r="B4478" s="280"/>
      <c r="C4478" s="280"/>
      <c r="D4478" s="86"/>
      <c r="E4478" s="89">
        <v>1</v>
      </c>
    </row>
    <row r="4479" spans="1:6">
      <c r="A4479" s="41"/>
      <c r="B4479" s="280"/>
      <c r="C4479" s="282"/>
      <c r="D4479" s="86"/>
      <c r="E4479" s="89"/>
    </row>
    <row r="4480" spans="1:6">
      <c r="A4480" s="41"/>
      <c r="B4480" s="280"/>
      <c r="C4480" s="282"/>
      <c r="D4480" s="38"/>
      <c r="E4480" s="89"/>
    </row>
    <row r="4481" spans="1:5">
      <c r="A4481" s="41"/>
      <c r="B4481" s="280"/>
      <c r="C4481" s="280"/>
      <c r="D4481" s="38"/>
      <c r="E4481" s="89"/>
    </row>
    <row r="4482" spans="1:5">
      <c r="A4482" s="41"/>
      <c r="B4482" s="280"/>
      <c r="C4482" s="280"/>
      <c r="D4482" s="38"/>
      <c r="E4482" s="89"/>
    </row>
    <row r="4483" spans="1:5">
      <c r="A4483" s="280"/>
      <c r="B4483" s="280"/>
      <c r="C4483" s="280"/>
      <c r="D4483" s="38"/>
      <c r="E4483" s="90"/>
    </row>
    <row r="4484" spans="1:5">
      <c r="A4484" s="47"/>
      <c r="B4484" s="280"/>
      <c r="C4484" s="280"/>
      <c r="D4484" s="38"/>
      <c r="E4484" s="126"/>
    </row>
    <row r="4485" spans="1:5">
      <c r="A4485" s="47"/>
      <c r="B4485" s="280"/>
      <c r="C4485" s="280"/>
      <c r="D4485" s="38"/>
      <c r="E4485" s="89"/>
    </row>
    <row r="4486" spans="1:5">
      <c r="A4486" s="280"/>
      <c r="B4486" s="280"/>
      <c r="C4486" s="282"/>
      <c r="D4486" s="86"/>
      <c r="E4486" s="89"/>
    </row>
    <row r="4487" spans="1:5">
      <c r="A4487" s="280"/>
      <c r="B4487" s="280"/>
      <c r="C4487" s="282"/>
      <c r="D4487" s="38"/>
      <c r="E4487" s="89"/>
    </row>
    <row r="4488" spans="1:5">
      <c r="A4488" s="41"/>
      <c r="B4488" s="280"/>
      <c r="C4488" s="280"/>
      <c r="D4488" s="38"/>
      <c r="E4488" s="89"/>
    </row>
    <row r="4489" spans="1:5">
      <c r="A4489" s="41"/>
      <c r="B4489" s="280"/>
      <c r="C4489" s="280"/>
      <c r="D4489" s="38"/>
      <c r="E4489" s="89"/>
    </row>
    <row r="4490" spans="1:5">
      <c r="A4490" s="41"/>
      <c r="B4490" s="280"/>
      <c r="C4490" s="280"/>
      <c r="D4490" s="38"/>
      <c r="E4490" s="89"/>
    </row>
    <row r="4491" spans="1:5">
      <c r="A4491" s="280"/>
      <c r="B4491" s="281"/>
      <c r="C4491" s="280"/>
      <c r="D4491" s="45"/>
      <c r="E4491" s="46"/>
    </row>
    <row r="4492" spans="1:5">
      <c r="A4492" s="280"/>
      <c r="B4492" s="281"/>
      <c r="C4492" s="280"/>
      <c r="D4492" s="45"/>
      <c r="E4492" s="46"/>
    </row>
    <row r="4493" spans="1:5">
      <c r="A4493" s="280"/>
      <c r="B4493" s="281"/>
      <c r="C4493" s="280"/>
      <c r="D4493" s="45"/>
      <c r="E4493" s="46"/>
    </row>
    <row r="4494" spans="1:5">
      <c r="A4494" s="280"/>
      <c r="B4494" s="281"/>
      <c r="C4494" s="280"/>
      <c r="D4494" s="45"/>
      <c r="E4494" s="46"/>
    </row>
    <row r="4495" spans="1:5">
      <c r="A4495" s="280"/>
      <c r="B4495" s="281"/>
      <c r="C4495" s="280"/>
      <c r="D4495" s="45"/>
      <c r="E4495" s="46"/>
    </row>
    <row r="4496" spans="1:5">
      <c r="A4496" s="280"/>
      <c r="B4496" s="281"/>
      <c r="C4496" s="280"/>
      <c r="D4496" s="45"/>
      <c r="E4496" s="46"/>
    </row>
    <row r="4497" spans="1:5">
      <c r="A4497" s="280"/>
      <c r="B4497" s="281"/>
      <c r="C4497" s="280"/>
      <c r="D4497" s="45"/>
      <c r="E4497" s="46"/>
    </row>
    <row r="4498" spans="1:5">
      <c r="A4498" s="280"/>
      <c r="B4498" s="281"/>
      <c r="C4498" s="280"/>
      <c r="D4498" s="45"/>
      <c r="E4498" s="46"/>
    </row>
    <row r="4499" spans="1:5">
      <c r="A4499" s="280"/>
      <c r="B4499" s="281"/>
      <c r="C4499" s="280"/>
      <c r="D4499" s="45"/>
      <c r="E4499" s="46"/>
    </row>
    <row r="4500" spans="1:5">
      <c r="A4500" s="280"/>
      <c r="B4500" s="281"/>
      <c r="C4500" s="280"/>
      <c r="D4500" s="45"/>
      <c r="E4500" s="46"/>
    </row>
    <row r="4501" spans="1:5">
      <c r="A4501" s="47"/>
      <c r="B4501" s="48"/>
      <c r="C4501" s="47"/>
      <c r="D4501" s="49"/>
      <c r="E4501" s="50"/>
    </row>
    <row r="4502" spans="1:5">
      <c r="A4502" s="30"/>
      <c r="B4502" s="51"/>
      <c r="C4502" s="30"/>
      <c r="D4502" s="49"/>
      <c r="E4502" s="50"/>
    </row>
    <row r="4503" spans="1:5">
      <c r="A4503" s="52"/>
      <c r="B4503" s="53"/>
      <c r="C4503" s="1238" t="s">
        <v>801</v>
      </c>
      <c r="D4503" s="1239"/>
      <c r="E4503" s="140">
        <f>SUM(E4476:E4502)</f>
        <v>1070272</v>
      </c>
    </row>
    <row r="4504" spans="1:5">
      <c r="A4504" s="55" t="s">
        <v>23</v>
      </c>
      <c r="B4504" s="40"/>
      <c r="C4504" s="40"/>
      <c r="D4504" s="40"/>
      <c r="E4504" s="40"/>
    </row>
    <row r="4505" spans="1:5">
      <c r="A4505" s="19" t="s">
        <v>0</v>
      </c>
      <c r="B4505" s="40"/>
      <c r="C4505" s="40"/>
      <c r="D4505" s="40"/>
      <c r="E4505" s="40"/>
    </row>
    <row r="4506" spans="1:5">
      <c r="A4506" s="19" t="s">
        <v>1</v>
      </c>
      <c r="B4506" s="53"/>
      <c r="C4506" s="28"/>
      <c r="D4506" s="28"/>
      <c r="E4506" s="179"/>
    </row>
    <row r="4507" spans="1:5">
      <c r="A4507" s="19"/>
      <c r="B4507" s="20"/>
      <c r="C4507" s="20"/>
      <c r="D4507" s="21"/>
      <c r="E4507" s="22"/>
    </row>
    <row r="4508" spans="1:5">
      <c r="A4508" s="19"/>
      <c r="B4508" s="20"/>
      <c r="C4508" s="19" t="s">
        <v>2</v>
      </c>
      <c r="D4508" s="21"/>
      <c r="E4508" s="21"/>
    </row>
    <row r="4509" spans="1:5">
      <c r="A4509" s="19" t="s">
        <v>3</v>
      </c>
      <c r="B4509" s="23"/>
      <c r="C4509" s="20"/>
      <c r="D4509" s="22"/>
      <c r="E4509" s="22"/>
    </row>
    <row r="4510" spans="1:5">
      <c r="A4510" s="21"/>
      <c r="B4510" s="23"/>
      <c r="C4510" s="20"/>
      <c r="D4510" s="22"/>
      <c r="E4510" s="22"/>
    </row>
    <row r="4511" spans="1:5">
      <c r="A4511" s="21" t="s">
        <v>402</v>
      </c>
      <c r="B4511" s="23"/>
      <c r="C4511" s="20"/>
      <c r="D4511" s="22"/>
      <c r="E4511" s="22"/>
    </row>
    <row r="4512" spans="1:5">
      <c r="A4512" s="21" t="s">
        <v>5</v>
      </c>
      <c r="B4512" s="24"/>
      <c r="C4512" s="21"/>
      <c r="D4512" s="22"/>
      <c r="E4512" s="22"/>
    </row>
    <row r="4513" spans="1:6">
      <c r="A4513" s="21" t="s">
        <v>6</v>
      </c>
      <c r="B4513" s="24"/>
      <c r="C4513" s="21"/>
      <c r="D4513" s="22"/>
      <c r="E4513" s="22"/>
    </row>
    <row r="4514" spans="1:6">
      <c r="A4514" s="820" t="s">
        <v>7</v>
      </c>
      <c r="B4514" s="26" t="s">
        <v>8</v>
      </c>
      <c r="C4514" s="818" t="s">
        <v>9</v>
      </c>
      <c r="D4514" s="819"/>
      <c r="E4514" s="820" t="s">
        <v>10</v>
      </c>
    </row>
    <row r="4515" spans="1:6">
      <c r="A4515" s="27"/>
      <c r="B4515" s="28" t="s">
        <v>11</v>
      </c>
      <c r="C4515" s="820"/>
      <c r="D4515" s="29"/>
      <c r="E4515" s="27" t="s">
        <v>12</v>
      </c>
    </row>
    <row r="4516" spans="1:6">
      <c r="A4516" s="30"/>
      <c r="B4516" s="31"/>
      <c r="C4516" s="821" t="s">
        <v>13</v>
      </c>
      <c r="D4516" s="822" t="s">
        <v>14</v>
      </c>
      <c r="E4516" s="821"/>
    </row>
    <row r="4517" spans="1:6">
      <c r="A4517" s="34" t="s">
        <v>403</v>
      </c>
      <c r="B4517" s="280" t="s">
        <v>18</v>
      </c>
      <c r="C4517" s="280" t="s">
        <v>19</v>
      </c>
      <c r="D4517" s="86">
        <v>43159</v>
      </c>
      <c r="E4517" s="89">
        <v>224992</v>
      </c>
    </row>
    <row r="4518" spans="1:6">
      <c r="A4518" s="280"/>
      <c r="B4518" s="280" t="s">
        <v>73</v>
      </c>
      <c r="C4518" s="280" t="s">
        <v>760</v>
      </c>
      <c r="D4518" s="86">
        <v>43190</v>
      </c>
      <c r="E4518" s="89">
        <v>-192936</v>
      </c>
    </row>
    <row r="4519" spans="1:6">
      <c r="A4519" s="41"/>
      <c r="B4519" s="280" t="s">
        <v>18</v>
      </c>
      <c r="C4519" s="280" t="s">
        <v>19</v>
      </c>
      <c r="D4519" s="86">
        <v>43250</v>
      </c>
      <c r="E4519" s="89">
        <f>1509190-147232</f>
        <v>1361958</v>
      </c>
      <c r="F4519" s="864" t="s">
        <v>820</v>
      </c>
    </row>
    <row r="4520" spans="1:6">
      <c r="A4520" s="41"/>
      <c r="B4520" s="280"/>
      <c r="C4520" s="280"/>
      <c r="D4520" s="38"/>
      <c r="E4520" s="89">
        <v>-1</v>
      </c>
    </row>
    <row r="4521" spans="1:6">
      <c r="A4521" s="41"/>
      <c r="B4521" s="280"/>
      <c r="C4521" s="280"/>
      <c r="D4521" s="38"/>
      <c r="E4521" s="89"/>
    </row>
    <row r="4522" spans="1:6">
      <c r="A4522" s="41"/>
      <c r="B4522" s="280"/>
      <c r="C4522" s="282"/>
      <c r="D4522" s="38"/>
      <c r="E4522" s="89"/>
    </row>
    <row r="4523" spans="1:6">
      <c r="A4523" s="41"/>
      <c r="B4523" s="280"/>
      <c r="C4523" s="282"/>
      <c r="D4523" s="86"/>
      <c r="E4523" s="89"/>
    </row>
    <row r="4524" spans="1:6">
      <c r="A4524" s="41"/>
      <c r="B4524" s="280"/>
      <c r="C4524" s="280"/>
      <c r="D4524" s="86"/>
      <c r="E4524" s="89"/>
    </row>
    <row r="4525" spans="1:6">
      <c r="A4525" s="280"/>
      <c r="B4525" s="280"/>
      <c r="C4525" s="280"/>
      <c r="D4525" s="38"/>
      <c r="E4525" s="89"/>
    </row>
    <row r="4526" spans="1:6">
      <c r="A4526" s="41"/>
      <c r="B4526" s="280"/>
      <c r="C4526" s="280"/>
      <c r="D4526" s="38"/>
      <c r="E4526" s="89"/>
    </row>
    <row r="4527" spans="1:6">
      <c r="A4527" s="41"/>
      <c r="B4527" s="281"/>
      <c r="C4527" s="280"/>
      <c r="D4527" s="78"/>
      <c r="E4527" s="89"/>
    </row>
    <row r="4528" spans="1:6">
      <c r="A4528" s="47"/>
      <c r="B4528" s="28"/>
      <c r="C4528" s="27"/>
      <c r="D4528" s="148"/>
      <c r="E4528" s="89"/>
    </row>
    <row r="4529" spans="1:5">
      <c r="A4529" s="47"/>
      <c r="B4529" s="27"/>
      <c r="C4529" s="27"/>
      <c r="D4529" s="27"/>
      <c r="E4529" s="89"/>
    </row>
    <row r="4530" spans="1:5">
      <c r="A4530" s="280"/>
      <c r="B4530" s="280"/>
      <c r="C4530" s="280"/>
      <c r="D4530" s="38"/>
      <c r="E4530" s="89"/>
    </row>
    <row r="4531" spans="1:5">
      <c r="A4531" s="280"/>
      <c r="B4531" s="280"/>
      <c r="C4531" s="280"/>
      <c r="D4531" s="38"/>
      <c r="E4531" s="89"/>
    </row>
    <row r="4532" spans="1:5">
      <c r="A4532" s="41"/>
      <c r="B4532" s="280"/>
      <c r="C4532" s="280"/>
      <c r="D4532" s="38"/>
      <c r="E4532" s="89"/>
    </row>
    <row r="4533" spans="1:5">
      <c r="A4533" s="41"/>
      <c r="B4533" s="280"/>
      <c r="C4533" s="280"/>
      <c r="D4533" s="38"/>
      <c r="E4533" s="89"/>
    </row>
    <row r="4534" spans="1:5">
      <c r="A4534" s="41"/>
      <c r="B4534" s="280"/>
      <c r="C4534" s="280"/>
      <c r="D4534" s="38"/>
      <c r="E4534" s="89"/>
    </row>
    <row r="4535" spans="1:5">
      <c r="A4535" s="280"/>
      <c r="B4535" s="281"/>
      <c r="C4535" s="280"/>
      <c r="D4535" s="45"/>
      <c r="E4535" s="46"/>
    </row>
    <row r="4536" spans="1:5">
      <c r="A4536" s="280"/>
      <c r="B4536" s="281"/>
      <c r="C4536" s="280"/>
      <c r="D4536" s="45"/>
      <c r="E4536" s="46"/>
    </row>
    <row r="4537" spans="1:5">
      <c r="A4537" s="280"/>
      <c r="B4537" s="281"/>
      <c r="C4537" s="280"/>
      <c r="D4537" s="45"/>
      <c r="E4537" s="46"/>
    </row>
    <row r="4538" spans="1:5">
      <c r="A4538" s="280"/>
      <c r="B4538" s="281"/>
      <c r="C4538" s="280"/>
      <c r="D4538" s="45"/>
      <c r="E4538" s="46"/>
    </row>
    <row r="4539" spans="1:5">
      <c r="A4539" s="280"/>
      <c r="B4539" s="281"/>
      <c r="C4539" s="280"/>
      <c r="D4539" s="45"/>
      <c r="E4539" s="46"/>
    </row>
    <row r="4540" spans="1:5">
      <c r="A4540" s="280"/>
      <c r="B4540" s="281"/>
      <c r="C4540" s="280"/>
      <c r="D4540" s="45"/>
      <c r="E4540" s="46"/>
    </row>
    <row r="4541" spans="1:5">
      <c r="A4541" s="280"/>
      <c r="B4541" s="281"/>
      <c r="C4541" s="280"/>
      <c r="D4541" s="45"/>
      <c r="E4541" s="46"/>
    </row>
    <row r="4542" spans="1:5">
      <c r="A4542" s="47"/>
      <c r="B4542" s="48"/>
      <c r="C4542" s="47"/>
      <c r="D4542" s="49"/>
      <c r="E4542" s="50"/>
    </row>
    <row r="4543" spans="1:5">
      <c r="A4543" s="30"/>
      <c r="B4543" s="51"/>
      <c r="C4543" s="30"/>
      <c r="D4543" s="49"/>
      <c r="E4543" s="50"/>
    </row>
    <row r="4544" spans="1:5">
      <c r="A4544" s="52"/>
      <c r="B4544" s="53"/>
      <c r="C4544" s="1238" t="s">
        <v>801</v>
      </c>
      <c r="D4544" s="1239"/>
      <c r="E4544" s="140">
        <f>SUM(E4517:E4543)</f>
        <v>1394013</v>
      </c>
    </row>
    <row r="4545" spans="1:5">
      <c r="A4545" s="55" t="s">
        <v>23</v>
      </c>
      <c r="B4545" s="40"/>
      <c r="C4545" s="40"/>
      <c r="D4545" s="40"/>
      <c r="E4545" s="40"/>
    </row>
    <row r="4546" spans="1:5">
      <c r="A4546" s="19" t="s">
        <v>0</v>
      </c>
      <c r="B4546" s="40"/>
      <c r="C4546" s="40"/>
      <c r="D4546" s="40"/>
      <c r="E4546" s="40"/>
    </row>
    <row r="4547" spans="1:5">
      <c r="A4547" s="19" t="s">
        <v>1</v>
      </c>
      <c r="B4547" s="53"/>
      <c r="C4547" s="28"/>
      <c r="D4547" s="28"/>
      <c r="E4547" s="179"/>
    </row>
    <row r="4548" spans="1:5">
      <c r="A4548" s="19"/>
      <c r="B4548" s="20"/>
      <c r="C4548" s="20"/>
      <c r="D4548" s="21"/>
      <c r="E4548" s="22"/>
    </row>
    <row r="4549" spans="1:5">
      <c r="A4549" s="19"/>
      <c r="B4549" s="20"/>
      <c r="C4549" s="19" t="s">
        <v>2</v>
      </c>
      <c r="D4549" s="21"/>
      <c r="E4549" s="21"/>
    </row>
    <row r="4550" spans="1:5">
      <c r="A4550" s="19" t="s">
        <v>3</v>
      </c>
      <c r="B4550" s="23"/>
      <c r="C4550" s="20"/>
      <c r="D4550" s="22"/>
      <c r="E4550" s="22"/>
    </row>
    <row r="4551" spans="1:5">
      <c r="A4551" s="21"/>
      <c r="B4551" s="23"/>
      <c r="C4551" s="20"/>
      <c r="D4551" s="22"/>
      <c r="E4551" s="22"/>
    </row>
    <row r="4552" spans="1:5">
      <c r="A4552" s="21" t="s">
        <v>404</v>
      </c>
      <c r="B4552" s="23"/>
      <c r="C4552" s="20"/>
      <c r="D4552" s="22"/>
      <c r="E4552" s="22"/>
    </row>
    <row r="4553" spans="1:5">
      <c r="A4553" s="21" t="s">
        <v>5</v>
      </c>
      <c r="B4553" s="24"/>
      <c r="C4553" s="21"/>
      <c r="D4553" s="22"/>
      <c r="E4553" s="22"/>
    </row>
    <row r="4554" spans="1:5">
      <c r="A4554" s="21" t="s">
        <v>6</v>
      </c>
      <c r="B4554" s="24"/>
      <c r="C4554" s="21"/>
      <c r="D4554" s="22"/>
      <c r="E4554" s="22"/>
    </row>
    <row r="4555" spans="1:5">
      <c r="A4555" s="820" t="s">
        <v>7</v>
      </c>
      <c r="B4555" s="26" t="s">
        <v>8</v>
      </c>
      <c r="C4555" s="1238" t="s">
        <v>9</v>
      </c>
      <c r="D4555" s="1239"/>
      <c r="E4555" s="820" t="s">
        <v>10</v>
      </c>
    </row>
    <row r="4556" spans="1:5">
      <c r="A4556" s="27"/>
      <c r="B4556" s="28" t="s">
        <v>11</v>
      </c>
      <c r="C4556" s="820"/>
      <c r="D4556" s="29"/>
      <c r="E4556" s="27" t="s">
        <v>12</v>
      </c>
    </row>
    <row r="4557" spans="1:5">
      <c r="A4557" s="30"/>
      <c r="B4557" s="31"/>
      <c r="C4557" s="821" t="s">
        <v>13</v>
      </c>
      <c r="D4557" s="822" t="s">
        <v>14</v>
      </c>
      <c r="E4557" s="821"/>
    </row>
    <row r="4558" spans="1:5">
      <c r="A4558" s="34" t="s">
        <v>405</v>
      </c>
      <c r="B4558" s="280" t="s">
        <v>40</v>
      </c>
      <c r="C4558" s="280" t="s">
        <v>19</v>
      </c>
      <c r="D4558" s="86">
        <v>43069</v>
      </c>
      <c r="E4558" s="284">
        <v>730000</v>
      </c>
    </row>
    <row r="4559" spans="1:5">
      <c r="A4559" s="41"/>
      <c r="B4559" s="280" t="s">
        <v>367</v>
      </c>
      <c r="C4559" s="280"/>
      <c r="D4559" s="86">
        <v>43100</v>
      </c>
      <c r="E4559" s="284">
        <v>-130000</v>
      </c>
    </row>
    <row r="4560" spans="1:5">
      <c r="A4560" s="41"/>
      <c r="B4560" s="280" t="s">
        <v>18</v>
      </c>
      <c r="C4560" s="280" t="s">
        <v>19</v>
      </c>
      <c r="D4560" s="38">
        <v>43159</v>
      </c>
      <c r="E4560" s="647">
        <v>1469355</v>
      </c>
    </row>
    <row r="4561" spans="1:6">
      <c r="A4561" s="41"/>
      <c r="B4561" s="280" t="s">
        <v>73</v>
      </c>
      <c r="C4561" s="280" t="s">
        <v>756</v>
      </c>
      <c r="D4561" s="86">
        <v>43190</v>
      </c>
      <c r="E4561" s="647">
        <v>-149100</v>
      </c>
    </row>
    <row r="4562" spans="1:6">
      <c r="A4562" s="280"/>
      <c r="B4562" s="280" t="s">
        <v>73</v>
      </c>
      <c r="C4562" s="280" t="s">
        <v>756</v>
      </c>
      <c r="D4562" s="86">
        <v>43190</v>
      </c>
      <c r="E4562" s="647">
        <v>-106000</v>
      </c>
    </row>
    <row r="4563" spans="1:6">
      <c r="A4563" s="41"/>
      <c r="B4563" s="280" t="s">
        <v>73</v>
      </c>
      <c r="C4563" s="280" t="s">
        <v>756</v>
      </c>
      <c r="D4563" s="86">
        <v>43190</v>
      </c>
      <c r="E4563" s="647">
        <v>-80000</v>
      </c>
    </row>
    <row r="4564" spans="1:6">
      <c r="A4564" s="41"/>
      <c r="B4564" s="280" t="s">
        <v>73</v>
      </c>
      <c r="C4564" s="280" t="s">
        <v>756</v>
      </c>
      <c r="D4564" s="86">
        <v>43190</v>
      </c>
      <c r="E4564" s="647">
        <v>-1133355</v>
      </c>
    </row>
    <row r="4565" spans="1:6">
      <c r="A4565" s="41"/>
      <c r="B4565" s="280" t="s">
        <v>18</v>
      </c>
      <c r="C4565" s="280" t="s">
        <v>17</v>
      </c>
      <c r="D4565" s="86">
        <v>43174</v>
      </c>
      <c r="E4565" s="835">
        <v>1162008</v>
      </c>
    </row>
    <row r="4566" spans="1:6">
      <c r="A4566" s="41"/>
      <c r="B4566" s="280" t="s">
        <v>73</v>
      </c>
      <c r="C4566" s="280" t="s">
        <v>756</v>
      </c>
      <c r="D4566" s="86">
        <v>43190</v>
      </c>
      <c r="E4566" s="835">
        <v>-780000</v>
      </c>
    </row>
    <row r="4567" spans="1:6">
      <c r="A4567" s="47"/>
      <c r="B4567" s="280" t="s">
        <v>73</v>
      </c>
      <c r="C4567" s="280" t="s">
        <v>756</v>
      </c>
      <c r="D4567" s="86">
        <v>43190</v>
      </c>
      <c r="E4567" s="835">
        <v>-149500</v>
      </c>
    </row>
    <row r="4568" spans="1:6">
      <c r="A4568" s="47"/>
      <c r="B4568" s="280" t="s">
        <v>73</v>
      </c>
      <c r="C4568" s="280" t="s">
        <v>756</v>
      </c>
      <c r="D4568" s="86">
        <v>43190</v>
      </c>
      <c r="E4568" s="835">
        <v>-222008</v>
      </c>
    </row>
    <row r="4569" spans="1:6">
      <c r="A4569" s="41"/>
      <c r="B4569" s="280" t="s">
        <v>18</v>
      </c>
      <c r="C4569" s="280" t="s">
        <v>19</v>
      </c>
      <c r="D4569" s="86">
        <v>43190</v>
      </c>
      <c r="E4569" s="871">
        <v>1249479</v>
      </c>
    </row>
    <row r="4570" spans="1:6">
      <c r="A4570" s="280"/>
      <c r="B4570" s="280" t="s">
        <v>73</v>
      </c>
      <c r="C4570" s="280" t="s">
        <v>767</v>
      </c>
      <c r="D4570" s="38">
        <v>43220</v>
      </c>
      <c r="E4570" s="872">
        <v>-888000</v>
      </c>
    </row>
    <row r="4571" spans="1:6">
      <c r="A4571" s="280"/>
      <c r="B4571" s="280" t="s">
        <v>73</v>
      </c>
      <c r="C4571" s="280" t="s">
        <v>767</v>
      </c>
      <c r="D4571" s="38">
        <v>43220</v>
      </c>
      <c r="E4571" s="872">
        <v>-145100</v>
      </c>
    </row>
    <row r="4572" spans="1:6">
      <c r="A4572" s="41"/>
      <c r="B4572" s="280" t="s">
        <v>73</v>
      </c>
      <c r="C4572" s="280" t="s">
        <v>767</v>
      </c>
      <c r="D4572" s="38">
        <v>43220</v>
      </c>
      <c r="E4572" s="871">
        <v>-214500</v>
      </c>
    </row>
    <row r="4573" spans="1:6">
      <c r="A4573" s="280"/>
      <c r="B4573" s="280" t="s">
        <v>73</v>
      </c>
      <c r="C4573" s="280" t="s">
        <v>811</v>
      </c>
      <c r="D4573" s="38">
        <v>43250</v>
      </c>
      <c r="E4573" s="873">
        <v>-1386079</v>
      </c>
    </row>
    <row r="4574" spans="1:6">
      <c r="A4574" s="280"/>
      <c r="B4574" s="280" t="s">
        <v>18</v>
      </c>
      <c r="C4574" s="280" t="s">
        <v>19</v>
      </c>
      <c r="D4574" s="38">
        <v>43235</v>
      </c>
      <c r="E4574" s="873">
        <v>1452680</v>
      </c>
    </row>
    <row r="4575" spans="1:6">
      <c r="A4575" s="41"/>
      <c r="B4575" s="280" t="s">
        <v>18</v>
      </c>
      <c r="C4575" s="280" t="s">
        <v>17</v>
      </c>
      <c r="D4575" s="38">
        <v>43250</v>
      </c>
      <c r="E4575" s="284">
        <f>1065954-15138</f>
        <v>1050816</v>
      </c>
      <c r="F4575" s="864" t="s">
        <v>820</v>
      </c>
    </row>
    <row r="4576" spans="1:6">
      <c r="A4576" s="41"/>
      <c r="B4576" s="280"/>
      <c r="C4576" s="280"/>
      <c r="D4576" s="38"/>
      <c r="E4576" s="89"/>
    </row>
    <row r="4577" spans="1:5">
      <c r="A4577" s="280"/>
      <c r="B4577" s="281"/>
      <c r="C4577" s="280"/>
      <c r="D4577" s="45"/>
      <c r="E4577" s="46"/>
    </row>
    <row r="4578" spans="1:5">
      <c r="A4578" s="280"/>
      <c r="B4578" s="281"/>
      <c r="C4578" s="280"/>
      <c r="D4578" s="45"/>
      <c r="E4578" s="46"/>
    </row>
    <row r="4579" spans="1:5">
      <c r="A4579" s="280"/>
      <c r="B4579" s="281"/>
      <c r="C4579" s="280"/>
      <c r="D4579" s="45"/>
      <c r="E4579" s="46"/>
    </row>
    <row r="4580" spans="1:5">
      <c r="A4580" s="280"/>
      <c r="B4580" s="281"/>
      <c r="C4580" s="280"/>
      <c r="D4580" s="45"/>
      <c r="E4580" s="46"/>
    </row>
    <row r="4581" spans="1:5">
      <c r="A4581" s="280"/>
      <c r="B4581" s="281"/>
      <c r="C4581" s="280"/>
      <c r="D4581" s="45"/>
      <c r="E4581" s="46"/>
    </row>
    <row r="4582" spans="1:5">
      <c r="A4582" s="280"/>
      <c r="B4582" s="281"/>
      <c r="C4582" s="280"/>
      <c r="D4582" s="45"/>
      <c r="E4582" s="46"/>
    </row>
    <row r="4583" spans="1:5">
      <c r="A4583" s="47"/>
      <c r="B4583" s="48"/>
      <c r="C4583" s="47"/>
      <c r="D4583" s="49"/>
      <c r="E4583" s="50"/>
    </row>
    <row r="4584" spans="1:5">
      <c r="A4584" s="30"/>
      <c r="B4584" s="51"/>
      <c r="C4584" s="30"/>
      <c r="D4584" s="49"/>
      <c r="E4584" s="50"/>
    </row>
    <row r="4585" spans="1:5">
      <c r="A4585" s="52"/>
      <c r="B4585" s="53"/>
      <c r="C4585" s="1238" t="s">
        <v>801</v>
      </c>
      <c r="D4585" s="1239"/>
      <c r="E4585" s="140">
        <f>SUM(E4558:E4584)</f>
        <v>1730696</v>
      </c>
    </row>
    <row r="4586" spans="1:5">
      <c r="A4586" s="55" t="s">
        <v>23</v>
      </c>
      <c r="B4586" s="40"/>
      <c r="C4586" s="40"/>
      <c r="D4586" s="40"/>
      <c r="E4586" s="40"/>
    </row>
    <row r="4587" spans="1:5">
      <c r="A4587" s="19" t="s">
        <v>0</v>
      </c>
      <c r="B4587" s="40"/>
      <c r="C4587" s="40"/>
      <c r="D4587" s="40"/>
      <c r="E4587" s="40"/>
    </row>
    <row r="4588" spans="1:5">
      <c r="A4588" s="19" t="s">
        <v>1</v>
      </c>
      <c r="B4588" s="53"/>
      <c r="C4588" s="28"/>
      <c r="D4588" s="28"/>
      <c r="E4588" s="179"/>
    </row>
    <row r="4589" spans="1:5">
      <c r="A4589" s="19"/>
      <c r="B4589" s="20"/>
      <c r="C4589" s="20"/>
      <c r="D4589" s="21"/>
      <c r="E4589" s="22"/>
    </row>
    <row r="4590" spans="1:5">
      <c r="A4590" s="19"/>
      <c r="B4590" s="20"/>
      <c r="C4590" s="19" t="s">
        <v>2</v>
      </c>
      <c r="D4590" s="21"/>
      <c r="E4590" s="21"/>
    </row>
    <row r="4591" spans="1:5">
      <c r="A4591" s="19" t="s">
        <v>3</v>
      </c>
      <c r="B4591" s="23"/>
      <c r="C4591" s="20"/>
      <c r="D4591" s="22"/>
      <c r="E4591" s="22"/>
    </row>
    <row r="4592" spans="1:5">
      <c r="A4592" s="21"/>
      <c r="B4592" s="23"/>
      <c r="C4592" s="20"/>
      <c r="D4592" s="22"/>
      <c r="E4592" s="22"/>
    </row>
    <row r="4593" spans="1:5">
      <c r="A4593" s="21" t="s">
        <v>406</v>
      </c>
      <c r="B4593" s="23"/>
      <c r="C4593" s="20"/>
      <c r="D4593" s="22"/>
      <c r="E4593" s="22"/>
    </row>
    <row r="4594" spans="1:5">
      <c r="A4594" s="21" t="s">
        <v>5</v>
      </c>
      <c r="B4594" s="24"/>
      <c r="C4594" s="21"/>
      <c r="D4594" s="22"/>
      <c r="E4594" s="22"/>
    </row>
    <row r="4595" spans="1:5">
      <c r="A4595" s="21" t="s">
        <v>6</v>
      </c>
      <c r="B4595" s="24"/>
      <c r="C4595" s="21"/>
      <c r="D4595" s="22"/>
      <c r="E4595" s="22"/>
    </row>
    <row r="4596" spans="1:5">
      <c r="A4596" s="820" t="s">
        <v>7</v>
      </c>
      <c r="B4596" s="26" t="s">
        <v>8</v>
      </c>
      <c r="C4596" s="1238" t="s">
        <v>9</v>
      </c>
      <c r="D4596" s="1239"/>
      <c r="E4596" s="820" t="s">
        <v>10</v>
      </c>
    </row>
    <row r="4597" spans="1:5">
      <c r="A4597" s="27"/>
      <c r="B4597" s="28" t="s">
        <v>11</v>
      </c>
      <c r="C4597" s="820"/>
      <c r="D4597" s="29"/>
      <c r="E4597" s="27" t="s">
        <v>12</v>
      </c>
    </row>
    <row r="4598" spans="1:5">
      <c r="A4598" s="30"/>
      <c r="B4598" s="31"/>
      <c r="C4598" s="821" t="s">
        <v>13</v>
      </c>
      <c r="D4598" s="822" t="s">
        <v>14</v>
      </c>
      <c r="E4598" s="821"/>
    </row>
    <row r="4599" spans="1:5">
      <c r="A4599" s="34" t="s">
        <v>407</v>
      </c>
      <c r="B4599" s="280" t="s">
        <v>18</v>
      </c>
      <c r="C4599" s="280" t="s">
        <v>19</v>
      </c>
      <c r="D4599" s="86">
        <v>43190</v>
      </c>
      <c r="E4599" s="89">
        <v>212772</v>
      </c>
    </row>
    <row r="4600" spans="1:5">
      <c r="A4600" s="280"/>
      <c r="B4600" s="280"/>
      <c r="C4600" s="280"/>
      <c r="D4600" s="86"/>
      <c r="E4600" s="89"/>
    </row>
    <row r="4601" spans="1:5">
      <c r="A4601" s="41"/>
      <c r="B4601" s="280"/>
      <c r="C4601" s="280"/>
      <c r="D4601" s="86"/>
      <c r="E4601" s="89"/>
    </row>
    <row r="4602" spans="1:5">
      <c r="A4602" s="41"/>
      <c r="B4602" s="280"/>
      <c r="C4602" s="280"/>
      <c r="D4602" s="38"/>
      <c r="E4602" s="89"/>
    </row>
    <row r="4603" spans="1:5">
      <c r="A4603" s="41"/>
      <c r="B4603" s="280"/>
      <c r="C4603" s="280"/>
      <c r="D4603" s="86"/>
      <c r="E4603" s="89"/>
    </row>
    <row r="4604" spans="1:5">
      <c r="A4604" s="41"/>
      <c r="B4604" s="280"/>
      <c r="C4604" s="282"/>
      <c r="D4604" s="38"/>
      <c r="E4604" s="89"/>
    </row>
    <row r="4605" spans="1:5">
      <c r="A4605" s="41"/>
      <c r="B4605" s="280"/>
      <c r="C4605" s="282"/>
      <c r="D4605" s="86"/>
      <c r="E4605" s="89"/>
    </row>
    <row r="4606" spans="1:5">
      <c r="A4606" s="41"/>
      <c r="B4606" s="280"/>
      <c r="C4606" s="280"/>
      <c r="D4606" s="38"/>
      <c r="E4606" s="89"/>
    </row>
    <row r="4607" spans="1:5">
      <c r="A4607" s="280"/>
      <c r="B4607" s="280"/>
      <c r="C4607" s="280"/>
      <c r="D4607" s="38"/>
      <c r="E4607" s="89"/>
    </row>
    <row r="4608" spans="1:5">
      <c r="A4608" s="41"/>
      <c r="B4608" s="280"/>
      <c r="C4608" s="280"/>
      <c r="D4608" s="38"/>
      <c r="E4608" s="89"/>
    </row>
    <row r="4609" spans="1:5">
      <c r="A4609" s="41"/>
      <c r="B4609" s="281"/>
      <c r="C4609" s="280"/>
      <c r="D4609" s="78"/>
      <c r="E4609" s="89"/>
    </row>
    <row r="4610" spans="1:5">
      <c r="A4610" s="47"/>
      <c r="B4610" s="28"/>
      <c r="C4610" s="27"/>
      <c r="D4610" s="148"/>
      <c r="E4610" s="89"/>
    </row>
    <row r="4611" spans="1:5">
      <c r="A4611" s="47"/>
      <c r="B4611" s="27"/>
      <c r="C4611" s="27"/>
      <c r="D4611" s="27"/>
      <c r="E4611" s="89"/>
    </row>
    <row r="4612" spans="1:5">
      <c r="A4612" s="280"/>
      <c r="B4612" s="280"/>
      <c r="C4612" s="280"/>
      <c r="D4612" s="38"/>
      <c r="E4612" s="89"/>
    </row>
    <row r="4613" spans="1:5">
      <c r="A4613" s="280"/>
      <c r="B4613" s="280"/>
      <c r="C4613" s="280"/>
      <c r="D4613" s="38"/>
      <c r="E4613" s="89"/>
    </row>
    <row r="4614" spans="1:5">
      <c r="A4614" s="41"/>
      <c r="B4614" s="280"/>
      <c r="C4614" s="280"/>
      <c r="D4614" s="38"/>
      <c r="E4614" s="89"/>
    </row>
    <row r="4615" spans="1:5">
      <c r="A4615" s="41"/>
      <c r="B4615" s="280"/>
      <c r="C4615" s="280"/>
      <c r="D4615" s="38"/>
      <c r="E4615" s="89"/>
    </row>
    <row r="4616" spans="1:5">
      <c r="A4616" s="41"/>
      <c r="B4616" s="280"/>
      <c r="C4616" s="280"/>
      <c r="D4616" s="38"/>
      <c r="E4616" s="89"/>
    </row>
    <row r="4617" spans="1:5">
      <c r="A4617" s="280"/>
      <c r="B4617" s="281"/>
      <c r="C4617" s="280"/>
      <c r="D4617" s="45"/>
      <c r="E4617" s="46"/>
    </row>
    <row r="4618" spans="1:5">
      <c r="A4618" s="280"/>
      <c r="B4618" s="281"/>
      <c r="C4618" s="280"/>
      <c r="D4618" s="45"/>
      <c r="E4618" s="46"/>
    </row>
    <row r="4619" spans="1:5">
      <c r="A4619" s="280"/>
      <c r="B4619" s="281"/>
      <c r="C4619" s="280"/>
      <c r="D4619" s="45"/>
      <c r="E4619" s="46"/>
    </row>
    <row r="4620" spans="1:5">
      <c r="A4620" s="280"/>
      <c r="B4620" s="281"/>
      <c r="C4620" s="280"/>
      <c r="D4620" s="45"/>
      <c r="E4620" s="46"/>
    </row>
    <row r="4621" spans="1:5">
      <c r="A4621" s="280"/>
      <c r="B4621" s="281"/>
      <c r="C4621" s="280"/>
      <c r="D4621" s="45"/>
      <c r="E4621" s="46"/>
    </row>
    <row r="4622" spans="1:5">
      <c r="A4622" s="280"/>
      <c r="B4622" s="281"/>
      <c r="C4622" s="280"/>
      <c r="D4622" s="45"/>
      <c r="E4622" s="46"/>
    </row>
    <row r="4623" spans="1:5">
      <c r="A4623" s="280"/>
      <c r="B4623" s="281"/>
      <c r="C4623" s="280"/>
      <c r="D4623" s="45"/>
      <c r="E4623" s="46"/>
    </row>
    <row r="4624" spans="1:5">
      <c r="A4624" s="47"/>
      <c r="B4624" s="48"/>
      <c r="C4624" s="47"/>
      <c r="D4624" s="49"/>
      <c r="E4624" s="50"/>
    </row>
    <row r="4625" spans="1:6">
      <c r="A4625" s="30"/>
      <c r="B4625" s="51"/>
      <c r="C4625" s="30"/>
      <c r="D4625" s="49"/>
      <c r="E4625" s="50"/>
    </row>
    <row r="4626" spans="1:6">
      <c r="A4626" s="52"/>
      <c r="B4626" s="53"/>
      <c r="C4626" s="1238" t="s">
        <v>801</v>
      </c>
      <c r="D4626" s="1239"/>
      <c r="E4626" s="140">
        <f>SUM(E4599:E4625)</f>
        <v>212772</v>
      </c>
    </row>
    <row r="4627" spans="1:6">
      <c r="A4627" s="55" t="s">
        <v>23</v>
      </c>
      <c r="B4627" s="40"/>
      <c r="C4627" s="40"/>
      <c r="D4627" s="40"/>
      <c r="E4627" s="40"/>
    </row>
    <row r="4628" spans="1:6">
      <c r="A4628" s="19" t="s">
        <v>0</v>
      </c>
      <c r="B4628" s="40"/>
      <c r="C4628" s="40"/>
      <c r="D4628" s="40"/>
      <c r="E4628" s="40"/>
    </row>
    <row r="4629" spans="1:6">
      <c r="A4629" s="19" t="s">
        <v>1</v>
      </c>
      <c r="B4629" s="53"/>
      <c r="C4629" s="28"/>
      <c r="D4629" s="28"/>
      <c r="E4629" s="179"/>
    </row>
    <row r="4630" spans="1:6">
      <c r="A4630" s="19"/>
      <c r="B4630" s="20"/>
      <c r="C4630" s="20"/>
      <c r="D4630" s="21"/>
      <c r="E4630" s="22"/>
    </row>
    <row r="4631" spans="1:6">
      <c r="A4631" s="19"/>
      <c r="B4631" s="20"/>
      <c r="C4631" s="19" t="s">
        <v>2</v>
      </c>
      <c r="D4631" s="21"/>
      <c r="E4631" s="21"/>
    </row>
    <row r="4632" spans="1:6">
      <c r="A4632" s="19" t="s">
        <v>3</v>
      </c>
      <c r="B4632" s="23"/>
      <c r="C4632" s="20"/>
      <c r="D4632" s="22"/>
      <c r="E4632" s="22"/>
    </row>
    <row r="4633" spans="1:6">
      <c r="A4633" s="21"/>
      <c r="B4633" s="23"/>
      <c r="C4633" s="20"/>
      <c r="D4633" s="22"/>
      <c r="E4633" s="22"/>
    </row>
    <row r="4634" spans="1:6">
      <c r="A4634" s="21" t="s">
        <v>408</v>
      </c>
      <c r="B4634" s="23"/>
      <c r="C4634" s="20"/>
      <c r="D4634" s="22"/>
      <c r="E4634" s="22"/>
    </row>
    <row r="4635" spans="1:6">
      <c r="A4635" s="21" t="s">
        <v>5</v>
      </c>
      <c r="B4635" s="24"/>
      <c r="C4635" s="21"/>
      <c r="D4635" s="22"/>
      <c r="E4635" s="22"/>
    </row>
    <row r="4636" spans="1:6">
      <c r="A4636" s="21" t="s">
        <v>6</v>
      </c>
      <c r="B4636" s="24"/>
      <c r="C4636" s="21"/>
      <c r="D4636" s="22"/>
      <c r="E4636" s="22"/>
    </row>
    <row r="4637" spans="1:6">
      <c r="A4637" s="820" t="s">
        <v>7</v>
      </c>
      <c r="B4637" s="26" t="s">
        <v>8</v>
      </c>
      <c r="C4637" s="1238" t="s">
        <v>9</v>
      </c>
      <c r="D4637" s="1239"/>
      <c r="E4637" s="820" t="s">
        <v>10</v>
      </c>
    </row>
    <row r="4638" spans="1:6">
      <c r="A4638" s="27"/>
      <c r="B4638" s="28" t="s">
        <v>11</v>
      </c>
      <c r="C4638" s="820"/>
      <c r="D4638" s="29"/>
      <c r="E4638" s="27" t="s">
        <v>12</v>
      </c>
    </row>
    <row r="4639" spans="1:6">
      <c r="A4639" s="30"/>
      <c r="B4639" s="31"/>
      <c r="C4639" s="821" t="s">
        <v>13</v>
      </c>
      <c r="D4639" s="822" t="s">
        <v>14</v>
      </c>
      <c r="E4639" s="821"/>
    </row>
    <row r="4640" spans="1:6">
      <c r="A4640" s="34" t="s">
        <v>409</v>
      </c>
      <c r="B4640" s="280" t="s">
        <v>18</v>
      </c>
      <c r="C4640" s="280" t="s">
        <v>19</v>
      </c>
      <c r="D4640" s="86">
        <v>43220</v>
      </c>
      <c r="E4640" s="89">
        <v>291837</v>
      </c>
      <c r="F4640" s="864" t="s">
        <v>820</v>
      </c>
    </row>
    <row r="4641" spans="1:8" s="279" customFormat="1">
      <c r="A4641" s="280"/>
      <c r="B4641" s="280" t="s">
        <v>18</v>
      </c>
      <c r="C4641" s="280" t="s">
        <v>17</v>
      </c>
      <c r="D4641" s="86">
        <v>43235</v>
      </c>
      <c r="E4641" s="89">
        <v>621243</v>
      </c>
      <c r="F4641" s="864" t="s">
        <v>820</v>
      </c>
      <c r="G4641" s="859"/>
      <c r="H4641" s="859"/>
    </row>
    <row r="4642" spans="1:8" s="279" customFormat="1">
      <c r="A4642" s="280"/>
      <c r="B4642" s="280" t="s">
        <v>18</v>
      </c>
      <c r="C4642" s="280" t="s">
        <v>19</v>
      </c>
      <c r="D4642" s="86">
        <v>43250</v>
      </c>
      <c r="E4642" s="89">
        <v>551222</v>
      </c>
      <c r="F4642" s="864"/>
      <c r="G4642" s="859"/>
      <c r="H4642" s="859"/>
    </row>
    <row r="4643" spans="1:8">
      <c r="A4643" s="41"/>
      <c r="B4643" s="280"/>
      <c r="C4643" s="280"/>
      <c r="D4643" s="86"/>
      <c r="E4643" s="89">
        <v>3</v>
      </c>
    </row>
    <row r="4644" spans="1:8">
      <c r="A4644" s="41"/>
      <c r="B4644" s="280"/>
      <c r="C4644" s="280"/>
      <c r="D4644" s="38"/>
      <c r="E4644" s="89"/>
    </row>
    <row r="4645" spans="1:8">
      <c r="A4645" s="41"/>
      <c r="B4645" s="280"/>
      <c r="C4645" s="282"/>
      <c r="D4645" s="38"/>
      <c r="E4645" s="89"/>
    </row>
    <row r="4646" spans="1:8">
      <c r="A4646" s="41"/>
      <c r="B4646" s="280"/>
      <c r="C4646" s="282"/>
      <c r="D4646" s="86"/>
      <c r="E4646" s="89"/>
    </row>
    <row r="4647" spans="1:8">
      <c r="A4647" s="41"/>
      <c r="B4647" s="280"/>
      <c r="C4647" s="280"/>
      <c r="D4647" s="86"/>
      <c r="E4647" s="89"/>
    </row>
    <row r="4648" spans="1:8">
      <c r="A4648" s="280"/>
      <c r="B4648" s="280"/>
      <c r="C4648" s="280"/>
      <c r="D4648" s="86"/>
      <c r="E4648" s="89"/>
    </row>
    <row r="4649" spans="1:8">
      <c r="A4649" s="41"/>
      <c r="B4649" s="280"/>
      <c r="C4649" s="280"/>
      <c r="D4649" s="86"/>
      <c r="E4649" s="89"/>
    </row>
    <row r="4650" spans="1:8">
      <c r="A4650" s="41"/>
      <c r="B4650" s="281"/>
      <c r="C4650" s="280"/>
      <c r="D4650" s="78"/>
      <c r="E4650" s="89"/>
    </row>
    <row r="4651" spans="1:8">
      <c r="A4651" s="47"/>
      <c r="B4651" s="28"/>
      <c r="C4651" s="27"/>
      <c r="D4651" s="148"/>
      <c r="E4651" s="89"/>
    </row>
    <row r="4652" spans="1:8">
      <c r="A4652" s="47"/>
      <c r="B4652" s="27"/>
      <c r="C4652" s="27"/>
      <c r="D4652" s="27"/>
      <c r="E4652" s="89"/>
    </row>
    <row r="4653" spans="1:8">
      <c r="A4653" s="280"/>
      <c r="B4653" s="280"/>
      <c r="C4653" s="280"/>
      <c r="D4653" s="38"/>
      <c r="E4653" s="89"/>
    </row>
    <row r="4654" spans="1:8">
      <c r="A4654" s="280"/>
      <c r="B4654" s="280"/>
      <c r="C4654" s="280"/>
      <c r="D4654" s="38"/>
      <c r="E4654" s="89"/>
    </row>
    <row r="4655" spans="1:8">
      <c r="A4655" s="41"/>
      <c r="B4655" s="280"/>
      <c r="C4655" s="280"/>
      <c r="D4655" s="38"/>
      <c r="E4655" s="89"/>
    </row>
    <row r="4656" spans="1:8">
      <c r="A4656" s="41"/>
      <c r="B4656" s="280"/>
      <c r="C4656" s="280"/>
      <c r="D4656" s="38"/>
      <c r="E4656" s="89"/>
    </row>
    <row r="4657" spans="1:5">
      <c r="A4657" s="41"/>
      <c r="B4657" s="280"/>
      <c r="C4657" s="280"/>
      <c r="D4657" s="38"/>
      <c r="E4657" s="89"/>
    </row>
    <row r="4658" spans="1:5">
      <c r="A4658" s="280"/>
      <c r="B4658" s="281"/>
      <c r="C4658" s="280"/>
      <c r="D4658" s="45"/>
      <c r="E4658" s="46"/>
    </row>
    <row r="4659" spans="1:5">
      <c r="A4659" s="280"/>
      <c r="B4659" s="281"/>
      <c r="C4659" s="280"/>
      <c r="D4659" s="45"/>
      <c r="E4659" s="46"/>
    </row>
    <row r="4660" spans="1:5">
      <c r="A4660" s="280"/>
      <c r="B4660" s="281"/>
      <c r="C4660" s="280"/>
      <c r="D4660" s="45"/>
      <c r="E4660" s="46"/>
    </row>
    <row r="4661" spans="1:5">
      <c r="A4661" s="280"/>
      <c r="B4661" s="281"/>
      <c r="C4661" s="280"/>
      <c r="D4661" s="45"/>
      <c r="E4661" s="46"/>
    </row>
    <row r="4662" spans="1:5">
      <c r="A4662" s="280"/>
      <c r="B4662" s="281"/>
      <c r="C4662" s="280"/>
      <c r="D4662" s="45"/>
      <c r="E4662" s="46"/>
    </row>
    <row r="4663" spans="1:5">
      <c r="A4663" s="280"/>
      <c r="B4663" s="281"/>
      <c r="C4663" s="280"/>
      <c r="D4663" s="45" t="s">
        <v>29</v>
      </c>
      <c r="E4663" s="46"/>
    </row>
    <row r="4664" spans="1:5">
      <c r="A4664" s="280"/>
      <c r="B4664" s="281"/>
      <c r="C4664" s="280"/>
      <c r="D4664" s="45"/>
      <c r="E4664" s="46"/>
    </row>
    <row r="4665" spans="1:5">
      <c r="A4665" s="47"/>
      <c r="B4665" s="48"/>
      <c r="C4665" s="47"/>
      <c r="D4665" s="49"/>
      <c r="E4665" s="50"/>
    </row>
    <row r="4666" spans="1:5">
      <c r="A4666" s="30"/>
      <c r="B4666" s="51"/>
      <c r="C4666" s="30"/>
      <c r="D4666" s="49"/>
      <c r="E4666" s="50"/>
    </row>
    <row r="4667" spans="1:5">
      <c r="A4667" s="52"/>
      <c r="B4667" s="53"/>
      <c r="C4667" s="1238" t="s">
        <v>801</v>
      </c>
      <c r="D4667" s="1239"/>
      <c r="E4667" s="140">
        <f>SUM(E4640:E4666)</f>
        <v>1464305</v>
      </c>
    </row>
    <row r="4668" spans="1:5">
      <c r="A4668" s="55" t="s">
        <v>23</v>
      </c>
      <c r="B4668" s="40"/>
      <c r="C4668" s="40"/>
      <c r="D4668" s="40"/>
      <c r="E4668" s="40"/>
    </row>
    <row r="4669" spans="1:5">
      <c r="A4669" s="19" t="s">
        <v>0</v>
      </c>
      <c r="B4669" s="40"/>
      <c r="C4669" s="40"/>
      <c r="D4669" s="40"/>
      <c r="E4669" s="40"/>
    </row>
    <row r="4670" spans="1:5">
      <c r="A4670" s="19" t="s">
        <v>1</v>
      </c>
      <c r="B4670" s="53"/>
      <c r="C4670" s="28"/>
      <c r="D4670" s="28"/>
      <c r="E4670" s="179"/>
    </row>
    <row r="4671" spans="1:5">
      <c r="A4671" s="19"/>
      <c r="B4671" s="20"/>
      <c r="C4671" s="20"/>
      <c r="D4671" s="21"/>
      <c r="E4671" s="22"/>
    </row>
    <row r="4672" spans="1:5">
      <c r="A4672" s="19"/>
      <c r="B4672" s="20"/>
      <c r="C4672" s="19" t="s">
        <v>2</v>
      </c>
      <c r="D4672" s="21"/>
      <c r="E4672" s="21"/>
    </row>
    <row r="4673" spans="1:6">
      <c r="A4673" s="19" t="s">
        <v>3</v>
      </c>
      <c r="B4673" s="23"/>
      <c r="C4673" s="20"/>
      <c r="D4673" s="22"/>
      <c r="E4673" s="22"/>
    </row>
    <row r="4674" spans="1:6">
      <c r="A4674" s="21"/>
      <c r="B4674" s="23"/>
      <c r="C4674" s="20"/>
      <c r="D4674" s="22"/>
      <c r="E4674" s="22"/>
    </row>
    <row r="4675" spans="1:6">
      <c r="A4675" s="21" t="s">
        <v>410</v>
      </c>
      <c r="B4675" s="23"/>
      <c r="C4675" s="20"/>
      <c r="D4675" s="22"/>
      <c r="E4675" s="22"/>
    </row>
    <row r="4676" spans="1:6">
      <c r="A4676" s="21" t="s">
        <v>5</v>
      </c>
      <c r="B4676" s="24"/>
      <c r="C4676" s="21"/>
      <c r="D4676" s="22"/>
      <c r="E4676" s="22"/>
    </row>
    <row r="4677" spans="1:6">
      <c r="A4677" s="21" t="s">
        <v>6</v>
      </c>
      <c r="B4677" s="24"/>
      <c r="C4677" s="21"/>
      <c r="D4677" s="22"/>
      <c r="E4677" s="22"/>
    </row>
    <row r="4678" spans="1:6">
      <c r="A4678" s="820" t="s">
        <v>7</v>
      </c>
      <c r="B4678" s="26" t="s">
        <v>8</v>
      </c>
      <c r="C4678" s="1238" t="s">
        <v>9</v>
      </c>
      <c r="D4678" s="1239"/>
      <c r="E4678" s="820" t="s">
        <v>10</v>
      </c>
    </row>
    <row r="4679" spans="1:6">
      <c r="A4679" s="27"/>
      <c r="B4679" s="28" t="s">
        <v>11</v>
      </c>
      <c r="C4679" s="820"/>
      <c r="D4679" s="29"/>
      <c r="E4679" s="27" t="s">
        <v>12</v>
      </c>
    </row>
    <row r="4680" spans="1:6">
      <c r="A4680" s="30"/>
      <c r="B4680" s="31"/>
      <c r="C4680" s="821" t="s">
        <v>13</v>
      </c>
      <c r="D4680" s="822" t="s">
        <v>14</v>
      </c>
      <c r="E4680" s="821"/>
    </row>
    <row r="4681" spans="1:6">
      <c r="A4681" s="34" t="s">
        <v>411</v>
      </c>
      <c r="B4681" s="280" t="s">
        <v>549</v>
      </c>
      <c r="C4681" s="280"/>
      <c r="D4681" s="184">
        <v>42704</v>
      </c>
      <c r="E4681" s="91">
        <v>-1055.8800000000001</v>
      </c>
    </row>
    <row r="4682" spans="1:6">
      <c r="A4682" s="280"/>
      <c r="B4682" s="280" t="s">
        <v>200</v>
      </c>
      <c r="C4682" s="280"/>
      <c r="D4682" s="184">
        <v>42735</v>
      </c>
      <c r="E4682" s="91">
        <v>10588</v>
      </c>
    </row>
    <row r="4683" spans="1:6">
      <c r="A4683" s="41"/>
      <c r="B4683" s="280" t="s">
        <v>18</v>
      </c>
      <c r="C4683" s="280" t="s">
        <v>19</v>
      </c>
      <c r="D4683" s="86">
        <v>43250</v>
      </c>
      <c r="E4683" s="89">
        <f>924004</f>
        <v>924004</v>
      </c>
      <c r="F4683" s="864" t="s">
        <v>820</v>
      </c>
    </row>
    <row r="4684" spans="1:6">
      <c r="A4684" s="280"/>
      <c r="B4684" s="280"/>
      <c r="C4684" s="280"/>
      <c r="D4684" s="86"/>
      <c r="E4684" s="89">
        <v>1</v>
      </c>
    </row>
    <row r="4685" spans="1:6">
      <c r="A4685" s="41"/>
      <c r="B4685" s="280"/>
      <c r="C4685" s="280"/>
      <c r="D4685" s="38"/>
      <c r="E4685" s="89"/>
    </row>
    <row r="4686" spans="1:6">
      <c r="A4686" s="41"/>
      <c r="B4686" s="280"/>
      <c r="C4686" s="280"/>
      <c r="D4686" s="38"/>
      <c r="E4686" s="89"/>
    </row>
    <row r="4687" spans="1:6">
      <c r="A4687" s="41"/>
      <c r="B4687" s="280"/>
      <c r="C4687" s="280"/>
      <c r="D4687" s="38"/>
      <c r="E4687" s="89"/>
    </row>
    <row r="4688" spans="1:6">
      <c r="A4688" s="41"/>
      <c r="B4688" s="280"/>
      <c r="C4688" s="280"/>
      <c r="D4688" s="86"/>
      <c r="E4688" s="89"/>
    </row>
    <row r="4689" spans="1:5">
      <c r="A4689" s="41"/>
      <c r="B4689" s="280"/>
      <c r="C4689" s="280"/>
      <c r="D4689" s="184"/>
      <c r="E4689" s="91"/>
    </row>
    <row r="4690" spans="1:5">
      <c r="A4690" s="280"/>
      <c r="B4690" s="280"/>
      <c r="C4690" s="280"/>
      <c r="D4690" s="86"/>
      <c r="E4690" s="89"/>
    </row>
    <row r="4691" spans="1:5">
      <c r="A4691" s="41"/>
      <c r="B4691" s="280"/>
      <c r="C4691" s="280"/>
      <c r="D4691" s="86"/>
      <c r="E4691" s="89"/>
    </row>
    <row r="4692" spans="1:5">
      <c r="A4692" s="41"/>
      <c r="B4692" s="281"/>
      <c r="C4692" s="280"/>
      <c r="D4692" s="78"/>
      <c r="E4692" s="89"/>
    </row>
    <row r="4693" spans="1:5">
      <c r="A4693" s="47"/>
      <c r="B4693" s="28"/>
      <c r="C4693" s="27"/>
      <c r="D4693" s="148"/>
      <c r="E4693" s="89"/>
    </row>
    <row r="4694" spans="1:5">
      <c r="A4694" s="47"/>
      <c r="B4694" s="27"/>
      <c r="C4694" s="27"/>
      <c r="D4694" s="27"/>
      <c r="E4694" s="89"/>
    </row>
    <row r="4695" spans="1:5">
      <c r="A4695" s="280"/>
      <c r="B4695" s="280"/>
      <c r="C4695" s="280"/>
      <c r="D4695" s="38"/>
      <c r="E4695" s="89"/>
    </row>
    <row r="4696" spans="1:5">
      <c r="A4696" s="280"/>
      <c r="B4696" s="280"/>
      <c r="C4696" s="280"/>
      <c r="D4696" s="38"/>
      <c r="E4696" s="89"/>
    </row>
    <row r="4697" spans="1:5">
      <c r="A4697" s="41"/>
      <c r="B4697" s="280"/>
      <c r="C4697" s="280"/>
      <c r="D4697" s="38"/>
      <c r="E4697" s="89"/>
    </row>
    <row r="4698" spans="1:5">
      <c r="A4698" s="41"/>
      <c r="B4698" s="280"/>
      <c r="C4698" s="280"/>
      <c r="D4698" s="38"/>
      <c r="E4698" s="89"/>
    </row>
    <row r="4699" spans="1:5">
      <c r="A4699" s="41"/>
      <c r="B4699" s="280"/>
      <c r="C4699" s="280"/>
      <c r="D4699" s="38"/>
      <c r="E4699" s="89"/>
    </row>
    <row r="4700" spans="1:5">
      <c r="A4700" s="280"/>
      <c r="B4700" s="281"/>
      <c r="C4700" s="280"/>
      <c r="D4700" s="45"/>
      <c r="E4700" s="46"/>
    </row>
    <row r="4701" spans="1:5">
      <c r="A4701" s="280"/>
      <c r="B4701" s="281"/>
      <c r="C4701" s="280"/>
      <c r="D4701" s="45"/>
      <c r="E4701" s="46"/>
    </row>
    <row r="4702" spans="1:5">
      <c r="A4702" s="280"/>
      <c r="B4702" s="281"/>
      <c r="C4702" s="280"/>
      <c r="D4702" s="45"/>
      <c r="E4702" s="46"/>
    </row>
    <row r="4703" spans="1:5">
      <c r="A4703" s="280"/>
      <c r="B4703" s="281"/>
      <c r="C4703" s="280"/>
      <c r="D4703" s="45"/>
      <c r="E4703" s="46"/>
    </row>
    <row r="4704" spans="1:5">
      <c r="A4704" s="280"/>
      <c r="B4704" s="281"/>
      <c r="C4704" s="280"/>
      <c r="D4704" s="45" t="s">
        <v>29</v>
      </c>
      <c r="E4704" s="46"/>
    </row>
    <row r="4705" spans="1:5">
      <c r="A4705" s="280"/>
      <c r="B4705" s="281"/>
      <c r="C4705" s="280"/>
      <c r="D4705" s="45"/>
      <c r="E4705" s="46"/>
    </row>
    <row r="4706" spans="1:5">
      <c r="A4706" s="47"/>
      <c r="B4706" s="48"/>
      <c r="C4706" s="47"/>
      <c r="D4706" s="49"/>
      <c r="E4706" s="50"/>
    </row>
    <row r="4707" spans="1:5">
      <c r="A4707" s="30"/>
      <c r="B4707" s="51"/>
      <c r="C4707" s="30"/>
      <c r="D4707" s="49"/>
      <c r="E4707" s="50"/>
    </row>
    <row r="4708" spans="1:5">
      <c r="A4708" s="52"/>
      <c r="B4708" s="53"/>
      <c r="C4708" s="1238" t="s">
        <v>801</v>
      </c>
      <c r="D4708" s="1239"/>
      <c r="E4708" s="140">
        <f>SUM(E4681:E4707)</f>
        <v>933537.12</v>
      </c>
    </row>
    <row r="4709" spans="1:5">
      <c r="A4709" s="55" t="s">
        <v>23</v>
      </c>
      <c r="B4709" s="40"/>
      <c r="C4709" s="40"/>
      <c r="D4709" s="40"/>
      <c r="E4709" s="40"/>
    </row>
    <row r="4710" spans="1:5">
      <c r="A4710" s="19" t="s">
        <v>0</v>
      </c>
      <c r="B4710" s="40"/>
      <c r="C4710" s="40"/>
      <c r="D4710" s="40"/>
      <c r="E4710" s="40"/>
    </row>
    <row r="4711" spans="1:5">
      <c r="A4711" s="19" t="s">
        <v>1</v>
      </c>
      <c r="B4711" s="53"/>
      <c r="C4711" s="28"/>
      <c r="D4711" s="28"/>
      <c r="E4711" s="179"/>
    </row>
    <row r="4712" spans="1:5">
      <c r="A4712" s="19"/>
      <c r="B4712" s="20"/>
      <c r="C4712" s="20"/>
      <c r="D4712" s="21"/>
      <c r="E4712" s="22"/>
    </row>
    <row r="4713" spans="1:5">
      <c r="A4713" s="19"/>
      <c r="B4713" s="20"/>
      <c r="C4713" s="19" t="s">
        <v>2</v>
      </c>
      <c r="D4713" s="21"/>
      <c r="E4713" s="21"/>
    </row>
    <row r="4714" spans="1:5">
      <c r="A4714" s="19" t="s">
        <v>3</v>
      </c>
      <c r="B4714" s="23"/>
      <c r="C4714" s="20"/>
      <c r="D4714" s="22"/>
      <c r="E4714" s="22"/>
    </row>
    <row r="4715" spans="1:5">
      <c r="A4715" s="21"/>
      <c r="B4715" s="23"/>
      <c r="C4715" s="20"/>
      <c r="D4715" s="22"/>
      <c r="E4715" s="22"/>
    </row>
    <row r="4716" spans="1:5">
      <c r="A4716" s="21" t="s">
        <v>412</v>
      </c>
      <c r="B4716" s="23"/>
      <c r="C4716" s="20"/>
      <c r="D4716" s="22"/>
      <c r="E4716" s="22"/>
    </row>
    <row r="4717" spans="1:5">
      <c r="A4717" s="21" t="s">
        <v>5</v>
      </c>
      <c r="B4717" s="24"/>
      <c r="C4717" s="21"/>
      <c r="D4717" s="22"/>
      <c r="E4717" s="22"/>
    </row>
    <row r="4718" spans="1:5">
      <c r="A4718" s="21" t="s">
        <v>6</v>
      </c>
      <c r="B4718" s="24"/>
      <c r="C4718" s="21"/>
      <c r="D4718" s="22"/>
      <c r="E4718" s="22"/>
    </row>
    <row r="4719" spans="1:5">
      <c r="A4719" s="820" t="s">
        <v>7</v>
      </c>
      <c r="B4719" s="26" t="s">
        <v>8</v>
      </c>
      <c r="C4719" s="1238" t="s">
        <v>9</v>
      </c>
      <c r="D4719" s="1239"/>
      <c r="E4719" s="820" t="s">
        <v>10</v>
      </c>
    </row>
    <row r="4720" spans="1:5">
      <c r="A4720" s="27"/>
      <c r="B4720" s="28" t="s">
        <v>11</v>
      </c>
      <c r="C4720" s="820"/>
      <c r="D4720" s="29"/>
      <c r="E4720" s="27" t="s">
        <v>12</v>
      </c>
    </row>
    <row r="4721" spans="1:8">
      <c r="A4721" s="30"/>
      <c r="B4721" s="31"/>
      <c r="C4721" s="821" t="s">
        <v>13</v>
      </c>
      <c r="D4721" s="822" t="s">
        <v>14</v>
      </c>
      <c r="E4721" s="821"/>
    </row>
    <row r="4722" spans="1:8">
      <c r="A4722" s="34" t="s">
        <v>413</v>
      </c>
      <c r="B4722" s="280" t="s">
        <v>299</v>
      </c>
      <c r="C4722" s="280" t="s">
        <v>17</v>
      </c>
      <c r="D4722" s="86">
        <v>42109</v>
      </c>
      <c r="E4722" s="95">
        <v>-22776</v>
      </c>
    </row>
    <row r="4723" spans="1:8">
      <c r="A4723" s="41"/>
      <c r="B4723" s="280" t="s">
        <v>18</v>
      </c>
      <c r="C4723" s="280" t="s">
        <v>19</v>
      </c>
      <c r="D4723" s="42">
        <v>43190</v>
      </c>
      <c r="E4723" s="834">
        <v>294098</v>
      </c>
      <c r="F4723" s="864">
        <v>3633</v>
      </c>
    </row>
    <row r="4724" spans="1:8" s="279" customFormat="1">
      <c r="A4724" s="41"/>
      <c r="B4724" s="280" t="s">
        <v>18</v>
      </c>
      <c r="C4724" s="280" t="s">
        <v>17</v>
      </c>
      <c r="D4724" s="42">
        <v>43205</v>
      </c>
      <c r="E4724" s="834">
        <v>560045</v>
      </c>
      <c r="F4724" s="864">
        <v>3633</v>
      </c>
      <c r="G4724" s="859"/>
      <c r="H4724" s="859"/>
    </row>
    <row r="4725" spans="1:8" s="279" customFormat="1">
      <c r="A4725" s="41"/>
      <c r="B4725" s="280" t="s">
        <v>18</v>
      </c>
      <c r="C4725" s="280" t="s">
        <v>19</v>
      </c>
      <c r="D4725" s="42">
        <v>43250</v>
      </c>
      <c r="E4725" s="89">
        <v>1321880</v>
      </c>
      <c r="F4725" s="864">
        <f>54225+1267655</f>
        <v>1321880</v>
      </c>
      <c r="G4725" s="859"/>
      <c r="H4725" s="859"/>
    </row>
    <row r="4726" spans="1:8">
      <c r="A4726" s="280"/>
      <c r="B4726" s="280"/>
      <c r="C4726" s="280"/>
      <c r="D4726" s="38"/>
      <c r="E4726" s="89">
        <v>-174</v>
      </c>
    </row>
    <row r="4727" spans="1:8">
      <c r="A4727" s="280"/>
      <c r="B4727" s="280"/>
      <c r="C4727" s="280"/>
      <c r="D4727" s="38"/>
      <c r="E4727" s="89"/>
    </row>
    <row r="4728" spans="1:8">
      <c r="A4728" s="280"/>
      <c r="B4728" s="280"/>
      <c r="C4728" s="280"/>
      <c r="D4728" s="38"/>
      <c r="E4728" s="89"/>
    </row>
    <row r="4729" spans="1:8" s="279" customFormat="1">
      <c r="A4729" s="41"/>
      <c r="B4729" s="280"/>
      <c r="C4729" s="280"/>
      <c r="D4729" s="42"/>
      <c r="E4729" s="89"/>
      <c r="F4729" s="864"/>
      <c r="G4729" s="859"/>
      <c r="H4729" s="859"/>
    </row>
    <row r="4730" spans="1:8" s="279" customFormat="1">
      <c r="A4730" s="41"/>
      <c r="B4730" s="280"/>
      <c r="C4730" s="280"/>
      <c r="D4730" s="42"/>
      <c r="E4730" s="89"/>
      <c r="F4730" s="864"/>
      <c r="G4730" s="859"/>
      <c r="H4730" s="859"/>
    </row>
    <row r="4731" spans="1:8" s="279" customFormat="1">
      <c r="A4731" s="41"/>
      <c r="B4731" s="280"/>
      <c r="C4731" s="280"/>
      <c r="D4731" s="42"/>
      <c r="E4731" s="89"/>
      <c r="F4731" s="864"/>
      <c r="G4731" s="859"/>
      <c r="H4731" s="859"/>
    </row>
    <row r="4732" spans="1:8" s="279" customFormat="1">
      <c r="A4732" s="41"/>
      <c r="B4732" s="280"/>
      <c r="C4732" s="280"/>
      <c r="D4732" s="42"/>
      <c r="E4732" s="89"/>
      <c r="F4732" s="864"/>
      <c r="G4732" s="859"/>
      <c r="H4732" s="859"/>
    </row>
    <row r="4733" spans="1:8" s="279" customFormat="1">
      <c r="A4733" s="41"/>
      <c r="B4733" s="280"/>
      <c r="C4733" s="280"/>
      <c r="D4733" s="42"/>
      <c r="E4733" s="89"/>
      <c r="F4733" s="864"/>
      <c r="G4733" s="859"/>
      <c r="H4733" s="859"/>
    </row>
    <row r="4734" spans="1:8">
      <c r="A4734" s="280"/>
      <c r="B4734" s="280"/>
      <c r="C4734" s="280"/>
      <c r="D4734" s="38"/>
      <c r="E4734" s="90"/>
    </row>
    <row r="4735" spans="1:8">
      <c r="A4735" s="41"/>
      <c r="B4735" s="280"/>
      <c r="C4735" s="280"/>
      <c r="D4735" s="38"/>
      <c r="E4735" s="89"/>
    </row>
    <row r="4736" spans="1:8">
      <c r="A4736" s="47"/>
      <c r="B4736" s="116"/>
      <c r="C4736" s="280"/>
      <c r="D4736" s="147"/>
      <c r="E4736" s="89"/>
    </row>
    <row r="4737" spans="1:5">
      <c r="A4737" s="47"/>
      <c r="B4737" s="280"/>
      <c r="C4737" s="280"/>
      <c r="D4737" s="38"/>
      <c r="E4737" s="89"/>
    </row>
    <row r="4738" spans="1:5">
      <c r="A4738" s="280"/>
      <c r="B4738" s="280"/>
      <c r="C4738" s="280"/>
      <c r="D4738" s="38"/>
      <c r="E4738" s="89"/>
    </row>
    <row r="4739" spans="1:5">
      <c r="A4739" s="280"/>
      <c r="B4739" s="280"/>
      <c r="C4739" s="280"/>
      <c r="D4739" s="38"/>
      <c r="E4739" s="89"/>
    </row>
    <row r="4740" spans="1:5">
      <c r="A4740" s="280"/>
      <c r="B4740" s="280"/>
      <c r="C4740" s="280"/>
      <c r="D4740" s="42"/>
      <c r="E4740" s="46"/>
    </row>
    <row r="4741" spans="1:5">
      <c r="A4741" s="280"/>
      <c r="B4741" s="280"/>
      <c r="C4741" s="280"/>
      <c r="D4741" s="42"/>
      <c r="E4741" s="46"/>
    </row>
    <row r="4742" spans="1:5">
      <c r="A4742" s="280"/>
      <c r="B4742" s="280"/>
      <c r="C4742" s="280"/>
      <c r="D4742" s="42"/>
      <c r="E4742" s="46"/>
    </row>
    <row r="4743" spans="1:5">
      <c r="A4743" s="280"/>
      <c r="B4743" s="280"/>
      <c r="C4743" s="280"/>
      <c r="D4743" s="42"/>
      <c r="E4743" s="46"/>
    </row>
    <row r="4744" spans="1:5">
      <c r="A4744" s="280"/>
      <c r="B4744" s="280"/>
      <c r="C4744" s="280"/>
      <c r="D4744" s="42"/>
      <c r="E4744" s="46"/>
    </row>
    <row r="4745" spans="1:5">
      <c r="A4745" s="280"/>
      <c r="B4745" s="280"/>
      <c r="C4745" s="280"/>
      <c r="D4745" s="42"/>
      <c r="E4745" s="46"/>
    </row>
    <row r="4746" spans="1:5">
      <c r="A4746" s="280"/>
      <c r="B4746" s="280"/>
      <c r="C4746" s="280"/>
      <c r="D4746" s="38"/>
      <c r="E4746" s="89"/>
    </row>
    <row r="4747" spans="1:5">
      <c r="A4747" s="47"/>
      <c r="B4747" s="48"/>
      <c r="C4747" s="47"/>
      <c r="D4747" s="49"/>
      <c r="E4747" s="50"/>
    </row>
    <row r="4748" spans="1:5">
      <c r="A4748" s="30"/>
      <c r="B4748" s="51"/>
      <c r="C4748" s="30"/>
      <c r="D4748" s="49"/>
      <c r="E4748" s="50"/>
    </row>
    <row r="4749" spans="1:5">
      <c r="A4749" s="52"/>
      <c r="B4749" s="53"/>
      <c r="C4749" s="1238" t="s">
        <v>801</v>
      </c>
      <c r="D4749" s="1239"/>
      <c r="E4749" s="140">
        <f>SUM(E4722:E4748)</f>
        <v>2153073</v>
      </c>
    </row>
    <row r="4750" spans="1:5">
      <c r="A4750" s="55" t="s">
        <v>23</v>
      </c>
      <c r="B4750" s="40"/>
      <c r="C4750" s="40"/>
      <c r="D4750" s="40"/>
      <c r="E4750" s="40"/>
    </row>
    <row r="4751" spans="1:5">
      <c r="A4751" s="19" t="s">
        <v>0</v>
      </c>
      <c r="B4751" s="40"/>
      <c r="C4751" s="40"/>
      <c r="D4751" s="40"/>
      <c r="E4751" s="40"/>
    </row>
    <row r="4752" spans="1:5">
      <c r="A4752" s="19" t="s">
        <v>1</v>
      </c>
      <c r="B4752" s="53"/>
      <c r="C4752" s="28"/>
      <c r="D4752" s="28"/>
      <c r="E4752" s="179"/>
    </row>
    <row r="4753" spans="1:6">
      <c r="A4753" s="19"/>
      <c r="B4753" s="20"/>
      <c r="C4753" s="20"/>
      <c r="D4753" s="21"/>
      <c r="E4753" s="22"/>
    </row>
    <row r="4754" spans="1:6">
      <c r="A4754" s="19"/>
      <c r="B4754" s="20"/>
      <c r="C4754" s="19" t="s">
        <v>2</v>
      </c>
      <c r="D4754" s="21"/>
      <c r="E4754" s="21"/>
    </row>
    <row r="4755" spans="1:6">
      <c r="A4755" s="19" t="s">
        <v>3</v>
      </c>
      <c r="B4755" s="23"/>
      <c r="C4755" s="20"/>
      <c r="D4755" s="22"/>
      <c r="E4755" s="22"/>
    </row>
    <row r="4756" spans="1:6">
      <c r="A4756" s="21"/>
      <c r="B4756" s="23"/>
      <c r="C4756" s="20"/>
      <c r="D4756" s="22"/>
      <c r="E4756" s="22"/>
    </row>
    <row r="4757" spans="1:6">
      <c r="A4757" s="21" t="s">
        <v>414</v>
      </c>
      <c r="B4757" s="23"/>
      <c r="C4757" s="20"/>
      <c r="D4757" s="22"/>
      <c r="E4757" s="22"/>
    </row>
    <row r="4758" spans="1:6">
      <c r="A4758" s="21" t="s">
        <v>5</v>
      </c>
      <c r="B4758" s="24"/>
      <c r="C4758" s="21"/>
      <c r="D4758" s="22"/>
      <c r="E4758" s="22"/>
    </row>
    <row r="4759" spans="1:6">
      <c r="A4759" s="21" t="s">
        <v>6</v>
      </c>
      <c r="B4759" s="24"/>
      <c r="C4759" s="21"/>
      <c r="D4759" s="22"/>
      <c r="E4759" s="22"/>
    </row>
    <row r="4760" spans="1:6">
      <c r="A4760" s="820" t="s">
        <v>7</v>
      </c>
      <c r="B4760" s="26" t="s">
        <v>8</v>
      </c>
      <c r="C4760" s="1238" t="s">
        <v>9</v>
      </c>
      <c r="D4760" s="1239"/>
      <c r="E4760" s="820" t="s">
        <v>10</v>
      </c>
    </row>
    <row r="4761" spans="1:6">
      <c r="A4761" s="27"/>
      <c r="B4761" s="28" t="s">
        <v>11</v>
      </c>
      <c r="C4761" s="820"/>
      <c r="D4761" s="29"/>
      <c r="E4761" s="27" t="s">
        <v>12</v>
      </c>
    </row>
    <row r="4762" spans="1:6">
      <c r="A4762" s="30"/>
      <c r="B4762" s="31"/>
      <c r="C4762" s="821" t="s">
        <v>13</v>
      </c>
      <c r="D4762" s="822" t="s">
        <v>14</v>
      </c>
      <c r="E4762" s="821"/>
    </row>
    <row r="4763" spans="1:6">
      <c r="A4763" s="34" t="s">
        <v>415</v>
      </c>
      <c r="B4763" s="280" t="s">
        <v>416</v>
      </c>
      <c r="C4763" s="280" t="s">
        <v>17</v>
      </c>
      <c r="D4763" s="86">
        <v>42292</v>
      </c>
      <c r="E4763" s="90">
        <v>-70201</v>
      </c>
    </row>
    <row r="4764" spans="1:6">
      <c r="A4764" s="41"/>
      <c r="B4764" s="280" t="s">
        <v>18</v>
      </c>
      <c r="C4764" s="280" t="s">
        <v>19</v>
      </c>
      <c r="D4764" s="86">
        <v>43220</v>
      </c>
      <c r="E4764" s="874">
        <f>1483876-3826</f>
        <v>1480050</v>
      </c>
      <c r="F4764" s="864">
        <v>3641</v>
      </c>
    </row>
    <row r="4765" spans="1:6">
      <c r="A4765" s="41"/>
      <c r="B4765" s="280" t="s">
        <v>18</v>
      </c>
      <c r="C4765" s="280" t="s">
        <v>19</v>
      </c>
      <c r="D4765" s="86">
        <v>43205</v>
      </c>
      <c r="E4765" s="874">
        <f>964725-46029</f>
        <v>918696</v>
      </c>
      <c r="F4765" s="864">
        <v>3641</v>
      </c>
    </row>
    <row r="4766" spans="1:6">
      <c r="A4766" s="41"/>
      <c r="B4766" s="280" t="s">
        <v>18</v>
      </c>
      <c r="C4766" s="280" t="s">
        <v>19</v>
      </c>
      <c r="D4766" s="86">
        <v>43220</v>
      </c>
      <c r="E4766" s="89">
        <f>1483876-3826</f>
        <v>1480050</v>
      </c>
      <c r="F4766" s="864" t="s">
        <v>830</v>
      </c>
    </row>
    <row r="4767" spans="1:6">
      <c r="A4767" s="41"/>
      <c r="B4767" s="280"/>
      <c r="C4767" s="282"/>
      <c r="D4767" s="86"/>
      <c r="E4767" s="89"/>
    </row>
    <row r="4768" spans="1:6">
      <c r="A4768" s="41"/>
      <c r="B4768" s="280"/>
      <c r="C4768" s="280"/>
      <c r="D4768" s="38"/>
      <c r="E4768" s="89"/>
    </row>
    <row r="4769" spans="1:5">
      <c r="A4769" s="280"/>
      <c r="B4769" s="280"/>
      <c r="C4769" s="280"/>
      <c r="D4769" s="86"/>
      <c r="E4769" s="90"/>
    </row>
    <row r="4770" spans="1:5">
      <c r="A4770" s="41"/>
      <c r="B4770" s="280"/>
      <c r="C4770" s="280"/>
      <c r="D4770" s="38"/>
      <c r="E4770" s="89"/>
    </row>
    <row r="4771" spans="1:5">
      <c r="A4771" s="41"/>
      <c r="B4771" s="280"/>
      <c r="C4771" s="280"/>
      <c r="D4771" s="38"/>
      <c r="E4771" s="89"/>
    </row>
    <row r="4772" spans="1:5">
      <c r="A4772" s="47"/>
      <c r="B4772" s="28"/>
      <c r="C4772" s="27"/>
      <c r="D4772" s="148"/>
      <c r="E4772" s="89"/>
    </row>
    <row r="4773" spans="1:5">
      <c r="A4773" s="47"/>
      <c r="B4773" s="27"/>
      <c r="C4773" s="27"/>
      <c r="D4773" s="27"/>
      <c r="E4773" s="89"/>
    </row>
    <row r="4774" spans="1:5">
      <c r="A4774" s="280"/>
      <c r="B4774" s="280"/>
      <c r="C4774" s="280"/>
      <c r="D4774" s="38"/>
      <c r="E4774" s="89"/>
    </row>
    <row r="4775" spans="1:5">
      <c r="A4775" s="280"/>
      <c r="B4775" s="280"/>
      <c r="C4775" s="280"/>
      <c r="D4775" s="38"/>
      <c r="E4775" s="89"/>
    </row>
    <row r="4776" spans="1:5">
      <c r="A4776" s="41"/>
      <c r="B4776" s="280"/>
      <c r="C4776" s="280"/>
      <c r="D4776" s="38"/>
      <c r="E4776" s="89"/>
    </row>
    <row r="4777" spans="1:5">
      <c r="A4777" s="41"/>
      <c r="B4777" s="280"/>
      <c r="C4777" s="280"/>
      <c r="D4777" s="38"/>
      <c r="E4777" s="89"/>
    </row>
    <row r="4778" spans="1:5">
      <c r="A4778" s="41"/>
      <c r="B4778" s="281"/>
      <c r="C4778" s="280"/>
      <c r="D4778" s="42"/>
      <c r="E4778" s="89"/>
    </row>
    <row r="4779" spans="1:5">
      <c r="A4779" s="41"/>
      <c r="B4779" s="281"/>
      <c r="C4779" s="280"/>
      <c r="D4779" s="42"/>
      <c r="E4779" s="89"/>
    </row>
    <row r="4780" spans="1:5">
      <c r="A4780" s="41"/>
      <c r="B4780" s="281"/>
      <c r="C4780" s="280"/>
      <c r="D4780" s="42"/>
      <c r="E4780" s="89"/>
    </row>
    <row r="4781" spans="1:5">
      <c r="A4781" s="280"/>
      <c r="B4781" s="281"/>
      <c r="C4781" s="280"/>
      <c r="D4781" s="45"/>
      <c r="E4781" s="46"/>
    </row>
    <row r="4782" spans="1:5">
      <c r="A4782" s="280"/>
      <c r="B4782" s="281"/>
      <c r="C4782" s="280"/>
      <c r="D4782" s="45"/>
      <c r="E4782" s="46"/>
    </row>
    <row r="4783" spans="1:5">
      <c r="A4783" s="280"/>
      <c r="B4783" s="281"/>
      <c r="C4783" s="280"/>
      <c r="D4783" s="45" t="s">
        <v>29</v>
      </c>
      <c r="E4783" s="46"/>
    </row>
    <row r="4784" spans="1:5">
      <c r="A4784" s="280"/>
      <c r="B4784" s="281"/>
      <c r="C4784" s="280"/>
      <c r="D4784" s="45"/>
      <c r="E4784" s="46"/>
    </row>
    <row r="4785" spans="1:5">
      <c r="A4785" s="47"/>
      <c r="B4785" s="48"/>
      <c r="C4785" s="47"/>
      <c r="D4785" s="49"/>
      <c r="E4785" s="50"/>
    </row>
    <row r="4786" spans="1:5">
      <c r="A4786" s="30"/>
      <c r="B4786" s="51"/>
      <c r="C4786" s="30"/>
      <c r="D4786" s="49"/>
      <c r="E4786" s="50"/>
    </row>
    <row r="4787" spans="1:5">
      <c r="A4787" s="52"/>
      <c r="B4787" s="53"/>
      <c r="C4787" s="1238" t="s">
        <v>801</v>
      </c>
      <c r="D4787" s="1239"/>
      <c r="E4787" s="140">
        <f>SUM(E4763:E4786)</f>
        <v>3808595</v>
      </c>
    </row>
    <row r="4788" spans="1:5">
      <c r="A4788" s="55" t="s">
        <v>23</v>
      </c>
      <c r="B4788" s="40"/>
      <c r="C4788" s="40"/>
      <c r="D4788" s="40"/>
      <c r="E4788" s="40"/>
    </row>
    <row r="4789" spans="1:5">
      <c r="A4789" s="19" t="s">
        <v>0</v>
      </c>
      <c r="B4789" s="40"/>
      <c r="C4789" s="40"/>
      <c r="D4789" s="40"/>
      <c r="E4789" s="40"/>
    </row>
    <row r="4790" spans="1:5">
      <c r="A4790" s="19" t="s">
        <v>1</v>
      </c>
      <c r="B4790" s="53"/>
      <c r="C4790" s="28"/>
      <c r="D4790" s="28"/>
      <c r="E4790" s="179"/>
    </row>
    <row r="4791" spans="1:5">
      <c r="A4791" s="19"/>
      <c r="B4791" s="20"/>
      <c r="C4791" s="20"/>
      <c r="D4791" s="21"/>
      <c r="E4791" s="22"/>
    </row>
    <row r="4792" spans="1:5">
      <c r="A4792" s="19"/>
      <c r="B4792" s="20"/>
      <c r="C4792" s="19" t="s">
        <v>2</v>
      </c>
      <c r="D4792" s="21"/>
      <c r="E4792" s="21"/>
    </row>
    <row r="4793" spans="1:5">
      <c r="A4793" s="19" t="s">
        <v>3</v>
      </c>
      <c r="B4793" s="23"/>
      <c r="C4793" s="20"/>
      <c r="D4793" s="22"/>
      <c r="E4793" s="22"/>
    </row>
    <row r="4794" spans="1:5">
      <c r="A4794" s="21"/>
      <c r="B4794" s="23"/>
      <c r="C4794" s="20"/>
      <c r="D4794" s="22"/>
      <c r="E4794" s="22"/>
    </row>
    <row r="4795" spans="1:5">
      <c r="A4795" s="21" t="s">
        <v>417</v>
      </c>
      <c r="B4795" s="23"/>
      <c r="C4795" s="20"/>
      <c r="D4795" s="22"/>
      <c r="E4795" s="22"/>
    </row>
    <row r="4796" spans="1:5">
      <c r="A4796" s="21" t="s">
        <v>5</v>
      </c>
      <c r="B4796" s="24"/>
      <c r="C4796" s="21"/>
      <c r="D4796" s="22"/>
      <c r="E4796" s="22"/>
    </row>
    <row r="4797" spans="1:5">
      <c r="A4797" s="21" t="s">
        <v>6</v>
      </c>
      <c r="B4797" s="24"/>
      <c r="C4797" s="21"/>
      <c r="D4797" s="22"/>
      <c r="E4797" s="22"/>
    </row>
    <row r="4798" spans="1:5">
      <c r="A4798" s="820" t="s">
        <v>7</v>
      </c>
      <c r="B4798" s="26" t="s">
        <v>8</v>
      </c>
      <c r="C4798" s="1238" t="s">
        <v>9</v>
      </c>
      <c r="D4798" s="1239"/>
      <c r="E4798" s="820" t="s">
        <v>10</v>
      </c>
    </row>
    <row r="4799" spans="1:5">
      <c r="A4799" s="27"/>
      <c r="B4799" s="28" t="s">
        <v>11</v>
      </c>
      <c r="C4799" s="820"/>
      <c r="D4799" s="29"/>
      <c r="E4799" s="27" t="s">
        <v>12</v>
      </c>
    </row>
    <row r="4800" spans="1:5">
      <c r="A4800" s="30"/>
      <c r="B4800" s="31"/>
      <c r="C4800" s="821" t="s">
        <v>13</v>
      </c>
      <c r="D4800" s="822" t="s">
        <v>14</v>
      </c>
      <c r="E4800" s="821"/>
    </row>
    <row r="4801" spans="1:5">
      <c r="A4801" s="34" t="s">
        <v>418</v>
      </c>
      <c r="B4801" s="280" t="s">
        <v>27</v>
      </c>
      <c r="C4801" s="280" t="s">
        <v>17</v>
      </c>
      <c r="D4801" s="86">
        <v>42323</v>
      </c>
      <c r="E4801" s="90">
        <v>-21924</v>
      </c>
    </row>
    <row r="4802" spans="1:5">
      <c r="A4802" s="280"/>
      <c r="B4802" s="280" t="s">
        <v>419</v>
      </c>
      <c r="C4802" s="280"/>
      <c r="D4802" s="38" t="s">
        <v>420</v>
      </c>
      <c r="E4802" s="90">
        <v>-200</v>
      </c>
    </row>
    <row r="4803" spans="1:5">
      <c r="A4803" s="41"/>
      <c r="B4803" s="280" t="s">
        <v>36</v>
      </c>
      <c r="C4803" s="280" t="s">
        <v>19</v>
      </c>
      <c r="D4803" s="86">
        <v>42460</v>
      </c>
      <c r="E4803" s="90">
        <v>-14048</v>
      </c>
    </row>
    <row r="4804" spans="1:5">
      <c r="A4804" s="41"/>
      <c r="B4804" s="280" t="s">
        <v>18</v>
      </c>
      <c r="C4804" s="280" t="s">
        <v>17</v>
      </c>
      <c r="D4804" s="86">
        <v>43174</v>
      </c>
      <c r="E4804" s="89">
        <v>457329</v>
      </c>
    </row>
    <row r="4805" spans="1:5">
      <c r="A4805" s="41"/>
      <c r="B4805" s="280"/>
      <c r="C4805" s="280"/>
      <c r="D4805" s="38"/>
      <c r="E4805" s="89">
        <v>1</v>
      </c>
    </row>
    <row r="4806" spans="1:5">
      <c r="A4806" s="41"/>
      <c r="B4806" s="280"/>
      <c r="C4806" s="280"/>
      <c r="D4806" s="38"/>
      <c r="E4806" s="89"/>
    </row>
    <row r="4807" spans="1:5">
      <c r="A4807" s="41"/>
      <c r="B4807" s="281"/>
      <c r="C4807" s="280"/>
      <c r="D4807" s="78"/>
      <c r="E4807" s="89"/>
    </row>
    <row r="4808" spans="1:5">
      <c r="A4808" s="280"/>
      <c r="B4808" s="28"/>
      <c r="C4808" s="27"/>
      <c r="D4808" s="148"/>
      <c r="E4808" s="89"/>
    </row>
    <row r="4809" spans="1:5">
      <c r="A4809" s="41"/>
      <c r="B4809" s="27"/>
      <c r="C4809" s="27"/>
      <c r="D4809" s="27"/>
      <c r="E4809" s="89"/>
    </row>
    <row r="4810" spans="1:5">
      <c r="A4810" s="41"/>
      <c r="B4810" s="280"/>
      <c r="C4810" s="280"/>
      <c r="D4810" s="38"/>
      <c r="E4810" s="89"/>
    </row>
    <row r="4811" spans="1:5">
      <c r="A4811" s="47"/>
      <c r="B4811" s="28"/>
      <c r="C4811" s="27"/>
      <c r="D4811" s="148"/>
      <c r="E4811" s="89"/>
    </row>
    <row r="4812" spans="1:5">
      <c r="A4812" s="47"/>
      <c r="B4812" s="27"/>
      <c r="C4812" s="27"/>
      <c r="D4812" s="27"/>
      <c r="E4812" s="89"/>
    </row>
    <row r="4813" spans="1:5">
      <c r="A4813" s="280"/>
      <c r="B4813" s="280"/>
      <c r="C4813" s="280"/>
      <c r="D4813" s="38"/>
      <c r="E4813" s="89"/>
    </row>
    <row r="4814" spans="1:5">
      <c r="A4814" s="280"/>
      <c r="B4814" s="280"/>
      <c r="C4814" s="280"/>
      <c r="D4814" s="38"/>
      <c r="E4814" s="89"/>
    </row>
    <row r="4815" spans="1:5">
      <c r="A4815" s="41"/>
      <c r="B4815" s="280"/>
      <c r="C4815" s="280"/>
      <c r="D4815" s="38"/>
      <c r="E4815" s="89"/>
    </row>
    <row r="4816" spans="1:5">
      <c r="A4816" s="41"/>
      <c r="B4816" s="280"/>
      <c r="C4816" s="280"/>
      <c r="D4816" s="38"/>
      <c r="E4816" s="89"/>
    </row>
    <row r="4817" spans="1:5">
      <c r="A4817" s="41"/>
      <c r="B4817" s="280"/>
      <c r="C4817" s="280"/>
      <c r="D4817" s="38"/>
      <c r="E4817" s="89"/>
    </row>
    <row r="4818" spans="1:5">
      <c r="A4818" s="280"/>
      <c r="B4818" s="281"/>
      <c r="C4818" s="280"/>
      <c r="D4818" s="45"/>
      <c r="E4818" s="46"/>
    </row>
    <row r="4819" spans="1:5">
      <c r="A4819" s="280"/>
      <c r="B4819" s="281"/>
      <c r="C4819" s="280"/>
      <c r="D4819" s="45"/>
      <c r="E4819" s="46"/>
    </row>
    <row r="4820" spans="1:5">
      <c r="A4820" s="280"/>
      <c r="B4820" s="281"/>
      <c r="C4820" s="280"/>
      <c r="D4820" s="45" t="s">
        <v>29</v>
      </c>
      <c r="E4820" s="46"/>
    </row>
    <row r="4821" spans="1:5">
      <c r="A4821" s="280"/>
      <c r="B4821" s="281"/>
      <c r="C4821" s="280"/>
      <c r="D4821" s="45"/>
      <c r="E4821" s="46"/>
    </row>
    <row r="4822" spans="1:5">
      <c r="A4822" s="280"/>
      <c r="B4822" s="281"/>
      <c r="C4822" s="280"/>
      <c r="D4822" s="45"/>
      <c r="E4822" s="46"/>
    </row>
    <row r="4823" spans="1:5">
      <c r="A4823" s="280"/>
      <c r="B4823" s="281"/>
      <c r="C4823" s="280"/>
      <c r="D4823" s="45"/>
      <c r="E4823" s="46"/>
    </row>
    <row r="4824" spans="1:5">
      <c r="A4824" s="280"/>
      <c r="B4824" s="281"/>
      <c r="C4824" s="280"/>
      <c r="D4824" s="45"/>
      <c r="E4824" s="46"/>
    </row>
    <row r="4825" spans="1:5">
      <c r="A4825" s="280"/>
      <c r="B4825" s="281"/>
      <c r="C4825" s="280"/>
      <c r="D4825" s="45"/>
      <c r="E4825" s="46"/>
    </row>
    <row r="4826" spans="1:5">
      <c r="A4826" s="47"/>
      <c r="B4826" s="48"/>
      <c r="C4826" s="47"/>
      <c r="D4826" s="49"/>
      <c r="E4826" s="50"/>
    </row>
    <row r="4827" spans="1:5">
      <c r="A4827" s="30"/>
      <c r="B4827" s="51"/>
      <c r="C4827" s="30"/>
      <c r="D4827" s="49"/>
      <c r="E4827" s="50"/>
    </row>
    <row r="4828" spans="1:5">
      <c r="A4828" s="52"/>
      <c r="B4828" s="53"/>
      <c r="C4828" s="1238" t="s">
        <v>801</v>
      </c>
      <c r="D4828" s="1239"/>
      <c r="E4828" s="140">
        <f>SUM(E4801:E4827)</f>
        <v>421158</v>
      </c>
    </row>
    <row r="4829" spans="1:5">
      <c r="A4829" s="55" t="s">
        <v>23</v>
      </c>
      <c r="B4829" s="40"/>
      <c r="C4829" s="40"/>
      <c r="D4829" s="40"/>
      <c r="E4829" s="40"/>
    </row>
    <row r="4830" spans="1:5">
      <c r="A4830" s="19" t="s">
        <v>0</v>
      </c>
      <c r="B4830" s="40"/>
      <c r="C4830" s="40"/>
      <c r="D4830" s="40"/>
      <c r="E4830" s="40"/>
    </row>
    <row r="4831" spans="1:5">
      <c r="A4831" s="19" t="s">
        <v>1</v>
      </c>
      <c r="B4831" s="53"/>
      <c r="C4831" s="28"/>
      <c r="D4831" s="28"/>
      <c r="E4831" s="179"/>
    </row>
    <row r="4832" spans="1:5">
      <c r="A4832" s="19"/>
      <c r="B4832" s="20"/>
      <c r="C4832" s="20"/>
      <c r="D4832" s="21"/>
      <c r="E4832" s="22"/>
    </row>
    <row r="4833" spans="1:6">
      <c r="A4833" s="19"/>
      <c r="B4833" s="20"/>
      <c r="C4833" s="19" t="s">
        <v>2</v>
      </c>
      <c r="D4833" s="21"/>
      <c r="E4833" s="21"/>
    </row>
    <row r="4834" spans="1:6">
      <c r="A4834" s="19" t="s">
        <v>3</v>
      </c>
      <c r="B4834" s="23"/>
      <c r="C4834" s="20"/>
      <c r="D4834" s="22"/>
      <c r="E4834" s="22"/>
    </row>
    <row r="4835" spans="1:6">
      <c r="A4835" s="21"/>
      <c r="B4835" s="23"/>
      <c r="C4835" s="20"/>
      <c r="D4835" s="22"/>
      <c r="E4835" s="22"/>
    </row>
    <row r="4836" spans="1:6">
      <c r="A4836" s="21" t="s">
        <v>421</v>
      </c>
      <c r="B4836" s="23"/>
      <c r="C4836" s="20"/>
      <c r="D4836" s="22"/>
      <c r="E4836" s="22"/>
    </row>
    <row r="4837" spans="1:6">
      <c r="A4837" s="21" t="s">
        <v>5</v>
      </c>
      <c r="B4837" s="24"/>
      <c r="C4837" s="21"/>
      <c r="D4837" s="22"/>
      <c r="E4837" s="22"/>
    </row>
    <row r="4838" spans="1:6">
      <c r="A4838" s="21" t="s">
        <v>6</v>
      </c>
      <c r="B4838" s="24"/>
      <c r="C4838" s="21"/>
      <c r="D4838" s="22"/>
      <c r="E4838" s="22"/>
    </row>
    <row r="4839" spans="1:6">
      <c r="A4839" s="820" t="s">
        <v>7</v>
      </c>
      <c r="B4839" s="26" t="s">
        <v>8</v>
      </c>
      <c r="C4839" s="1238" t="s">
        <v>9</v>
      </c>
      <c r="D4839" s="1239"/>
      <c r="E4839" s="820" t="s">
        <v>10</v>
      </c>
    </row>
    <row r="4840" spans="1:6">
      <c r="A4840" s="27"/>
      <c r="B4840" s="28" t="s">
        <v>11</v>
      </c>
      <c r="C4840" s="820"/>
      <c r="D4840" s="29"/>
      <c r="E4840" s="27" t="s">
        <v>12</v>
      </c>
    </row>
    <row r="4841" spans="1:6">
      <c r="A4841" s="30"/>
      <c r="B4841" s="31"/>
      <c r="C4841" s="821" t="s">
        <v>13</v>
      </c>
      <c r="D4841" s="822" t="s">
        <v>14</v>
      </c>
      <c r="E4841" s="821"/>
    </row>
    <row r="4842" spans="1:6">
      <c r="A4842" s="34" t="s">
        <v>422</v>
      </c>
      <c r="B4842" s="280" t="s">
        <v>27</v>
      </c>
      <c r="C4842" s="280" t="s">
        <v>19</v>
      </c>
      <c r="D4842" s="86">
        <v>41943</v>
      </c>
      <c r="E4842" s="200">
        <v>-3600</v>
      </c>
    </row>
    <row r="4843" spans="1:6">
      <c r="A4843" s="280"/>
      <c r="B4843" s="280" t="s">
        <v>18</v>
      </c>
      <c r="C4843" s="280" t="s">
        <v>19</v>
      </c>
      <c r="D4843" s="86">
        <v>42551</v>
      </c>
      <c r="E4843" s="284">
        <v>69650</v>
      </c>
    </row>
    <row r="4844" spans="1:6">
      <c r="A4844" s="41"/>
      <c r="B4844" s="280" t="s">
        <v>21</v>
      </c>
      <c r="C4844" s="280" t="s">
        <v>17</v>
      </c>
      <c r="D4844" s="86">
        <v>42566</v>
      </c>
      <c r="E4844" s="203">
        <v>21526</v>
      </c>
    </row>
    <row r="4845" spans="1:6">
      <c r="A4845" s="41"/>
      <c r="B4845" s="280" t="s">
        <v>18</v>
      </c>
      <c r="C4845" s="280" t="s">
        <v>19</v>
      </c>
      <c r="D4845" s="86">
        <v>43250</v>
      </c>
      <c r="E4845" s="202">
        <v>367872</v>
      </c>
      <c r="F4845" s="864" t="s">
        <v>820</v>
      </c>
    </row>
    <row r="4846" spans="1:6">
      <c r="A4846" s="41"/>
      <c r="B4846" s="280"/>
      <c r="C4846" s="280"/>
      <c r="D4846" s="38"/>
      <c r="E4846" s="89">
        <v>-1</v>
      </c>
    </row>
    <row r="4847" spans="1:6">
      <c r="A4847" s="41"/>
      <c r="B4847" s="280"/>
      <c r="C4847" s="280"/>
      <c r="D4847" s="86"/>
      <c r="E4847" s="284"/>
    </row>
    <row r="4848" spans="1:6">
      <c r="A4848" s="41"/>
      <c r="B4848" s="280"/>
      <c r="C4848" s="282"/>
      <c r="D4848" s="38"/>
      <c r="E4848" s="89"/>
    </row>
    <row r="4849" spans="1:5">
      <c r="A4849" s="41"/>
      <c r="B4849" s="280"/>
      <c r="C4849" s="282"/>
      <c r="D4849" s="38"/>
      <c r="E4849" s="38"/>
    </row>
    <row r="4850" spans="1:5">
      <c r="A4850" s="41"/>
      <c r="B4850" s="280"/>
      <c r="C4850" s="282"/>
      <c r="D4850" s="86"/>
      <c r="E4850" s="89"/>
    </row>
    <row r="4851" spans="1:5">
      <c r="A4851" s="41"/>
      <c r="B4851" s="280"/>
      <c r="C4851" s="280"/>
      <c r="D4851" s="38"/>
      <c r="E4851" s="89"/>
    </row>
    <row r="4852" spans="1:5">
      <c r="A4852" s="280"/>
      <c r="B4852" s="280"/>
      <c r="C4852" s="280"/>
      <c r="D4852" s="38"/>
      <c r="E4852" s="89"/>
    </row>
    <row r="4853" spans="1:5">
      <c r="A4853" s="41"/>
      <c r="B4853" s="280"/>
      <c r="C4853" s="280"/>
      <c r="D4853" s="38"/>
      <c r="E4853" s="89"/>
    </row>
    <row r="4854" spans="1:5">
      <c r="A4854" s="41"/>
      <c r="B4854" s="281"/>
      <c r="C4854" s="280"/>
      <c r="D4854" s="78"/>
      <c r="E4854" s="89"/>
    </row>
    <row r="4855" spans="1:5">
      <c r="A4855" s="47"/>
      <c r="B4855" s="28"/>
      <c r="C4855" s="27"/>
      <c r="D4855" s="148"/>
      <c r="E4855" s="89"/>
    </row>
    <row r="4856" spans="1:5">
      <c r="A4856" s="47"/>
      <c r="B4856" s="27"/>
      <c r="C4856" s="27"/>
      <c r="D4856" s="27"/>
      <c r="E4856" s="89"/>
    </row>
    <row r="4857" spans="1:5">
      <c r="A4857" s="280"/>
      <c r="B4857" s="280"/>
      <c r="C4857" s="280"/>
      <c r="D4857" s="38"/>
      <c r="E4857" s="89"/>
    </row>
    <row r="4858" spans="1:5">
      <c r="A4858" s="280"/>
      <c r="B4858" s="280"/>
      <c r="C4858" s="280"/>
      <c r="D4858" s="38"/>
      <c r="E4858" s="89"/>
    </row>
    <row r="4859" spans="1:5">
      <c r="A4859" s="41"/>
      <c r="B4859" s="280"/>
      <c r="C4859" s="280"/>
      <c r="D4859" s="38"/>
      <c r="E4859" s="89"/>
    </row>
    <row r="4860" spans="1:5">
      <c r="A4860" s="41"/>
      <c r="B4860" s="280"/>
      <c r="C4860" s="280"/>
      <c r="D4860" s="38"/>
      <c r="E4860" s="89"/>
    </row>
    <row r="4861" spans="1:5">
      <c r="A4861" s="41"/>
      <c r="B4861" s="280"/>
      <c r="C4861" s="280"/>
      <c r="D4861" s="38"/>
      <c r="E4861" s="89"/>
    </row>
    <row r="4862" spans="1:5">
      <c r="A4862" s="280"/>
      <c r="B4862" s="281"/>
      <c r="C4862" s="280"/>
      <c r="D4862" s="45"/>
      <c r="E4862" s="46"/>
    </row>
    <row r="4863" spans="1:5">
      <c r="A4863" s="280"/>
      <c r="B4863" s="281"/>
      <c r="C4863" s="280"/>
      <c r="D4863" s="45"/>
      <c r="E4863" s="46"/>
    </row>
    <row r="4864" spans="1:5">
      <c r="A4864" s="280"/>
      <c r="B4864" s="281"/>
      <c r="C4864" s="280"/>
      <c r="D4864" s="45"/>
      <c r="E4864" s="46"/>
    </row>
    <row r="4865" spans="1:5">
      <c r="A4865" s="280"/>
      <c r="B4865" s="281"/>
      <c r="C4865" s="280"/>
      <c r="D4865" s="45" t="s">
        <v>29</v>
      </c>
      <c r="E4865" s="46"/>
    </row>
    <row r="4866" spans="1:5">
      <c r="A4866" s="280"/>
      <c r="B4866" s="281"/>
      <c r="C4866" s="280"/>
      <c r="D4866" s="45"/>
      <c r="E4866" s="46"/>
    </row>
    <row r="4867" spans="1:5">
      <c r="A4867" s="47"/>
      <c r="B4867" s="48"/>
      <c r="C4867" s="47"/>
      <c r="D4867" s="49"/>
      <c r="E4867" s="50"/>
    </row>
    <row r="4868" spans="1:5">
      <c r="A4868" s="30"/>
      <c r="B4868" s="51"/>
      <c r="C4868" s="30"/>
      <c r="D4868" s="49"/>
      <c r="E4868" s="50"/>
    </row>
    <row r="4869" spans="1:5">
      <c r="A4869" s="52"/>
      <c r="B4869" s="53"/>
      <c r="C4869" s="1238" t="s">
        <v>801</v>
      </c>
      <c r="D4869" s="1239"/>
      <c r="E4869" s="140">
        <f>SUM(E4842:E4868)</f>
        <v>455447</v>
      </c>
    </row>
    <row r="4870" spans="1:5">
      <c r="A4870" s="55" t="s">
        <v>23</v>
      </c>
      <c r="B4870" s="40"/>
      <c r="C4870" s="40"/>
      <c r="D4870" s="40"/>
      <c r="E4870" s="40"/>
    </row>
    <row r="4871" spans="1:5">
      <c r="A4871" s="19" t="s">
        <v>0</v>
      </c>
      <c r="B4871" s="40"/>
      <c r="C4871" s="40"/>
      <c r="D4871" s="40"/>
      <c r="E4871" s="40"/>
    </row>
    <row r="4872" spans="1:5">
      <c r="A4872" s="19" t="s">
        <v>1</v>
      </c>
      <c r="B4872" s="53"/>
      <c r="C4872" s="28"/>
      <c r="D4872" s="28"/>
      <c r="E4872" s="179"/>
    </row>
    <row r="4873" spans="1:5">
      <c r="A4873" s="19"/>
      <c r="B4873" s="20"/>
      <c r="C4873" s="20"/>
      <c r="D4873" s="21"/>
      <c r="E4873" s="22"/>
    </row>
    <row r="4874" spans="1:5">
      <c r="A4874" s="19"/>
      <c r="B4874" s="20"/>
      <c r="C4874" s="19" t="s">
        <v>2</v>
      </c>
      <c r="D4874" s="21"/>
      <c r="E4874" s="21"/>
    </row>
    <row r="4875" spans="1:5">
      <c r="A4875" s="19" t="s">
        <v>3</v>
      </c>
      <c r="B4875" s="23"/>
      <c r="C4875" s="20"/>
      <c r="D4875" s="22"/>
      <c r="E4875" s="22"/>
    </row>
    <row r="4876" spans="1:5">
      <c r="A4876" s="21"/>
      <c r="B4876" s="23"/>
      <c r="C4876" s="20"/>
      <c r="D4876" s="22"/>
      <c r="E4876" s="22"/>
    </row>
    <row r="4877" spans="1:5">
      <c r="A4877" s="21" t="s">
        <v>423</v>
      </c>
      <c r="B4877" s="23"/>
      <c r="C4877" s="20"/>
      <c r="D4877" s="22"/>
      <c r="E4877" s="22"/>
    </row>
    <row r="4878" spans="1:5">
      <c r="A4878" s="21" t="s">
        <v>5</v>
      </c>
      <c r="B4878" s="24"/>
      <c r="C4878" s="21"/>
      <c r="D4878" s="22"/>
      <c r="E4878" s="22"/>
    </row>
    <row r="4879" spans="1:5">
      <c r="A4879" s="21" t="s">
        <v>6</v>
      </c>
      <c r="B4879" s="24"/>
      <c r="C4879" s="21"/>
      <c r="D4879" s="22"/>
      <c r="E4879" s="22"/>
    </row>
    <row r="4880" spans="1:5">
      <c r="A4880" s="820" t="s">
        <v>7</v>
      </c>
      <c r="B4880" s="26" t="s">
        <v>8</v>
      </c>
      <c r="C4880" s="1238" t="s">
        <v>9</v>
      </c>
      <c r="D4880" s="1239"/>
      <c r="E4880" s="820" t="s">
        <v>10</v>
      </c>
    </row>
    <row r="4881" spans="1:6">
      <c r="A4881" s="27"/>
      <c r="B4881" s="28" t="s">
        <v>11</v>
      </c>
      <c r="C4881" s="820"/>
      <c r="D4881" s="29"/>
      <c r="E4881" s="27" t="s">
        <v>12</v>
      </c>
    </row>
    <row r="4882" spans="1:6">
      <c r="A4882" s="30"/>
      <c r="B4882" s="31"/>
      <c r="C4882" s="821" t="s">
        <v>13</v>
      </c>
      <c r="D4882" s="822" t="s">
        <v>14</v>
      </c>
      <c r="E4882" s="821"/>
    </row>
    <row r="4883" spans="1:6">
      <c r="A4883" s="34" t="s">
        <v>424</v>
      </c>
      <c r="B4883" s="280" t="s">
        <v>36</v>
      </c>
      <c r="C4883" s="280" t="s">
        <v>17</v>
      </c>
      <c r="D4883" s="86">
        <v>42658</v>
      </c>
      <c r="E4883" s="91">
        <v>-1465</v>
      </c>
    </row>
    <row r="4884" spans="1:6">
      <c r="A4884" s="280"/>
      <c r="B4884" s="280" t="s">
        <v>34</v>
      </c>
      <c r="C4884" s="280" t="s">
        <v>17</v>
      </c>
      <c r="D4884" s="86">
        <v>43250</v>
      </c>
      <c r="E4884" s="91">
        <v>240940</v>
      </c>
      <c r="F4884" s="864" t="s">
        <v>820</v>
      </c>
    </row>
    <row r="4885" spans="1:6">
      <c r="A4885" s="280"/>
      <c r="B4885" s="280"/>
      <c r="C4885" s="280"/>
      <c r="D4885" s="86"/>
      <c r="E4885" s="132"/>
    </row>
    <row r="4886" spans="1:6">
      <c r="A4886" s="41"/>
      <c r="B4886" s="280"/>
      <c r="C4886" s="280"/>
      <c r="D4886" s="86"/>
      <c r="E4886" s="89"/>
    </row>
    <row r="4887" spans="1:6">
      <c r="A4887" s="41"/>
      <c r="B4887" s="280"/>
      <c r="C4887" s="280"/>
      <c r="D4887" s="38"/>
      <c r="E4887" s="89"/>
    </row>
    <row r="4888" spans="1:6">
      <c r="A4888" s="41"/>
      <c r="B4888" s="280"/>
      <c r="C4888" s="280"/>
      <c r="D4888" s="38"/>
      <c r="E4888" s="89"/>
    </row>
    <row r="4889" spans="1:6">
      <c r="A4889" s="41"/>
      <c r="B4889" s="280"/>
      <c r="C4889" s="282"/>
      <c r="D4889" s="38"/>
      <c r="E4889" s="89"/>
    </row>
    <row r="4890" spans="1:6">
      <c r="A4890" s="41"/>
      <c r="B4890" s="280"/>
      <c r="C4890" s="280"/>
      <c r="D4890" s="86"/>
      <c r="E4890" s="91"/>
    </row>
    <row r="4891" spans="1:6">
      <c r="A4891" s="280"/>
      <c r="B4891" s="280"/>
      <c r="C4891" s="280"/>
      <c r="D4891" s="86"/>
      <c r="E4891" s="91"/>
    </row>
    <row r="4892" spans="1:6">
      <c r="A4892" s="41"/>
      <c r="B4892" s="280"/>
      <c r="C4892" s="280"/>
      <c r="D4892" s="86"/>
      <c r="E4892" s="91"/>
    </row>
    <row r="4893" spans="1:6">
      <c r="A4893" s="41"/>
      <c r="B4893" s="281"/>
      <c r="C4893" s="280"/>
      <c r="D4893" s="78"/>
      <c r="E4893" s="89"/>
    </row>
    <row r="4894" spans="1:6">
      <c r="A4894" s="47"/>
      <c r="B4894" s="28"/>
      <c r="C4894" s="27"/>
      <c r="D4894" s="148"/>
      <c r="E4894" s="89"/>
    </row>
    <row r="4895" spans="1:6">
      <c r="A4895" s="47"/>
      <c r="B4895" s="27"/>
      <c r="C4895" s="27"/>
      <c r="D4895" s="27"/>
      <c r="E4895" s="89"/>
    </row>
    <row r="4896" spans="1:6">
      <c r="A4896" s="280"/>
      <c r="B4896" s="280"/>
      <c r="C4896" s="280"/>
      <c r="D4896" s="38"/>
      <c r="E4896" s="89"/>
    </row>
    <row r="4897" spans="1:5">
      <c r="A4897" s="280"/>
      <c r="B4897" s="280"/>
      <c r="C4897" s="280"/>
      <c r="D4897" s="38"/>
      <c r="E4897" s="89"/>
    </row>
    <row r="4898" spans="1:5">
      <c r="A4898" s="41"/>
      <c r="B4898" s="280"/>
      <c r="C4898" s="280"/>
      <c r="D4898" s="38"/>
      <c r="E4898" s="89"/>
    </row>
    <row r="4899" spans="1:5">
      <c r="A4899" s="41"/>
      <c r="B4899" s="280"/>
      <c r="C4899" s="280"/>
      <c r="D4899" s="38"/>
      <c r="E4899" s="89"/>
    </row>
    <row r="4900" spans="1:5">
      <c r="A4900" s="41"/>
      <c r="B4900" s="280"/>
      <c r="C4900" s="280"/>
      <c r="D4900" s="38"/>
      <c r="E4900" s="89"/>
    </row>
    <row r="4901" spans="1:5">
      <c r="A4901" s="280"/>
      <c r="B4901" s="281"/>
      <c r="C4901" s="280"/>
      <c r="D4901" s="45"/>
      <c r="E4901" s="46"/>
    </row>
    <row r="4902" spans="1:5">
      <c r="A4902" s="280"/>
      <c r="B4902" s="281"/>
      <c r="C4902" s="280"/>
      <c r="D4902" s="45"/>
      <c r="E4902" s="46"/>
    </row>
    <row r="4903" spans="1:5">
      <c r="A4903" s="280"/>
      <c r="B4903" s="281"/>
      <c r="C4903" s="280"/>
      <c r="D4903" s="45" t="s">
        <v>29</v>
      </c>
      <c r="E4903" s="46"/>
    </row>
    <row r="4904" spans="1:5">
      <c r="A4904" s="280"/>
      <c r="B4904" s="281"/>
      <c r="C4904" s="280"/>
      <c r="D4904" s="45"/>
      <c r="E4904" s="46"/>
    </row>
    <row r="4905" spans="1:5">
      <c r="A4905" s="280"/>
      <c r="B4905" s="281"/>
      <c r="C4905" s="280"/>
      <c r="D4905" s="45"/>
      <c r="E4905" s="46"/>
    </row>
    <row r="4906" spans="1:5">
      <c r="A4906" s="280"/>
      <c r="B4906" s="281"/>
      <c r="C4906" s="280"/>
      <c r="D4906" s="45"/>
      <c r="E4906" s="46"/>
    </row>
    <row r="4907" spans="1:5">
      <c r="A4907" s="47"/>
      <c r="B4907" s="48"/>
      <c r="C4907" s="47"/>
      <c r="D4907" s="49"/>
      <c r="E4907" s="50"/>
    </row>
    <row r="4908" spans="1:5">
      <c r="A4908" s="30"/>
      <c r="B4908" s="51"/>
      <c r="C4908" s="30"/>
      <c r="D4908" s="49"/>
      <c r="E4908" s="50"/>
    </row>
    <row r="4909" spans="1:5">
      <c r="A4909" s="52"/>
      <c r="B4909" s="53"/>
      <c r="C4909" s="1238" t="s">
        <v>801</v>
      </c>
      <c r="D4909" s="1239"/>
      <c r="E4909" s="140">
        <f>SUM(E4883:E4908)</f>
        <v>239475</v>
      </c>
    </row>
    <row r="4910" spans="1:5">
      <c r="A4910" s="55" t="s">
        <v>23</v>
      </c>
      <c r="B4910" s="40"/>
      <c r="C4910" s="40"/>
      <c r="D4910" s="40"/>
      <c r="E4910" s="9"/>
    </row>
    <row r="4911" spans="1:5">
      <c r="A4911" s="19" t="s">
        <v>0</v>
      </c>
      <c r="B4911" s="40"/>
      <c r="C4911" s="40"/>
      <c r="D4911" s="40"/>
      <c r="E4911" s="40"/>
    </row>
    <row r="4912" spans="1:5">
      <c r="A4912" s="19" t="s">
        <v>1</v>
      </c>
      <c r="B4912" s="53"/>
      <c r="C4912" s="28"/>
      <c r="D4912" s="28"/>
      <c r="E4912" s="179"/>
    </row>
    <row r="4913" spans="1:6">
      <c r="A4913" s="19"/>
      <c r="B4913" s="20"/>
      <c r="C4913" s="20"/>
      <c r="D4913" s="21"/>
      <c r="E4913" s="22"/>
    </row>
    <row r="4914" spans="1:6">
      <c r="A4914" s="19"/>
      <c r="B4914" s="20"/>
      <c r="C4914" s="19" t="s">
        <v>2</v>
      </c>
      <c r="D4914" s="21"/>
      <c r="E4914" s="21"/>
    </row>
    <row r="4915" spans="1:6">
      <c r="A4915" s="19" t="s">
        <v>3</v>
      </c>
      <c r="B4915" s="23"/>
      <c r="C4915" s="20"/>
      <c r="D4915" s="22"/>
      <c r="E4915" s="22"/>
    </row>
    <row r="4916" spans="1:6">
      <c r="A4916" s="21"/>
      <c r="B4916" s="23"/>
      <c r="C4916" s="20"/>
      <c r="D4916" s="22"/>
      <c r="E4916" s="22"/>
    </row>
    <row r="4917" spans="1:6">
      <c r="A4917" s="21" t="s">
        <v>425</v>
      </c>
      <c r="B4917" s="23"/>
      <c r="C4917" s="20"/>
      <c r="D4917" s="22"/>
      <c r="E4917" s="22"/>
    </row>
    <row r="4918" spans="1:6">
      <c r="A4918" s="21" t="s">
        <v>5</v>
      </c>
      <c r="B4918" s="24"/>
      <c r="C4918" s="21"/>
      <c r="D4918" s="22"/>
      <c r="E4918" s="22"/>
    </row>
    <row r="4919" spans="1:6">
      <c r="A4919" s="21" t="s">
        <v>6</v>
      </c>
      <c r="B4919" s="24"/>
      <c r="C4919" s="21"/>
      <c r="D4919" s="22"/>
      <c r="E4919" s="22"/>
    </row>
    <row r="4920" spans="1:6">
      <c r="A4920" s="820" t="s">
        <v>7</v>
      </c>
      <c r="B4920" s="820" t="s">
        <v>8</v>
      </c>
      <c r="C4920" s="818" t="s">
        <v>9</v>
      </c>
      <c r="D4920" s="819"/>
      <c r="E4920" s="820" t="s">
        <v>10</v>
      </c>
    </row>
    <row r="4921" spans="1:6">
      <c r="A4921" s="27"/>
      <c r="B4921" s="148" t="s">
        <v>11</v>
      </c>
      <c r="C4921" s="820"/>
      <c r="D4921" s="29"/>
      <c r="E4921" s="27" t="s">
        <v>12</v>
      </c>
    </row>
    <row r="4922" spans="1:6">
      <c r="A4922" s="30"/>
      <c r="B4922" s="822"/>
      <c r="C4922" s="821" t="s">
        <v>13</v>
      </c>
      <c r="D4922" s="822" t="s">
        <v>14</v>
      </c>
      <c r="E4922" s="821"/>
    </row>
    <row r="4923" spans="1:6">
      <c r="A4923" s="34" t="s">
        <v>426</v>
      </c>
      <c r="B4923" s="34" t="s">
        <v>36</v>
      </c>
      <c r="C4923" s="34" t="s">
        <v>19</v>
      </c>
      <c r="D4923" s="173">
        <v>42338</v>
      </c>
      <c r="E4923" s="185">
        <v>-1070</v>
      </c>
    </row>
    <row r="4924" spans="1:6">
      <c r="A4924" s="280"/>
      <c r="B4924" s="280" t="s">
        <v>21</v>
      </c>
      <c r="C4924" s="280" t="s">
        <v>19</v>
      </c>
      <c r="D4924" s="38">
        <v>42551</v>
      </c>
      <c r="E4924" s="61">
        <v>31764</v>
      </c>
    </row>
    <row r="4925" spans="1:6">
      <c r="A4925" s="41"/>
      <c r="B4925" s="280" t="s">
        <v>18</v>
      </c>
      <c r="C4925" s="282" t="s">
        <v>19</v>
      </c>
      <c r="D4925" s="38">
        <v>43250</v>
      </c>
      <c r="E4925" s="58">
        <v>803635</v>
      </c>
      <c r="F4925" s="864" t="s">
        <v>820</v>
      </c>
    </row>
    <row r="4926" spans="1:6">
      <c r="A4926" s="41"/>
      <c r="B4926" s="280"/>
      <c r="C4926" s="280"/>
      <c r="D4926" s="38"/>
      <c r="E4926" s="58">
        <v>5</v>
      </c>
    </row>
    <row r="4927" spans="1:6">
      <c r="A4927" s="41"/>
      <c r="B4927" s="280"/>
      <c r="C4927" s="280"/>
      <c r="D4927" s="38"/>
      <c r="E4927" s="58"/>
    </row>
    <row r="4928" spans="1:6">
      <c r="A4928" s="41"/>
      <c r="B4928" s="280"/>
      <c r="C4928" s="282"/>
      <c r="D4928" s="38"/>
      <c r="E4928" s="58"/>
    </row>
    <row r="4929" spans="1:5">
      <c r="A4929" s="41"/>
      <c r="B4929" s="280"/>
      <c r="C4929" s="280"/>
      <c r="D4929" s="147"/>
      <c r="E4929" s="58"/>
    </row>
    <row r="4930" spans="1:5">
      <c r="A4930" s="41"/>
      <c r="B4930" s="280"/>
      <c r="C4930" s="280"/>
      <c r="D4930" s="38"/>
      <c r="E4930" s="58"/>
    </row>
    <row r="4931" spans="1:5">
      <c r="A4931" s="280"/>
      <c r="B4931" s="280"/>
      <c r="C4931" s="280"/>
      <c r="D4931" s="38"/>
      <c r="E4931" s="58"/>
    </row>
    <row r="4932" spans="1:5">
      <c r="A4932" s="41"/>
      <c r="B4932" s="280"/>
      <c r="C4932" s="280"/>
      <c r="D4932" s="38"/>
      <c r="E4932" s="58"/>
    </row>
    <row r="4933" spans="1:5">
      <c r="A4933" s="41"/>
      <c r="B4933" s="280"/>
      <c r="C4933" s="280"/>
      <c r="D4933" s="38"/>
      <c r="E4933" s="58"/>
    </row>
    <row r="4934" spans="1:5">
      <c r="A4934" s="47"/>
      <c r="B4934" s="280"/>
      <c r="C4934" s="280"/>
      <c r="D4934" s="38"/>
      <c r="E4934" s="58"/>
    </row>
    <row r="4935" spans="1:5">
      <c r="A4935" s="47"/>
      <c r="B4935" s="280"/>
      <c r="C4935" s="280"/>
      <c r="D4935" s="38"/>
      <c r="E4935" s="58"/>
    </row>
    <row r="4936" spans="1:5">
      <c r="A4936" s="280"/>
      <c r="B4936" s="280"/>
      <c r="C4936" s="280"/>
      <c r="D4936" s="38"/>
      <c r="E4936" s="58"/>
    </row>
    <row r="4937" spans="1:5">
      <c r="A4937" s="280"/>
      <c r="B4937" s="280"/>
      <c r="C4937" s="280"/>
      <c r="D4937" s="38"/>
      <c r="E4937" s="58"/>
    </row>
    <row r="4938" spans="1:5">
      <c r="A4938" s="41"/>
      <c r="B4938" s="280"/>
      <c r="C4938" s="280"/>
      <c r="D4938" s="86"/>
      <c r="E4938" s="58"/>
    </row>
    <row r="4939" spans="1:5">
      <c r="A4939" s="41"/>
      <c r="B4939" s="280"/>
      <c r="C4939" s="280"/>
      <c r="D4939" s="38"/>
      <c r="E4939" s="61"/>
    </row>
    <row r="4940" spans="1:5">
      <c r="A4940" s="41"/>
      <c r="B4940" s="280"/>
      <c r="C4940" s="280"/>
      <c r="D4940" s="38"/>
      <c r="E4940" s="61"/>
    </row>
    <row r="4941" spans="1:5">
      <c r="A4941" s="41"/>
      <c r="B4941" s="280"/>
      <c r="C4941" s="280"/>
      <c r="D4941" s="38"/>
      <c r="E4941" s="61"/>
    </row>
    <row r="4942" spans="1:5">
      <c r="A4942" s="41"/>
      <c r="B4942" s="280"/>
      <c r="C4942" s="280"/>
      <c r="D4942" s="38"/>
      <c r="E4942" s="61"/>
    </row>
    <row r="4943" spans="1:5">
      <c r="A4943" s="41"/>
      <c r="B4943" s="280"/>
      <c r="C4943" s="280"/>
      <c r="D4943" s="38"/>
      <c r="E4943" s="61"/>
    </row>
    <row r="4944" spans="1:5">
      <c r="A4944" s="280"/>
      <c r="B4944" s="280"/>
      <c r="C4944" s="280"/>
      <c r="D4944" s="38"/>
      <c r="E4944" s="58"/>
    </row>
    <row r="4945" spans="1:5">
      <c r="A4945" s="280"/>
      <c r="B4945" s="281"/>
      <c r="C4945" s="280"/>
      <c r="D4945" s="45"/>
      <c r="E4945" s="182"/>
    </row>
    <row r="4946" spans="1:5">
      <c r="A4946" s="280"/>
      <c r="B4946" s="281"/>
      <c r="C4946" s="280"/>
      <c r="D4946" s="45" t="s">
        <v>29</v>
      </c>
      <c r="E4946" s="182"/>
    </row>
    <row r="4947" spans="1:5">
      <c r="A4947" s="280"/>
      <c r="B4947" s="281"/>
      <c r="C4947" s="280"/>
      <c r="D4947" s="45"/>
      <c r="E4947" s="182"/>
    </row>
    <row r="4948" spans="1:5">
      <c r="A4948" s="47"/>
      <c r="B4948" s="48"/>
      <c r="C4948" s="47"/>
      <c r="D4948" s="49"/>
      <c r="E4948" s="183"/>
    </row>
    <row r="4949" spans="1:5">
      <c r="A4949" s="30"/>
      <c r="B4949" s="51"/>
      <c r="C4949" s="30"/>
      <c r="D4949" s="49"/>
      <c r="E4949" s="186"/>
    </row>
    <row r="4950" spans="1:5">
      <c r="A4950" s="52"/>
      <c r="B4950" s="53"/>
      <c r="C4950" s="1238" t="s">
        <v>801</v>
      </c>
      <c r="D4950" s="1239"/>
      <c r="E4950" s="140">
        <f>SUM(E4923:E4949)</f>
        <v>834334</v>
      </c>
    </row>
    <row r="4951" spans="1:5">
      <c r="A4951" s="55" t="s">
        <v>23</v>
      </c>
      <c r="B4951" s="40"/>
      <c r="C4951" s="40"/>
      <c r="D4951" s="40"/>
      <c r="E4951" s="40"/>
    </row>
    <row r="4952" spans="1:5">
      <c r="A4952" s="19" t="s">
        <v>0</v>
      </c>
      <c r="B4952" s="40"/>
      <c r="C4952" s="40"/>
      <c r="D4952" s="40"/>
      <c r="E4952" s="40"/>
    </row>
    <row r="4953" spans="1:5">
      <c r="A4953" s="19" t="s">
        <v>1</v>
      </c>
      <c r="B4953" s="53"/>
      <c r="C4953" s="28"/>
      <c r="D4953" s="28"/>
      <c r="E4953" s="179"/>
    </row>
    <row r="4954" spans="1:5">
      <c r="A4954" s="19"/>
      <c r="B4954" s="20"/>
      <c r="C4954" s="20"/>
      <c r="D4954" s="21"/>
      <c r="E4954" s="22"/>
    </row>
    <row r="4955" spans="1:5">
      <c r="A4955" s="19"/>
      <c r="B4955" s="20"/>
      <c r="C4955" s="19" t="s">
        <v>2</v>
      </c>
      <c r="D4955" s="21"/>
      <c r="E4955" s="21"/>
    </row>
    <row r="4956" spans="1:5">
      <c r="A4956" s="19" t="s">
        <v>3</v>
      </c>
      <c r="B4956" s="23"/>
      <c r="C4956" s="20"/>
      <c r="D4956" s="22"/>
      <c r="E4956" s="22"/>
    </row>
    <row r="4957" spans="1:5">
      <c r="A4957" s="21"/>
      <c r="B4957" s="23"/>
      <c r="C4957" s="20"/>
      <c r="D4957" s="22"/>
      <c r="E4957" s="22"/>
    </row>
    <row r="4958" spans="1:5">
      <c r="A4958" s="21" t="s">
        <v>427</v>
      </c>
      <c r="B4958" s="23"/>
      <c r="C4958" s="20"/>
      <c r="D4958" s="22"/>
      <c r="E4958" s="22"/>
    </row>
    <row r="4959" spans="1:5">
      <c r="A4959" s="21" t="s">
        <v>5</v>
      </c>
      <c r="B4959" s="24"/>
      <c r="C4959" s="21"/>
      <c r="D4959" s="22"/>
      <c r="E4959" s="22"/>
    </row>
    <row r="4960" spans="1:5">
      <c r="A4960" s="21" t="s">
        <v>6</v>
      </c>
      <c r="B4960" s="24"/>
      <c r="C4960" s="21"/>
      <c r="D4960" s="22"/>
      <c r="E4960" s="22"/>
    </row>
    <row r="4961" spans="1:6">
      <c r="A4961" s="820" t="s">
        <v>7</v>
      </c>
      <c r="B4961" s="26" t="s">
        <v>8</v>
      </c>
      <c r="C4961" s="818" t="s">
        <v>9</v>
      </c>
      <c r="D4961" s="819"/>
      <c r="E4961" s="820" t="s">
        <v>10</v>
      </c>
    </row>
    <row r="4962" spans="1:6">
      <c r="A4962" s="27"/>
      <c r="B4962" s="28" t="s">
        <v>11</v>
      </c>
      <c r="C4962" s="820"/>
      <c r="D4962" s="29"/>
      <c r="E4962" s="27" t="s">
        <v>12</v>
      </c>
    </row>
    <row r="4963" spans="1:6">
      <c r="A4963" s="30"/>
      <c r="B4963" s="31"/>
      <c r="C4963" s="821" t="s">
        <v>13</v>
      </c>
      <c r="D4963" s="822" t="s">
        <v>14</v>
      </c>
      <c r="E4963" s="821"/>
    </row>
    <row r="4964" spans="1:6">
      <c r="A4964" s="34" t="s">
        <v>428</v>
      </c>
      <c r="B4964" s="280" t="s">
        <v>18</v>
      </c>
      <c r="C4964" s="280" t="s">
        <v>19</v>
      </c>
      <c r="D4964" s="86">
        <v>43250</v>
      </c>
      <c r="E4964" s="284">
        <f>3761266-2357</f>
        <v>3758909</v>
      </c>
      <c r="F4964" s="864" t="s">
        <v>820</v>
      </c>
    </row>
    <row r="4965" spans="1:6">
      <c r="A4965" s="280"/>
      <c r="B4965" s="280"/>
      <c r="C4965" s="280"/>
      <c r="D4965" s="86"/>
      <c r="E4965" s="284">
        <v>-1</v>
      </c>
    </row>
    <row r="4966" spans="1:6">
      <c r="A4966" s="41"/>
      <c r="B4966" s="280"/>
      <c r="C4966" s="280"/>
      <c r="D4966" s="86"/>
      <c r="E4966" s="284"/>
    </row>
    <row r="4967" spans="1:6">
      <c r="A4967" s="41"/>
      <c r="B4967" s="280"/>
      <c r="C4967" s="280"/>
      <c r="D4967" s="38"/>
      <c r="E4967" s="8"/>
    </row>
    <row r="4968" spans="1:6">
      <c r="A4968" s="41"/>
      <c r="B4968" s="280"/>
      <c r="C4968" s="280"/>
      <c r="D4968" s="38"/>
      <c r="E4968" s="89"/>
    </row>
    <row r="4969" spans="1:6">
      <c r="A4969" s="41"/>
      <c r="B4969" s="280"/>
      <c r="C4969" s="282"/>
      <c r="D4969" s="38"/>
      <c r="E4969" s="8"/>
    </row>
    <row r="4970" spans="1:6">
      <c r="A4970" s="41"/>
      <c r="B4970" s="280"/>
      <c r="C4970" s="282"/>
      <c r="D4970" s="86"/>
      <c r="E4970" s="89"/>
    </row>
    <row r="4971" spans="1:6">
      <c r="A4971" s="41"/>
      <c r="B4971" s="280"/>
      <c r="C4971" s="280"/>
      <c r="D4971" s="38"/>
      <c r="E4971" s="8"/>
    </row>
    <row r="4972" spans="1:6">
      <c r="A4972" s="280"/>
      <c r="B4972" s="280"/>
      <c r="C4972" s="280"/>
      <c r="D4972" s="38"/>
      <c r="E4972" s="89"/>
    </row>
    <row r="4973" spans="1:6">
      <c r="A4973" s="41"/>
      <c r="B4973" s="280"/>
      <c r="C4973" s="280"/>
      <c r="D4973" s="38"/>
      <c r="E4973" s="89"/>
    </row>
    <row r="4974" spans="1:6">
      <c r="A4974" s="41"/>
      <c r="B4974" s="280"/>
      <c r="C4974" s="280"/>
      <c r="D4974" s="86"/>
      <c r="E4974" s="284"/>
    </row>
    <row r="4975" spans="1:6">
      <c r="A4975" s="47"/>
      <c r="B4975" s="280"/>
      <c r="C4975" s="280"/>
      <c r="D4975" s="86"/>
      <c r="E4975" s="285"/>
    </row>
    <row r="4976" spans="1:6">
      <c r="A4976" s="47"/>
      <c r="B4976" s="280"/>
      <c r="C4976" s="280"/>
      <c r="D4976" s="86"/>
      <c r="E4976" s="284"/>
    </row>
    <row r="4977" spans="1:5">
      <c r="A4977" s="280"/>
      <c r="B4977" s="280"/>
      <c r="C4977" s="280"/>
      <c r="D4977" s="38"/>
      <c r="E4977" s="89"/>
    </row>
    <row r="4978" spans="1:5">
      <c r="A4978" s="280"/>
      <c r="B4978" s="280"/>
      <c r="C4978" s="280"/>
      <c r="D4978" s="38"/>
      <c r="E4978" s="89"/>
    </row>
    <row r="4979" spans="1:5">
      <c r="A4979" s="41"/>
      <c r="B4979" s="280"/>
      <c r="C4979" s="280"/>
      <c r="D4979" s="38"/>
      <c r="E4979" s="89"/>
    </row>
    <row r="4980" spans="1:5">
      <c r="A4980" s="41"/>
      <c r="B4980" s="280"/>
      <c r="C4980" s="280"/>
      <c r="D4980" s="38"/>
      <c r="E4980" s="89"/>
    </row>
    <row r="4981" spans="1:5">
      <c r="A4981" s="41"/>
      <c r="B4981" s="280"/>
      <c r="C4981" s="280"/>
      <c r="D4981" s="38"/>
      <c r="E4981" s="89"/>
    </row>
    <row r="4982" spans="1:5">
      <c r="A4982" s="280"/>
      <c r="B4982" s="281"/>
      <c r="C4982" s="280"/>
      <c r="D4982" s="45"/>
      <c r="E4982" s="46"/>
    </row>
    <row r="4983" spans="1:5">
      <c r="A4983" s="280"/>
      <c r="B4983" s="281"/>
      <c r="C4983" s="280"/>
      <c r="D4983" s="45"/>
      <c r="E4983" s="46"/>
    </row>
    <row r="4984" spans="1:5">
      <c r="A4984" s="280"/>
      <c r="B4984" s="281"/>
      <c r="C4984" s="280"/>
      <c r="D4984" s="45" t="s">
        <v>29</v>
      </c>
      <c r="E4984" s="46"/>
    </row>
    <row r="4985" spans="1:5">
      <c r="A4985" s="280"/>
      <c r="B4985" s="281"/>
      <c r="C4985" s="280"/>
      <c r="D4985" s="45"/>
      <c r="E4985" s="46"/>
    </row>
    <row r="4986" spans="1:5">
      <c r="A4986" s="280"/>
      <c r="B4986" s="281"/>
      <c r="C4986" s="280"/>
      <c r="D4986" s="45"/>
      <c r="E4986" s="46"/>
    </row>
    <row r="4987" spans="1:5">
      <c r="A4987" s="280"/>
      <c r="B4987" s="281"/>
      <c r="C4987" s="280"/>
      <c r="D4987" s="45"/>
      <c r="E4987" s="46"/>
    </row>
    <row r="4988" spans="1:5">
      <c r="A4988" s="280"/>
      <c r="B4988" s="281"/>
      <c r="C4988" s="280"/>
      <c r="D4988" s="45"/>
      <c r="E4988" s="46"/>
    </row>
    <row r="4989" spans="1:5">
      <c r="A4989" s="47"/>
      <c r="B4989" s="48"/>
      <c r="C4989" s="47"/>
      <c r="D4989" s="49"/>
      <c r="E4989" s="50"/>
    </row>
    <row r="4990" spans="1:5">
      <c r="A4990" s="30"/>
      <c r="B4990" s="51"/>
      <c r="C4990" s="30"/>
      <c r="D4990" s="49"/>
      <c r="E4990" s="50"/>
    </row>
    <row r="4991" spans="1:5">
      <c r="A4991" s="52"/>
      <c r="B4991" s="53"/>
      <c r="C4991" s="1238" t="s">
        <v>801</v>
      </c>
      <c r="D4991" s="1239"/>
      <c r="E4991" s="218">
        <f>SUM(E4964:E4990)</f>
        <v>3758908</v>
      </c>
    </row>
    <row r="4992" spans="1:5">
      <c r="A4992" s="55" t="s">
        <v>23</v>
      </c>
      <c r="B4992" s="40"/>
      <c r="C4992" s="40"/>
      <c r="D4992" s="40"/>
      <c r="E4992" s="40"/>
    </row>
    <row r="4993" spans="1:5">
      <c r="A4993" s="19" t="s">
        <v>0</v>
      </c>
      <c r="B4993" s="40"/>
      <c r="C4993" s="40"/>
      <c r="D4993" s="40"/>
      <c r="E4993" s="40"/>
    </row>
    <row r="4994" spans="1:5">
      <c r="A4994" s="19" t="s">
        <v>1</v>
      </c>
      <c r="B4994" s="53"/>
      <c r="C4994" s="28"/>
      <c r="D4994" s="28"/>
      <c r="E4994" s="179"/>
    </row>
    <row r="4995" spans="1:5">
      <c r="A4995" s="19"/>
      <c r="B4995" s="20"/>
      <c r="C4995" s="20"/>
      <c r="D4995" s="21"/>
      <c r="E4995" s="22"/>
    </row>
    <row r="4996" spans="1:5">
      <c r="A4996" s="19"/>
      <c r="B4996" s="20"/>
      <c r="C4996" s="19" t="s">
        <v>2</v>
      </c>
      <c r="D4996" s="21"/>
      <c r="E4996" s="21"/>
    </row>
    <row r="4997" spans="1:5">
      <c r="A4997" s="19" t="s">
        <v>3</v>
      </c>
      <c r="B4997" s="23"/>
      <c r="C4997" s="20"/>
      <c r="D4997" s="22"/>
      <c r="E4997" s="22"/>
    </row>
    <row r="4998" spans="1:5">
      <c r="A4998" s="21"/>
      <c r="B4998" s="23"/>
      <c r="C4998" s="20"/>
      <c r="D4998" s="22"/>
      <c r="E4998" s="22"/>
    </row>
    <row r="4999" spans="1:5">
      <c r="A4999" s="21" t="s">
        <v>429</v>
      </c>
      <c r="B4999" s="23"/>
      <c r="C4999" s="20"/>
      <c r="D4999" s="22"/>
      <c r="E4999" s="22"/>
    </row>
    <row r="5000" spans="1:5">
      <c r="A5000" s="21" t="s">
        <v>5</v>
      </c>
      <c r="B5000" s="24"/>
      <c r="C5000" s="21"/>
      <c r="D5000" s="22"/>
      <c r="E5000" s="22"/>
    </row>
    <row r="5001" spans="1:5">
      <c r="A5001" s="21" t="s">
        <v>6</v>
      </c>
      <c r="B5001" s="24"/>
      <c r="C5001" s="21"/>
      <c r="D5001" s="22"/>
      <c r="E5001" s="22"/>
    </row>
    <row r="5002" spans="1:5">
      <c r="A5002" s="820" t="s">
        <v>7</v>
      </c>
      <c r="B5002" s="26" t="s">
        <v>8</v>
      </c>
      <c r="C5002" s="818" t="s">
        <v>9</v>
      </c>
      <c r="D5002" s="819"/>
      <c r="E5002" s="820" t="s">
        <v>10</v>
      </c>
    </row>
    <row r="5003" spans="1:5">
      <c r="A5003" s="27"/>
      <c r="B5003" s="28" t="s">
        <v>11</v>
      </c>
      <c r="C5003" s="820"/>
      <c r="D5003" s="29"/>
      <c r="E5003" s="27" t="s">
        <v>12</v>
      </c>
    </row>
    <row r="5004" spans="1:5">
      <c r="A5004" s="30"/>
      <c r="B5004" s="31"/>
      <c r="C5004" s="821" t="s">
        <v>13</v>
      </c>
      <c r="D5004" s="822" t="s">
        <v>14</v>
      </c>
      <c r="E5004" s="821"/>
    </row>
    <row r="5005" spans="1:5">
      <c r="A5005" s="34" t="s">
        <v>430</v>
      </c>
      <c r="B5005" s="280" t="s">
        <v>36</v>
      </c>
      <c r="C5005" s="280" t="s">
        <v>17</v>
      </c>
      <c r="D5005" s="86">
        <v>42597</v>
      </c>
      <c r="E5005" s="214">
        <v>-11741</v>
      </c>
    </row>
    <row r="5006" spans="1:5">
      <c r="A5006" s="280"/>
      <c r="B5006" s="280" t="s">
        <v>22</v>
      </c>
      <c r="C5006" s="280" t="s">
        <v>17</v>
      </c>
      <c r="D5006" s="86">
        <v>42781</v>
      </c>
      <c r="E5006" s="89">
        <v>-23703</v>
      </c>
    </row>
    <row r="5007" spans="1:5">
      <c r="A5007" s="41"/>
      <c r="B5007" s="280" t="s">
        <v>380</v>
      </c>
      <c r="C5007" s="280" t="s">
        <v>19</v>
      </c>
      <c r="D5007" s="38">
        <v>42947</v>
      </c>
      <c r="E5007" s="89">
        <v>-21617</v>
      </c>
    </row>
    <row r="5008" spans="1:5">
      <c r="A5008" s="41"/>
      <c r="B5008" s="280" t="s">
        <v>18</v>
      </c>
      <c r="C5008" s="280" t="s">
        <v>19</v>
      </c>
      <c r="D5008" s="86">
        <v>43220</v>
      </c>
      <c r="E5008" s="89">
        <v>537270</v>
      </c>
    </row>
    <row r="5009" spans="1:6">
      <c r="A5009" s="280"/>
      <c r="B5009" s="280" t="s">
        <v>73</v>
      </c>
      <c r="C5009" s="280" t="s">
        <v>752</v>
      </c>
      <c r="D5009" s="38">
        <v>43220</v>
      </c>
      <c r="E5009" s="89">
        <v>-744702</v>
      </c>
    </row>
    <row r="5010" spans="1:6">
      <c r="A5010" s="41"/>
      <c r="B5010" s="280" t="s">
        <v>18</v>
      </c>
      <c r="C5010" s="280" t="s">
        <v>19</v>
      </c>
      <c r="D5010" s="38">
        <v>43250</v>
      </c>
      <c r="E5010" s="46">
        <v>431807</v>
      </c>
      <c r="F5010" s="864" t="s">
        <v>820</v>
      </c>
    </row>
    <row r="5011" spans="1:6">
      <c r="A5011" s="41"/>
      <c r="B5011" s="281"/>
      <c r="C5011" s="280"/>
      <c r="D5011" s="78"/>
      <c r="E5011" s="89">
        <v>-1</v>
      </c>
    </row>
    <row r="5012" spans="1:6">
      <c r="A5012" s="47"/>
      <c r="B5012" s="27"/>
      <c r="C5012" s="27"/>
      <c r="D5012" s="27"/>
      <c r="E5012" s="89"/>
    </row>
    <row r="5013" spans="1:6">
      <c r="A5013" s="280"/>
      <c r="B5013" s="280"/>
      <c r="C5013" s="280"/>
      <c r="D5013" s="86"/>
      <c r="E5013" s="91"/>
    </row>
    <row r="5014" spans="1:6">
      <c r="A5014" s="280"/>
      <c r="B5014" s="280"/>
      <c r="C5014" s="280"/>
      <c r="D5014" s="86"/>
      <c r="E5014" s="89"/>
    </row>
    <row r="5015" spans="1:6">
      <c r="A5015" s="41"/>
      <c r="B5015" s="280"/>
      <c r="C5015" s="280"/>
      <c r="D5015" s="38"/>
      <c r="E5015" s="89"/>
    </row>
    <row r="5016" spans="1:6">
      <c r="A5016" s="41"/>
      <c r="B5016" s="280"/>
      <c r="C5016" s="280"/>
      <c r="D5016" s="38"/>
      <c r="E5016" s="89"/>
    </row>
    <row r="5017" spans="1:6">
      <c r="A5017" s="41"/>
      <c r="B5017" s="280"/>
      <c r="C5017" s="280"/>
      <c r="D5017" s="38"/>
      <c r="E5017" s="89"/>
    </row>
    <row r="5018" spans="1:6">
      <c r="A5018" s="280"/>
      <c r="B5018" s="281"/>
      <c r="C5018" s="280"/>
      <c r="D5018" s="45"/>
      <c r="E5018" s="166"/>
    </row>
    <row r="5019" spans="1:6">
      <c r="A5019" s="280"/>
      <c r="B5019" s="281"/>
      <c r="C5019" s="280"/>
      <c r="D5019" s="45"/>
      <c r="E5019" s="46"/>
    </row>
    <row r="5020" spans="1:6">
      <c r="A5020" s="280"/>
      <c r="B5020" s="281"/>
      <c r="C5020" s="280"/>
      <c r="D5020" s="45" t="s">
        <v>29</v>
      </c>
      <c r="E5020" s="46"/>
    </row>
    <row r="5021" spans="1:6">
      <c r="A5021" s="280"/>
      <c r="B5021" s="281"/>
      <c r="C5021" s="280"/>
      <c r="D5021" s="45"/>
      <c r="E5021" s="46"/>
    </row>
    <row r="5022" spans="1:6">
      <c r="A5022" s="280"/>
      <c r="B5022" s="281"/>
      <c r="C5022" s="280"/>
      <c r="D5022" s="45"/>
      <c r="E5022" s="46"/>
    </row>
    <row r="5023" spans="1:6">
      <c r="A5023" s="280"/>
      <c r="B5023" s="281"/>
      <c r="C5023" s="280"/>
      <c r="D5023" s="45"/>
      <c r="E5023" s="46"/>
    </row>
    <row r="5024" spans="1:6">
      <c r="A5024" s="280"/>
      <c r="B5024" s="281"/>
      <c r="C5024" s="280"/>
      <c r="D5024" s="45"/>
      <c r="E5024" s="46"/>
    </row>
    <row r="5025" spans="1:5">
      <c r="A5025" s="280"/>
      <c r="B5025" s="281"/>
      <c r="C5025" s="280"/>
      <c r="D5025" s="45"/>
      <c r="E5025" s="46"/>
    </row>
    <row r="5026" spans="1:5">
      <c r="A5026" s="280"/>
      <c r="B5026" s="281"/>
      <c r="C5026" s="280"/>
      <c r="D5026" s="45"/>
      <c r="E5026" s="46"/>
    </row>
    <row r="5027" spans="1:5">
      <c r="A5027" s="280"/>
      <c r="B5027" s="281"/>
      <c r="C5027" s="280"/>
      <c r="D5027" s="45"/>
      <c r="E5027" s="46"/>
    </row>
    <row r="5028" spans="1:5">
      <c r="A5028" s="280"/>
      <c r="B5028" s="281"/>
      <c r="C5028" s="280"/>
      <c r="D5028" s="45"/>
      <c r="E5028" s="46"/>
    </row>
    <row r="5029" spans="1:5">
      <c r="A5029" s="280"/>
      <c r="B5029" s="281"/>
      <c r="C5029" s="280"/>
      <c r="D5029" s="45"/>
      <c r="E5029" s="46"/>
    </row>
    <row r="5030" spans="1:5">
      <c r="A5030" s="47"/>
      <c r="B5030" s="48"/>
      <c r="C5030" s="47"/>
      <c r="D5030" s="49"/>
      <c r="E5030" s="50"/>
    </row>
    <row r="5031" spans="1:5">
      <c r="A5031" s="30"/>
      <c r="B5031" s="51"/>
      <c r="C5031" s="30"/>
      <c r="D5031" s="49"/>
      <c r="E5031" s="215"/>
    </row>
    <row r="5032" spans="1:5">
      <c r="A5032" s="52"/>
      <c r="B5032" s="53"/>
      <c r="C5032" s="1238" t="s">
        <v>801</v>
      </c>
      <c r="D5032" s="1239"/>
      <c r="E5032" s="140">
        <f>SUM(E5005:E5031)</f>
        <v>167313</v>
      </c>
    </row>
    <row r="5033" spans="1:5">
      <c r="A5033" s="55" t="s">
        <v>23</v>
      </c>
      <c r="B5033" s="40"/>
      <c r="C5033" s="40"/>
      <c r="D5033" s="40"/>
      <c r="E5033" s="40"/>
    </row>
    <row r="5034" spans="1:5">
      <c r="A5034" s="19" t="s">
        <v>0</v>
      </c>
      <c r="B5034" s="40"/>
      <c r="C5034" s="40"/>
      <c r="D5034" s="40"/>
      <c r="E5034" s="40"/>
    </row>
    <row r="5035" spans="1:5">
      <c r="A5035" s="19" t="s">
        <v>1</v>
      </c>
      <c r="B5035" s="53"/>
      <c r="C5035" s="28"/>
      <c r="D5035" s="28"/>
      <c r="E5035" s="179"/>
    </row>
    <row r="5036" spans="1:5">
      <c r="A5036" s="19"/>
      <c r="B5036" s="20"/>
      <c r="C5036" s="20"/>
      <c r="D5036" s="21"/>
      <c r="E5036" s="22"/>
    </row>
    <row r="5037" spans="1:5">
      <c r="A5037" s="19"/>
      <c r="B5037" s="20"/>
      <c r="C5037" s="19" t="s">
        <v>2</v>
      </c>
      <c r="D5037" s="21"/>
      <c r="E5037" s="21"/>
    </row>
    <row r="5038" spans="1:5">
      <c r="A5038" s="19" t="s">
        <v>3</v>
      </c>
      <c r="B5038" s="23"/>
      <c r="C5038" s="20"/>
      <c r="D5038" s="22"/>
      <c r="E5038" s="22"/>
    </row>
    <row r="5039" spans="1:5">
      <c r="A5039" s="21"/>
      <c r="B5039" s="23"/>
      <c r="C5039" s="20"/>
      <c r="D5039" s="22"/>
      <c r="E5039" s="22"/>
    </row>
    <row r="5040" spans="1:5">
      <c r="A5040" s="21" t="s">
        <v>431</v>
      </c>
      <c r="B5040" s="23"/>
      <c r="C5040" s="20"/>
      <c r="D5040" s="22"/>
      <c r="E5040" s="22"/>
    </row>
    <row r="5041" spans="1:5">
      <c r="A5041" s="21" t="s">
        <v>5</v>
      </c>
      <c r="B5041" s="24"/>
      <c r="C5041" s="21"/>
      <c r="D5041" s="22"/>
      <c r="E5041" s="22"/>
    </row>
    <row r="5042" spans="1:5">
      <c r="A5042" s="21" t="s">
        <v>6</v>
      </c>
      <c r="B5042" s="24"/>
      <c r="C5042" s="21"/>
      <c r="D5042" s="22"/>
      <c r="E5042" s="22"/>
    </row>
    <row r="5043" spans="1:5">
      <c r="A5043" s="820" t="s">
        <v>7</v>
      </c>
      <c r="B5043" s="26" t="s">
        <v>8</v>
      </c>
      <c r="C5043" s="818" t="s">
        <v>9</v>
      </c>
      <c r="D5043" s="819"/>
      <c r="E5043" s="820" t="s">
        <v>10</v>
      </c>
    </row>
    <row r="5044" spans="1:5">
      <c r="A5044" s="27"/>
      <c r="B5044" s="28" t="s">
        <v>11</v>
      </c>
      <c r="C5044" s="820"/>
      <c r="D5044" s="29"/>
      <c r="E5044" s="27" t="s">
        <v>12</v>
      </c>
    </row>
    <row r="5045" spans="1:5">
      <c r="A5045" s="30"/>
      <c r="B5045" s="31"/>
      <c r="C5045" s="821" t="s">
        <v>13</v>
      </c>
      <c r="D5045" s="822" t="s">
        <v>14</v>
      </c>
      <c r="E5045" s="821"/>
    </row>
    <row r="5046" spans="1:5">
      <c r="A5046" s="34" t="s">
        <v>432</v>
      </c>
      <c r="B5046" s="280" t="s">
        <v>433</v>
      </c>
      <c r="C5046" s="280" t="s">
        <v>19</v>
      </c>
      <c r="D5046" s="86">
        <v>41927</v>
      </c>
      <c r="E5046" s="90">
        <v>-4436</v>
      </c>
    </row>
    <row r="5047" spans="1:5">
      <c r="A5047" s="280"/>
      <c r="B5047" s="280" t="s">
        <v>36</v>
      </c>
      <c r="C5047" s="280" t="s">
        <v>17</v>
      </c>
      <c r="D5047" s="38">
        <v>42109</v>
      </c>
      <c r="E5047" s="90">
        <v>-193.45</v>
      </c>
    </row>
    <row r="5048" spans="1:5">
      <c r="A5048" s="41"/>
      <c r="B5048" s="280" t="s">
        <v>36</v>
      </c>
      <c r="C5048" s="280" t="s">
        <v>17</v>
      </c>
      <c r="D5048" s="38">
        <v>42292</v>
      </c>
      <c r="E5048" s="90">
        <v>-1149.6500000000001</v>
      </c>
    </row>
    <row r="5049" spans="1:5">
      <c r="A5049" s="41"/>
      <c r="B5049" s="280" t="s">
        <v>36</v>
      </c>
      <c r="C5049" s="280" t="s">
        <v>19</v>
      </c>
      <c r="D5049" s="38">
        <v>42338</v>
      </c>
      <c r="E5049" s="95">
        <v>-314</v>
      </c>
    </row>
    <row r="5050" spans="1:5">
      <c r="A5050" s="41"/>
      <c r="B5050" s="280" t="s">
        <v>36</v>
      </c>
      <c r="C5050" s="280" t="s">
        <v>17</v>
      </c>
      <c r="D5050" s="38">
        <v>42353</v>
      </c>
      <c r="E5050" s="90">
        <v>-644</v>
      </c>
    </row>
    <row r="5051" spans="1:5">
      <c r="A5051" s="41"/>
      <c r="B5051" s="280" t="s">
        <v>36</v>
      </c>
      <c r="C5051" s="282" t="s">
        <v>17</v>
      </c>
      <c r="D5051" s="38">
        <v>42323</v>
      </c>
      <c r="E5051" s="90">
        <v>-194</v>
      </c>
    </row>
    <row r="5052" spans="1:5">
      <c r="A5052" s="41"/>
      <c r="B5052" s="280" t="s">
        <v>36</v>
      </c>
      <c r="C5052" s="282" t="s">
        <v>19</v>
      </c>
      <c r="D5052" s="86">
        <v>42369</v>
      </c>
      <c r="E5052" s="90">
        <v>-730</v>
      </c>
    </row>
    <row r="5053" spans="1:5">
      <c r="A5053" s="41"/>
      <c r="B5053" s="280" t="s">
        <v>21</v>
      </c>
      <c r="C5053" s="280" t="s">
        <v>17</v>
      </c>
      <c r="D5053" s="38">
        <v>42384</v>
      </c>
      <c r="E5053" s="89">
        <v>151.37</v>
      </c>
    </row>
    <row r="5054" spans="1:5">
      <c r="A5054" s="280"/>
      <c r="B5054" s="280" t="s">
        <v>36</v>
      </c>
      <c r="C5054" s="280" t="s">
        <v>19</v>
      </c>
      <c r="D5054" s="38">
        <v>42460</v>
      </c>
      <c r="E5054" s="90">
        <v>-620</v>
      </c>
    </row>
    <row r="5055" spans="1:5">
      <c r="A5055" s="41"/>
      <c r="B5055" s="280" t="s">
        <v>36</v>
      </c>
      <c r="C5055" s="280" t="s">
        <v>17</v>
      </c>
      <c r="D5055" s="38">
        <v>42505</v>
      </c>
      <c r="E5055" s="90">
        <v>-193</v>
      </c>
    </row>
    <row r="5056" spans="1:5">
      <c r="A5056" s="41"/>
      <c r="B5056" s="281" t="s">
        <v>36</v>
      </c>
      <c r="C5056" s="280" t="s">
        <v>19</v>
      </c>
      <c r="D5056" s="168">
        <v>42521</v>
      </c>
      <c r="E5056" s="90">
        <v>-320</v>
      </c>
    </row>
    <row r="5057" spans="1:8">
      <c r="A5057" s="47"/>
      <c r="B5057" s="280" t="s">
        <v>36</v>
      </c>
      <c r="C5057" s="280" t="s">
        <v>19</v>
      </c>
      <c r="D5057" s="38">
        <v>42551</v>
      </c>
      <c r="E5057" s="95">
        <v>-639</v>
      </c>
    </row>
    <row r="5058" spans="1:8">
      <c r="A5058" s="47"/>
      <c r="B5058" s="280" t="s">
        <v>36</v>
      </c>
      <c r="C5058" s="280" t="s">
        <v>17</v>
      </c>
      <c r="D5058" s="38">
        <v>42566</v>
      </c>
      <c r="E5058" s="95">
        <v>-120</v>
      </c>
    </row>
    <row r="5059" spans="1:8">
      <c r="A5059" s="280"/>
      <c r="B5059" s="281" t="s">
        <v>73</v>
      </c>
      <c r="C5059" s="280" t="s">
        <v>760</v>
      </c>
      <c r="D5059" s="42">
        <v>43131</v>
      </c>
      <c r="E5059" s="46">
        <v>-65486</v>
      </c>
    </row>
    <row r="5060" spans="1:8">
      <c r="A5060" s="280"/>
      <c r="B5060" s="280" t="s">
        <v>18</v>
      </c>
      <c r="C5060" s="280" t="s">
        <v>19</v>
      </c>
      <c r="D5060" s="86">
        <v>43220</v>
      </c>
      <c r="E5060" s="874">
        <v>360078</v>
      </c>
      <c r="F5060" s="870" t="s">
        <v>820</v>
      </c>
    </row>
    <row r="5061" spans="1:8">
      <c r="A5061" s="41"/>
      <c r="B5061" s="280" t="s">
        <v>73</v>
      </c>
      <c r="C5061" s="280" t="s">
        <v>760</v>
      </c>
      <c r="D5061" s="86">
        <v>43250</v>
      </c>
      <c r="E5061" s="874">
        <v>-3964</v>
      </c>
      <c r="F5061" s="864" t="s">
        <v>820</v>
      </c>
    </row>
    <row r="5062" spans="1:8">
      <c r="A5062" s="41"/>
      <c r="B5062" s="280" t="s">
        <v>18</v>
      </c>
      <c r="C5062" s="280" t="s">
        <v>17</v>
      </c>
      <c r="D5062" s="38">
        <v>43235</v>
      </c>
      <c r="E5062" s="89">
        <v>781302</v>
      </c>
    </row>
    <row r="5063" spans="1:8">
      <c r="A5063" s="41"/>
      <c r="B5063" s="280" t="s">
        <v>18</v>
      </c>
      <c r="C5063" s="280" t="s">
        <v>19</v>
      </c>
      <c r="D5063" s="42">
        <v>43250</v>
      </c>
      <c r="E5063" s="89">
        <v>777338</v>
      </c>
      <c r="F5063" s="864" t="s">
        <v>829</v>
      </c>
    </row>
    <row r="5064" spans="1:8" s="279" customFormat="1">
      <c r="A5064" s="41"/>
      <c r="B5064" s="280" t="s">
        <v>18</v>
      </c>
      <c r="C5064" s="280" t="s">
        <v>19</v>
      </c>
      <c r="D5064" s="86">
        <v>43159</v>
      </c>
      <c r="E5064" s="89">
        <v>13</v>
      </c>
      <c r="F5064" s="864"/>
      <c r="G5064" s="859"/>
      <c r="H5064" s="859"/>
    </row>
    <row r="5065" spans="1:8">
      <c r="A5065" s="280"/>
      <c r="B5065" s="281"/>
      <c r="C5065" s="280"/>
      <c r="D5065" s="45"/>
      <c r="E5065" s="46"/>
    </row>
    <row r="5066" spans="1:8">
      <c r="A5066" s="280"/>
      <c r="B5066" s="281"/>
      <c r="C5066" s="280"/>
      <c r="D5066" s="45"/>
      <c r="E5066" s="46"/>
    </row>
    <row r="5067" spans="1:8">
      <c r="A5067" s="280"/>
      <c r="B5067" s="281"/>
      <c r="C5067" s="280"/>
      <c r="D5067" s="45" t="s">
        <v>29</v>
      </c>
      <c r="E5067" s="46"/>
    </row>
    <row r="5068" spans="1:8">
      <c r="A5068" s="280"/>
      <c r="B5068" s="281"/>
      <c r="C5068" s="280"/>
      <c r="D5068" s="45"/>
      <c r="E5068" s="46"/>
    </row>
    <row r="5069" spans="1:8">
      <c r="A5069" s="47"/>
      <c r="B5069" s="48"/>
      <c r="C5069" s="47"/>
      <c r="D5069" s="49"/>
      <c r="E5069" s="50"/>
    </row>
    <row r="5070" spans="1:8">
      <c r="A5070" s="30"/>
      <c r="B5070" s="51"/>
      <c r="C5070" s="30"/>
      <c r="D5070" s="49"/>
      <c r="E5070" s="50"/>
    </row>
    <row r="5071" spans="1:8">
      <c r="A5071" s="52"/>
      <c r="B5071" s="53"/>
      <c r="C5071" s="1238" t="s">
        <v>801</v>
      </c>
      <c r="D5071" s="1239"/>
      <c r="E5071" s="140">
        <f>SUM(E5046:E5070)</f>
        <v>1839879.27</v>
      </c>
    </row>
    <row r="5072" spans="1:8">
      <c r="A5072" s="55" t="s">
        <v>23</v>
      </c>
      <c r="B5072" s="53"/>
      <c r="C5072" s="28"/>
      <c r="D5072" s="28"/>
      <c r="E5072" s="179"/>
    </row>
    <row r="5073" spans="1:6">
      <c r="A5073" s="19" t="s">
        <v>0</v>
      </c>
      <c r="B5073" s="40"/>
      <c r="C5073" s="40"/>
      <c r="D5073" s="40"/>
      <c r="E5073" s="40"/>
    </row>
    <row r="5074" spans="1:6">
      <c r="A5074" s="19" t="s">
        <v>1</v>
      </c>
      <c r="B5074" s="53"/>
      <c r="C5074" s="28"/>
      <c r="D5074" s="28"/>
      <c r="E5074" s="179"/>
    </row>
    <row r="5075" spans="1:6">
      <c r="A5075" s="19"/>
      <c r="B5075" s="20"/>
      <c r="C5075" s="20"/>
      <c r="D5075" s="21"/>
      <c r="E5075" s="22"/>
    </row>
    <row r="5076" spans="1:6">
      <c r="A5076" s="19"/>
      <c r="B5076" s="20"/>
      <c r="C5076" s="19" t="s">
        <v>2</v>
      </c>
      <c r="D5076" s="21"/>
      <c r="E5076" s="21"/>
    </row>
    <row r="5077" spans="1:6">
      <c r="A5077" s="19" t="s">
        <v>3</v>
      </c>
      <c r="B5077" s="23"/>
      <c r="C5077" s="20"/>
      <c r="D5077" s="22"/>
      <c r="E5077" s="22"/>
    </row>
    <row r="5078" spans="1:6">
      <c r="A5078" s="21"/>
      <c r="B5078" s="23"/>
      <c r="C5078" s="20"/>
      <c r="D5078" s="22"/>
      <c r="E5078" s="22"/>
    </row>
    <row r="5079" spans="1:6">
      <c r="A5079" s="21" t="s">
        <v>434</v>
      </c>
      <c r="B5079" s="23"/>
      <c r="C5079" s="20"/>
      <c r="D5079" s="22"/>
      <c r="E5079" s="22"/>
    </row>
    <row r="5080" spans="1:6">
      <c r="A5080" s="21" t="s">
        <v>5</v>
      </c>
      <c r="B5080" s="24"/>
      <c r="C5080" s="21"/>
      <c r="D5080" s="22"/>
      <c r="E5080" s="22"/>
    </row>
    <row r="5081" spans="1:6">
      <c r="A5081" s="21" t="s">
        <v>6</v>
      </c>
      <c r="B5081" s="24"/>
      <c r="C5081" s="21"/>
      <c r="D5081" s="22"/>
      <c r="E5081" s="22"/>
    </row>
    <row r="5082" spans="1:6">
      <c r="A5082" s="820" t="s">
        <v>7</v>
      </c>
      <c r="B5082" s="26" t="s">
        <v>8</v>
      </c>
      <c r="C5082" s="818" t="s">
        <v>9</v>
      </c>
      <c r="D5082" s="819"/>
      <c r="E5082" s="820" t="s">
        <v>10</v>
      </c>
    </row>
    <row r="5083" spans="1:6">
      <c r="A5083" s="27"/>
      <c r="B5083" s="28" t="s">
        <v>11</v>
      </c>
      <c r="C5083" s="820"/>
      <c r="D5083" s="29"/>
      <c r="E5083" s="27" t="s">
        <v>12</v>
      </c>
    </row>
    <row r="5084" spans="1:6">
      <c r="A5084" s="30"/>
      <c r="B5084" s="31"/>
      <c r="C5084" s="821" t="s">
        <v>13</v>
      </c>
      <c r="D5084" s="822" t="s">
        <v>14</v>
      </c>
      <c r="E5084" s="821"/>
    </row>
    <row r="5085" spans="1:6">
      <c r="A5085" s="34" t="s">
        <v>435</v>
      </c>
      <c r="B5085" s="280" t="s">
        <v>18</v>
      </c>
      <c r="C5085" s="280" t="s">
        <v>17</v>
      </c>
      <c r="D5085" s="86">
        <v>43235</v>
      </c>
      <c r="E5085" s="89">
        <f>1219096-44557</f>
        <v>1174539</v>
      </c>
      <c r="F5085" s="864" t="s">
        <v>820</v>
      </c>
    </row>
    <row r="5086" spans="1:6">
      <c r="A5086" s="41"/>
      <c r="B5086" s="280" t="s">
        <v>18</v>
      </c>
      <c r="C5086" s="280" t="s">
        <v>19</v>
      </c>
      <c r="D5086" s="86">
        <v>43250</v>
      </c>
      <c r="E5086" s="89">
        <f>884067-6869</f>
        <v>877198</v>
      </c>
      <c r="F5086" s="864" t="s">
        <v>820</v>
      </c>
    </row>
    <row r="5087" spans="1:6">
      <c r="B5087" s="280"/>
      <c r="C5087" s="280"/>
      <c r="D5087" s="86"/>
      <c r="E5087" s="89">
        <v>-1</v>
      </c>
    </row>
    <row r="5088" spans="1:6">
      <c r="A5088" s="280"/>
      <c r="B5088" s="280"/>
      <c r="C5088" s="280"/>
      <c r="D5088" s="86"/>
      <c r="E5088" s="89"/>
    </row>
    <row r="5089" spans="1:5">
      <c r="A5089" s="41"/>
      <c r="B5089" s="280"/>
      <c r="C5089" s="280"/>
      <c r="D5089" s="86"/>
      <c r="E5089" s="89"/>
    </row>
    <row r="5090" spans="1:5">
      <c r="A5090" s="41"/>
      <c r="B5090" s="280"/>
      <c r="C5090" s="282"/>
      <c r="D5090" s="38"/>
      <c r="E5090" s="89"/>
    </row>
    <row r="5091" spans="1:5">
      <c r="A5091" s="41"/>
      <c r="B5091" s="280"/>
      <c r="C5091" s="282"/>
      <c r="D5091" s="86"/>
      <c r="E5091" s="89"/>
    </row>
    <row r="5092" spans="1:5">
      <c r="A5092" s="41"/>
      <c r="B5092" s="280"/>
      <c r="C5092" s="280"/>
      <c r="D5092" s="86"/>
      <c r="E5092" s="89"/>
    </row>
    <row r="5093" spans="1:5">
      <c r="A5093" s="280"/>
      <c r="B5093" s="280"/>
      <c r="C5093" s="280"/>
      <c r="D5093" s="38"/>
      <c r="E5093" s="89"/>
    </row>
    <row r="5094" spans="1:5">
      <c r="A5094" s="41"/>
      <c r="B5094" s="280"/>
      <c r="C5094" s="280"/>
      <c r="D5094" s="38"/>
      <c r="E5094" s="89"/>
    </row>
    <row r="5095" spans="1:5">
      <c r="A5095" s="41"/>
      <c r="B5095" s="281"/>
      <c r="C5095" s="280"/>
      <c r="D5095" s="78"/>
      <c r="E5095" s="89"/>
    </row>
    <row r="5096" spans="1:5">
      <c r="A5096" s="47"/>
      <c r="B5096" s="28"/>
      <c r="C5096" s="27"/>
      <c r="D5096" s="148"/>
      <c r="E5096" s="89"/>
    </row>
    <row r="5097" spans="1:5">
      <c r="A5097" s="47"/>
      <c r="B5097" s="27"/>
      <c r="C5097" s="27"/>
      <c r="D5097" s="27"/>
      <c r="E5097" s="89"/>
    </row>
    <row r="5098" spans="1:5">
      <c r="A5098" s="280"/>
      <c r="B5098" s="280"/>
      <c r="C5098" s="280"/>
      <c r="D5098" s="38"/>
      <c r="E5098" s="89"/>
    </row>
    <row r="5099" spans="1:5">
      <c r="A5099" s="280"/>
      <c r="B5099" s="280"/>
      <c r="C5099" s="280"/>
      <c r="D5099" s="38"/>
      <c r="E5099" s="89"/>
    </row>
    <row r="5100" spans="1:5">
      <c r="A5100" s="41"/>
      <c r="B5100" s="280"/>
      <c r="C5100" s="280"/>
      <c r="D5100" s="38"/>
      <c r="E5100" s="89"/>
    </row>
    <row r="5101" spans="1:5">
      <c r="A5101" s="41"/>
      <c r="B5101" s="280"/>
      <c r="C5101" s="280"/>
      <c r="D5101" s="38"/>
      <c r="E5101" s="89"/>
    </row>
    <row r="5102" spans="1:5">
      <c r="A5102" s="41"/>
      <c r="B5102" s="280"/>
      <c r="C5102" s="280"/>
      <c r="D5102" s="38"/>
      <c r="E5102" s="89"/>
    </row>
    <row r="5103" spans="1:5">
      <c r="A5103" s="280"/>
      <c r="B5103" s="281"/>
      <c r="C5103" s="280"/>
      <c r="D5103" s="45"/>
      <c r="E5103" s="46"/>
    </row>
    <row r="5104" spans="1:5">
      <c r="A5104" s="280"/>
      <c r="B5104" s="281"/>
      <c r="C5104" s="280"/>
      <c r="D5104" s="45"/>
      <c r="E5104" s="46"/>
    </row>
    <row r="5105" spans="1:5">
      <c r="A5105" s="280"/>
      <c r="B5105" s="281"/>
      <c r="C5105" s="280"/>
      <c r="D5105" s="45" t="s">
        <v>29</v>
      </c>
      <c r="E5105" s="46"/>
    </row>
    <row r="5106" spans="1:5">
      <c r="A5106" s="280"/>
      <c r="B5106" s="281"/>
      <c r="C5106" s="280"/>
      <c r="D5106" s="45"/>
      <c r="E5106" s="46"/>
    </row>
    <row r="5107" spans="1:5">
      <c r="A5107" s="280"/>
      <c r="B5107" s="281"/>
      <c r="C5107" s="280"/>
      <c r="D5107" s="45"/>
      <c r="E5107" s="46"/>
    </row>
    <row r="5108" spans="1:5">
      <c r="A5108" s="47"/>
      <c r="B5108" s="48"/>
      <c r="C5108" s="47"/>
      <c r="D5108" s="49"/>
      <c r="E5108" s="50"/>
    </row>
    <row r="5109" spans="1:5">
      <c r="A5109" s="30"/>
      <c r="B5109" s="51"/>
      <c r="C5109" s="30"/>
      <c r="D5109" s="49"/>
      <c r="E5109" s="50"/>
    </row>
    <row r="5110" spans="1:5">
      <c r="A5110" s="52"/>
      <c r="B5110" s="53"/>
      <c r="C5110" s="1238" t="s">
        <v>801</v>
      </c>
      <c r="D5110" s="1239"/>
      <c r="E5110" s="140">
        <f>SUM(E5085:E5109)</f>
        <v>2051736</v>
      </c>
    </row>
    <row r="5111" spans="1:5">
      <c r="A5111" s="52"/>
      <c r="B5111" s="53"/>
      <c r="C5111" s="28"/>
      <c r="D5111" s="28"/>
      <c r="E5111" s="179"/>
    </row>
    <row r="5112" spans="1:5">
      <c r="A5112" s="55" t="s">
        <v>23</v>
      </c>
      <c r="B5112" s="53"/>
      <c r="C5112" s="28"/>
      <c r="D5112" s="40"/>
      <c r="E5112" s="40"/>
    </row>
    <row r="5113" spans="1:5">
      <c r="A5113" s="21"/>
      <c r="B5113" s="23"/>
      <c r="C5113" s="20"/>
      <c r="D5113" s="22"/>
      <c r="E5113" s="22"/>
    </row>
    <row r="5114" spans="1:5">
      <c r="A5114" s="19" t="s">
        <v>0</v>
      </c>
      <c r="B5114" s="40"/>
      <c r="C5114" s="40"/>
      <c r="D5114" s="40"/>
      <c r="E5114" s="40"/>
    </row>
    <row r="5115" spans="1:5">
      <c r="A5115" s="19" t="s">
        <v>1</v>
      </c>
      <c r="B5115" s="53"/>
      <c r="C5115" s="28"/>
      <c r="D5115" s="28"/>
      <c r="E5115" s="179"/>
    </row>
    <row r="5116" spans="1:5">
      <c r="A5116" s="19"/>
      <c r="B5116" s="20"/>
      <c r="C5116" s="20"/>
      <c r="D5116" s="21"/>
      <c r="E5116" s="22"/>
    </row>
    <row r="5117" spans="1:5">
      <c r="A5117" s="19"/>
      <c r="B5117" s="20"/>
      <c r="C5117" s="19" t="s">
        <v>2</v>
      </c>
      <c r="D5117" s="21"/>
      <c r="E5117" s="21"/>
    </row>
    <row r="5118" spans="1:5">
      <c r="A5118" s="19" t="s">
        <v>3</v>
      </c>
      <c r="B5118" s="23"/>
      <c r="C5118" s="20"/>
      <c r="D5118" s="22"/>
      <c r="E5118" s="22"/>
    </row>
    <row r="5119" spans="1:5">
      <c r="A5119" s="21"/>
      <c r="B5119" s="23"/>
      <c r="C5119" s="20"/>
      <c r="D5119" s="22"/>
      <c r="E5119" s="22"/>
    </row>
    <row r="5120" spans="1:5">
      <c r="A5120" s="21" t="s">
        <v>436</v>
      </c>
      <c r="B5120" s="23"/>
      <c r="C5120" s="20"/>
      <c r="D5120" s="22"/>
      <c r="E5120" s="22"/>
    </row>
    <row r="5121" spans="1:6">
      <c r="A5121" s="21" t="s">
        <v>5</v>
      </c>
      <c r="B5121" s="24"/>
      <c r="C5121" s="21"/>
      <c r="D5121" s="22"/>
      <c r="E5121" s="22"/>
    </row>
    <row r="5122" spans="1:6">
      <c r="A5122" s="21" t="s">
        <v>6</v>
      </c>
      <c r="B5122" s="24"/>
      <c r="C5122" s="21"/>
      <c r="D5122" s="22"/>
      <c r="E5122" s="22"/>
    </row>
    <row r="5123" spans="1:6">
      <c r="A5123" s="820" t="s">
        <v>7</v>
      </c>
      <c r="B5123" s="26" t="s">
        <v>8</v>
      </c>
      <c r="C5123" s="1238" t="s">
        <v>9</v>
      </c>
      <c r="D5123" s="1239"/>
      <c r="E5123" s="820" t="s">
        <v>10</v>
      </c>
    </row>
    <row r="5124" spans="1:6">
      <c r="A5124" s="27"/>
      <c r="B5124" s="28" t="s">
        <v>11</v>
      </c>
      <c r="C5124" s="820"/>
      <c r="D5124" s="29"/>
      <c r="E5124" s="27" t="s">
        <v>12</v>
      </c>
    </row>
    <row r="5125" spans="1:6">
      <c r="A5125" s="30"/>
      <c r="B5125" s="31"/>
      <c r="C5125" s="821" t="s">
        <v>13</v>
      </c>
      <c r="D5125" s="822" t="s">
        <v>14</v>
      </c>
      <c r="E5125" s="821"/>
    </row>
    <row r="5126" spans="1:6">
      <c r="A5126" s="34" t="s">
        <v>437</v>
      </c>
      <c r="B5126" s="280" t="s">
        <v>438</v>
      </c>
      <c r="C5126" s="280" t="s">
        <v>359</v>
      </c>
      <c r="D5126" s="86">
        <v>42674</v>
      </c>
      <c r="E5126" s="91">
        <v>-3000</v>
      </c>
    </row>
    <row r="5127" spans="1:6">
      <c r="A5127" s="41"/>
      <c r="B5127" s="280" t="s">
        <v>40</v>
      </c>
      <c r="C5127" s="280" t="s">
        <v>19</v>
      </c>
      <c r="D5127" s="38">
        <v>43250</v>
      </c>
      <c r="E5127" s="89">
        <f>789593-105520</f>
        <v>684073</v>
      </c>
      <c r="F5127" s="864" t="s">
        <v>820</v>
      </c>
    </row>
    <row r="5128" spans="1:6">
      <c r="A5128" s="41"/>
      <c r="B5128" s="280"/>
      <c r="C5128" s="280"/>
      <c r="D5128" s="38"/>
      <c r="E5128" s="89"/>
    </row>
    <row r="5129" spans="1:6">
      <c r="A5129" s="41"/>
      <c r="B5129" s="280"/>
      <c r="C5129" s="280"/>
      <c r="D5129" s="38"/>
      <c r="E5129" s="89"/>
    </row>
    <row r="5130" spans="1:6">
      <c r="A5130" s="41"/>
      <c r="B5130" s="280"/>
      <c r="C5130" s="280"/>
      <c r="D5130" s="38"/>
      <c r="E5130" s="89"/>
    </row>
    <row r="5131" spans="1:6">
      <c r="A5131" s="41"/>
      <c r="B5131" s="280"/>
      <c r="C5131" s="282"/>
      <c r="D5131" s="38"/>
      <c r="E5131" s="89"/>
    </row>
    <row r="5132" spans="1:6">
      <c r="A5132" s="41"/>
      <c r="B5132" s="280"/>
      <c r="C5132" s="282"/>
      <c r="D5132" s="86"/>
      <c r="E5132" s="89"/>
    </row>
    <row r="5133" spans="1:6">
      <c r="A5133" s="41"/>
      <c r="B5133" s="280"/>
      <c r="C5133" s="280"/>
      <c r="D5133" s="38"/>
      <c r="E5133" s="89"/>
    </row>
    <row r="5134" spans="1:6">
      <c r="A5134" s="280"/>
      <c r="B5134" s="280"/>
      <c r="C5134" s="280"/>
      <c r="D5134" s="38"/>
      <c r="E5134" s="89"/>
    </row>
    <row r="5135" spans="1:6">
      <c r="A5135" s="41"/>
      <c r="B5135" s="280"/>
      <c r="C5135" s="280"/>
      <c r="D5135" s="38"/>
      <c r="E5135" s="89"/>
    </row>
    <row r="5136" spans="1:6">
      <c r="A5136" s="41"/>
      <c r="B5136" s="281"/>
      <c r="C5136" s="280"/>
      <c r="D5136" s="78"/>
      <c r="E5136" s="89"/>
    </row>
    <row r="5137" spans="1:5">
      <c r="A5137" s="47"/>
      <c r="B5137" s="28"/>
      <c r="C5137" s="27"/>
      <c r="D5137" s="148"/>
      <c r="E5137" s="89"/>
    </row>
    <row r="5138" spans="1:5">
      <c r="A5138" s="47"/>
      <c r="B5138" s="27"/>
      <c r="C5138" s="27"/>
      <c r="D5138" s="27"/>
      <c r="E5138" s="89"/>
    </row>
    <row r="5139" spans="1:5">
      <c r="A5139" s="280"/>
      <c r="B5139" s="280"/>
      <c r="C5139" s="280"/>
      <c r="D5139" s="38"/>
      <c r="E5139" s="89"/>
    </row>
    <row r="5140" spans="1:5">
      <c r="A5140" s="280"/>
      <c r="B5140" s="280"/>
      <c r="C5140" s="280"/>
      <c r="D5140" s="38"/>
      <c r="E5140" s="89"/>
    </row>
    <row r="5141" spans="1:5">
      <c r="A5141" s="41"/>
      <c r="B5141" s="280"/>
      <c r="C5141" s="280"/>
      <c r="D5141" s="38"/>
      <c r="E5141" s="89"/>
    </row>
    <row r="5142" spans="1:5">
      <c r="A5142" s="41"/>
      <c r="B5142" s="280"/>
      <c r="C5142" s="280"/>
      <c r="D5142" s="38"/>
      <c r="E5142" s="89"/>
    </row>
    <row r="5143" spans="1:5">
      <c r="A5143" s="41"/>
      <c r="B5143" s="280"/>
      <c r="C5143" s="280"/>
      <c r="D5143" s="38"/>
      <c r="E5143" s="89"/>
    </row>
    <row r="5144" spans="1:5">
      <c r="A5144" s="280"/>
      <c r="B5144" s="281"/>
      <c r="C5144" s="280"/>
      <c r="D5144" s="45"/>
      <c r="E5144" s="46"/>
    </row>
    <row r="5145" spans="1:5">
      <c r="A5145" s="280"/>
      <c r="B5145" s="281"/>
      <c r="C5145" s="280"/>
      <c r="D5145" s="45"/>
      <c r="E5145" s="46"/>
    </row>
    <row r="5146" spans="1:5">
      <c r="A5146" s="280"/>
      <c r="B5146" s="281"/>
      <c r="C5146" s="280"/>
      <c r="D5146" s="45"/>
      <c r="E5146" s="46"/>
    </row>
    <row r="5147" spans="1:5">
      <c r="A5147" s="280"/>
      <c r="B5147" s="281"/>
      <c r="C5147" s="280"/>
      <c r="D5147" s="45"/>
      <c r="E5147" s="46"/>
    </row>
    <row r="5148" spans="1:5">
      <c r="A5148" s="280"/>
      <c r="B5148" s="281"/>
      <c r="C5148" s="280"/>
      <c r="D5148" s="45"/>
      <c r="E5148" s="46"/>
    </row>
    <row r="5149" spans="1:5">
      <c r="A5149" s="280"/>
      <c r="B5149" s="281"/>
      <c r="C5149" s="280"/>
      <c r="D5149" s="45" t="s">
        <v>29</v>
      </c>
      <c r="E5149" s="46"/>
    </row>
    <row r="5150" spans="1:5">
      <c r="A5150" s="280"/>
      <c r="B5150" s="281"/>
      <c r="C5150" s="280"/>
      <c r="D5150" s="45"/>
      <c r="E5150" s="46"/>
    </row>
    <row r="5151" spans="1:5">
      <c r="A5151" s="47"/>
      <c r="B5151" s="48"/>
      <c r="C5151" s="47"/>
      <c r="D5151" s="49"/>
      <c r="E5151" s="50"/>
    </row>
    <row r="5152" spans="1:5">
      <c r="A5152" s="30"/>
      <c r="B5152" s="51"/>
      <c r="C5152" s="30"/>
      <c r="D5152" s="49"/>
      <c r="E5152" s="50"/>
    </row>
    <row r="5153" spans="1:5">
      <c r="A5153" s="52"/>
      <c r="B5153" s="53"/>
      <c r="C5153" s="1238" t="s">
        <v>801</v>
      </c>
      <c r="D5153" s="1239"/>
      <c r="E5153" s="140">
        <f>SUM(E5126:E5152)</f>
        <v>681073</v>
      </c>
    </row>
    <row r="5154" spans="1:5">
      <c r="A5154" s="55" t="s">
        <v>23</v>
      </c>
      <c r="B5154" s="53"/>
      <c r="C5154" s="28"/>
      <c r="D5154" s="28"/>
      <c r="E5154" s="179"/>
    </row>
    <row r="5155" spans="1:5">
      <c r="A5155" s="19" t="s">
        <v>0</v>
      </c>
      <c r="B5155" s="53"/>
      <c r="C5155" s="28"/>
      <c r="D5155" s="28"/>
      <c r="E5155" s="179"/>
    </row>
    <row r="5156" spans="1:5">
      <c r="A5156" s="19" t="s">
        <v>1</v>
      </c>
      <c r="B5156" s="53"/>
      <c r="C5156" s="28"/>
      <c r="D5156" s="28"/>
      <c r="E5156" s="179"/>
    </row>
    <row r="5157" spans="1:5">
      <c r="A5157" s="21"/>
      <c r="B5157" s="23"/>
      <c r="C5157" s="20"/>
      <c r="D5157" s="22"/>
      <c r="E5157" s="22"/>
    </row>
    <row r="5158" spans="1:5">
      <c r="A5158" s="19"/>
      <c r="B5158" s="20"/>
      <c r="C5158" s="19" t="s">
        <v>2</v>
      </c>
      <c r="D5158" s="22"/>
      <c r="E5158" s="22"/>
    </row>
    <row r="5159" spans="1:5">
      <c r="A5159" s="19" t="s">
        <v>3</v>
      </c>
      <c r="B5159" s="23"/>
      <c r="C5159" s="20"/>
      <c r="D5159" s="22"/>
      <c r="E5159" s="22"/>
    </row>
    <row r="5160" spans="1:5">
      <c r="A5160" s="19"/>
      <c r="B5160" s="23"/>
      <c r="C5160" s="20"/>
      <c r="D5160" s="22"/>
      <c r="E5160" s="22"/>
    </row>
    <row r="5161" spans="1:5">
      <c r="A5161" s="21" t="s">
        <v>439</v>
      </c>
      <c r="B5161" s="23"/>
      <c r="C5161" s="20"/>
      <c r="D5161" s="22"/>
      <c r="E5161" s="22"/>
    </row>
    <row r="5162" spans="1:5">
      <c r="A5162" s="21" t="s">
        <v>5</v>
      </c>
      <c r="B5162" s="24"/>
      <c r="C5162" s="21"/>
      <c r="D5162" s="22"/>
      <c r="E5162" s="22"/>
    </row>
    <row r="5163" spans="1:5">
      <c r="A5163" s="21" t="s">
        <v>6</v>
      </c>
      <c r="B5163" s="24"/>
      <c r="C5163" s="21"/>
      <c r="D5163" s="22"/>
      <c r="E5163" s="22"/>
    </row>
    <row r="5164" spans="1:5">
      <c r="A5164" s="820" t="s">
        <v>7</v>
      </c>
      <c r="B5164" s="26" t="s">
        <v>8</v>
      </c>
      <c r="C5164" s="1238" t="s">
        <v>9</v>
      </c>
      <c r="D5164" s="1239"/>
      <c r="E5164" s="820" t="s">
        <v>10</v>
      </c>
    </row>
    <row r="5165" spans="1:5">
      <c r="A5165" s="27"/>
      <c r="B5165" s="28" t="s">
        <v>11</v>
      </c>
      <c r="C5165" s="820"/>
      <c r="D5165" s="29"/>
      <c r="E5165" s="27" t="s">
        <v>12</v>
      </c>
    </row>
    <row r="5166" spans="1:5">
      <c r="A5166" s="30"/>
      <c r="B5166" s="31"/>
      <c r="C5166" s="821" t="s">
        <v>13</v>
      </c>
      <c r="D5166" s="822" t="s">
        <v>14</v>
      </c>
      <c r="E5166" s="821"/>
    </row>
    <row r="5167" spans="1:5">
      <c r="A5167" s="34" t="s">
        <v>440</v>
      </c>
      <c r="B5167" s="280" t="s">
        <v>441</v>
      </c>
      <c r="C5167" s="280" t="s">
        <v>442</v>
      </c>
      <c r="D5167" s="86">
        <v>42628</v>
      </c>
      <c r="E5167" s="95">
        <v>-300</v>
      </c>
    </row>
    <row r="5168" spans="1:5">
      <c r="A5168" s="280"/>
      <c r="B5168" s="280" t="s">
        <v>73</v>
      </c>
      <c r="C5168" s="280" t="s">
        <v>781</v>
      </c>
      <c r="D5168" s="86">
        <v>43250</v>
      </c>
      <c r="E5168" s="89">
        <v>-432195</v>
      </c>
    </row>
    <row r="5169" spans="1:6">
      <c r="A5169" s="280"/>
      <c r="B5169" s="280" t="s">
        <v>40</v>
      </c>
      <c r="C5169" s="280" t="s">
        <v>17</v>
      </c>
      <c r="D5169" s="86">
        <v>43235</v>
      </c>
      <c r="E5169" s="89">
        <v>446722</v>
      </c>
    </row>
    <row r="5170" spans="1:6">
      <c r="A5170" s="41"/>
      <c r="B5170" s="280" t="s">
        <v>40</v>
      </c>
      <c r="C5170" s="280" t="s">
        <v>19</v>
      </c>
      <c r="D5170" s="86">
        <v>43250</v>
      </c>
      <c r="E5170" s="89">
        <f>599765-14527</f>
        <v>585238</v>
      </c>
      <c r="F5170" s="870"/>
    </row>
    <row r="5171" spans="1:6">
      <c r="A5171" s="41"/>
      <c r="B5171" s="280"/>
      <c r="C5171" s="280"/>
      <c r="D5171" s="86"/>
      <c r="E5171" s="89"/>
    </row>
    <row r="5172" spans="1:6">
      <c r="A5172" s="41"/>
      <c r="B5172" s="280"/>
      <c r="C5172" s="280"/>
      <c r="D5172" s="38"/>
      <c r="E5172" s="89"/>
    </row>
    <row r="5173" spans="1:6">
      <c r="A5173" s="41"/>
      <c r="B5173" s="280"/>
      <c r="C5173" s="280"/>
      <c r="D5173" s="38"/>
      <c r="E5173" s="89"/>
    </row>
    <row r="5174" spans="1:6">
      <c r="A5174" s="41"/>
      <c r="B5174" s="280"/>
      <c r="C5174" s="280"/>
      <c r="D5174" s="38"/>
      <c r="E5174" s="89"/>
    </row>
    <row r="5175" spans="1:6">
      <c r="A5175" s="280"/>
      <c r="B5175" s="280"/>
      <c r="C5175" s="280"/>
      <c r="D5175" s="45"/>
      <c r="E5175" s="89"/>
    </row>
    <row r="5176" spans="1:6">
      <c r="A5176" s="41"/>
      <c r="B5176" s="281"/>
      <c r="C5176" s="280"/>
      <c r="D5176" s="281"/>
      <c r="E5176" s="89"/>
    </row>
    <row r="5177" spans="1:6">
      <c r="A5177" s="41"/>
      <c r="B5177" s="280"/>
      <c r="C5177" s="280"/>
      <c r="D5177" s="38"/>
      <c r="E5177" s="89"/>
    </row>
    <row r="5178" spans="1:6">
      <c r="A5178" s="47"/>
      <c r="B5178" s="27"/>
      <c r="C5178" s="280"/>
      <c r="D5178" s="38"/>
      <c r="E5178" s="89"/>
    </row>
    <row r="5179" spans="1:6">
      <c r="A5179" s="47"/>
      <c r="B5179" s="280"/>
      <c r="C5179" s="280"/>
      <c r="D5179" s="38"/>
      <c r="E5179" s="89"/>
    </row>
    <row r="5180" spans="1:6">
      <c r="A5180" s="280"/>
      <c r="B5180" s="280"/>
      <c r="C5180" s="280"/>
      <c r="D5180" s="38"/>
      <c r="E5180" s="89"/>
    </row>
    <row r="5181" spans="1:6">
      <c r="A5181" s="280"/>
      <c r="B5181" s="280"/>
      <c r="C5181" s="280"/>
      <c r="D5181" s="38"/>
      <c r="E5181" s="89"/>
    </row>
    <row r="5182" spans="1:6">
      <c r="A5182" s="41"/>
      <c r="B5182" s="280"/>
      <c r="C5182" s="280"/>
      <c r="D5182" s="38"/>
      <c r="E5182" s="89"/>
    </row>
    <row r="5183" spans="1:6">
      <c r="A5183" s="41"/>
      <c r="B5183" s="280"/>
      <c r="C5183" s="280"/>
      <c r="D5183" s="38"/>
      <c r="E5183" s="89"/>
    </row>
    <row r="5184" spans="1:6">
      <c r="A5184" s="41"/>
      <c r="B5184" s="280"/>
      <c r="C5184" s="280"/>
      <c r="D5184" s="38"/>
      <c r="E5184" s="89"/>
    </row>
    <row r="5185" spans="1:5">
      <c r="A5185" s="280"/>
      <c r="B5185" s="281"/>
      <c r="C5185" s="280"/>
      <c r="D5185" s="45"/>
      <c r="E5185" s="46"/>
    </row>
    <row r="5186" spans="1:5">
      <c r="A5186" s="280"/>
      <c r="B5186" s="281"/>
      <c r="C5186" s="280"/>
      <c r="D5186" s="45"/>
      <c r="E5186" s="46"/>
    </row>
    <row r="5187" spans="1:5">
      <c r="A5187" s="280"/>
      <c r="B5187" s="281"/>
      <c r="C5187" s="280"/>
      <c r="D5187" s="45"/>
      <c r="E5187" s="46"/>
    </row>
    <row r="5188" spans="1:5">
      <c r="A5188" s="280"/>
      <c r="B5188" s="281"/>
      <c r="C5188" s="280"/>
      <c r="D5188" s="45"/>
      <c r="E5188" s="46"/>
    </row>
    <row r="5189" spans="1:5">
      <c r="A5189" s="280"/>
      <c r="B5189" s="281"/>
      <c r="C5189" s="280"/>
      <c r="D5189" s="45"/>
      <c r="E5189" s="46"/>
    </row>
    <row r="5190" spans="1:5">
      <c r="A5190" s="280"/>
      <c r="B5190" s="281"/>
      <c r="C5190" s="280"/>
      <c r="D5190" s="45" t="s">
        <v>29</v>
      </c>
      <c r="E5190" s="46"/>
    </row>
    <row r="5191" spans="1:5">
      <c r="A5191" s="280"/>
      <c r="B5191" s="281"/>
      <c r="C5191" s="280"/>
      <c r="D5191" s="45"/>
      <c r="E5191" s="46"/>
    </row>
    <row r="5192" spans="1:5">
      <c r="A5192" s="47"/>
      <c r="B5192" s="48"/>
      <c r="C5192" s="47"/>
      <c r="D5192" s="49"/>
      <c r="E5192" s="50"/>
    </row>
    <row r="5193" spans="1:5">
      <c r="A5193" s="30"/>
      <c r="B5193" s="51"/>
      <c r="C5193" s="30"/>
      <c r="D5193" s="49"/>
      <c r="E5193" s="50"/>
    </row>
    <row r="5194" spans="1:5">
      <c r="A5194" s="52"/>
      <c r="B5194" s="53"/>
      <c r="C5194" s="1238" t="s">
        <v>801</v>
      </c>
      <c r="D5194" s="1239"/>
      <c r="E5194" s="140">
        <f>SUM(E5167:E5193)</f>
        <v>599465</v>
      </c>
    </row>
    <row r="5195" spans="1:5">
      <c r="A5195" s="55" t="s">
        <v>23</v>
      </c>
      <c r="B5195" s="53"/>
      <c r="C5195" s="28"/>
      <c r="D5195" s="28"/>
      <c r="E5195" s="179"/>
    </row>
    <row r="5196" spans="1:5">
      <c r="A5196" s="19" t="s">
        <v>0</v>
      </c>
      <c r="B5196" s="53"/>
      <c r="C5196" s="28"/>
      <c r="D5196" s="28"/>
      <c r="E5196" s="179"/>
    </row>
    <row r="5197" spans="1:5">
      <c r="A5197" s="19" t="s">
        <v>1</v>
      </c>
      <c r="B5197" s="23"/>
      <c r="C5197" s="20"/>
      <c r="D5197" s="22"/>
      <c r="E5197" s="22"/>
    </row>
    <row r="5198" spans="1:5">
      <c r="A5198" s="19"/>
      <c r="B5198" s="20"/>
      <c r="C5198" s="19" t="s">
        <v>2</v>
      </c>
      <c r="D5198" s="22"/>
      <c r="E5198" s="22"/>
    </row>
    <row r="5199" spans="1:5">
      <c r="A5199" s="19" t="s">
        <v>3</v>
      </c>
      <c r="B5199" s="23"/>
      <c r="C5199" s="20"/>
      <c r="D5199" s="22"/>
      <c r="E5199" s="22"/>
    </row>
    <row r="5200" spans="1:5">
      <c r="A5200" s="19"/>
      <c r="B5200" s="23"/>
      <c r="C5200" s="20"/>
      <c r="D5200" s="22"/>
      <c r="E5200" s="22"/>
    </row>
    <row r="5201" spans="1:6">
      <c r="A5201" s="21" t="s">
        <v>443</v>
      </c>
      <c r="B5201" s="23"/>
      <c r="C5201" s="20"/>
      <c r="D5201" s="22"/>
      <c r="E5201" s="22"/>
    </row>
    <row r="5202" spans="1:6">
      <c r="A5202" s="21" t="s">
        <v>5</v>
      </c>
      <c r="B5202" s="24"/>
      <c r="C5202" s="21"/>
      <c r="D5202" s="22"/>
      <c r="E5202" s="22"/>
    </row>
    <row r="5203" spans="1:6">
      <c r="A5203" s="21" t="s">
        <v>6</v>
      </c>
      <c r="B5203" s="24"/>
      <c r="C5203" s="21"/>
      <c r="D5203" s="22"/>
      <c r="E5203" s="22"/>
    </row>
    <row r="5204" spans="1:6">
      <c r="A5204" s="820" t="s">
        <v>7</v>
      </c>
      <c r="B5204" s="26" t="s">
        <v>8</v>
      </c>
      <c r="C5204" s="1238" t="s">
        <v>9</v>
      </c>
      <c r="D5204" s="1239"/>
      <c r="E5204" s="820" t="s">
        <v>10</v>
      </c>
    </row>
    <row r="5205" spans="1:6">
      <c r="A5205" s="27"/>
      <c r="B5205" s="28" t="s">
        <v>11</v>
      </c>
      <c r="C5205" s="820"/>
      <c r="D5205" s="29"/>
      <c r="E5205" s="27" t="s">
        <v>12</v>
      </c>
    </row>
    <row r="5206" spans="1:6">
      <c r="A5206" s="30"/>
      <c r="B5206" s="31"/>
      <c r="C5206" s="821" t="s">
        <v>13</v>
      </c>
      <c r="D5206" s="822" t="s">
        <v>14</v>
      </c>
      <c r="E5206" s="821"/>
    </row>
    <row r="5207" spans="1:6">
      <c r="A5207" s="34" t="s">
        <v>444</v>
      </c>
      <c r="B5207" s="280" t="s">
        <v>18</v>
      </c>
      <c r="C5207" s="280" t="s">
        <v>17</v>
      </c>
      <c r="D5207" s="86">
        <v>43205</v>
      </c>
      <c r="E5207" s="6">
        <f>6742332-1180238</f>
        <v>5562094</v>
      </c>
    </row>
    <row r="5208" spans="1:6">
      <c r="A5208" s="280"/>
      <c r="B5208" s="280" t="s">
        <v>18</v>
      </c>
      <c r="C5208" s="280" t="s">
        <v>19</v>
      </c>
      <c r="D5208" s="86">
        <v>43250</v>
      </c>
      <c r="E5208" s="89">
        <f>4788579-1558327</f>
        <v>3230252</v>
      </c>
      <c r="F5208" s="864" t="s">
        <v>820</v>
      </c>
    </row>
    <row r="5209" spans="1:6">
      <c r="A5209" s="41"/>
      <c r="B5209" s="28"/>
      <c r="C5209" s="27"/>
      <c r="D5209" s="148"/>
      <c r="E5209" s="89"/>
    </row>
    <row r="5210" spans="1:6">
      <c r="A5210" s="41"/>
      <c r="B5210" s="280"/>
      <c r="C5210" s="280"/>
      <c r="D5210" s="86"/>
      <c r="E5210" s="89"/>
    </row>
    <row r="5211" spans="1:6">
      <c r="A5211" s="41"/>
      <c r="B5211" s="280"/>
      <c r="C5211" s="280"/>
      <c r="D5211" s="86"/>
      <c r="E5211" s="89"/>
    </row>
    <row r="5212" spans="1:6">
      <c r="A5212" s="41"/>
      <c r="B5212" s="280"/>
      <c r="C5212" s="282"/>
      <c r="D5212" s="86"/>
      <c r="E5212" s="89"/>
    </row>
    <row r="5213" spans="1:6">
      <c r="A5213" s="41"/>
      <c r="B5213" s="280"/>
      <c r="C5213" s="282"/>
      <c r="D5213" s="86"/>
      <c r="E5213" s="89"/>
    </row>
    <row r="5214" spans="1:6">
      <c r="A5214" s="41"/>
      <c r="B5214" s="280"/>
      <c r="C5214" s="280"/>
      <c r="D5214" s="86"/>
      <c r="E5214" s="89"/>
    </row>
    <row r="5215" spans="1:6">
      <c r="A5215" s="280"/>
      <c r="B5215" s="280"/>
      <c r="C5215" s="280"/>
      <c r="D5215" s="86"/>
      <c r="E5215" s="89"/>
    </row>
    <row r="5216" spans="1:6">
      <c r="A5216" s="41"/>
      <c r="B5216" s="280"/>
      <c r="C5216" s="280"/>
      <c r="D5216" s="86"/>
      <c r="E5216" s="89"/>
    </row>
    <row r="5217" spans="1:5">
      <c r="A5217" s="41"/>
      <c r="B5217" s="281"/>
      <c r="C5217" s="280"/>
      <c r="D5217" s="168"/>
      <c r="E5217" s="89"/>
    </row>
    <row r="5218" spans="1:5">
      <c r="A5218" s="47"/>
      <c r="B5218" s="28"/>
      <c r="C5218" s="27"/>
      <c r="D5218" s="148"/>
      <c r="E5218" s="89"/>
    </row>
    <row r="5219" spans="1:5">
      <c r="A5219" s="47"/>
      <c r="B5219" s="27"/>
      <c r="C5219" s="27"/>
      <c r="D5219" s="27"/>
      <c r="E5219" s="89"/>
    </row>
    <row r="5220" spans="1:5">
      <c r="A5220" s="280"/>
      <c r="B5220" s="280"/>
      <c r="C5220" s="280"/>
      <c r="D5220" s="38"/>
      <c r="E5220" s="89"/>
    </row>
    <row r="5221" spans="1:5">
      <c r="A5221" s="280"/>
      <c r="B5221" s="280"/>
      <c r="C5221" s="280"/>
      <c r="D5221" s="38"/>
      <c r="E5221" s="89"/>
    </row>
    <row r="5222" spans="1:5">
      <c r="A5222" s="41"/>
      <c r="B5222" s="280"/>
      <c r="C5222" s="280"/>
      <c r="D5222" s="38"/>
      <c r="E5222" s="89"/>
    </row>
    <row r="5223" spans="1:5">
      <c r="A5223" s="41"/>
      <c r="B5223" s="280"/>
      <c r="C5223" s="280"/>
      <c r="D5223" s="38"/>
      <c r="E5223" s="89"/>
    </row>
    <row r="5224" spans="1:5">
      <c r="A5224" s="41"/>
      <c r="B5224" s="280"/>
      <c r="C5224" s="280"/>
      <c r="D5224" s="38"/>
      <c r="E5224" s="89"/>
    </row>
    <row r="5225" spans="1:5">
      <c r="A5225" s="280"/>
      <c r="B5225" s="281"/>
      <c r="C5225" s="280"/>
      <c r="D5225" s="45"/>
      <c r="E5225" s="46"/>
    </row>
    <row r="5226" spans="1:5">
      <c r="A5226" s="280"/>
      <c r="B5226" s="281"/>
      <c r="C5226" s="280"/>
      <c r="D5226" s="45"/>
      <c r="E5226" s="46"/>
    </row>
    <row r="5227" spans="1:5">
      <c r="A5227" s="280"/>
      <c r="B5227" s="281"/>
      <c r="C5227" s="280"/>
      <c r="D5227" s="45"/>
      <c r="E5227" s="46"/>
    </row>
    <row r="5228" spans="1:5">
      <c r="A5228" s="280"/>
      <c r="B5228" s="281"/>
      <c r="C5228" s="280"/>
      <c r="D5228" s="45"/>
      <c r="E5228" s="46"/>
    </row>
    <row r="5229" spans="1:5">
      <c r="A5229" s="280"/>
      <c r="B5229" s="281"/>
      <c r="C5229" s="280"/>
      <c r="D5229" s="45"/>
      <c r="E5229" s="46"/>
    </row>
    <row r="5230" spans="1:5">
      <c r="A5230" s="280"/>
      <c r="B5230" s="281"/>
      <c r="C5230" s="280"/>
      <c r="D5230" s="45"/>
      <c r="E5230" s="46"/>
    </row>
    <row r="5231" spans="1:5">
      <c r="A5231" s="280"/>
      <c r="B5231" s="281"/>
      <c r="C5231" s="280"/>
      <c r="D5231" s="45" t="s">
        <v>29</v>
      </c>
      <c r="E5231" s="46"/>
    </row>
    <row r="5232" spans="1:5">
      <c r="A5232" s="280"/>
      <c r="B5232" s="281"/>
      <c r="C5232" s="280"/>
      <c r="D5232" s="45"/>
      <c r="E5232" s="46"/>
    </row>
    <row r="5233" spans="1:5">
      <c r="A5233" s="47"/>
      <c r="B5233" s="48"/>
      <c r="C5233" s="47"/>
      <c r="D5233" s="49"/>
      <c r="E5233" s="50"/>
    </row>
    <row r="5234" spans="1:5">
      <c r="A5234" s="30"/>
      <c r="B5234" s="51"/>
      <c r="C5234" s="30"/>
      <c r="D5234" s="49"/>
      <c r="E5234" s="50"/>
    </row>
    <row r="5235" spans="1:5">
      <c r="A5235" s="52"/>
      <c r="B5235" s="53"/>
      <c r="C5235" s="1238" t="s">
        <v>801</v>
      </c>
      <c r="D5235" s="1239"/>
      <c r="E5235" s="140">
        <f>SUM(E5207:E5234)</f>
        <v>8792346</v>
      </c>
    </row>
    <row r="5236" spans="1:5">
      <c r="A5236" s="55" t="s">
        <v>23</v>
      </c>
      <c r="B5236" s="53"/>
      <c r="C5236" s="28"/>
      <c r="D5236" s="28"/>
      <c r="E5236" s="179"/>
    </row>
    <row r="5237" spans="1:5">
      <c r="A5237" s="19" t="s">
        <v>0</v>
      </c>
      <c r="B5237" s="53"/>
      <c r="C5237" s="28"/>
      <c r="D5237" s="28"/>
      <c r="E5237" s="179"/>
    </row>
    <row r="5238" spans="1:5">
      <c r="A5238" s="19" t="s">
        <v>1</v>
      </c>
      <c r="B5238" s="53"/>
      <c r="C5238" s="28"/>
      <c r="D5238" s="28"/>
      <c r="E5238" s="179"/>
    </row>
    <row r="5239" spans="1:5">
      <c r="A5239" s="52"/>
      <c r="B5239" s="53"/>
      <c r="C5239" s="28"/>
      <c r="D5239" s="28"/>
      <c r="E5239" s="179"/>
    </row>
    <row r="5240" spans="1:5">
      <c r="A5240" s="19"/>
      <c r="B5240" s="20"/>
      <c r="C5240" s="19" t="s">
        <v>2</v>
      </c>
      <c r="D5240" s="28"/>
      <c r="E5240" s="179"/>
    </row>
    <row r="5241" spans="1:5">
      <c r="A5241" s="19" t="s">
        <v>3</v>
      </c>
      <c r="B5241" s="23"/>
      <c r="C5241" s="20"/>
      <c r="D5241" s="28"/>
      <c r="E5241" s="179"/>
    </row>
    <row r="5242" spans="1:5">
      <c r="A5242" s="52"/>
      <c r="B5242" s="53"/>
      <c r="C5242" s="28"/>
      <c r="D5242" s="28"/>
      <c r="E5242" s="179"/>
    </row>
    <row r="5243" spans="1:5">
      <c r="A5243" s="21" t="s">
        <v>445</v>
      </c>
      <c r="B5243" s="23"/>
      <c r="C5243" s="20"/>
      <c r="D5243" s="22"/>
      <c r="E5243" s="22"/>
    </row>
    <row r="5244" spans="1:5">
      <c r="A5244" s="21" t="s">
        <v>5</v>
      </c>
      <c r="B5244" s="24"/>
      <c r="C5244" s="21"/>
      <c r="D5244" s="22"/>
      <c r="E5244" s="22"/>
    </row>
    <row r="5245" spans="1:5">
      <c r="A5245" s="21" t="s">
        <v>6</v>
      </c>
      <c r="B5245" s="24"/>
      <c r="C5245" s="21"/>
      <c r="D5245" s="22"/>
      <c r="E5245" s="22"/>
    </row>
    <row r="5246" spans="1:5">
      <c r="A5246" s="820" t="s">
        <v>7</v>
      </c>
      <c r="B5246" s="26" t="s">
        <v>8</v>
      </c>
      <c r="C5246" s="1238" t="s">
        <v>9</v>
      </c>
      <c r="D5246" s="1239"/>
      <c r="E5246" s="820" t="s">
        <v>10</v>
      </c>
    </row>
    <row r="5247" spans="1:5">
      <c r="A5247" s="27"/>
      <c r="B5247" s="28" t="s">
        <v>11</v>
      </c>
      <c r="C5247" s="820"/>
      <c r="D5247" s="29"/>
      <c r="E5247" s="27" t="s">
        <v>12</v>
      </c>
    </row>
    <row r="5248" spans="1:5">
      <c r="A5248" s="30"/>
      <c r="B5248" s="31"/>
      <c r="C5248" s="821" t="s">
        <v>13</v>
      </c>
      <c r="D5248" s="822" t="s">
        <v>14</v>
      </c>
      <c r="E5248" s="821"/>
    </row>
    <row r="5249" spans="1:6">
      <c r="A5249" s="34" t="s">
        <v>446</v>
      </c>
      <c r="B5249" s="280" t="s">
        <v>40</v>
      </c>
      <c r="C5249" s="280" t="s">
        <v>19</v>
      </c>
      <c r="D5249" s="86">
        <v>43039</v>
      </c>
      <c r="E5249" s="89">
        <v>70260</v>
      </c>
    </row>
    <row r="5250" spans="1:6">
      <c r="A5250" s="280"/>
      <c r="B5250" s="280" t="s">
        <v>441</v>
      </c>
      <c r="C5250" s="195" t="s">
        <v>19</v>
      </c>
      <c r="D5250" s="196">
        <v>43069</v>
      </c>
      <c r="E5250" s="89">
        <v>-8000</v>
      </c>
    </row>
    <row r="5251" spans="1:6">
      <c r="A5251" s="41"/>
      <c r="B5251" s="195" t="s">
        <v>40</v>
      </c>
      <c r="C5251" s="195" t="s">
        <v>19</v>
      </c>
      <c r="D5251" s="196">
        <v>43131</v>
      </c>
      <c r="E5251" s="89">
        <v>3797</v>
      </c>
    </row>
    <row r="5252" spans="1:6">
      <c r="A5252" s="280"/>
      <c r="B5252" s="195" t="s">
        <v>40</v>
      </c>
      <c r="C5252" s="195" t="s">
        <v>19</v>
      </c>
      <c r="D5252" s="196">
        <v>43250</v>
      </c>
      <c r="E5252" s="89">
        <v>510362</v>
      </c>
      <c r="F5252" s="864" t="s">
        <v>820</v>
      </c>
    </row>
    <row r="5253" spans="1:6">
      <c r="A5253" s="280"/>
      <c r="B5253" s="280"/>
      <c r="C5253" s="280"/>
      <c r="D5253" s="86"/>
      <c r="E5253" s="89"/>
    </row>
    <row r="5254" spans="1:6">
      <c r="A5254" s="41"/>
      <c r="B5254" s="280"/>
      <c r="C5254" s="280"/>
      <c r="D5254" s="38"/>
      <c r="E5254" s="284"/>
    </row>
    <row r="5255" spans="1:6">
      <c r="A5255" s="41"/>
      <c r="B5255" s="280"/>
      <c r="C5255" s="280"/>
      <c r="D5255" s="38"/>
      <c r="E5255" s="284"/>
    </row>
    <row r="5256" spans="1:6">
      <c r="A5256" s="41"/>
      <c r="B5256" s="280"/>
      <c r="C5256" s="282"/>
      <c r="D5256" s="86"/>
      <c r="E5256" s="284"/>
    </row>
    <row r="5257" spans="1:6">
      <c r="A5257" s="41"/>
      <c r="B5257" s="280"/>
      <c r="C5257" s="280"/>
      <c r="D5257" s="38"/>
      <c r="E5257" s="284"/>
    </row>
    <row r="5258" spans="1:6">
      <c r="A5258" s="280"/>
      <c r="B5258" s="280"/>
      <c r="C5258" s="280"/>
      <c r="D5258" s="38"/>
      <c r="E5258" s="166"/>
    </row>
    <row r="5259" spans="1:6">
      <c r="A5259" s="41"/>
      <c r="B5259" s="280"/>
      <c r="C5259" s="280"/>
      <c r="D5259" s="38"/>
      <c r="E5259" s="166"/>
    </row>
    <row r="5260" spans="1:6">
      <c r="A5260" s="41"/>
      <c r="B5260" s="281"/>
      <c r="C5260" s="280"/>
      <c r="D5260" s="78"/>
      <c r="E5260" s="166"/>
    </row>
    <row r="5261" spans="1:6">
      <c r="A5261" s="47"/>
      <c r="B5261" s="28"/>
      <c r="C5261" s="27"/>
      <c r="D5261" s="148"/>
      <c r="E5261" s="285"/>
    </row>
    <row r="5262" spans="1:6">
      <c r="A5262" s="47"/>
      <c r="B5262" s="27"/>
      <c r="C5262" s="27"/>
      <c r="D5262" s="27"/>
      <c r="E5262" s="89"/>
    </row>
    <row r="5263" spans="1:6">
      <c r="A5263" s="280"/>
      <c r="B5263" s="280"/>
      <c r="C5263" s="280"/>
      <c r="D5263" s="38"/>
      <c r="E5263" s="89"/>
    </row>
    <row r="5264" spans="1:6">
      <c r="A5264" s="280"/>
      <c r="B5264" s="280"/>
      <c r="C5264" s="280"/>
      <c r="D5264" s="38"/>
      <c r="E5264" s="89"/>
    </row>
    <row r="5265" spans="1:5">
      <c r="A5265" s="41"/>
      <c r="B5265" s="280"/>
      <c r="C5265" s="280"/>
      <c r="D5265" s="38"/>
      <c r="E5265" s="89"/>
    </row>
    <row r="5266" spans="1:5">
      <c r="A5266" s="41"/>
      <c r="B5266" s="280"/>
      <c r="C5266" s="280"/>
      <c r="D5266" s="38"/>
      <c r="E5266" s="89"/>
    </row>
    <row r="5267" spans="1:5">
      <c r="A5267" s="41"/>
      <c r="B5267" s="280"/>
      <c r="C5267" s="280"/>
      <c r="D5267" s="38"/>
      <c r="E5267" s="89"/>
    </row>
    <row r="5268" spans="1:5">
      <c r="A5268" s="41"/>
      <c r="B5268" s="280"/>
      <c r="C5268" s="280"/>
      <c r="D5268" s="38"/>
      <c r="E5268" s="89"/>
    </row>
    <row r="5269" spans="1:5">
      <c r="A5269" s="41"/>
      <c r="B5269" s="280"/>
      <c r="C5269" s="280"/>
      <c r="D5269" s="38"/>
      <c r="E5269" s="89"/>
    </row>
    <row r="5270" spans="1:5">
      <c r="A5270" s="280"/>
      <c r="B5270" s="281"/>
      <c r="C5270" s="280"/>
      <c r="D5270" s="45"/>
      <c r="E5270" s="46"/>
    </row>
    <row r="5271" spans="1:5">
      <c r="A5271" s="280"/>
      <c r="B5271" s="281"/>
      <c r="C5271" s="280"/>
      <c r="D5271" s="45"/>
      <c r="E5271" s="46"/>
    </row>
    <row r="5272" spans="1:5">
      <c r="A5272" s="280"/>
      <c r="B5272" s="281"/>
      <c r="C5272" s="280"/>
      <c r="D5272" s="45" t="s">
        <v>29</v>
      </c>
      <c r="E5272" s="46"/>
    </row>
    <row r="5273" spans="1:5">
      <c r="A5273" s="280"/>
      <c r="B5273" s="281"/>
      <c r="C5273" s="280"/>
      <c r="D5273" s="45"/>
      <c r="E5273" s="46"/>
    </row>
    <row r="5274" spans="1:5">
      <c r="A5274" s="47"/>
      <c r="B5274" s="48"/>
      <c r="C5274" s="47"/>
      <c r="D5274" s="49"/>
      <c r="E5274" s="50"/>
    </row>
    <row r="5275" spans="1:5">
      <c r="A5275" s="30"/>
      <c r="B5275" s="51"/>
      <c r="C5275" s="30"/>
      <c r="D5275" s="49"/>
      <c r="E5275" s="215"/>
    </row>
    <row r="5276" spans="1:5">
      <c r="A5276" s="52"/>
      <c r="B5276" s="53"/>
      <c r="C5276" s="1238" t="s">
        <v>801</v>
      </c>
      <c r="D5276" s="1239"/>
      <c r="E5276" s="140">
        <f>SUM(E5249:E5275)</f>
        <v>576419</v>
      </c>
    </row>
    <row r="5277" spans="1:5">
      <c r="A5277" s="55" t="s">
        <v>23</v>
      </c>
      <c r="B5277" s="53"/>
      <c r="C5277" s="28"/>
      <c r="D5277" s="28"/>
      <c r="E5277" s="179"/>
    </row>
    <row r="5278" spans="1:5">
      <c r="A5278" s="19" t="s">
        <v>0</v>
      </c>
    </row>
    <row r="5279" spans="1:5">
      <c r="A5279" s="19" t="s">
        <v>1</v>
      </c>
    </row>
    <row r="5280" spans="1:5">
      <c r="A5280" s="19"/>
    </row>
    <row r="5281" spans="1:5">
      <c r="A5281" s="19"/>
      <c r="B5281" s="20"/>
      <c r="C5281" s="19" t="s">
        <v>2</v>
      </c>
    </row>
    <row r="5282" spans="1:5">
      <c r="A5282" s="13" t="s">
        <v>3</v>
      </c>
      <c r="B5282" s="246"/>
      <c r="C5282" s="247"/>
      <c r="D5282" s="248"/>
      <c r="E5282" s="248"/>
    </row>
    <row r="5283" spans="1:5">
      <c r="A5283" s="13"/>
      <c r="B5283" s="246"/>
      <c r="C5283" s="247"/>
      <c r="D5283" s="248"/>
      <c r="E5283" s="248"/>
    </row>
    <row r="5284" spans="1:5">
      <c r="A5284" s="249" t="s">
        <v>447</v>
      </c>
      <c r="B5284" s="246"/>
      <c r="C5284" s="247"/>
      <c r="D5284" s="250"/>
      <c r="E5284" s="250"/>
    </row>
    <row r="5285" spans="1:5">
      <c r="A5285" s="249" t="s">
        <v>5</v>
      </c>
      <c r="B5285" s="251"/>
      <c r="C5285" s="249"/>
      <c r="D5285" s="250"/>
      <c r="E5285" s="250"/>
    </row>
    <row r="5286" spans="1:5">
      <c r="A5286" s="249" t="s">
        <v>6</v>
      </c>
      <c r="B5286" s="251"/>
      <c r="C5286" s="249"/>
      <c r="D5286" s="250"/>
      <c r="E5286" s="250"/>
    </row>
    <row r="5287" spans="1:5">
      <c r="A5287" s="252" t="s">
        <v>7</v>
      </c>
      <c r="B5287" s="253" t="s">
        <v>8</v>
      </c>
      <c r="C5287" s="1264" t="s">
        <v>9</v>
      </c>
      <c r="D5287" s="1265"/>
      <c r="E5287" s="252" t="s">
        <v>10</v>
      </c>
    </row>
    <row r="5288" spans="1:5">
      <c r="A5288" s="181"/>
      <c r="B5288" s="254" t="s">
        <v>11</v>
      </c>
      <c r="C5288" s="252"/>
      <c r="D5288" s="255"/>
      <c r="E5288" s="181" t="s">
        <v>12</v>
      </c>
    </row>
    <row r="5289" spans="1:5">
      <c r="A5289" s="256"/>
      <c r="B5289" s="257"/>
      <c r="C5289" s="258" t="s">
        <v>13</v>
      </c>
      <c r="D5289" s="259" t="s">
        <v>14</v>
      </c>
      <c r="E5289" s="258"/>
    </row>
    <row r="5290" spans="1:5">
      <c r="A5290" s="260" t="s">
        <v>448</v>
      </c>
      <c r="B5290" s="244" t="s">
        <v>535</v>
      </c>
      <c r="C5290" s="244" t="s">
        <v>19</v>
      </c>
      <c r="D5290" s="38">
        <v>42916</v>
      </c>
      <c r="E5290" s="58">
        <v>-15928</v>
      </c>
    </row>
    <row r="5291" spans="1:5">
      <c r="A5291" s="261"/>
      <c r="B5291" s="244" t="s">
        <v>534</v>
      </c>
      <c r="C5291" s="244" t="s">
        <v>17</v>
      </c>
      <c r="D5291" s="38">
        <v>42931</v>
      </c>
      <c r="E5291" s="58">
        <v>-25661</v>
      </c>
    </row>
    <row r="5292" spans="1:5">
      <c r="A5292" s="261"/>
      <c r="B5292" s="244"/>
      <c r="C5292" s="244"/>
      <c r="D5292" s="292"/>
      <c r="E5292" s="58"/>
    </row>
    <row r="5293" spans="1:5">
      <c r="A5293" s="261"/>
      <c r="B5293" s="244"/>
      <c r="C5293" s="244"/>
      <c r="D5293" s="244"/>
      <c r="E5293" s="58"/>
    </row>
    <row r="5294" spans="1:5">
      <c r="A5294" s="261"/>
      <c r="B5294" s="244"/>
      <c r="C5294" s="262"/>
      <c r="D5294" s="262"/>
      <c r="E5294" s="58"/>
    </row>
    <row r="5295" spans="1:5">
      <c r="A5295" s="261"/>
      <c r="B5295" s="244"/>
      <c r="C5295" s="244"/>
      <c r="D5295" s="244"/>
      <c r="E5295" s="58"/>
    </row>
    <row r="5296" spans="1:5">
      <c r="A5296" s="244"/>
      <c r="B5296" s="244"/>
      <c r="C5296" s="244"/>
      <c r="D5296" s="244"/>
      <c r="E5296" s="58"/>
    </row>
    <row r="5297" spans="1:5">
      <c r="A5297" s="244"/>
      <c r="B5297" s="244"/>
      <c r="C5297" s="244"/>
      <c r="D5297" s="244"/>
      <c r="E5297" s="58"/>
    </row>
    <row r="5298" spans="1:5">
      <c r="A5298" s="261"/>
      <c r="B5298" s="244"/>
      <c r="C5298" s="244"/>
      <c r="D5298" s="244"/>
      <c r="E5298" s="58"/>
    </row>
    <row r="5299" spans="1:5">
      <c r="A5299" s="261"/>
      <c r="B5299" s="263"/>
      <c r="C5299" s="244"/>
      <c r="D5299" s="264"/>
      <c r="E5299" s="58"/>
    </row>
    <row r="5300" spans="1:5">
      <c r="A5300" s="265"/>
      <c r="B5300" s="254"/>
      <c r="C5300" s="181"/>
      <c r="D5300" s="266"/>
      <c r="E5300" s="58"/>
    </row>
    <row r="5301" spans="1:5">
      <c r="A5301" s="265"/>
      <c r="B5301" s="181"/>
      <c r="C5301" s="181"/>
      <c r="D5301" s="181"/>
      <c r="E5301" s="58"/>
    </row>
    <row r="5302" spans="1:5">
      <c r="A5302" s="244"/>
      <c r="B5302" s="244"/>
      <c r="C5302" s="244"/>
      <c r="D5302" s="244"/>
      <c r="E5302" s="58"/>
    </row>
    <row r="5303" spans="1:5">
      <c r="A5303" s="244"/>
      <c r="B5303" s="244"/>
      <c r="C5303" s="244"/>
      <c r="D5303" s="244"/>
      <c r="E5303" s="58"/>
    </row>
    <row r="5304" spans="1:5">
      <c r="A5304" s="261"/>
      <c r="B5304" s="244"/>
      <c r="C5304" s="244"/>
      <c r="D5304" s="244"/>
      <c r="E5304" s="58"/>
    </row>
    <row r="5305" spans="1:5">
      <c r="A5305" s="261"/>
      <c r="B5305" s="244"/>
      <c r="C5305" s="244"/>
      <c r="D5305" s="244"/>
      <c r="E5305" s="58"/>
    </row>
    <row r="5306" spans="1:5">
      <c r="A5306" s="261"/>
      <c r="B5306" s="244"/>
      <c r="C5306" s="244"/>
      <c r="D5306" s="244"/>
      <c r="E5306" s="58"/>
    </row>
    <row r="5307" spans="1:5">
      <c r="A5307" s="261"/>
      <c r="B5307" s="244"/>
      <c r="C5307" s="244"/>
      <c r="D5307" s="244"/>
      <c r="E5307" s="58"/>
    </row>
    <row r="5308" spans="1:5">
      <c r="A5308" s="261"/>
      <c r="B5308" s="244"/>
      <c r="C5308" s="244"/>
      <c r="D5308" s="244"/>
      <c r="E5308" s="58"/>
    </row>
    <row r="5309" spans="1:5">
      <c r="A5309" s="261"/>
      <c r="B5309" s="244"/>
      <c r="C5309" s="244"/>
      <c r="D5309" s="244"/>
      <c r="E5309" s="58"/>
    </row>
    <row r="5310" spans="1:5">
      <c r="A5310" s="261"/>
      <c r="B5310" s="244"/>
      <c r="C5310" s="244"/>
      <c r="D5310" s="244"/>
      <c r="E5310" s="58"/>
    </row>
    <row r="5311" spans="1:5">
      <c r="A5311" s="244"/>
      <c r="B5311" s="263"/>
      <c r="C5311" s="244"/>
      <c r="D5311" s="267"/>
      <c r="E5311" s="182"/>
    </row>
    <row r="5312" spans="1:5">
      <c r="A5312" s="244"/>
      <c r="B5312" s="263"/>
      <c r="C5312" s="244"/>
      <c r="D5312" s="267"/>
      <c r="E5312" s="182"/>
    </row>
    <row r="5313" spans="1:5">
      <c r="A5313" s="244"/>
      <c r="B5313" s="263"/>
      <c r="C5313" s="244"/>
      <c r="D5313" s="267" t="s">
        <v>29</v>
      </c>
      <c r="E5313" s="182"/>
    </row>
    <row r="5314" spans="1:5">
      <c r="A5314" s="244"/>
      <c r="B5314" s="263"/>
      <c r="C5314" s="244"/>
      <c r="D5314" s="267"/>
      <c r="E5314" s="182"/>
    </row>
    <row r="5315" spans="1:5">
      <c r="A5315" s="265"/>
      <c r="B5315" s="268"/>
      <c r="C5315" s="265"/>
      <c r="D5315" s="269"/>
      <c r="E5315" s="183"/>
    </row>
    <row r="5316" spans="1:5">
      <c r="A5316" s="256"/>
      <c r="B5316" s="270"/>
      <c r="C5316" s="256"/>
      <c r="D5316" s="269"/>
      <c r="E5316" s="183"/>
    </row>
    <row r="5317" spans="1:5">
      <c r="A5317" s="271"/>
      <c r="B5317" s="272"/>
      <c r="C5317" s="1264" t="s">
        <v>801</v>
      </c>
      <c r="D5317" s="1265"/>
      <c r="E5317" s="273">
        <f>SUM(E5290:E5316)</f>
        <v>-41589</v>
      </c>
    </row>
    <row r="5318" spans="1:5">
      <c r="A5318" s="274" t="s">
        <v>23</v>
      </c>
      <c r="B5318" s="272"/>
      <c r="C5318" s="254"/>
      <c r="D5318" s="248"/>
      <c r="E5318" s="248"/>
    </row>
    <row r="5319" spans="1:5">
      <c r="A5319" s="19" t="s">
        <v>0</v>
      </c>
    </row>
    <row r="5320" spans="1:5">
      <c r="A5320" s="19" t="s">
        <v>1</v>
      </c>
    </row>
    <row r="5321" spans="1:5">
      <c r="A5321" s="19"/>
    </row>
    <row r="5322" spans="1:5">
      <c r="A5322" s="19"/>
      <c r="B5322" s="20"/>
      <c r="C5322" s="19" t="s">
        <v>2</v>
      </c>
    </row>
    <row r="5323" spans="1:5">
      <c r="A5323" s="19" t="s">
        <v>3</v>
      </c>
      <c r="B5323" s="23"/>
      <c r="C5323" s="20"/>
    </row>
    <row r="5325" spans="1:5">
      <c r="A5325" s="21" t="s">
        <v>449</v>
      </c>
      <c r="B5325" s="23"/>
      <c r="C5325" s="20"/>
      <c r="D5325" s="22"/>
      <c r="E5325" s="22"/>
    </row>
    <row r="5326" spans="1:5">
      <c r="A5326" s="21" t="s">
        <v>5</v>
      </c>
      <c r="B5326" s="24"/>
      <c r="C5326" s="21"/>
      <c r="D5326" s="22"/>
      <c r="E5326" s="22"/>
    </row>
    <row r="5327" spans="1:5">
      <c r="A5327" s="21" t="s">
        <v>6</v>
      </c>
      <c r="B5327" s="24"/>
      <c r="C5327" s="21"/>
      <c r="D5327" s="22"/>
      <c r="E5327" s="22"/>
    </row>
    <row r="5328" spans="1:5">
      <c r="A5328" s="820" t="s">
        <v>7</v>
      </c>
      <c r="B5328" s="26" t="s">
        <v>8</v>
      </c>
      <c r="C5328" s="1238" t="s">
        <v>9</v>
      </c>
      <c r="D5328" s="1239"/>
      <c r="E5328" s="820" t="s">
        <v>10</v>
      </c>
    </row>
    <row r="5329" spans="1:5">
      <c r="A5329" s="27"/>
      <c r="B5329" s="28" t="s">
        <v>11</v>
      </c>
      <c r="C5329" s="820"/>
      <c r="D5329" s="29"/>
      <c r="E5329" s="27" t="s">
        <v>12</v>
      </c>
    </row>
    <row r="5330" spans="1:5">
      <c r="A5330" s="30"/>
      <c r="B5330" s="31"/>
      <c r="C5330" s="821" t="s">
        <v>13</v>
      </c>
      <c r="D5330" s="822" t="s">
        <v>14</v>
      </c>
      <c r="E5330" s="821"/>
    </row>
    <row r="5331" spans="1:5">
      <c r="A5331" s="34" t="s">
        <v>450</v>
      </c>
      <c r="B5331" s="280"/>
      <c r="C5331" s="280"/>
      <c r="D5331" s="38"/>
      <c r="E5331" s="89"/>
    </row>
    <row r="5332" spans="1:5">
      <c r="A5332" s="280"/>
      <c r="B5332" s="280"/>
      <c r="C5332" s="280"/>
      <c r="D5332" s="38"/>
      <c r="E5332" s="89"/>
    </row>
    <row r="5333" spans="1:5">
      <c r="A5333" s="41"/>
      <c r="B5333" s="280"/>
      <c r="C5333" s="280"/>
      <c r="D5333" s="38"/>
      <c r="E5333" s="89"/>
    </row>
    <row r="5334" spans="1:5">
      <c r="A5334" s="41"/>
      <c r="B5334" s="280"/>
      <c r="C5334" s="280"/>
      <c r="D5334" s="38"/>
      <c r="E5334" s="89"/>
    </row>
    <row r="5335" spans="1:5">
      <c r="A5335" s="41"/>
      <c r="B5335" s="280"/>
      <c r="C5335" s="282"/>
      <c r="D5335" s="38"/>
      <c r="E5335" s="89"/>
    </row>
    <row r="5336" spans="1:5">
      <c r="A5336" s="41"/>
      <c r="B5336" s="280"/>
      <c r="C5336" s="282"/>
      <c r="D5336" s="86"/>
      <c r="E5336" s="89"/>
    </row>
    <row r="5337" spans="1:5">
      <c r="A5337" s="41"/>
      <c r="B5337" s="280"/>
      <c r="C5337" s="280"/>
      <c r="D5337" s="38"/>
      <c r="E5337" s="89"/>
    </row>
    <row r="5338" spans="1:5">
      <c r="A5338" s="41"/>
      <c r="B5338" s="280"/>
      <c r="C5338" s="280"/>
      <c r="D5338" s="38"/>
      <c r="E5338" s="89"/>
    </row>
    <row r="5339" spans="1:5">
      <c r="A5339" s="280"/>
      <c r="B5339" s="280"/>
      <c r="C5339" s="280"/>
      <c r="D5339" s="38"/>
      <c r="E5339" s="89"/>
    </row>
    <row r="5340" spans="1:5">
      <c r="A5340" s="41"/>
      <c r="B5340" s="280"/>
      <c r="C5340" s="280"/>
      <c r="D5340" s="38"/>
      <c r="E5340" s="89"/>
    </row>
    <row r="5341" spans="1:5">
      <c r="A5341" s="41"/>
      <c r="B5341" s="281"/>
      <c r="C5341" s="280"/>
      <c r="D5341" s="78"/>
      <c r="E5341" s="89"/>
    </row>
    <row r="5342" spans="1:5">
      <c r="A5342" s="47"/>
      <c r="B5342" s="28"/>
      <c r="C5342" s="27"/>
      <c r="D5342" s="148"/>
      <c r="E5342" s="89"/>
    </row>
    <row r="5343" spans="1:5">
      <c r="A5343" s="47"/>
      <c r="B5343" s="27"/>
      <c r="C5343" s="27"/>
      <c r="D5343" s="27"/>
      <c r="E5343" s="89"/>
    </row>
    <row r="5344" spans="1:5">
      <c r="A5344" s="280"/>
      <c r="B5344" s="280"/>
      <c r="C5344" s="280"/>
      <c r="D5344" s="38"/>
      <c r="E5344" s="89"/>
    </row>
    <row r="5345" spans="1:5">
      <c r="A5345" s="280"/>
      <c r="B5345" s="280"/>
      <c r="C5345" s="280"/>
      <c r="D5345" s="38"/>
      <c r="E5345" s="89"/>
    </row>
    <row r="5346" spans="1:5">
      <c r="A5346" s="41"/>
      <c r="B5346" s="280"/>
      <c r="C5346" s="280"/>
      <c r="D5346" s="38"/>
      <c r="E5346" s="89"/>
    </row>
    <row r="5347" spans="1:5">
      <c r="A5347" s="41"/>
      <c r="B5347" s="280"/>
      <c r="C5347" s="280"/>
      <c r="D5347" s="38"/>
      <c r="E5347" s="89"/>
    </row>
    <row r="5348" spans="1:5">
      <c r="A5348" s="41"/>
      <c r="B5348" s="280"/>
      <c r="C5348" s="280"/>
      <c r="D5348" s="38"/>
      <c r="E5348" s="89"/>
    </row>
    <row r="5349" spans="1:5">
      <c r="A5349" s="280"/>
      <c r="B5349" s="281"/>
      <c r="C5349" s="280"/>
      <c r="D5349" s="45"/>
      <c r="E5349" s="46"/>
    </row>
    <row r="5350" spans="1:5">
      <c r="A5350" s="280"/>
      <c r="B5350" s="281"/>
      <c r="C5350" s="280"/>
      <c r="D5350" s="45"/>
      <c r="E5350" s="46"/>
    </row>
    <row r="5351" spans="1:5">
      <c r="A5351" s="280"/>
      <c r="B5351" s="281"/>
      <c r="C5351" s="280"/>
      <c r="D5351" s="45"/>
      <c r="E5351" s="46"/>
    </row>
    <row r="5352" spans="1:5">
      <c r="A5352" s="280"/>
      <c r="B5352" s="281"/>
      <c r="C5352" s="280"/>
      <c r="D5352" s="45"/>
      <c r="E5352" s="46"/>
    </row>
    <row r="5353" spans="1:5">
      <c r="A5353" s="280"/>
      <c r="B5353" s="281"/>
      <c r="C5353" s="280"/>
      <c r="D5353" s="45"/>
      <c r="E5353" s="46"/>
    </row>
    <row r="5354" spans="1:5">
      <c r="A5354" s="280"/>
      <c r="B5354" s="281"/>
      <c r="C5354" s="280"/>
      <c r="D5354" s="45" t="s">
        <v>29</v>
      </c>
      <c r="E5354" s="46"/>
    </row>
    <row r="5355" spans="1:5">
      <c r="A5355" s="280"/>
      <c r="B5355" s="281"/>
      <c r="C5355" s="280"/>
      <c r="D5355" s="45"/>
      <c r="E5355" s="46"/>
    </row>
    <row r="5356" spans="1:5">
      <c r="A5356" s="47"/>
      <c r="B5356" s="48"/>
      <c r="C5356" s="47"/>
      <c r="D5356" s="49"/>
      <c r="E5356" s="50"/>
    </row>
    <row r="5357" spans="1:5">
      <c r="A5357" s="30"/>
      <c r="B5357" s="51"/>
      <c r="C5357" s="30"/>
      <c r="D5357" s="49"/>
      <c r="E5357" s="50"/>
    </row>
    <row r="5358" spans="1:5">
      <c r="A5358" s="52"/>
      <c r="B5358" s="53"/>
      <c r="C5358" s="1238" t="s">
        <v>801</v>
      </c>
      <c r="D5358" s="1239"/>
      <c r="E5358" s="140">
        <f>SUM(E5331:E5357)</f>
        <v>0</v>
      </c>
    </row>
    <row r="5359" spans="1:5">
      <c r="A5359" s="55" t="s">
        <v>23</v>
      </c>
      <c r="B5359" s="53"/>
      <c r="C5359" s="28"/>
      <c r="E5359" s="187"/>
    </row>
    <row r="5360" spans="1:5">
      <c r="A5360" s="19" t="s">
        <v>0</v>
      </c>
    </row>
    <row r="5361" spans="1:6">
      <c r="A5361" s="19" t="s">
        <v>1</v>
      </c>
    </row>
    <row r="5362" spans="1:6">
      <c r="A5362" s="19"/>
    </row>
    <row r="5363" spans="1:6">
      <c r="A5363" s="19"/>
      <c r="B5363" s="20"/>
      <c r="C5363" s="19" t="s">
        <v>2</v>
      </c>
      <c r="D5363" s="22"/>
      <c r="E5363" s="22"/>
    </row>
    <row r="5364" spans="1:6">
      <c r="A5364" s="19" t="s">
        <v>3</v>
      </c>
      <c r="B5364" s="23"/>
      <c r="C5364" s="20"/>
      <c r="D5364" s="22"/>
      <c r="E5364" s="22"/>
    </row>
    <row r="5365" spans="1:6">
      <c r="A5365" s="19"/>
      <c r="B5365" s="23"/>
      <c r="C5365" s="20"/>
      <c r="D5365" s="22"/>
      <c r="E5365" s="22"/>
    </row>
    <row r="5366" spans="1:6">
      <c r="A5366" s="21" t="s">
        <v>451</v>
      </c>
      <c r="B5366" s="23"/>
      <c r="C5366" s="20"/>
      <c r="D5366" s="22"/>
      <c r="E5366" s="22"/>
    </row>
    <row r="5367" spans="1:6">
      <c r="A5367" s="21" t="s">
        <v>5</v>
      </c>
      <c r="B5367" s="24"/>
      <c r="C5367" s="21"/>
      <c r="D5367" s="22"/>
      <c r="E5367" s="22"/>
    </row>
    <row r="5368" spans="1:6">
      <c r="A5368" s="21" t="s">
        <v>6</v>
      </c>
      <c r="B5368" s="24"/>
      <c r="C5368" s="21"/>
      <c r="D5368" s="22"/>
      <c r="E5368" s="22"/>
    </row>
    <row r="5369" spans="1:6">
      <c r="A5369" s="820" t="s">
        <v>7</v>
      </c>
      <c r="B5369" s="26" t="s">
        <v>8</v>
      </c>
      <c r="C5369" s="1238" t="s">
        <v>9</v>
      </c>
      <c r="D5369" s="1266"/>
      <c r="E5369" s="820" t="s">
        <v>10</v>
      </c>
    </row>
    <row r="5370" spans="1:6">
      <c r="A5370" s="27"/>
      <c r="B5370" s="28" t="s">
        <v>11</v>
      </c>
      <c r="C5370" s="820"/>
      <c r="D5370" s="29"/>
      <c r="E5370" s="27" t="s">
        <v>12</v>
      </c>
    </row>
    <row r="5371" spans="1:6">
      <c r="A5371" s="30"/>
      <c r="B5371" s="31"/>
      <c r="C5371" s="821" t="s">
        <v>13</v>
      </c>
      <c r="D5371" s="822" t="s">
        <v>14</v>
      </c>
      <c r="E5371" s="821"/>
    </row>
    <row r="5372" spans="1:6">
      <c r="A5372" s="34" t="s">
        <v>527</v>
      </c>
      <c r="B5372" s="280" t="s">
        <v>18</v>
      </c>
      <c r="C5372" s="280" t="s">
        <v>19</v>
      </c>
      <c r="D5372" s="86">
        <v>43190</v>
      </c>
      <c r="E5372" s="284">
        <v>3142469</v>
      </c>
      <c r="F5372" s="864" t="s">
        <v>817</v>
      </c>
    </row>
    <row r="5373" spans="1:6">
      <c r="A5373" s="280"/>
      <c r="B5373" s="280" t="s">
        <v>18</v>
      </c>
      <c r="C5373" s="280" t="s">
        <v>17</v>
      </c>
      <c r="D5373" s="86">
        <v>43205</v>
      </c>
      <c r="E5373" s="647">
        <v>3550808</v>
      </c>
      <c r="F5373" s="864" t="s">
        <v>817</v>
      </c>
    </row>
    <row r="5374" spans="1:6">
      <c r="A5374" s="41"/>
      <c r="B5374" s="280" t="s">
        <v>18</v>
      </c>
      <c r="C5374" s="280" t="s">
        <v>19</v>
      </c>
      <c r="D5374" s="86">
        <v>43220</v>
      </c>
      <c r="E5374" s="858">
        <f>3432242-130320</f>
        <v>3301922</v>
      </c>
    </row>
    <row r="5375" spans="1:6">
      <c r="A5375" s="41"/>
      <c r="B5375" s="280" t="s">
        <v>18</v>
      </c>
      <c r="C5375" s="280" t="s">
        <v>17</v>
      </c>
      <c r="D5375" s="86">
        <v>43235</v>
      </c>
      <c r="E5375" s="857">
        <f>3642393-91585</f>
        <v>3550808</v>
      </c>
    </row>
    <row r="5376" spans="1:6">
      <c r="A5376" s="41"/>
      <c r="B5376" s="280" t="s">
        <v>18</v>
      </c>
      <c r="C5376" s="280" t="s">
        <v>19</v>
      </c>
      <c r="D5376" s="86">
        <v>43250</v>
      </c>
      <c r="E5376" s="857">
        <f>3432242-130320</f>
        <v>3301922</v>
      </c>
      <c r="F5376" s="864" t="s">
        <v>818</v>
      </c>
    </row>
    <row r="5377" spans="1:5">
      <c r="A5377" s="280"/>
      <c r="B5377" s="281"/>
      <c r="C5377" s="282"/>
      <c r="D5377" s="286"/>
      <c r="E5377" s="284"/>
    </row>
    <row r="5378" spans="1:5">
      <c r="A5378" s="41"/>
      <c r="B5378" s="281"/>
      <c r="C5378" s="280"/>
      <c r="D5378" s="286"/>
      <c r="E5378" s="284"/>
    </row>
    <row r="5379" spans="1:5">
      <c r="A5379" s="41"/>
      <c r="B5379" s="281"/>
      <c r="C5379" s="282"/>
      <c r="D5379" s="286"/>
      <c r="E5379" s="284"/>
    </row>
    <row r="5380" spans="1:5">
      <c r="A5380" s="41"/>
      <c r="B5380" s="281"/>
      <c r="C5380" s="280"/>
      <c r="D5380" s="283"/>
      <c r="E5380" s="284"/>
    </row>
    <row r="5381" spans="1:5">
      <c r="A5381" s="41"/>
      <c r="B5381" s="281"/>
      <c r="C5381" s="280"/>
      <c r="D5381" s="283"/>
      <c r="E5381" s="277"/>
    </row>
    <row r="5382" spans="1:5">
      <c r="A5382" s="41"/>
      <c r="B5382" s="281"/>
      <c r="C5382" s="280"/>
      <c r="D5382" s="216"/>
      <c r="E5382" s="276"/>
    </row>
    <row r="5383" spans="1:5">
      <c r="A5383" s="47"/>
      <c r="B5383" s="28"/>
      <c r="C5383" s="27"/>
      <c r="D5383" s="28"/>
      <c r="E5383" s="275"/>
    </row>
    <row r="5384" spans="1:5">
      <c r="A5384" s="47"/>
      <c r="B5384" s="148"/>
      <c r="C5384" s="27"/>
      <c r="D5384" s="28"/>
      <c r="E5384" s="275"/>
    </row>
    <row r="5385" spans="1:5">
      <c r="A5385" s="280"/>
      <c r="B5385" s="281"/>
      <c r="C5385" s="280"/>
      <c r="D5385" s="283"/>
      <c r="E5385" s="276"/>
    </row>
    <row r="5386" spans="1:5">
      <c r="A5386" s="280"/>
      <c r="B5386" s="281"/>
      <c r="C5386" s="280"/>
      <c r="D5386" s="283"/>
      <c r="E5386" s="277"/>
    </row>
    <row r="5387" spans="1:5">
      <c r="A5387" s="41"/>
      <c r="B5387" s="281"/>
      <c r="C5387" s="280"/>
      <c r="D5387" s="283"/>
      <c r="E5387" s="276"/>
    </row>
    <row r="5388" spans="1:5">
      <c r="A5388" s="41"/>
      <c r="B5388" s="281"/>
      <c r="C5388" s="280"/>
      <c r="D5388" s="283"/>
      <c r="E5388" s="276"/>
    </row>
    <row r="5389" spans="1:5">
      <c r="A5389" s="41"/>
      <c r="B5389" s="281"/>
      <c r="C5389" s="280"/>
      <c r="D5389" s="283"/>
      <c r="E5389" s="275"/>
    </row>
    <row r="5390" spans="1:5">
      <c r="A5390" s="280"/>
      <c r="B5390" s="281"/>
      <c r="C5390" s="280"/>
      <c r="D5390" s="116"/>
      <c r="E5390" s="275"/>
    </row>
    <row r="5391" spans="1:5">
      <c r="A5391" s="280"/>
      <c r="B5391" s="281"/>
      <c r="C5391" s="280"/>
      <c r="D5391" s="116"/>
      <c r="E5391" s="182"/>
    </row>
    <row r="5392" spans="1:5">
      <c r="A5392" s="280"/>
      <c r="B5392" s="281"/>
      <c r="C5392" s="280"/>
      <c r="D5392" s="116"/>
      <c r="E5392" s="182"/>
    </row>
    <row r="5393" spans="1:5">
      <c r="A5393" s="280"/>
      <c r="B5393" s="281"/>
      <c r="C5393" s="280"/>
      <c r="D5393" s="116"/>
      <c r="E5393" s="182"/>
    </row>
    <row r="5394" spans="1:5">
      <c r="A5394" s="280"/>
      <c r="B5394" s="281"/>
      <c r="C5394" s="280"/>
      <c r="D5394" s="116"/>
      <c r="E5394" s="182"/>
    </row>
    <row r="5395" spans="1:5">
      <c r="A5395" s="280"/>
      <c r="B5395" s="281"/>
      <c r="C5395" s="280"/>
      <c r="D5395" s="116" t="s">
        <v>29</v>
      </c>
      <c r="E5395" s="182"/>
    </row>
    <row r="5396" spans="1:5">
      <c r="A5396" s="280"/>
      <c r="B5396" s="281"/>
      <c r="C5396" s="280"/>
      <c r="D5396" s="116"/>
      <c r="E5396" s="182"/>
    </row>
    <row r="5397" spans="1:5">
      <c r="A5397" s="47"/>
      <c r="B5397" s="48"/>
      <c r="C5397" s="47"/>
      <c r="D5397" s="53"/>
      <c r="E5397" s="182"/>
    </row>
    <row r="5398" spans="1:5">
      <c r="A5398" s="30"/>
      <c r="B5398" s="51"/>
      <c r="C5398" s="30"/>
      <c r="D5398" s="53"/>
      <c r="E5398" s="278"/>
    </row>
    <row r="5399" spans="1:5">
      <c r="A5399" s="52"/>
      <c r="B5399" s="53"/>
      <c r="C5399" s="1238" t="s">
        <v>801</v>
      </c>
      <c r="D5399" s="1239"/>
      <c r="E5399" s="140">
        <f>SUM(E5372:E5398)</f>
        <v>16847929</v>
      </c>
    </row>
    <row r="5400" spans="1:5">
      <c r="A5400" s="55" t="s">
        <v>23</v>
      </c>
      <c r="B5400" s="53"/>
      <c r="C5400" s="28"/>
      <c r="D5400" s="28"/>
      <c r="E5400" s="179"/>
    </row>
    <row r="5401" spans="1:5">
      <c r="A5401" s="19" t="s">
        <v>0</v>
      </c>
      <c r="B5401" s="40"/>
      <c r="C5401" s="40"/>
      <c r="D5401" s="40"/>
      <c r="E5401" s="40"/>
    </row>
    <row r="5402" spans="1:5">
      <c r="A5402" s="19" t="s">
        <v>1</v>
      </c>
    </row>
    <row r="5404" spans="1:5">
      <c r="A5404" s="19"/>
      <c r="B5404" s="20"/>
      <c r="C5404" s="19" t="s">
        <v>2</v>
      </c>
      <c r="D5404" s="22"/>
      <c r="E5404" s="22"/>
    </row>
    <row r="5405" spans="1:5">
      <c r="A5405" s="19" t="s">
        <v>3</v>
      </c>
      <c r="B5405" s="23"/>
      <c r="C5405" s="20"/>
      <c r="D5405" s="22"/>
      <c r="E5405" s="22"/>
    </row>
    <row r="5406" spans="1:5">
      <c r="A5406" s="19"/>
      <c r="B5406" s="23"/>
      <c r="C5406" s="20"/>
      <c r="D5406" s="22"/>
      <c r="E5406" s="22"/>
    </row>
    <row r="5407" spans="1:5">
      <c r="A5407" s="21" t="s">
        <v>453</v>
      </c>
      <c r="B5407" s="23"/>
      <c r="C5407" s="20"/>
      <c r="D5407" s="22"/>
      <c r="E5407" s="22"/>
    </row>
    <row r="5408" spans="1:5">
      <c r="A5408" s="21" t="s">
        <v>5</v>
      </c>
      <c r="B5408" s="24"/>
      <c r="C5408" s="21"/>
      <c r="D5408" s="22"/>
      <c r="E5408" s="22"/>
    </row>
    <row r="5409" spans="1:6">
      <c r="A5409" s="21" t="s">
        <v>6</v>
      </c>
      <c r="B5409" s="24"/>
      <c r="C5409" s="21"/>
      <c r="D5409" s="22"/>
      <c r="E5409" s="22"/>
    </row>
    <row r="5410" spans="1:6">
      <c r="A5410" s="820" t="s">
        <v>7</v>
      </c>
      <c r="B5410" s="26" t="s">
        <v>8</v>
      </c>
      <c r="C5410" s="1238" t="s">
        <v>9</v>
      </c>
      <c r="D5410" s="1239"/>
      <c r="E5410" s="820" t="s">
        <v>10</v>
      </c>
    </row>
    <row r="5411" spans="1:6">
      <c r="A5411" s="27"/>
      <c r="B5411" s="28" t="s">
        <v>11</v>
      </c>
      <c r="C5411" s="820"/>
      <c r="D5411" s="29"/>
      <c r="E5411" s="27" t="s">
        <v>12</v>
      </c>
    </row>
    <row r="5412" spans="1:6">
      <c r="A5412" s="30"/>
      <c r="B5412" s="31"/>
      <c r="C5412" s="821" t="s">
        <v>13</v>
      </c>
      <c r="D5412" s="822" t="s">
        <v>14</v>
      </c>
      <c r="E5412" s="821"/>
    </row>
    <row r="5413" spans="1:6">
      <c r="A5413" s="34" t="s">
        <v>454</v>
      </c>
      <c r="B5413" s="280" t="s">
        <v>528</v>
      </c>
      <c r="C5413" s="280" t="s">
        <v>17</v>
      </c>
      <c r="D5413" s="86">
        <v>42870</v>
      </c>
      <c r="E5413" s="89">
        <v>127184</v>
      </c>
    </row>
    <row r="5414" spans="1:6">
      <c r="A5414" s="41"/>
      <c r="B5414" s="280" t="s">
        <v>441</v>
      </c>
      <c r="C5414" s="280" t="s">
        <v>19</v>
      </c>
      <c r="D5414" s="38">
        <v>43069</v>
      </c>
      <c r="E5414" s="89">
        <v>-211896</v>
      </c>
    </row>
    <row r="5415" spans="1:6">
      <c r="A5415" s="41"/>
      <c r="B5415" s="280" t="s">
        <v>73</v>
      </c>
      <c r="C5415" s="280" t="s">
        <v>809</v>
      </c>
      <c r="D5415" s="86">
        <v>43220</v>
      </c>
      <c r="E5415" s="89">
        <v>-1076904</v>
      </c>
    </row>
    <row r="5416" spans="1:6">
      <c r="A5416" s="41"/>
      <c r="B5416" s="280" t="s">
        <v>40</v>
      </c>
      <c r="C5416" s="280" t="s">
        <v>19</v>
      </c>
      <c r="D5416" s="38">
        <v>43250</v>
      </c>
      <c r="E5416" s="89">
        <f>1366405-219361</f>
        <v>1147044</v>
      </c>
      <c r="F5416" s="864" t="s">
        <v>820</v>
      </c>
    </row>
    <row r="5417" spans="1:6">
      <c r="A5417" s="41"/>
      <c r="B5417" s="280"/>
      <c r="C5417" s="280"/>
      <c r="D5417" s="38"/>
      <c r="E5417" s="89"/>
    </row>
    <row r="5418" spans="1:6">
      <c r="A5418" s="41"/>
      <c r="B5418" s="280"/>
      <c r="C5418" s="280"/>
      <c r="D5418" s="86"/>
      <c r="E5418" s="89"/>
    </row>
    <row r="5419" spans="1:6">
      <c r="A5419" s="41"/>
      <c r="B5419" s="280"/>
      <c r="C5419" s="280"/>
      <c r="D5419" s="38"/>
      <c r="E5419" s="89"/>
    </row>
    <row r="5420" spans="1:6">
      <c r="A5420" s="41"/>
      <c r="B5420" s="280"/>
      <c r="C5420" s="280"/>
      <c r="D5420" s="38"/>
      <c r="E5420" s="89"/>
    </row>
    <row r="5421" spans="1:6">
      <c r="A5421" s="41"/>
      <c r="B5421" s="281"/>
      <c r="C5421" s="280"/>
      <c r="D5421" s="78"/>
      <c r="E5421" s="89"/>
    </row>
    <row r="5422" spans="1:6">
      <c r="A5422" s="47"/>
      <c r="B5422" s="28"/>
      <c r="C5422" s="27"/>
      <c r="D5422" s="148"/>
      <c r="E5422" s="89"/>
    </row>
    <row r="5423" spans="1:6">
      <c r="A5423" s="47"/>
      <c r="B5423" s="27"/>
      <c r="C5423" s="27"/>
      <c r="D5423" s="27"/>
      <c r="E5423" s="89"/>
    </row>
    <row r="5424" spans="1:6">
      <c r="A5424" s="280"/>
      <c r="B5424" s="280"/>
      <c r="C5424" s="280"/>
      <c r="D5424" s="38"/>
      <c r="E5424" s="89"/>
    </row>
    <row r="5425" spans="1:5">
      <c r="A5425" s="280"/>
      <c r="B5425" s="280"/>
      <c r="C5425" s="280"/>
      <c r="D5425" s="38"/>
      <c r="E5425" s="89"/>
    </row>
    <row r="5426" spans="1:5">
      <c r="A5426" s="41"/>
      <c r="B5426" s="280"/>
      <c r="C5426" s="280"/>
      <c r="D5426" s="38"/>
      <c r="E5426" s="89"/>
    </row>
    <row r="5427" spans="1:5">
      <c r="A5427" s="41"/>
      <c r="B5427" s="280"/>
      <c r="C5427" s="280"/>
      <c r="D5427" s="38"/>
      <c r="E5427" s="89"/>
    </row>
    <row r="5428" spans="1:5">
      <c r="A5428" s="41"/>
      <c r="B5428" s="280"/>
      <c r="C5428" s="280"/>
      <c r="D5428" s="38"/>
      <c r="E5428" s="89"/>
    </row>
    <row r="5429" spans="1:5">
      <c r="A5429" s="280"/>
      <c r="B5429" s="281"/>
      <c r="C5429" s="280"/>
      <c r="D5429" s="45"/>
      <c r="E5429" s="46"/>
    </row>
    <row r="5430" spans="1:5">
      <c r="A5430" s="280"/>
      <c r="B5430" s="281"/>
      <c r="C5430" s="280"/>
      <c r="D5430" s="45"/>
      <c r="E5430" s="46"/>
    </row>
    <row r="5431" spans="1:5">
      <c r="A5431" s="280"/>
      <c r="B5431" s="281"/>
      <c r="C5431" s="280"/>
      <c r="D5431" s="45"/>
      <c r="E5431" s="46"/>
    </row>
    <row r="5432" spans="1:5">
      <c r="A5432" s="280"/>
      <c r="B5432" s="281"/>
      <c r="C5432" s="280"/>
      <c r="D5432" s="45"/>
      <c r="E5432" s="46"/>
    </row>
    <row r="5433" spans="1:5">
      <c r="A5433" s="280"/>
      <c r="B5433" s="281"/>
      <c r="C5433" s="280"/>
      <c r="D5433" s="45"/>
      <c r="E5433" s="46"/>
    </row>
    <row r="5434" spans="1:5">
      <c r="A5434" s="280"/>
      <c r="B5434" s="281"/>
      <c r="C5434" s="280"/>
      <c r="D5434" s="45"/>
      <c r="E5434" s="46"/>
    </row>
    <row r="5435" spans="1:5">
      <c r="A5435" s="280"/>
      <c r="B5435" s="281"/>
      <c r="C5435" s="280"/>
      <c r="D5435" s="45"/>
      <c r="E5435" s="46"/>
    </row>
    <row r="5436" spans="1:5">
      <c r="A5436" s="280"/>
      <c r="B5436" s="281"/>
      <c r="C5436" s="280"/>
      <c r="D5436" s="45" t="s">
        <v>29</v>
      </c>
      <c r="E5436" s="46"/>
    </row>
    <row r="5437" spans="1:5">
      <c r="A5437" s="280"/>
      <c r="B5437" s="281"/>
      <c r="C5437" s="280"/>
      <c r="D5437" s="45"/>
      <c r="E5437" s="46"/>
    </row>
    <row r="5438" spans="1:5">
      <c r="A5438" s="47"/>
      <c r="B5438" s="48"/>
      <c r="C5438" s="47"/>
      <c r="D5438" s="49"/>
      <c r="E5438" s="50"/>
    </row>
    <row r="5439" spans="1:5">
      <c r="A5439" s="30"/>
      <c r="B5439" s="51"/>
      <c r="C5439" s="30"/>
      <c r="D5439" s="49"/>
      <c r="E5439" s="50"/>
    </row>
    <row r="5440" spans="1:5">
      <c r="A5440" s="52"/>
      <c r="B5440" s="53"/>
      <c r="C5440" s="1238" t="s">
        <v>801</v>
      </c>
      <c r="D5440" s="1239"/>
      <c r="E5440" s="140">
        <f>SUM(E5413:E5439)</f>
        <v>-14572</v>
      </c>
    </row>
    <row r="5441" spans="1:5">
      <c r="A5441" s="55" t="s">
        <v>23</v>
      </c>
      <c r="B5441" s="53"/>
      <c r="C5441" s="28"/>
      <c r="D5441" s="28"/>
      <c r="E5441" s="179"/>
    </row>
    <row r="5442" spans="1:5">
      <c r="A5442" s="19" t="s">
        <v>0</v>
      </c>
      <c r="B5442" s="40"/>
      <c r="C5442" s="40"/>
      <c r="D5442" s="40"/>
      <c r="E5442" s="40"/>
    </row>
    <row r="5443" spans="1:5">
      <c r="A5443" s="19" t="s">
        <v>1</v>
      </c>
    </row>
    <row r="5445" spans="1:5">
      <c r="A5445" s="19"/>
      <c r="B5445" s="20"/>
      <c r="C5445" s="19" t="s">
        <v>2</v>
      </c>
      <c r="D5445" s="22"/>
      <c r="E5445" s="22"/>
    </row>
    <row r="5446" spans="1:5">
      <c r="A5446" s="19" t="s">
        <v>3</v>
      </c>
      <c r="B5446" s="23"/>
      <c r="C5446" s="20"/>
      <c r="D5446" s="22"/>
      <c r="E5446" s="22"/>
    </row>
    <row r="5447" spans="1:5">
      <c r="A5447" s="19"/>
      <c r="B5447" s="23"/>
      <c r="C5447" s="20"/>
      <c r="D5447" s="22"/>
      <c r="E5447" s="22"/>
    </row>
    <row r="5448" spans="1:5">
      <c r="A5448" s="21" t="s">
        <v>455</v>
      </c>
      <c r="B5448" s="23"/>
      <c r="C5448" s="20"/>
      <c r="D5448" s="22"/>
      <c r="E5448" s="22"/>
    </row>
    <row r="5449" spans="1:5">
      <c r="A5449" s="21" t="s">
        <v>5</v>
      </c>
      <c r="B5449" s="24"/>
      <c r="C5449" s="21"/>
      <c r="D5449" s="22"/>
      <c r="E5449" s="22"/>
    </row>
    <row r="5450" spans="1:5">
      <c r="A5450" s="21" t="s">
        <v>6</v>
      </c>
      <c r="B5450" s="24"/>
      <c r="C5450" s="21"/>
      <c r="D5450" s="22"/>
      <c r="E5450" s="22"/>
    </row>
    <row r="5451" spans="1:5">
      <c r="A5451" s="820" t="s">
        <v>7</v>
      </c>
      <c r="B5451" s="26" t="s">
        <v>8</v>
      </c>
      <c r="C5451" s="1238" t="s">
        <v>9</v>
      </c>
      <c r="D5451" s="1239"/>
      <c r="E5451" s="820" t="s">
        <v>10</v>
      </c>
    </row>
    <row r="5452" spans="1:5">
      <c r="A5452" s="27"/>
      <c r="B5452" s="28" t="s">
        <v>11</v>
      </c>
      <c r="C5452" s="820"/>
      <c r="D5452" s="29"/>
      <c r="E5452" s="27" t="s">
        <v>12</v>
      </c>
    </row>
    <row r="5453" spans="1:5">
      <c r="A5453" s="30"/>
      <c r="B5453" s="31"/>
      <c r="C5453" s="821" t="s">
        <v>13</v>
      </c>
      <c r="D5453" s="822" t="s">
        <v>14</v>
      </c>
      <c r="E5453" s="821"/>
    </row>
    <row r="5454" spans="1:5">
      <c r="A5454" s="34" t="s">
        <v>456</v>
      </c>
      <c r="B5454" s="280" t="s">
        <v>18</v>
      </c>
      <c r="C5454" s="282" t="s">
        <v>17</v>
      </c>
      <c r="D5454" s="38">
        <v>43174</v>
      </c>
      <c r="E5454" s="6">
        <v>727982</v>
      </c>
    </row>
    <row r="5455" spans="1:5">
      <c r="A5455" s="41"/>
      <c r="B5455" s="280" t="s">
        <v>73</v>
      </c>
      <c r="C5455" s="282" t="s">
        <v>753</v>
      </c>
      <c r="D5455" s="38">
        <v>43190</v>
      </c>
      <c r="E5455" s="6">
        <v>-725500</v>
      </c>
    </row>
    <row r="5456" spans="1:5">
      <c r="A5456" s="280"/>
      <c r="B5456" s="280" t="s">
        <v>73</v>
      </c>
      <c r="C5456" s="282" t="s">
        <v>758</v>
      </c>
      <c r="D5456" s="38">
        <v>43220</v>
      </c>
      <c r="E5456" s="6">
        <v>-302330</v>
      </c>
    </row>
    <row r="5457" spans="1:6">
      <c r="A5457" s="41"/>
      <c r="B5457" s="280" t="s">
        <v>18</v>
      </c>
      <c r="C5457" s="282" t="s">
        <v>17</v>
      </c>
      <c r="D5457" s="38">
        <v>43205</v>
      </c>
      <c r="E5457" s="6">
        <v>293454</v>
      </c>
    </row>
    <row r="5458" spans="1:6">
      <c r="A5458" s="41"/>
      <c r="B5458" s="280" t="s">
        <v>18</v>
      </c>
      <c r="C5458" s="282" t="s">
        <v>19</v>
      </c>
      <c r="D5458" s="86">
        <v>43250</v>
      </c>
      <c r="E5458" s="89">
        <v>691135</v>
      </c>
      <c r="F5458" s="864" t="s">
        <v>820</v>
      </c>
    </row>
    <row r="5459" spans="1:6">
      <c r="A5459" s="41"/>
      <c r="B5459" s="280"/>
      <c r="C5459" s="280"/>
      <c r="D5459" s="38"/>
      <c r="E5459" s="89"/>
    </row>
    <row r="5460" spans="1:6">
      <c r="A5460" s="41"/>
      <c r="B5460" s="280"/>
      <c r="C5460" s="280"/>
      <c r="D5460" s="38"/>
      <c r="E5460" s="89"/>
    </row>
    <row r="5461" spans="1:6">
      <c r="A5461" s="41"/>
      <c r="B5461" s="280"/>
      <c r="C5461" s="280"/>
      <c r="D5461" s="38"/>
      <c r="E5461" s="89"/>
    </row>
    <row r="5462" spans="1:6">
      <c r="A5462" s="280"/>
      <c r="B5462" s="280"/>
      <c r="C5462" s="280"/>
      <c r="D5462" s="38"/>
      <c r="E5462" s="89"/>
    </row>
    <row r="5463" spans="1:6">
      <c r="A5463" s="41"/>
      <c r="B5463" s="280"/>
      <c r="C5463" s="280"/>
      <c r="D5463" s="38"/>
      <c r="E5463" s="89"/>
    </row>
    <row r="5464" spans="1:6">
      <c r="A5464" s="41"/>
      <c r="B5464" s="281"/>
      <c r="C5464" s="280"/>
      <c r="D5464" s="78"/>
      <c r="E5464" s="89"/>
    </row>
    <row r="5465" spans="1:6">
      <c r="A5465" s="47"/>
      <c r="B5465" s="28"/>
      <c r="C5465" s="27"/>
      <c r="D5465" s="148"/>
      <c r="E5465" s="89"/>
    </row>
    <row r="5466" spans="1:6">
      <c r="A5466" s="47"/>
      <c r="B5466" s="27"/>
      <c r="C5466" s="27"/>
      <c r="D5466" s="27"/>
      <c r="E5466" s="89"/>
    </row>
    <row r="5467" spans="1:6">
      <c r="A5467" s="280"/>
      <c r="B5467" s="280"/>
      <c r="C5467" s="280"/>
      <c r="D5467" s="38"/>
      <c r="E5467" s="89"/>
    </row>
    <row r="5468" spans="1:6">
      <c r="A5468" s="280"/>
      <c r="B5468" s="280"/>
      <c r="C5468" s="280"/>
      <c r="D5468" s="38"/>
      <c r="E5468" s="89"/>
    </row>
    <row r="5469" spans="1:6">
      <c r="A5469" s="41"/>
      <c r="B5469" s="280"/>
      <c r="C5469" s="280"/>
      <c r="D5469" s="38"/>
      <c r="E5469" s="89"/>
    </row>
    <row r="5470" spans="1:6">
      <c r="A5470" s="41"/>
      <c r="B5470" s="280"/>
      <c r="C5470" s="280"/>
      <c r="D5470" s="38"/>
      <c r="E5470" s="89"/>
    </row>
    <row r="5471" spans="1:6">
      <c r="A5471" s="41"/>
      <c r="B5471" s="280"/>
      <c r="C5471" s="280"/>
      <c r="D5471" s="38"/>
      <c r="E5471" s="89"/>
    </row>
    <row r="5472" spans="1:6">
      <c r="A5472" s="280"/>
      <c r="B5472" s="281"/>
      <c r="C5472" s="280"/>
      <c r="D5472" s="45"/>
      <c r="E5472" s="46"/>
    </row>
    <row r="5473" spans="1:5">
      <c r="A5473" s="280"/>
      <c r="B5473" s="281"/>
      <c r="C5473" s="280"/>
      <c r="D5473" s="45"/>
      <c r="E5473" s="46"/>
    </row>
    <row r="5474" spans="1:5">
      <c r="A5474" s="280"/>
      <c r="B5474" s="281"/>
      <c r="C5474" s="280"/>
      <c r="D5474" s="45"/>
      <c r="E5474" s="46"/>
    </row>
    <row r="5475" spans="1:5">
      <c r="A5475" s="280"/>
      <c r="B5475" s="281"/>
      <c r="C5475" s="280"/>
      <c r="D5475" s="45"/>
      <c r="E5475" s="46"/>
    </row>
    <row r="5476" spans="1:5">
      <c r="A5476" s="280"/>
      <c r="B5476" s="281"/>
      <c r="C5476" s="280"/>
      <c r="D5476" s="45"/>
      <c r="E5476" s="46"/>
    </row>
    <row r="5477" spans="1:5">
      <c r="A5477" s="280"/>
      <c r="B5477" s="281"/>
      <c r="C5477" s="280"/>
      <c r="D5477" s="45" t="s">
        <v>29</v>
      </c>
      <c r="E5477" s="46"/>
    </row>
    <row r="5478" spans="1:5">
      <c r="A5478" s="280"/>
      <c r="B5478" s="281"/>
      <c r="C5478" s="280"/>
      <c r="D5478" s="45"/>
      <c r="E5478" s="46"/>
    </row>
    <row r="5479" spans="1:5">
      <c r="A5479" s="47"/>
      <c r="B5479" s="48"/>
      <c r="C5479" s="47"/>
      <c r="D5479" s="49"/>
      <c r="E5479" s="50"/>
    </row>
    <row r="5480" spans="1:5">
      <c r="A5480" s="30"/>
      <c r="B5480" s="51"/>
      <c r="C5480" s="30"/>
      <c r="D5480" s="49"/>
      <c r="E5480" s="50"/>
    </row>
    <row r="5481" spans="1:5">
      <c r="A5481" s="52"/>
      <c r="B5481" s="53"/>
      <c r="C5481" s="1238" t="s">
        <v>801</v>
      </c>
      <c r="D5481" s="1239"/>
      <c r="E5481" s="140">
        <f>SUM(E5454:E5480)</f>
        <v>684741</v>
      </c>
    </row>
    <row r="5482" spans="1:5">
      <c r="A5482" s="55" t="s">
        <v>23</v>
      </c>
      <c r="B5482" s="53"/>
      <c r="C5482" s="28"/>
      <c r="D5482" s="28"/>
      <c r="E5482" s="179"/>
    </row>
    <row r="5483" spans="1:5">
      <c r="A5483" s="19" t="s">
        <v>0</v>
      </c>
      <c r="B5483" s="40"/>
      <c r="C5483" s="40"/>
      <c r="D5483" s="40"/>
      <c r="E5483" s="40"/>
    </row>
    <row r="5484" spans="1:5">
      <c r="A5484" s="19" t="s">
        <v>1</v>
      </c>
    </row>
    <row r="5486" spans="1:5">
      <c r="A5486" s="19"/>
      <c r="B5486" s="20"/>
      <c r="C5486" s="19" t="s">
        <v>2</v>
      </c>
      <c r="D5486" s="22"/>
      <c r="E5486" s="22"/>
    </row>
    <row r="5487" spans="1:5">
      <c r="A5487" s="19" t="s">
        <v>3</v>
      </c>
      <c r="B5487" s="23"/>
      <c r="C5487" s="20"/>
      <c r="D5487" s="22"/>
      <c r="E5487" s="22"/>
    </row>
    <row r="5488" spans="1:5">
      <c r="A5488" s="19"/>
      <c r="B5488" s="23"/>
      <c r="C5488" s="20"/>
      <c r="D5488" s="22"/>
      <c r="E5488" s="22"/>
    </row>
    <row r="5489" spans="1:6">
      <c r="A5489" s="21" t="s">
        <v>457</v>
      </c>
      <c r="B5489" s="23"/>
      <c r="C5489" s="20"/>
      <c r="D5489" s="22"/>
      <c r="E5489" s="22"/>
    </row>
    <row r="5490" spans="1:6">
      <c r="A5490" s="21" t="s">
        <v>5</v>
      </c>
      <c r="B5490" s="24"/>
      <c r="C5490" s="21"/>
      <c r="D5490" s="22"/>
      <c r="E5490" s="22"/>
    </row>
    <row r="5491" spans="1:6">
      <c r="A5491" s="21" t="s">
        <v>6</v>
      </c>
      <c r="B5491" s="24"/>
      <c r="C5491" s="21"/>
      <c r="D5491" s="22"/>
      <c r="E5491" s="22"/>
    </row>
    <row r="5492" spans="1:6">
      <c r="A5492" s="820" t="s">
        <v>7</v>
      </c>
      <c r="B5492" s="26" t="s">
        <v>8</v>
      </c>
      <c r="C5492" s="1238" t="s">
        <v>9</v>
      </c>
      <c r="D5492" s="1239"/>
      <c r="E5492" s="820" t="s">
        <v>10</v>
      </c>
    </row>
    <row r="5493" spans="1:6">
      <c r="A5493" s="27"/>
      <c r="B5493" s="28" t="s">
        <v>11</v>
      </c>
      <c r="C5493" s="820"/>
      <c r="D5493" s="29"/>
      <c r="E5493" s="27" t="s">
        <v>12</v>
      </c>
    </row>
    <row r="5494" spans="1:6">
      <c r="A5494" s="30"/>
      <c r="B5494" s="31"/>
      <c r="C5494" s="821" t="s">
        <v>13</v>
      </c>
      <c r="D5494" s="822" t="s">
        <v>14</v>
      </c>
      <c r="E5494" s="821"/>
    </row>
    <row r="5495" spans="1:6">
      <c r="A5495" s="34" t="s">
        <v>458</v>
      </c>
      <c r="B5495" s="280" t="s">
        <v>18</v>
      </c>
      <c r="C5495" s="280" t="s">
        <v>17</v>
      </c>
      <c r="D5495" s="86">
        <v>43250</v>
      </c>
      <c r="E5495" s="89">
        <f>809401-31866</f>
        <v>777535</v>
      </c>
      <c r="F5495" s="864" t="s">
        <v>820</v>
      </c>
    </row>
    <row r="5496" spans="1:6">
      <c r="A5496" s="41"/>
      <c r="B5496" s="280"/>
      <c r="C5496" s="280"/>
      <c r="D5496" s="86"/>
      <c r="E5496" s="89">
        <v>-1</v>
      </c>
    </row>
    <row r="5497" spans="1:6">
      <c r="A5497" s="41"/>
      <c r="B5497" s="280"/>
      <c r="C5497" s="280"/>
      <c r="D5497" s="86"/>
      <c r="E5497" s="89"/>
    </row>
    <row r="5498" spans="1:6">
      <c r="A5498" s="280"/>
      <c r="B5498" s="280"/>
      <c r="C5498" s="280"/>
      <c r="D5498" s="86"/>
      <c r="E5498" s="91"/>
    </row>
    <row r="5499" spans="1:6">
      <c r="A5499" s="41"/>
      <c r="B5499" s="280"/>
      <c r="C5499" s="280"/>
      <c r="D5499" s="38"/>
      <c r="E5499" s="89"/>
    </row>
    <row r="5500" spans="1:6">
      <c r="A5500" s="41"/>
      <c r="B5500" s="280"/>
      <c r="C5500" s="282"/>
      <c r="D5500" s="38"/>
      <c r="E5500" s="89"/>
    </row>
    <row r="5501" spans="1:6">
      <c r="A5501" s="41"/>
      <c r="B5501" s="280"/>
      <c r="C5501" s="282"/>
      <c r="D5501" s="86"/>
      <c r="E5501" s="89"/>
    </row>
    <row r="5502" spans="1:6">
      <c r="A5502" s="41"/>
      <c r="B5502" s="280"/>
      <c r="C5502" s="280"/>
      <c r="D5502" s="38"/>
      <c r="E5502" s="89"/>
    </row>
    <row r="5503" spans="1:6">
      <c r="A5503" s="280"/>
      <c r="B5503" s="280"/>
      <c r="C5503" s="280"/>
      <c r="D5503" s="38"/>
      <c r="E5503" s="89"/>
    </row>
    <row r="5504" spans="1:6">
      <c r="A5504" s="41"/>
      <c r="B5504" s="280"/>
      <c r="C5504" s="280"/>
      <c r="D5504" s="38"/>
      <c r="E5504" s="89"/>
    </row>
    <row r="5505" spans="1:5">
      <c r="A5505" s="41"/>
      <c r="B5505" s="281"/>
      <c r="C5505" s="280"/>
      <c r="D5505" s="78"/>
      <c r="E5505" s="89"/>
    </row>
    <row r="5506" spans="1:5">
      <c r="A5506" s="47"/>
      <c r="B5506" s="28"/>
      <c r="C5506" s="27"/>
      <c r="D5506" s="148"/>
      <c r="E5506" s="89"/>
    </row>
    <row r="5507" spans="1:5">
      <c r="A5507" s="47"/>
      <c r="B5507" s="27"/>
      <c r="C5507" s="27"/>
      <c r="D5507" s="27"/>
      <c r="E5507" s="89"/>
    </row>
    <row r="5508" spans="1:5">
      <c r="A5508" s="280"/>
      <c r="B5508" s="280"/>
      <c r="C5508" s="280"/>
      <c r="D5508" s="38"/>
      <c r="E5508" s="89"/>
    </row>
    <row r="5509" spans="1:5">
      <c r="A5509" s="280"/>
      <c r="B5509" s="280"/>
      <c r="C5509" s="280"/>
      <c r="D5509" s="38"/>
      <c r="E5509" s="89"/>
    </row>
    <row r="5510" spans="1:5">
      <c r="A5510" s="41"/>
      <c r="B5510" s="280"/>
      <c r="C5510" s="280"/>
      <c r="D5510" s="38"/>
      <c r="E5510" s="89"/>
    </row>
    <row r="5511" spans="1:5">
      <c r="A5511" s="41"/>
      <c r="B5511" s="280"/>
      <c r="C5511" s="280"/>
      <c r="D5511" s="38"/>
      <c r="E5511" s="89"/>
    </row>
    <row r="5512" spans="1:5">
      <c r="A5512" s="41"/>
      <c r="B5512" s="280"/>
      <c r="C5512" s="280"/>
      <c r="D5512" s="38"/>
      <c r="E5512" s="89"/>
    </row>
    <row r="5513" spans="1:5">
      <c r="A5513" s="280"/>
      <c r="B5513" s="281"/>
      <c r="C5513" s="280"/>
      <c r="D5513" s="45"/>
      <c r="E5513" s="46"/>
    </row>
    <row r="5514" spans="1:5">
      <c r="A5514" s="280"/>
      <c r="B5514" s="281"/>
      <c r="C5514" s="280"/>
      <c r="D5514" s="45"/>
      <c r="E5514" s="46"/>
    </row>
    <row r="5515" spans="1:5">
      <c r="A5515" s="280"/>
      <c r="B5515" s="281"/>
      <c r="C5515" s="280"/>
      <c r="D5515" s="45"/>
      <c r="E5515" s="46"/>
    </row>
    <row r="5516" spans="1:5">
      <c r="A5516" s="280"/>
      <c r="B5516" s="281"/>
      <c r="C5516" s="280"/>
      <c r="D5516" s="45"/>
      <c r="E5516" s="46"/>
    </row>
    <row r="5517" spans="1:5">
      <c r="A5517" s="280"/>
      <c r="B5517" s="281"/>
      <c r="C5517" s="280"/>
      <c r="D5517" s="45"/>
      <c r="E5517" s="46"/>
    </row>
    <row r="5518" spans="1:5">
      <c r="A5518" s="280"/>
      <c r="B5518" s="281"/>
      <c r="C5518" s="280"/>
      <c r="D5518" s="45" t="s">
        <v>29</v>
      </c>
      <c r="E5518" s="46"/>
    </row>
    <row r="5519" spans="1:5">
      <c r="A5519" s="280"/>
      <c r="B5519" s="281"/>
      <c r="C5519" s="280"/>
      <c r="D5519" s="45"/>
      <c r="E5519" s="46"/>
    </row>
    <row r="5520" spans="1:5">
      <c r="A5520" s="47"/>
      <c r="B5520" s="48"/>
      <c r="C5520" s="47"/>
      <c r="D5520" s="49"/>
      <c r="E5520" s="50"/>
    </row>
    <row r="5521" spans="1:6">
      <c r="A5521" s="30"/>
      <c r="B5521" s="51"/>
      <c r="C5521" s="30"/>
      <c r="D5521" s="49"/>
      <c r="E5521" s="50"/>
    </row>
    <row r="5522" spans="1:6">
      <c r="A5522" s="52"/>
      <c r="B5522" s="53"/>
      <c r="C5522" s="1238" t="s">
        <v>801</v>
      </c>
      <c r="D5522" s="1239"/>
      <c r="E5522" s="140">
        <f>SUM(E5495:E5521)</f>
        <v>777534</v>
      </c>
    </row>
    <row r="5523" spans="1:6">
      <c r="A5523" s="55" t="s">
        <v>23</v>
      </c>
      <c r="B5523" s="53"/>
      <c r="C5523" s="28"/>
      <c r="D5523" s="28"/>
      <c r="E5523" s="179"/>
    </row>
    <row r="5524" spans="1:6">
      <c r="A5524" s="19" t="s">
        <v>0</v>
      </c>
      <c r="B5524" s="40"/>
      <c r="C5524" s="40"/>
      <c r="D5524" s="40"/>
      <c r="E5524" s="40"/>
    </row>
    <row r="5525" spans="1:6">
      <c r="A5525" s="19" t="s">
        <v>1</v>
      </c>
    </row>
    <row r="5527" spans="1:6">
      <c r="A5527" s="19"/>
      <c r="B5527" s="20"/>
      <c r="C5527" s="19" t="s">
        <v>2</v>
      </c>
      <c r="D5527" s="22"/>
      <c r="E5527" s="22"/>
    </row>
    <row r="5528" spans="1:6">
      <c r="A5528" s="19" t="s">
        <v>3</v>
      </c>
      <c r="B5528" s="23"/>
      <c r="C5528" s="20"/>
      <c r="D5528" s="22"/>
      <c r="E5528" s="22"/>
    </row>
    <row r="5529" spans="1:6">
      <c r="A5529" s="19"/>
      <c r="B5529" s="23"/>
      <c r="C5529" s="20"/>
      <c r="D5529" s="22"/>
      <c r="E5529" s="22"/>
    </row>
    <row r="5530" spans="1:6">
      <c r="A5530" s="21" t="s">
        <v>761</v>
      </c>
      <c r="B5530" s="23"/>
      <c r="C5530" s="20"/>
      <c r="D5530" s="22"/>
      <c r="E5530" s="22"/>
    </row>
    <row r="5531" spans="1:6">
      <c r="A5531" s="21" t="s">
        <v>5</v>
      </c>
      <c r="B5531" s="24"/>
      <c r="C5531" s="21"/>
      <c r="D5531" s="22"/>
      <c r="E5531" s="22"/>
    </row>
    <row r="5532" spans="1:6">
      <c r="A5532" s="21" t="s">
        <v>6</v>
      </c>
      <c r="B5532" s="24"/>
      <c r="C5532" s="21"/>
      <c r="D5532" s="22"/>
      <c r="E5532" s="22"/>
    </row>
    <row r="5533" spans="1:6">
      <c r="A5533" s="820" t="s">
        <v>7</v>
      </c>
      <c r="B5533" s="26" t="s">
        <v>8</v>
      </c>
      <c r="C5533" s="1238" t="s">
        <v>9</v>
      </c>
      <c r="D5533" s="1239"/>
      <c r="E5533" s="820" t="s">
        <v>10</v>
      </c>
    </row>
    <row r="5534" spans="1:6">
      <c r="A5534" s="27"/>
      <c r="B5534" s="28" t="s">
        <v>11</v>
      </c>
      <c r="C5534" s="820"/>
      <c r="D5534" s="29"/>
      <c r="E5534" s="27" t="s">
        <v>12</v>
      </c>
    </row>
    <row r="5535" spans="1:6">
      <c r="A5535" s="30"/>
      <c r="B5535" s="31"/>
      <c r="C5535" s="821" t="s">
        <v>13</v>
      </c>
      <c r="D5535" s="822" t="s">
        <v>14</v>
      </c>
      <c r="E5535" s="821"/>
    </row>
    <row r="5536" spans="1:6">
      <c r="A5536" s="34" t="s">
        <v>762</v>
      </c>
      <c r="B5536" s="280" t="s">
        <v>18</v>
      </c>
      <c r="C5536" s="280" t="s">
        <v>19</v>
      </c>
      <c r="D5536" s="86">
        <v>43250</v>
      </c>
      <c r="E5536" s="89">
        <v>137356</v>
      </c>
      <c r="F5536" s="864" t="s">
        <v>820</v>
      </c>
    </row>
    <row r="5537" spans="1:5">
      <c r="A5537" s="41"/>
      <c r="B5537" s="280"/>
      <c r="C5537" s="280"/>
      <c r="D5537" s="86"/>
      <c r="E5537" s="89">
        <v>1</v>
      </c>
    </row>
    <row r="5538" spans="1:5">
      <c r="A5538" s="41"/>
      <c r="B5538" s="280"/>
      <c r="C5538" s="280"/>
      <c r="D5538" s="86"/>
      <c r="E5538" s="89"/>
    </row>
    <row r="5539" spans="1:5">
      <c r="A5539" s="280"/>
      <c r="B5539" s="280"/>
      <c r="C5539" s="280"/>
      <c r="D5539" s="86"/>
      <c r="E5539" s="91"/>
    </row>
    <row r="5540" spans="1:5">
      <c r="A5540" s="41"/>
      <c r="B5540" s="280"/>
      <c r="C5540" s="280"/>
      <c r="D5540" s="38"/>
      <c r="E5540" s="89"/>
    </row>
    <row r="5541" spans="1:5">
      <c r="A5541" s="41"/>
      <c r="B5541" s="280"/>
      <c r="C5541" s="282"/>
      <c r="D5541" s="38"/>
      <c r="E5541" s="89"/>
    </row>
    <row r="5542" spans="1:5">
      <c r="A5542" s="41"/>
      <c r="B5542" s="280"/>
      <c r="C5542" s="282"/>
      <c r="D5542" s="86"/>
      <c r="E5542" s="89"/>
    </row>
    <row r="5543" spans="1:5">
      <c r="A5543" s="41"/>
      <c r="B5543" s="280"/>
      <c r="C5543" s="280"/>
      <c r="D5543" s="38"/>
      <c r="E5543" s="89"/>
    </row>
    <row r="5544" spans="1:5">
      <c r="A5544" s="280"/>
      <c r="B5544" s="280"/>
      <c r="C5544" s="280"/>
      <c r="D5544" s="38"/>
      <c r="E5544" s="89"/>
    </row>
    <row r="5545" spans="1:5">
      <c r="A5545" s="41"/>
      <c r="B5545" s="280"/>
      <c r="C5545" s="280"/>
      <c r="D5545" s="38"/>
      <c r="E5545" s="89"/>
    </row>
    <row r="5546" spans="1:5">
      <c r="A5546" s="41"/>
      <c r="B5546" s="281"/>
      <c r="C5546" s="280"/>
      <c r="D5546" s="78"/>
      <c r="E5546" s="89"/>
    </row>
    <row r="5547" spans="1:5">
      <c r="A5547" s="47"/>
      <c r="B5547" s="28"/>
      <c r="C5547" s="27"/>
      <c r="D5547" s="148"/>
      <c r="E5547" s="89"/>
    </row>
    <row r="5548" spans="1:5">
      <c r="A5548" s="47"/>
      <c r="B5548" s="27"/>
      <c r="C5548" s="27"/>
      <c r="D5548" s="27"/>
      <c r="E5548" s="89"/>
    </row>
    <row r="5549" spans="1:5">
      <c r="A5549" s="280"/>
      <c r="B5549" s="280"/>
      <c r="C5549" s="280"/>
      <c r="D5549" s="38"/>
      <c r="E5549" s="89"/>
    </row>
    <row r="5550" spans="1:5">
      <c r="A5550" s="280"/>
      <c r="B5550" s="280"/>
      <c r="C5550" s="280"/>
      <c r="D5550" s="38"/>
      <c r="E5550" s="89"/>
    </row>
    <row r="5551" spans="1:5">
      <c r="A5551" s="41"/>
      <c r="B5551" s="280"/>
      <c r="C5551" s="280"/>
      <c r="D5551" s="38"/>
      <c r="E5551" s="89"/>
    </row>
    <row r="5552" spans="1:5">
      <c r="A5552" s="41"/>
      <c r="B5552" s="280"/>
      <c r="C5552" s="280"/>
      <c r="D5552" s="38"/>
      <c r="E5552" s="89"/>
    </row>
    <row r="5553" spans="1:5">
      <c r="A5553" s="41"/>
      <c r="B5553" s="280"/>
      <c r="C5553" s="280"/>
      <c r="D5553" s="38"/>
      <c r="E5553" s="89"/>
    </row>
    <row r="5554" spans="1:5">
      <c r="A5554" s="280"/>
      <c r="B5554" s="281"/>
      <c r="C5554" s="280"/>
      <c r="D5554" s="45"/>
      <c r="E5554" s="46"/>
    </row>
    <row r="5555" spans="1:5">
      <c r="A5555" s="280"/>
      <c r="B5555" s="281"/>
      <c r="C5555" s="280"/>
      <c r="D5555" s="45"/>
      <c r="E5555" s="46"/>
    </row>
    <row r="5556" spans="1:5">
      <c r="A5556" s="280"/>
      <c r="B5556" s="281"/>
      <c r="C5556" s="280"/>
      <c r="D5556" s="45"/>
      <c r="E5556" s="46"/>
    </row>
    <row r="5557" spans="1:5">
      <c r="A5557" s="280"/>
      <c r="B5557" s="281"/>
      <c r="C5557" s="280"/>
      <c r="D5557" s="45"/>
      <c r="E5557" s="46"/>
    </row>
    <row r="5558" spans="1:5">
      <c r="A5558" s="280"/>
      <c r="B5558" s="281"/>
      <c r="C5558" s="280"/>
      <c r="D5558" s="45"/>
      <c r="E5558" s="46"/>
    </row>
    <row r="5559" spans="1:5">
      <c r="A5559" s="280"/>
      <c r="B5559" s="281"/>
      <c r="C5559" s="280"/>
      <c r="D5559" s="45" t="s">
        <v>29</v>
      </c>
      <c r="E5559" s="46"/>
    </row>
    <row r="5560" spans="1:5">
      <c r="A5560" s="280"/>
      <c r="B5560" s="281"/>
      <c r="C5560" s="280"/>
      <c r="D5560" s="45"/>
      <c r="E5560" s="46"/>
    </row>
    <row r="5561" spans="1:5">
      <c r="A5561" s="47"/>
      <c r="B5561" s="48"/>
      <c r="C5561" s="47"/>
      <c r="D5561" s="49"/>
      <c r="E5561" s="50"/>
    </row>
    <row r="5562" spans="1:5">
      <c r="A5562" s="30"/>
      <c r="B5562" s="51"/>
      <c r="C5562" s="30"/>
      <c r="D5562" s="49"/>
      <c r="E5562" s="50"/>
    </row>
    <row r="5563" spans="1:5">
      <c r="A5563" s="52"/>
      <c r="B5563" s="53"/>
      <c r="C5563" s="1238" t="s">
        <v>801</v>
      </c>
      <c r="D5563" s="1239"/>
      <c r="E5563" s="140">
        <f>SUM(E5536:E5562)</f>
        <v>137357</v>
      </c>
    </row>
    <row r="5564" spans="1:5">
      <c r="A5564" s="55" t="s">
        <v>23</v>
      </c>
      <c r="B5564" s="53"/>
      <c r="C5564" s="28"/>
      <c r="D5564" s="28"/>
      <c r="E5564" s="179"/>
    </row>
    <row r="5565" spans="1:5">
      <c r="A5565" s="19" t="s">
        <v>0</v>
      </c>
      <c r="B5565" s="40"/>
      <c r="C5565" s="40"/>
      <c r="D5565" s="40"/>
      <c r="E5565" s="40"/>
    </row>
    <row r="5566" spans="1:5">
      <c r="A5566" s="19" t="s">
        <v>1</v>
      </c>
    </row>
    <row r="5568" spans="1:5">
      <c r="A5568" s="19"/>
      <c r="B5568" s="20"/>
      <c r="C5568" s="19" t="s">
        <v>2</v>
      </c>
      <c r="D5568" s="22"/>
      <c r="E5568" s="22"/>
    </row>
    <row r="5569" spans="1:6">
      <c r="A5569" s="19" t="s">
        <v>3</v>
      </c>
      <c r="B5569" s="23"/>
      <c r="C5569" s="20"/>
      <c r="D5569" s="22"/>
      <c r="E5569" s="22"/>
    </row>
    <row r="5570" spans="1:6">
      <c r="A5570" s="19"/>
      <c r="B5570" s="23"/>
      <c r="C5570" s="20"/>
      <c r="D5570" s="22"/>
      <c r="E5570" s="22"/>
    </row>
    <row r="5571" spans="1:6">
      <c r="A5571" s="21" t="s">
        <v>763</v>
      </c>
      <c r="B5571" s="23"/>
      <c r="C5571" s="20"/>
      <c r="D5571" s="22"/>
      <c r="E5571" s="22"/>
    </row>
    <row r="5572" spans="1:6">
      <c r="A5572" s="21" t="s">
        <v>5</v>
      </c>
      <c r="B5572" s="24"/>
      <c r="C5572" s="21"/>
      <c r="D5572" s="22"/>
      <c r="E5572" s="22"/>
    </row>
    <row r="5573" spans="1:6">
      <c r="A5573" s="21" t="s">
        <v>6</v>
      </c>
      <c r="B5573" s="24"/>
      <c r="C5573" s="21"/>
      <c r="D5573" s="22"/>
      <c r="E5573" s="22"/>
    </row>
    <row r="5574" spans="1:6">
      <c r="A5574" s="820" t="s">
        <v>7</v>
      </c>
      <c r="B5574" s="26" t="s">
        <v>8</v>
      </c>
      <c r="C5574" s="1238" t="s">
        <v>9</v>
      </c>
      <c r="D5574" s="1239"/>
      <c r="E5574" s="820" t="s">
        <v>10</v>
      </c>
    </row>
    <row r="5575" spans="1:6">
      <c r="A5575" s="27"/>
      <c r="B5575" s="28" t="s">
        <v>11</v>
      </c>
      <c r="C5575" s="820"/>
      <c r="D5575" s="29"/>
      <c r="E5575" s="27" t="s">
        <v>12</v>
      </c>
    </row>
    <row r="5576" spans="1:6">
      <c r="A5576" s="30"/>
      <c r="B5576" s="31"/>
      <c r="C5576" s="821" t="s">
        <v>13</v>
      </c>
      <c r="D5576" s="822" t="s">
        <v>14</v>
      </c>
      <c r="E5576" s="821"/>
    </row>
    <row r="5577" spans="1:6">
      <c r="A5577" s="34" t="s">
        <v>460</v>
      </c>
      <c r="B5577" s="280" t="s">
        <v>18</v>
      </c>
      <c r="C5577" s="280" t="s">
        <v>19</v>
      </c>
      <c r="D5577" s="86">
        <v>43250</v>
      </c>
      <c r="E5577" s="89">
        <f>43929-28170</f>
        <v>15759</v>
      </c>
      <c r="F5577" s="864" t="s">
        <v>820</v>
      </c>
    </row>
    <row r="5578" spans="1:6">
      <c r="A5578" s="41"/>
      <c r="B5578" s="280"/>
      <c r="C5578" s="280"/>
      <c r="D5578" s="86"/>
      <c r="E5578" s="89">
        <v>17</v>
      </c>
    </row>
    <row r="5579" spans="1:6">
      <c r="A5579" s="41"/>
      <c r="B5579" s="280"/>
      <c r="C5579" s="280"/>
      <c r="D5579" s="86"/>
      <c r="E5579" s="89"/>
    </row>
    <row r="5580" spans="1:6">
      <c r="A5580" s="280"/>
      <c r="B5580" s="280"/>
      <c r="C5580" s="280"/>
      <c r="D5580" s="86"/>
      <c r="E5580" s="91"/>
    </row>
    <row r="5581" spans="1:6">
      <c r="A5581" s="41"/>
      <c r="B5581" s="280"/>
      <c r="C5581" s="280"/>
      <c r="D5581" s="38"/>
      <c r="E5581" s="89"/>
    </row>
    <row r="5582" spans="1:6">
      <c r="A5582" s="41"/>
      <c r="B5582" s="280"/>
      <c r="C5582" s="282"/>
      <c r="D5582" s="38"/>
      <c r="E5582" s="89"/>
    </row>
    <row r="5583" spans="1:6">
      <c r="A5583" s="41"/>
      <c r="B5583" s="280"/>
      <c r="C5583" s="282"/>
      <c r="D5583" s="86"/>
      <c r="E5583" s="89"/>
    </row>
    <row r="5584" spans="1:6">
      <c r="A5584" s="41"/>
      <c r="B5584" s="280"/>
      <c r="C5584" s="280"/>
      <c r="D5584" s="38"/>
      <c r="E5584" s="89"/>
    </row>
    <row r="5585" spans="1:5">
      <c r="A5585" s="280"/>
      <c r="B5585" s="280"/>
      <c r="C5585" s="280"/>
      <c r="D5585" s="38"/>
      <c r="E5585" s="89"/>
    </row>
    <row r="5586" spans="1:5">
      <c r="A5586" s="41"/>
      <c r="B5586" s="280"/>
      <c r="C5586" s="280"/>
      <c r="D5586" s="38"/>
      <c r="E5586" s="89"/>
    </row>
    <row r="5587" spans="1:5">
      <c r="A5587" s="41"/>
      <c r="B5587" s="281"/>
      <c r="C5587" s="280"/>
      <c r="D5587" s="78"/>
      <c r="E5587" s="89"/>
    </row>
    <row r="5588" spans="1:5">
      <c r="A5588" s="47"/>
      <c r="B5588" s="28"/>
      <c r="C5588" s="27"/>
      <c r="D5588" s="148"/>
      <c r="E5588" s="89"/>
    </row>
    <row r="5589" spans="1:5">
      <c r="A5589" s="47"/>
      <c r="B5589" s="27"/>
      <c r="C5589" s="27"/>
      <c r="D5589" s="27"/>
      <c r="E5589" s="89"/>
    </row>
    <row r="5590" spans="1:5">
      <c r="A5590" s="280"/>
      <c r="B5590" s="280"/>
      <c r="C5590" s="280"/>
      <c r="D5590" s="38"/>
      <c r="E5590" s="89"/>
    </row>
    <row r="5591" spans="1:5">
      <c r="A5591" s="280"/>
      <c r="B5591" s="280"/>
      <c r="C5591" s="280"/>
      <c r="D5591" s="38"/>
      <c r="E5591" s="89"/>
    </row>
    <row r="5592" spans="1:5">
      <c r="A5592" s="41"/>
      <c r="B5592" s="280"/>
      <c r="C5592" s="280"/>
      <c r="D5592" s="38"/>
      <c r="E5592" s="89"/>
    </row>
    <row r="5593" spans="1:5">
      <c r="A5593" s="41"/>
      <c r="B5593" s="280"/>
      <c r="C5593" s="280"/>
      <c r="D5593" s="38"/>
      <c r="E5593" s="89"/>
    </row>
    <row r="5594" spans="1:5">
      <c r="A5594" s="41"/>
      <c r="B5594" s="280"/>
      <c r="C5594" s="280"/>
      <c r="D5594" s="38"/>
      <c r="E5594" s="89"/>
    </row>
    <row r="5595" spans="1:5">
      <c r="A5595" s="280"/>
      <c r="B5595" s="281"/>
      <c r="C5595" s="280"/>
      <c r="D5595" s="45"/>
      <c r="E5595" s="46"/>
    </row>
    <row r="5596" spans="1:5">
      <c r="A5596" s="280"/>
      <c r="B5596" s="281"/>
      <c r="C5596" s="280"/>
      <c r="D5596" s="45"/>
      <c r="E5596" s="46"/>
    </row>
    <row r="5597" spans="1:5">
      <c r="A5597" s="280"/>
      <c r="B5597" s="281"/>
      <c r="C5597" s="280"/>
      <c r="D5597" s="45"/>
      <c r="E5597" s="46"/>
    </row>
    <row r="5598" spans="1:5">
      <c r="A5598" s="280"/>
      <c r="B5598" s="281"/>
      <c r="C5598" s="280"/>
      <c r="D5598" s="45"/>
      <c r="E5598" s="46"/>
    </row>
    <row r="5599" spans="1:5">
      <c r="A5599" s="280"/>
      <c r="B5599" s="281"/>
      <c r="C5599" s="280"/>
      <c r="D5599" s="45"/>
      <c r="E5599" s="46"/>
    </row>
    <row r="5600" spans="1:5">
      <c r="A5600" s="280"/>
      <c r="B5600" s="281"/>
      <c r="C5600" s="280"/>
      <c r="D5600" s="45" t="s">
        <v>29</v>
      </c>
      <c r="E5600" s="46"/>
    </row>
    <row r="5601" spans="1:5">
      <c r="A5601" s="280"/>
      <c r="B5601" s="281"/>
      <c r="C5601" s="280"/>
      <c r="D5601" s="45"/>
      <c r="E5601" s="46"/>
    </row>
    <row r="5602" spans="1:5">
      <c r="A5602" s="47"/>
      <c r="B5602" s="48"/>
      <c r="C5602" s="47"/>
      <c r="D5602" s="49"/>
      <c r="E5602" s="50"/>
    </row>
    <row r="5603" spans="1:5">
      <c r="A5603" s="30"/>
      <c r="B5603" s="51"/>
      <c r="C5603" s="30"/>
      <c r="D5603" s="49"/>
      <c r="E5603" s="50"/>
    </row>
    <row r="5604" spans="1:5">
      <c r="A5604" s="52"/>
      <c r="B5604" s="53"/>
      <c r="C5604" s="1238" t="s">
        <v>801</v>
      </c>
      <c r="D5604" s="1239"/>
      <c r="E5604" s="140">
        <f>SUM(E5577:E5603)</f>
        <v>15776</v>
      </c>
    </row>
    <row r="5605" spans="1:5">
      <c r="A5605" s="55" t="s">
        <v>23</v>
      </c>
      <c r="B5605" s="53"/>
      <c r="C5605" s="28"/>
      <c r="D5605" s="28"/>
      <c r="E5605" s="179"/>
    </row>
    <row r="5606" spans="1:5">
      <c r="A5606" s="19" t="s">
        <v>0</v>
      </c>
      <c r="B5606" s="40"/>
      <c r="C5606" s="40"/>
      <c r="D5606" s="40"/>
      <c r="E5606" s="40"/>
    </row>
    <row r="5607" spans="1:5">
      <c r="A5607" s="19" t="s">
        <v>1</v>
      </c>
    </row>
    <row r="5609" spans="1:5">
      <c r="A5609" s="19"/>
      <c r="B5609" s="20"/>
      <c r="C5609" s="19" t="s">
        <v>2</v>
      </c>
      <c r="D5609" s="22"/>
      <c r="E5609" s="22"/>
    </row>
    <row r="5610" spans="1:5">
      <c r="A5610" s="19" t="s">
        <v>3</v>
      </c>
      <c r="B5610" s="23"/>
      <c r="C5610" s="20"/>
      <c r="D5610" s="22"/>
      <c r="E5610" s="22"/>
    </row>
    <row r="5611" spans="1:5">
      <c r="A5611" s="19"/>
      <c r="B5611" s="23"/>
      <c r="C5611" s="20"/>
      <c r="D5611" s="22"/>
      <c r="E5611" s="22"/>
    </row>
    <row r="5612" spans="1:5">
      <c r="A5612" s="21" t="s">
        <v>461</v>
      </c>
      <c r="B5612" s="23"/>
      <c r="C5612" s="20"/>
      <c r="D5612" s="22"/>
      <c r="E5612" s="22"/>
    </row>
    <row r="5613" spans="1:5">
      <c r="A5613" s="21" t="s">
        <v>5</v>
      </c>
      <c r="B5613" s="24"/>
      <c r="C5613" s="21"/>
      <c r="D5613" s="22"/>
      <c r="E5613" s="22"/>
    </row>
    <row r="5614" spans="1:5">
      <c r="A5614" s="21" t="s">
        <v>6</v>
      </c>
      <c r="B5614" s="24"/>
      <c r="C5614" s="21"/>
      <c r="D5614" s="22"/>
      <c r="E5614" s="22"/>
    </row>
    <row r="5615" spans="1:5">
      <c r="A5615" s="820" t="s">
        <v>7</v>
      </c>
      <c r="B5615" s="26" t="s">
        <v>8</v>
      </c>
      <c r="C5615" s="818" t="s">
        <v>9</v>
      </c>
      <c r="D5615" s="819"/>
      <c r="E5615" s="820" t="s">
        <v>10</v>
      </c>
    </row>
    <row r="5616" spans="1:5">
      <c r="A5616" s="27"/>
      <c r="B5616" s="28" t="s">
        <v>11</v>
      </c>
      <c r="C5616" s="820"/>
      <c r="D5616" s="29"/>
      <c r="E5616" s="27" t="s">
        <v>12</v>
      </c>
    </row>
    <row r="5617" spans="1:6">
      <c r="A5617" s="30"/>
      <c r="B5617" s="31"/>
      <c r="C5617" s="821" t="s">
        <v>13</v>
      </c>
      <c r="D5617" s="822" t="s">
        <v>14</v>
      </c>
      <c r="E5617" s="821"/>
    </row>
    <row r="5618" spans="1:6">
      <c r="A5618" s="34" t="s">
        <v>462</v>
      </c>
      <c r="B5618" s="280" t="s">
        <v>73</v>
      </c>
      <c r="C5618" s="280" t="s">
        <v>760</v>
      </c>
      <c r="D5618" s="86">
        <v>43131</v>
      </c>
      <c r="E5618" s="89">
        <v>-714867</v>
      </c>
    </row>
    <row r="5619" spans="1:6">
      <c r="A5619" s="280"/>
      <c r="B5619" s="280" t="s">
        <v>18</v>
      </c>
      <c r="C5619" s="280" t="s">
        <v>17</v>
      </c>
      <c r="D5619" s="86">
        <v>43115</v>
      </c>
      <c r="E5619" s="89">
        <v>1614867</v>
      </c>
    </row>
    <row r="5620" spans="1:6">
      <c r="A5620" s="41"/>
      <c r="B5620" s="280" t="s">
        <v>528</v>
      </c>
      <c r="C5620" s="280" t="s">
        <v>19</v>
      </c>
      <c r="D5620" s="86">
        <v>43131</v>
      </c>
      <c r="E5620" s="89">
        <v>127000</v>
      </c>
    </row>
    <row r="5621" spans="1:6">
      <c r="A5621" s="41"/>
      <c r="B5621" s="280" t="s">
        <v>18</v>
      </c>
      <c r="C5621" s="280" t="s">
        <v>17</v>
      </c>
      <c r="D5621" s="86">
        <v>43220</v>
      </c>
      <c r="E5621" s="874">
        <f>2503594-83857</f>
        <v>2419737</v>
      </c>
      <c r="F5621" s="864">
        <v>3641</v>
      </c>
    </row>
    <row r="5622" spans="1:6">
      <c r="A5622" s="41"/>
      <c r="B5622" s="280" t="s">
        <v>73</v>
      </c>
      <c r="C5622" s="280" t="s">
        <v>803</v>
      </c>
      <c r="D5622" s="86">
        <v>43250</v>
      </c>
      <c r="E5622" s="89">
        <v>-530000</v>
      </c>
    </row>
    <row r="5623" spans="1:6">
      <c r="A5623" s="41"/>
      <c r="B5623" s="280" t="s">
        <v>18</v>
      </c>
      <c r="C5623" s="280" t="s">
        <v>17</v>
      </c>
      <c r="D5623" s="86">
        <v>43250</v>
      </c>
      <c r="E5623" s="89">
        <v>1563993</v>
      </c>
      <c r="F5623" s="864" t="s">
        <v>817</v>
      </c>
    </row>
    <row r="5624" spans="1:6">
      <c r="A5624" s="41"/>
      <c r="B5624" s="280"/>
      <c r="C5624" s="282"/>
      <c r="D5624" s="86"/>
      <c r="E5624" s="89"/>
    </row>
    <row r="5625" spans="1:6">
      <c r="A5625" s="41"/>
      <c r="B5625" s="280"/>
      <c r="C5625" s="280"/>
      <c r="D5625" s="38"/>
      <c r="E5625" s="89"/>
    </row>
    <row r="5626" spans="1:6">
      <c r="A5626" s="280"/>
      <c r="B5626" s="280"/>
      <c r="C5626" s="280"/>
      <c r="D5626" s="38"/>
      <c r="E5626" s="89"/>
    </row>
    <row r="5627" spans="1:6">
      <c r="A5627" s="41"/>
      <c r="B5627" s="280"/>
      <c r="C5627" s="280"/>
      <c r="D5627" s="38"/>
      <c r="E5627" s="89"/>
    </row>
    <row r="5628" spans="1:6">
      <c r="A5628" s="41"/>
      <c r="B5628" s="281"/>
      <c r="C5628" s="280"/>
      <c r="D5628" s="78"/>
      <c r="E5628" s="89"/>
    </row>
    <row r="5629" spans="1:6">
      <c r="A5629" s="47"/>
      <c r="B5629" s="28"/>
      <c r="C5629" s="27"/>
      <c r="D5629" s="148"/>
      <c r="E5629" s="89"/>
    </row>
    <row r="5630" spans="1:6">
      <c r="A5630" s="47"/>
      <c r="B5630" s="27"/>
      <c r="C5630" s="27"/>
      <c r="D5630" s="27"/>
      <c r="E5630" s="89"/>
    </row>
    <row r="5631" spans="1:6">
      <c r="A5631" s="280"/>
      <c r="B5631" s="280"/>
      <c r="C5631" s="280"/>
      <c r="D5631" s="38"/>
      <c r="E5631" s="89"/>
    </row>
    <row r="5632" spans="1:6">
      <c r="A5632" s="280"/>
      <c r="B5632" s="280"/>
      <c r="C5632" s="280"/>
      <c r="D5632" s="38"/>
      <c r="E5632" s="89"/>
    </row>
    <row r="5633" spans="1:5">
      <c r="A5633" s="41"/>
      <c r="B5633" s="280"/>
      <c r="C5633" s="280"/>
      <c r="D5633" s="38"/>
      <c r="E5633" s="89"/>
    </row>
    <row r="5634" spans="1:5">
      <c r="A5634" s="41"/>
      <c r="B5634" s="280"/>
      <c r="C5634" s="280"/>
      <c r="D5634" s="38"/>
      <c r="E5634" s="89"/>
    </row>
    <row r="5635" spans="1:5">
      <c r="A5635" s="41"/>
      <c r="B5635" s="280"/>
      <c r="C5635" s="280"/>
      <c r="D5635" s="38"/>
      <c r="E5635" s="89"/>
    </row>
    <row r="5636" spans="1:5">
      <c r="A5636" s="280"/>
      <c r="B5636" s="281"/>
      <c r="C5636" s="280"/>
      <c r="D5636" s="45"/>
      <c r="E5636" s="46"/>
    </row>
    <row r="5637" spans="1:5">
      <c r="A5637" s="280"/>
      <c r="B5637" s="281"/>
      <c r="C5637" s="280"/>
      <c r="D5637" s="45"/>
      <c r="E5637" s="46"/>
    </row>
    <row r="5638" spans="1:5">
      <c r="A5638" s="280"/>
      <c r="B5638" s="281"/>
      <c r="C5638" s="280"/>
      <c r="D5638" s="45"/>
      <c r="E5638" s="46"/>
    </row>
    <row r="5639" spans="1:5">
      <c r="A5639" s="280"/>
      <c r="B5639" s="281"/>
      <c r="C5639" s="280"/>
      <c r="D5639" s="45"/>
      <c r="E5639" s="46"/>
    </row>
    <row r="5640" spans="1:5">
      <c r="A5640" s="280"/>
      <c r="B5640" s="281"/>
      <c r="C5640" s="280"/>
      <c r="D5640" s="45"/>
      <c r="E5640" s="46"/>
    </row>
    <row r="5641" spans="1:5">
      <c r="A5641" s="280"/>
      <c r="B5641" s="281"/>
      <c r="C5641" s="280"/>
      <c r="D5641" s="45" t="s">
        <v>29</v>
      </c>
      <c r="E5641" s="46"/>
    </row>
    <row r="5642" spans="1:5">
      <c r="A5642" s="280"/>
      <c r="B5642" s="281"/>
      <c r="C5642" s="280"/>
      <c r="D5642" s="45"/>
      <c r="E5642" s="46"/>
    </row>
    <row r="5643" spans="1:5">
      <c r="A5643" s="47"/>
      <c r="B5643" s="48"/>
      <c r="C5643" s="47"/>
      <c r="D5643" s="49"/>
      <c r="E5643" s="50"/>
    </row>
    <row r="5644" spans="1:5">
      <c r="A5644" s="30"/>
      <c r="B5644" s="51"/>
      <c r="C5644" s="30"/>
      <c r="D5644" s="49"/>
      <c r="E5644" s="50"/>
    </row>
    <row r="5645" spans="1:5">
      <c r="A5645" s="52"/>
      <c r="B5645" s="53"/>
      <c r="C5645" s="1238" t="s">
        <v>801</v>
      </c>
      <c r="D5645" s="1239"/>
      <c r="E5645" s="140">
        <f>SUM(E5618:E5644)</f>
        <v>4480730</v>
      </c>
    </row>
    <row r="5646" spans="1:5">
      <c r="A5646" s="55" t="s">
        <v>23</v>
      </c>
      <c r="B5646" s="53"/>
      <c r="C5646" s="28"/>
      <c r="D5646" s="28"/>
      <c r="E5646" s="179"/>
    </row>
    <row r="5647" spans="1:5">
      <c r="A5647" s="19" t="s">
        <v>0</v>
      </c>
      <c r="B5647" s="40"/>
      <c r="C5647" s="40"/>
      <c r="D5647" s="40"/>
      <c r="E5647" s="40"/>
    </row>
    <row r="5648" spans="1:5">
      <c r="A5648" s="19" t="s">
        <v>1</v>
      </c>
    </row>
    <row r="5651" spans="1:5">
      <c r="A5651" s="19"/>
      <c r="B5651" s="20"/>
      <c r="C5651" s="19" t="s">
        <v>2</v>
      </c>
      <c r="D5651" s="22"/>
      <c r="E5651" s="22"/>
    </row>
    <row r="5652" spans="1:5">
      <c r="A5652" s="19" t="s">
        <v>3</v>
      </c>
      <c r="B5652" s="23"/>
      <c r="C5652" s="20"/>
      <c r="D5652" s="22"/>
      <c r="E5652" s="22"/>
    </row>
    <row r="5653" spans="1:5">
      <c r="A5653" s="19"/>
      <c r="B5653" s="23"/>
      <c r="C5653" s="20"/>
      <c r="D5653" s="22"/>
      <c r="E5653" s="22"/>
    </row>
    <row r="5654" spans="1:5">
      <c r="A5654" s="21" t="s">
        <v>463</v>
      </c>
      <c r="B5654" s="23"/>
      <c r="C5654" s="20"/>
      <c r="D5654" s="22"/>
      <c r="E5654" s="22"/>
    </row>
    <row r="5655" spans="1:5">
      <c r="A5655" s="21" t="s">
        <v>5</v>
      </c>
      <c r="B5655" s="24"/>
      <c r="C5655" s="21"/>
      <c r="D5655" s="22"/>
      <c r="E5655" s="22"/>
    </row>
    <row r="5656" spans="1:5">
      <c r="A5656" s="21" t="s">
        <v>6</v>
      </c>
      <c r="B5656" s="24"/>
      <c r="C5656" s="21"/>
      <c r="D5656" s="22"/>
      <c r="E5656" s="22"/>
    </row>
    <row r="5657" spans="1:5">
      <c r="A5657" s="820" t="s">
        <v>7</v>
      </c>
      <c r="B5657" s="26" t="s">
        <v>8</v>
      </c>
      <c r="C5657" s="1238" t="s">
        <v>9</v>
      </c>
      <c r="D5657" s="1239"/>
      <c r="E5657" s="820" t="s">
        <v>10</v>
      </c>
    </row>
    <row r="5658" spans="1:5">
      <c r="A5658" s="27"/>
      <c r="B5658" s="28" t="s">
        <v>11</v>
      </c>
      <c r="C5658" s="820"/>
      <c r="D5658" s="29"/>
      <c r="E5658" s="27" t="s">
        <v>12</v>
      </c>
    </row>
    <row r="5659" spans="1:5">
      <c r="A5659" s="30"/>
      <c r="B5659" s="31"/>
      <c r="C5659" s="821" t="s">
        <v>13</v>
      </c>
      <c r="D5659" s="822" t="s">
        <v>14</v>
      </c>
      <c r="E5659" s="821"/>
    </row>
    <row r="5660" spans="1:5">
      <c r="A5660" s="34" t="s">
        <v>464</v>
      </c>
      <c r="B5660" s="280" t="s">
        <v>40</v>
      </c>
      <c r="C5660" s="280" t="s">
        <v>19</v>
      </c>
      <c r="D5660" s="86">
        <v>43100</v>
      </c>
      <c r="E5660" s="6">
        <v>1039501</v>
      </c>
    </row>
    <row r="5661" spans="1:5">
      <c r="A5661" s="280"/>
      <c r="B5661" s="280" t="s">
        <v>73</v>
      </c>
      <c r="C5661" s="280" t="s">
        <v>764</v>
      </c>
      <c r="D5661" s="86">
        <v>43131</v>
      </c>
      <c r="E5661" s="6">
        <v>-935223</v>
      </c>
    </row>
    <row r="5662" spans="1:5">
      <c r="A5662" s="41"/>
      <c r="B5662" s="280" t="s">
        <v>18</v>
      </c>
      <c r="C5662" s="280" t="s">
        <v>17</v>
      </c>
      <c r="D5662" s="86">
        <v>43235</v>
      </c>
      <c r="E5662" s="89">
        <f>2209632-170188</f>
        <v>2039444</v>
      </c>
    </row>
    <row r="5663" spans="1:5">
      <c r="A5663" s="41"/>
      <c r="B5663" s="280" t="s">
        <v>18</v>
      </c>
      <c r="C5663" s="280" t="s">
        <v>19</v>
      </c>
      <c r="D5663" s="86">
        <v>43250</v>
      </c>
      <c r="E5663" s="89">
        <f>2673560-95740</f>
        <v>2577820</v>
      </c>
    </row>
    <row r="5664" spans="1:5">
      <c r="A5664" s="41"/>
      <c r="B5664" s="280"/>
      <c r="C5664" s="280"/>
      <c r="D5664" s="86"/>
      <c r="E5664" s="89">
        <v>-1</v>
      </c>
    </row>
    <row r="5665" spans="1:5">
      <c r="A5665" s="41"/>
      <c r="B5665" s="280"/>
      <c r="C5665" s="280"/>
      <c r="D5665" s="86"/>
      <c r="E5665" s="89"/>
    </row>
    <row r="5666" spans="1:5">
      <c r="A5666" s="41"/>
      <c r="B5666" s="280"/>
      <c r="C5666" s="280"/>
      <c r="D5666" s="38"/>
      <c r="E5666" s="89"/>
    </row>
    <row r="5667" spans="1:5">
      <c r="A5667" s="41"/>
      <c r="B5667" s="280"/>
      <c r="C5667" s="280"/>
      <c r="D5667" s="38"/>
      <c r="E5667" s="89"/>
    </row>
    <row r="5668" spans="1:5">
      <c r="A5668" s="280"/>
      <c r="B5668" s="280"/>
      <c r="C5668" s="280"/>
      <c r="D5668" s="38"/>
      <c r="E5668" s="89"/>
    </row>
    <row r="5669" spans="1:5">
      <c r="A5669" s="41"/>
      <c r="B5669" s="280"/>
      <c r="C5669" s="280"/>
      <c r="D5669" s="38"/>
      <c r="E5669" s="89"/>
    </row>
    <row r="5670" spans="1:5">
      <c r="A5670" s="41"/>
      <c r="B5670" s="281"/>
      <c r="C5670" s="280"/>
      <c r="D5670" s="78"/>
      <c r="E5670" s="89"/>
    </row>
    <row r="5671" spans="1:5">
      <c r="A5671" s="47"/>
      <c r="B5671" s="28"/>
      <c r="C5671" s="27"/>
      <c r="D5671" s="148"/>
      <c r="E5671" s="89"/>
    </row>
    <row r="5672" spans="1:5">
      <c r="A5672" s="47"/>
      <c r="B5672" s="27"/>
      <c r="C5672" s="27"/>
      <c r="D5672" s="27"/>
      <c r="E5672" s="89"/>
    </row>
    <row r="5673" spans="1:5">
      <c r="A5673" s="280"/>
      <c r="B5673" s="280"/>
      <c r="C5673" s="280"/>
      <c r="D5673" s="38"/>
      <c r="E5673" s="89"/>
    </row>
    <row r="5674" spans="1:5">
      <c r="A5674" s="280"/>
      <c r="B5674" s="280"/>
      <c r="C5674" s="280"/>
      <c r="D5674" s="38"/>
      <c r="E5674" s="89"/>
    </row>
    <row r="5675" spans="1:5">
      <c r="A5675" s="41"/>
      <c r="B5675" s="280"/>
      <c r="C5675" s="280"/>
      <c r="D5675" s="38"/>
      <c r="E5675" s="89"/>
    </row>
    <row r="5676" spans="1:5">
      <c r="A5676" s="41"/>
      <c r="B5676" s="280"/>
      <c r="C5676" s="280"/>
      <c r="D5676" s="38"/>
      <c r="E5676" s="89"/>
    </row>
    <row r="5677" spans="1:5">
      <c r="A5677" s="41"/>
      <c r="B5677" s="280"/>
      <c r="C5677" s="280"/>
      <c r="D5677" s="38"/>
      <c r="E5677" s="89"/>
    </row>
    <row r="5678" spans="1:5">
      <c r="A5678" s="280"/>
      <c r="B5678" s="281"/>
      <c r="C5678" s="280"/>
      <c r="D5678" s="45"/>
      <c r="E5678" s="46"/>
    </row>
    <row r="5679" spans="1:5">
      <c r="A5679" s="280"/>
      <c r="B5679" s="281"/>
      <c r="C5679" s="280"/>
      <c r="D5679" s="45"/>
      <c r="E5679" s="46"/>
    </row>
    <row r="5680" spans="1:5">
      <c r="A5680" s="280"/>
      <c r="B5680" s="281"/>
      <c r="C5680" s="280"/>
      <c r="D5680" s="45"/>
      <c r="E5680" s="46"/>
    </row>
    <row r="5681" spans="1:5">
      <c r="A5681" s="280"/>
      <c r="B5681" s="281"/>
      <c r="C5681" s="280"/>
      <c r="D5681" s="45"/>
      <c r="E5681" s="46"/>
    </row>
    <row r="5682" spans="1:5">
      <c r="A5682" s="280"/>
      <c r="B5682" s="281"/>
      <c r="C5682" s="280"/>
      <c r="D5682" s="45" t="s">
        <v>29</v>
      </c>
      <c r="E5682" s="46"/>
    </row>
    <row r="5683" spans="1:5">
      <c r="A5683" s="280"/>
      <c r="B5683" s="281"/>
      <c r="C5683" s="280"/>
      <c r="D5683" s="45"/>
      <c r="E5683" s="46"/>
    </row>
    <row r="5684" spans="1:5">
      <c r="A5684" s="47"/>
      <c r="B5684" s="48"/>
      <c r="C5684" s="47"/>
      <c r="D5684" s="49"/>
      <c r="E5684" s="50"/>
    </row>
    <row r="5685" spans="1:5">
      <c r="A5685" s="30"/>
      <c r="B5685" s="51"/>
      <c r="C5685" s="30"/>
      <c r="D5685" s="49"/>
      <c r="E5685" s="50"/>
    </row>
    <row r="5686" spans="1:5">
      <c r="A5686" s="52"/>
      <c r="B5686" s="53"/>
      <c r="C5686" s="1238" t="s">
        <v>801</v>
      </c>
      <c r="D5686" s="1239"/>
      <c r="E5686" s="140">
        <f>SUM(E5660:E5685)</f>
        <v>4721541</v>
      </c>
    </row>
    <row r="5687" spans="1:5">
      <c r="A5687" s="55" t="s">
        <v>23</v>
      </c>
      <c r="B5687" s="53"/>
      <c r="C5687" s="192"/>
      <c r="D5687" s="28"/>
      <c r="E5687" s="179"/>
    </row>
    <row r="5688" spans="1:5">
      <c r="A5688" s="19" t="s">
        <v>0</v>
      </c>
      <c r="B5688" s="40"/>
      <c r="C5688" s="40"/>
      <c r="D5688" s="40"/>
      <c r="E5688" s="40"/>
    </row>
    <row r="5689" spans="1:5">
      <c r="A5689" s="19" t="s">
        <v>1</v>
      </c>
    </row>
    <row r="5692" spans="1:5">
      <c r="A5692" s="19"/>
      <c r="B5692" s="20"/>
      <c r="C5692" s="19" t="s">
        <v>2</v>
      </c>
      <c r="D5692" s="22"/>
      <c r="E5692" s="22"/>
    </row>
    <row r="5693" spans="1:5">
      <c r="A5693" s="19" t="s">
        <v>3</v>
      </c>
      <c r="B5693" s="23"/>
      <c r="C5693" s="20"/>
      <c r="D5693" s="22"/>
      <c r="E5693" s="22"/>
    </row>
    <row r="5694" spans="1:5">
      <c r="A5694" s="19"/>
      <c r="B5694" s="23"/>
      <c r="C5694" s="20"/>
      <c r="D5694" s="22"/>
      <c r="E5694" s="22"/>
    </row>
    <row r="5695" spans="1:5">
      <c r="A5695" s="21" t="s">
        <v>465</v>
      </c>
      <c r="B5695" s="23"/>
    </row>
    <row r="5696" spans="1:5">
      <c r="A5696" s="21" t="s">
        <v>5</v>
      </c>
      <c r="B5696" s="24"/>
      <c r="C5696" s="21"/>
      <c r="D5696" s="22"/>
      <c r="E5696" s="22"/>
    </row>
    <row r="5697" spans="1:5">
      <c r="A5697" s="21" t="s">
        <v>6</v>
      </c>
      <c r="B5697" s="24"/>
      <c r="C5697" s="21"/>
      <c r="D5697" s="22"/>
      <c r="E5697" s="22"/>
    </row>
    <row r="5698" spans="1:5">
      <c r="A5698" s="820" t="s">
        <v>7</v>
      </c>
      <c r="B5698" s="26" t="s">
        <v>8</v>
      </c>
      <c r="C5698" s="818" t="s">
        <v>9</v>
      </c>
      <c r="D5698" s="819"/>
      <c r="E5698" s="820" t="s">
        <v>10</v>
      </c>
    </row>
    <row r="5699" spans="1:5">
      <c r="A5699" s="27"/>
      <c r="B5699" s="28" t="s">
        <v>11</v>
      </c>
      <c r="C5699" s="820"/>
      <c r="D5699" s="29"/>
      <c r="E5699" s="27" t="s">
        <v>12</v>
      </c>
    </row>
    <row r="5700" spans="1:5">
      <c r="A5700" s="30"/>
      <c r="B5700" s="31"/>
      <c r="C5700" s="821" t="s">
        <v>13</v>
      </c>
      <c r="D5700" s="822" t="s">
        <v>14</v>
      </c>
      <c r="E5700" s="821"/>
    </row>
    <row r="5701" spans="1:5">
      <c r="A5701" s="34" t="s">
        <v>466</v>
      </c>
      <c r="B5701" s="280" t="s">
        <v>467</v>
      </c>
      <c r="C5701" s="282"/>
      <c r="D5701" s="86">
        <v>42735</v>
      </c>
      <c r="E5701" s="89">
        <v>8483.2999999999993</v>
      </c>
    </row>
    <row r="5702" spans="1:5">
      <c r="A5702" s="280"/>
      <c r="B5702" s="280" t="s">
        <v>18</v>
      </c>
      <c r="C5702" s="280" t="s">
        <v>19</v>
      </c>
      <c r="D5702" s="86">
        <v>43159</v>
      </c>
      <c r="E5702" s="89">
        <v>263316</v>
      </c>
    </row>
    <row r="5703" spans="1:5">
      <c r="A5703" s="280"/>
      <c r="B5703" s="280"/>
      <c r="C5703" s="280"/>
      <c r="D5703" s="86"/>
      <c r="E5703" s="89">
        <v>-4</v>
      </c>
    </row>
    <row r="5704" spans="1:5">
      <c r="A5704" s="41"/>
      <c r="B5704" s="280"/>
      <c r="C5704" s="280"/>
      <c r="D5704" s="38"/>
      <c r="E5704" s="89">
        <v>-500</v>
      </c>
    </row>
    <row r="5705" spans="1:5">
      <c r="A5705" s="41"/>
      <c r="B5705" s="281"/>
      <c r="C5705" s="280"/>
      <c r="D5705" s="78"/>
      <c r="E5705" s="89"/>
    </row>
    <row r="5706" spans="1:5">
      <c r="A5706" s="41"/>
      <c r="B5706" s="281"/>
      <c r="C5706" s="280"/>
      <c r="D5706" s="78"/>
      <c r="E5706" s="89"/>
    </row>
    <row r="5707" spans="1:5">
      <c r="A5707" s="41"/>
      <c r="B5707" s="28"/>
      <c r="C5707" s="27"/>
      <c r="D5707" s="148"/>
      <c r="E5707" s="89"/>
    </row>
    <row r="5708" spans="1:5">
      <c r="A5708" s="41"/>
      <c r="B5708" s="27"/>
      <c r="C5708" s="27"/>
      <c r="D5708" s="27"/>
      <c r="E5708" s="89"/>
    </row>
    <row r="5709" spans="1:5">
      <c r="A5709" s="280"/>
      <c r="B5709" s="280"/>
      <c r="C5709" s="280"/>
      <c r="D5709" s="38"/>
      <c r="E5709" s="89"/>
    </row>
    <row r="5710" spans="1:5">
      <c r="A5710" s="41"/>
      <c r="B5710" s="280"/>
      <c r="C5710" s="280"/>
      <c r="D5710" s="38"/>
      <c r="E5710" s="89"/>
    </row>
    <row r="5711" spans="1:5">
      <c r="A5711" s="41"/>
      <c r="B5711" s="281"/>
      <c r="C5711" s="280"/>
      <c r="D5711" s="78"/>
      <c r="E5711" s="89"/>
    </row>
    <row r="5712" spans="1:5">
      <c r="A5712" s="47"/>
      <c r="B5712" s="28"/>
      <c r="C5712" s="27"/>
      <c r="D5712" s="148"/>
      <c r="E5712" s="89"/>
    </row>
    <row r="5713" spans="1:5">
      <c r="A5713" s="47"/>
      <c r="B5713" s="27"/>
      <c r="C5713" s="27"/>
      <c r="D5713" s="27"/>
      <c r="E5713" s="89"/>
    </row>
    <row r="5714" spans="1:5">
      <c r="A5714" s="280"/>
      <c r="B5714" s="280"/>
      <c r="C5714" s="280"/>
      <c r="D5714" s="38"/>
      <c r="E5714" s="89"/>
    </row>
    <row r="5715" spans="1:5">
      <c r="A5715" s="280"/>
      <c r="B5715" s="280"/>
      <c r="C5715" s="280"/>
      <c r="D5715" s="38"/>
      <c r="E5715" s="89"/>
    </row>
    <row r="5716" spans="1:5">
      <c r="A5716" s="41"/>
      <c r="B5716" s="280"/>
      <c r="C5716" s="280"/>
      <c r="D5716" s="38"/>
      <c r="E5716" s="89"/>
    </row>
    <row r="5717" spans="1:5">
      <c r="A5717" s="41"/>
      <c r="B5717" s="280"/>
      <c r="C5717" s="280"/>
      <c r="D5717" s="38"/>
      <c r="E5717" s="89"/>
    </row>
    <row r="5718" spans="1:5">
      <c r="A5718" s="41"/>
      <c r="B5718" s="280"/>
      <c r="C5718" s="280"/>
      <c r="D5718" s="38"/>
      <c r="E5718" s="89"/>
    </row>
    <row r="5719" spans="1:5">
      <c r="A5719" s="280"/>
      <c r="B5719" s="281"/>
      <c r="C5719" s="280"/>
      <c r="D5719" s="45"/>
      <c r="E5719" s="46"/>
    </row>
    <row r="5720" spans="1:5">
      <c r="A5720" s="280"/>
      <c r="B5720" s="281"/>
      <c r="C5720" s="280"/>
      <c r="D5720" s="45"/>
      <c r="E5720" s="46"/>
    </row>
    <row r="5721" spans="1:5">
      <c r="A5721" s="280"/>
      <c r="B5721" s="281"/>
      <c r="C5721" s="280"/>
      <c r="D5721" s="45"/>
      <c r="E5721" s="46"/>
    </row>
    <row r="5722" spans="1:5">
      <c r="A5722" s="280"/>
      <c r="B5722" s="281"/>
      <c r="C5722" s="280"/>
      <c r="D5722" s="45"/>
      <c r="E5722" s="46"/>
    </row>
    <row r="5723" spans="1:5">
      <c r="A5723" s="280"/>
      <c r="B5723" s="281"/>
      <c r="C5723" s="280"/>
      <c r="D5723" s="45" t="s">
        <v>29</v>
      </c>
      <c r="E5723" s="46"/>
    </row>
    <row r="5724" spans="1:5">
      <c r="A5724" s="280"/>
      <c r="B5724" s="281"/>
      <c r="C5724" s="280"/>
      <c r="D5724" s="45"/>
      <c r="E5724" s="46"/>
    </row>
    <row r="5725" spans="1:5">
      <c r="A5725" s="47"/>
      <c r="B5725" s="48"/>
      <c r="C5725" s="47"/>
      <c r="D5725" s="49"/>
      <c r="E5725" s="50"/>
    </row>
    <row r="5726" spans="1:5">
      <c r="A5726" s="30"/>
      <c r="B5726" s="51"/>
      <c r="C5726" s="30"/>
      <c r="D5726" s="49"/>
      <c r="E5726" s="50"/>
    </row>
    <row r="5727" spans="1:5">
      <c r="A5727" s="52"/>
      <c r="B5727" s="53"/>
      <c r="C5727" s="1238" t="s">
        <v>801</v>
      </c>
      <c r="D5727" s="1239"/>
      <c r="E5727" s="140">
        <f>SUM(E5701:E5726)</f>
        <v>271295.3</v>
      </c>
    </row>
    <row r="5728" spans="1:5">
      <c r="A5728" s="55" t="s">
        <v>23</v>
      </c>
      <c r="B5728" s="53"/>
      <c r="C5728" s="28"/>
      <c r="D5728" s="28"/>
      <c r="E5728" s="179"/>
    </row>
    <row r="5729" spans="1:6">
      <c r="A5729" s="19" t="s">
        <v>0</v>
      </c>
      <c r="B5729" s="40"/>
      <c r="C5729" s="40"/>
      <c r="D5729" s="40"/>
      <c r="E5729" s="40"/>
    </row>
    <row r="5730" spans="1:6">
      <c r="A5730" s="19" t="s">
        <v>1</v>
      </c>
    </row>
    <row r="5732" spans="1:6">
      <c r="A5732" s="19"/>
      <c r="B5732" s="20"/>
      <c r="C5732" s="19" t="s">
        <v>2</v>
      </c>
      <c r="D5732" s="22"/>
      <c r="E5732" s="22"/>
    </row>
    <row r="5733" spans="1:6">
      <c r="A5733" s="19" t="s">
        <v>3</v>
      </c>
      <c r="B5733" s="23"/>
      <c r="C5733" s="20"/>
      <c r="D5733" s="22"/>
      <c r="E5733" s="22"/>
    </row>
    <row r="5734" spans="1:6">
      <c r="A5734" s="19"/>
      <c r="B5734" s="23"/>
      <c r="C5734" s="20"/>
      <c r="D5734" s="22"/>
      <c r="E5734" s="22"/>
    </row>
    <row r="5735" spans="1:6">
      <c r="A5735" s="21" t="s">
        <v>468</v>
      </c>
      <c r="B5735" s="23"/>
      <c r="C5735" s="20"/>
      <c r="D5735" s="22"/>
      <c r="E5735" s="22"/>
    </row>
    <row r="5736" spans="1:6">
      <c r="A5736" s="21" t="s">
        <v>5</v>
      </c>
      <c r="B5736" s="24"/>
      <c r="C5736" s="21"/>
      <c r="D5736" s="22"/>
      <c r="E5736" s="22"/>
    </row>
    <row r="5737" spans="1:6">
      <c r="A5737" s="21" t="s">
        <v>6</v>
      </c>
      <c r="B5737" s="24"/>
      <c r="C5737" s="21"/>
      <c r="D5737" s="22"/>
      <c r="E5737" s="22"/>
    </row>
    <row r="5738" spans="1:6">
      <c r="A5738" s="820" t="s">
        <v>7</v>
      </c>
      <c r="B5738" s="26" t="s">
        <v>8</v>
      </c>
      <c r="C5738" s="818" t="s">
        <v>9</v>
      </c>
      <c r="D5738" s="819"/>
      <c r="E5738" s="820" t="s">
        <v>10</v>
      </c>
    </row>
    <row r="5739" spans="1:6">
      <c r="A5739" s="27"/>
      <c r="B5739" s="28" t="s">
        <v>11</v>
      </c>
      <c r="C5739" s="820"/>
      <c r="D5739" s="29"/>
      <c r="E5739" s="27" t="s">
        <v>12</v>
      </c>
    </row>
    <row r="5740" spans="1:6">
      <c r="A5740" s="30"/>
      <c r="B5740" s="31"/>
      <c r="C5740" s="821" t="s">
        <v>13</v>
      </c>
      <c r="D5740" s="822" t="s">
        <v>14</v>
      </c>
      <c r="E5740" s="821"/>
    </row>
    <row r="5741" spans="1:6">
      <c r="A5741" s="34" t="s">
        <v>469</v>
      </c>
      <c r="B5741" s="280" t="s">
        <v>18</v>
      </c>
      <c r="C5741" s="280" t="s">
        <v>17</v>
      </c>
      <c r="D5741" s="86">
        <v>43250</v>
      </c>
      <c r="E5741" s="89">
        <f>589529-24154</f>
        <v>565375</v>
      </c>
      <c r="F5741" s="864" t="s">
        <v>820</v>
      </c>
    </row>
    <row r="5742" spans="1:6">
      <c r="A5742" s="280"/>
      <c r="B5742" s="280"/>
      <c r="C5742" s="280"/>
      <c r="D5742" s="86"/>
      <c r="E5742" s="89"/>
    </row>
    <row r="5743" spans="1:6">
      <c r="A5743" s="41"/>
      <c r="B5743" s="280"/>
      <c r="C5743" s="280"/>
      <c r="D5743" s="38"/>
      <c r="E5743" s="89"/>
    </row>
    <row r="5744" spans="1:6">
      <c r="A5744" s="41"/>
      <c r="B5744" s="280"/>
      <c r="C5744" s="280"/>
      <c r="D5744" s="38"/>
      <c r="E5744" s="89"/>
    </row>
    <row r="5745" spans="1:5">
      <c r="A5745" s="41"/>
      <c r="B5745" s="280"/>
      <c r="C5745" s="280"/>
      <c r="D5745" s="38"/>
      <c r="E5745" s="89"/>
    </row>
    <row r="5746" spans="1:5">
      <c r="A5746" s="41"/>
      <c r="B5746" s="280"/>
      <c r="C5746" s="282"/>
      <c r="D5746" s="38"/>
      <c r="E5746" s="89"/>
    </row>
    <row r="5747" spans="1:5">
      <c r="A5747" s="41"/>
      <c r="B5747" s="280"/>
      <c r="C5747" s="282"/>
      <c r="D5747" s="86"/>
      <c r="E5747" s="89"/>
    </row>
    <row r="5748" spans="1:5">
      <c r="A5748" s="41"/>
      <c r="B5748" s="280"/>
      <c r="C5748" s="280"/>
      <c r="D5748" s="38"/>
      <c r="E5748" s="89"/>
    </row>
    <row r="5749" spans="1:5">
      <c r="A5749" s="280"/>
      <c r="B5749" s="280"/>
      <c r="C5749" s="280"/>
      <c r="D5749" s="38"/>
      <c r="E5749" s="89"/>
    </row>
    <row r="5750" spans="1:5">
      <c r="A5750" s="41"/>
      <c r="B5750" s="280"/>
      <c r="C5750" s="280"/>
      <c r="D5750" s="38"/>
      <c r="E5750" s="89"/>
    </row>
    <row r="5751" spans="1:5">
      <c r="A5751" s="41"/>
      <c r="B5751" s="281"/>
      <c r="C5751" s="280"/>
      <c r="D5751" s="78"/>
      <c r="E5751" s="89"/>
    </row>
    <row r="5752" spans="1:5">
      <c r="A5752" s="47"/>
      <c r="B5752" s="28"/>
      <c r="C5752" s="27"/>
      <c r="D5752" s="148"/>
      <c r="E5752" s="89"/>
    </row>
    <row r="5753" spans="1:5">
      <c r="A5753" s="47"/>
      <c r="B5753" s="27"/>
      <c r="C5753" s="27"/>
      <c r="D5753" s="27"/>
      <c r="E5753" s="89"/>
    </row>
    <row r="5754" spans="1:5">
      <c r="A5754" s="280"/>
      <c r="B5754" s="280"/>
      <c r="C5754" s="280"/>
      <c r="D5754" s="38"/>
      <c r="E5754" s="89"/>
    </row>
    <row r="5755" spans="1:5">
      <c r="A5755" s="280"/>
      <c r="B5755" s="280"/>
      <c r="C5755" s="280"/>
      <c r="D5755" s="38"/>
      <c r="E5755" s="89"/>
    </row>
    <row r="5756" spans="1:5">
      <c r="A5756" s="41"/>
      <c r="B5756" s="280"/>
      <c r="C5756" s="280"/>
      <c r="D5756" s="38"/>
      <c r="E5756" s="89"/>
    </row>
    <row r="5757" spans="1:5">
      <c r="A5757" s="41"/>
      <c r="B5757" s="280"/>
      <c r="C5757" s="280"/>
      <c r="D5757" s="38"/>
      <c r="E5757" s="89"/>
    </row>
    <row r="5758" spans="1:5">
      <c r="A5758" s="41"/>
      <c r="B5758" s="280"/>
      <c r="C5758" s="280"/>
      <c r="D5758" s="38"/>
      <c r="E5758" s="89"/>
    </row>
    <row r="5759" spans="1:5">
      <c r="A5759" s="280"/>
      <c r="B5759" s="281"/>
      <c r="C5759" s="280"/>
      <c r="D5759" s="45"/>
      <c r="E5759" s="46"/>
    </row>
    <row r="5760" spans="1:5">
      <c r="A5760" s="280"/>
      <c r="B5760" s="281"/>
      <c r="C5760" s="280"/>
      <c r="D5760" s="45"/>
      <c r="E5760" s="46"/>
    </row>
    <row r="5761" spans="1:5">
      <c r="A5761" s="280"/>
      <c r="B5761" s="281"/>
      <c r="C5761" s="280"/>
      <c r="D5761" s="45"/>
      <c r="E5761" s="46"/>
    </row>
    <row r="5762" spans="1:5">
      <c r="A5762" s="280"/>
      <c r="B5762" s="281"/>
      <c r="C5762" s="280"/>
      <c r="D5762" s="45"/>
      <c r="E5762" s="46"/>
    </row>
    <row r="5763" spans="1:5">
      <c r="A5763" s="280"/>
      <c r="B5763" s="281"/>
      <c r="C5763" s="280"/>
      <c r="D5763" s="45"/>
      <c r="E5763" s="46"/>
    </row>
    <row r="5764" spans="1:5">
      <c r="A5764" s="280"/>
      <c r="B5764" s="281"/>
      <c r="C5764" s="280"/>
      <c r="D5764" s="45" t="s">
        <v>29</v>
      </c>
      <c r="E5764" s="46"/>
    </row>
    <row r="5765" spans="1:5">
      <c r="A5765" s="280"/>
      <c r="B5765" s="281"/>
      <c r="C5765" s="280"/>
      <c r="D5765" s="45"/>
      <c r="E5765" s="46"/>
    </row>
    <row r="5766" spans="1:5">
      <c r="A5766" s="47"/>
      <c r="B5766" s="48"/>
      <c r="C5766" s="47"/>
      <c r="D5766" s="49"/>
      <c r="E5766" s="50"/>
    </row>
    <row r="5767" spans="1:5">
      <c r="A5767" s="30"/>
      <c r="B5767" s="51"/>
      <c r="C5767" s="30"/>
      <c r="D5767" s="49"/>
      <c r="E5767" s="50"/>
    </row>
    <row r="5768" spans="1:5">
      <c r="A5768" s="52"/>
      <c r="B5768" s="53"/>
      <c r="C5768" s="1238" t="s">
        <v>801</v>
      </c>
      <c r="D5768" s="1239"/>
      <c r="E5768" s="140">
        <f>SUM(E5741:E5767)</f>
        <v>565375</v>
      </c>
    </row>
    <row r="5769" spans="1:5">
      <c r="A5769" s="55" t="s">
        <v>23</v>
      </c>
      <c r="B5769" s="53"/>
      <c r="C5769" s="28"/>
      <c r="D5769" s="28"/>
      <c r="E5769" s="179"/>
    </row>
    <row r="5770" spans="1:5">
      <c r="A5770" s="19" t="s">
        <v>0</v>
      </c>
      <c r="B5770" s="40"/>
      <c r="C5770" s="40"/>
      <c r="D5770" s="40"/>
      <c r="E5770" s="40"/>
    </row>
    <row r="5771" spans="1:5">
      <c r="A5771" s="19" t="s">
        <v>1</v>
      </c>
    </row>
    <row r="5773" spans="1:5">
      <c r="A5773" s="19"/>
      <c r="B5773" s="20"/>
      <c r="C5773" s="19" t="s">
        <v>2</v>
      </c>
      <c r="D5773" s="22"/>
      <c r="E5773" s="22"/>
    </row>
    <row r="5774" spans="1:5">
      <c r="A5774" s="19" t="s">
        <v>3</v>
      </c>
      <c r="B5774" s="23"/>
      <c r="C5774" s="20"/>
      <c r="D5774" s="22"/>
      <c r="E5774" s="22"/>
    </row>
    <row r="5775" spans="1:5">
      <c r="A5775" s="21"/>
      <c r="B5775" s="23"/>
      <c r="C5775" s="20"/>
      <c r="D5775" s="22"/>
      <c r="E5775" s="22"/>
    </row>
    <row r="5776" spans="1:5">
      <c r="A5776" s="21" t="s">
        <v>470</v>
      </c>
      <c r="B5776" s="23"/>
      <c r="C5776" s="20"/>
      <c r="D5776" s="22"/>
      <c r="E5776" s="22"/>
    </row>
    <row r="5777" spans="1:5">
      <c r="A5777" s="21" t="s">
        <v>5</v>
      </c>
      <c r="B5777" s="24"/>
      <c r="C5777" s="21"/>
      <c r="D5777" s="22"/>
      <c r="E5777" s="22"/>
    </row>
    <row r="5778" spans="1:5">
      <c r="A5778" s="21" t="s">
        <v>6</v>
      </c>
      <c r="B5778" s="24"/>
      <c r="C5778" s="21"/>
      <c r="D5778" s="22"/>
      <c r="E5778" s="22"/>
    </row>
    <row r="5779" spans="1:5">
      <c r="A5779" s="820" t="s">
        <v>7</v>
      </c>
      <c r="B5779" s="26" t="s">
        <v>8</v>
      </c>
      <c r="C5779" s="818" t="s">
        <v>9</v>
      </c>
      <c r="D5779" s="819"/>
      <c r="E5779" s="820" t="s">
        <v>10</v>
      </c>
    </row>
    <row r="5780" spans="1:5">
      <c r="A5780" s="27"/>
      <c r="B5780" s="28" t="s">
        <v>11</v>
      </c>
      <c r="C5780" s="820"/>
      <c r="D5780" s="29"/>
      <c r="E5780" s="27" t="s">
        <v>12</v>
      </c>
    </row>
    <row r="5781" spans="1:5">
      <c r="A5781" s="30"/>
      <c r="B5781" s="31"/>
      <c r="C5781" s="821" t="s">
        <v>13</v>
      </c>
      <c r="D5781" s="822" t="s">
        <v>14</v>
      </c>
      <c r="E5781" s="821"/>
    </row>
    <row r="5782" spans="1:5">
      <c r="A5782" s="34" t="s">
        <v>471</v>
      </c>
      <c r="B5782" s="280" t="s">
        <v>73</v>
      </c>
      <c r="C5782" s="280" t="s">
        <v>401</v>
      </c>
      <c r="D5782" s="38">
        <v>43220</v>
      </c>
      <c r="E5782" s="6">
        <v>-147913</v>
      </c>
    </row>
    <row r="5783" spans="1:5">
      <c r="A5783" s="41"/>
      <c r="B5783" s="280" t="s">
        <v>40</v>
      </c>
      <c r="C5783" s="280" t="s">
        <v>17</v>
      </c>
      <c r="D5783" s="38">
        <v>43205</v>
      </c>
      <c r="E5783" s="6">
        <v>8770</v>
      </c>
    </row>
    <row r="5784" spans="1:5">
      <c r="A5784" s="280"/>
      <c r="B5784" s="280" t="s">
        <v>40</v>
      </c>
      <c r="C5784" s="280" t="s">
        <v>19</v>
      </c>
      <c r="D5784" s="86">
        <v>43250</v>
      </c>
      <c r="E5784" s="89">
        <f>103992-8430</f>
        <v>95562</v>
      </c>
    </row>
    <row r="5785" spans="1:5">
      <c r="A5785" s="41"/>
      <c r="B5785" s="280"/>
      <c r="C5785" s="280"/>
      <c r="D5785" s="38"/>
      <c r="E5785" s="89"/>
    </row>
    <row r="5786" spans="1:5">
      <c r="A5786" s="41"/>
      <c r="B5786" s="280"/>
      <c r="C5786" s="280"/>
      <c r="D5786" s="38"/>
      <c r="E5786" s="90"/>
    </row>
    <row r="5787" spans="1:5">
      <c r="A5787" s="41"/>
      <c r="B5787" s="280"/>
      <c r="C5787" s="282"/>
      <c r="D5787" s="38"/>
      <c r="E5787" s="89"/>
    </row>
    <row r="5788" spans="1:5">
      <c r="A5788" s="41"/>
      <c r="B5788" s="280"/>
      <c r="C5788" s="282"/>
      <c r="D5788" s="86"/>
      <c r="E5788" s="90"/>
    </row>
    <row r="5789" spans="1:5">
      <c r="A5789" s="41"/>
      <c r="B5789" s="280"/>
      <c r="C5789" s="280"/>
      <c r="D5789" s="38"/>
      <c r="E5789" s="90"/>
    </row>
    <row r="5790" spans="1:5">
      <c r="A5790" s="280"/>
      <c r="B5790" s="280"/>
      <c r="C5790" s="280"/>
      <c r="D5790" s="38"/>
      <c r="E5790" s="90"/>
    </row>
    <row r="5791" spans="1:5">
      <c r="A5791" s="41"/>
      <c r="B5791" s="280"/>
      <c r="C5791" s="280"/>
      <c r="D5791" s="38"/>
      <c r="E5791" s="90"/>
    </row>
    <row r="5792" spans="1:5">
      <c r="A5792" s="41"/>
      <c r="B5792" s="281"/>
      <c r="C5792" s="280"/>
      <c r="D5792" s="168"/>
      <c r="E5792" s="90"/>
    </row>
    <row r="5793" spans="1:5">
      <c r="A5793" s="47"/>
      <c r="B5793" s="116"/>
      <c r="C5793" s="280"/>
      <c r="D5793" s="147"/>
      <c r="E5793" s="90"/>
    </row>
    <row r="5794" spans="1:5">
      <c r="A5794" s="47"/>
      <c r="B5794" s="280"/>
      <c r="C5794" s="280"/>
      <c r="D5794" s="38"/>
      <c r="E5794" s="89"/>
    </row>
    <row r="5795" spans="1:5">
      <c r="A5795" s="280"/>
      <c r="B5795" s="280"/>
      <c r="C5795" s="280"/>
      <c r="D5795" s="38"/>
      <c r="E5795" s="89"/>
    </row>
    <row r="5796" spans="1:5">
      <c r="A5796" s="280"/>
      <c r="B5796" s="280"/>
      <c r="C5796" s="280"/>
      <c r="D5796" s="38"/>
      <c r="E5796" s="89"/>
    </row>
    <row r="5797" spans="1:5">
      <c r="A5797" s="41"/>
      <c r="B5797" s="280"/>
      <c r="C5797" s="280"/>
      <c r="D5797" s="38"/>
      <c r="E5797" s="90"/>
    </row>
    <row r="5798" spans="1:5">
      <c r="A5798" s="41"/>
      <c r="B5798" s="280"/>
      <c r="C5798" s="280"/>
      <c r="D5798" s="38"/>
      <c r="E5798" s="90"/>
    </row>
    <row r="5799" spans="1:5">
      <c r="A5799" s="280"/>
      <c r="B5799" s="280"/>
      <c r="C5799" s="280"/>
      <c r="D5799" s="42"/>
      <c r="E5799" s="90"/>
    </row>
    <row r="5800" spans="1:5">
      <c r="A5800" s="280"/>
      <c r="B5800" s="280"/>
      <c r="C5800" s="280"/>
      <c r="D5800" s="42"/>
      <c r="E5800" s="139"/>
    </row>
    <row r="5801" spans="1:5">
      <c r="A5801" s="280"/>
      <c r="B5801" s="280"/>
      <c r="C5801" s="280"/>
      <c r="D5801" s="42"/>
      <c r="E5801" s="139"/>
    </row>
    <row r="5802" spans="1:5">
      <c r="A5802" s="280"/>
      <c r="B5802" s="280"/>
      <c r="C5802" s="280"/>
      <c r="D5802" s="42"/>
      <c r="E5802" s="139"/>
    </row>
    <row r="5803" spans="1:5">
      <c r="A5803" s="280"/>
      <c r="B5803" s="280"/>
      <c r="C5803" s="280"/>
      <c r="D5803" s="42"/>
      <c r="E5803" s="139"/>
    </row>
    <row r="5804" spans="1:5">
      <c r="A5804" s="280"/>
      <c r="B5804" s="280"/>
      <c r="C5804" s="280"/>
      <c r="D5804" s="42"/>
      <c r="E5804" s="139"/>
    </row>
    <row r="5805" spans="1:5">
      <c r="A5805" s="280"/>
      <c r="B5805" s="281"/>
      <c r="C5805" s="280"/>
      <c r="D5805" s="42"/>
      <c r="E5805" s="46"/>
    </row>
    <row r="5806" spans="1:5">
      <c r="A5806" s="47"/>
      <c r="B5806" s="48"/>
      <c r="C5806" s="47"/>
      <c r="D5806" s="49"/>
      <c r="E5806" s="50"/>
    </row>
    <row r="5807" spans="1:5">
      <c r="A5807" s="30"/>
      <c r="B5807" s="51"/>
      <c r="C5807" s="30"/>
      <c r="D5807" s="49"/>
      <c r="E5807" s="50"/>
    </row>
    <row r="5808" spans="1:5">
      <c r="A5808" s="52"/>
      <c r="B5808" s="53"/>
      <c r="C5808" s="1238" t="s">
        <v>801</v>
      </c>
      <c r="D5808" s="1239"/>
      <c r="E5808" s="217">
        <f>SUM(E5782:E5807)</f>
        <v>-43581</v>
      </c>
    </row>
    <row r="5809" spans="1:6">
      <c r="A5809" s="55" t="s">
        <v>23</v>
      </c>
      <c r="B5809" s="53"/>
      <c r="C5809" s="28"/>
      <c r="D5809" s="28"/>
      <c r="E5809" s="179"/>
    </row>
    <row r="5810" spans="1:6">
      <c r="A5810" s="55"/>
      <c r="B5810" s="53"/>
      <c r="C5810" s="28"/>
      <c r="D5810" s="28"/>
      <c r="E5810" s="179"/>
    </row>
    <row r="5811" spans="1:6">
      <c r="A5811" s="19" t="s">
        <v>0</v>
      </c>
      <c r="B5811" s="40"/>
      <c r="C5811" s="40"/>
      <c r="D5811" s="40"/>
      <c r="E5811" s="40"/>
    </row>
    <row r="5812" spans="1:6">
      <c r="A5812" s="19" t="s">
        <v>1</v>
      </c>
    </row>
    <row r="5814" spans="1:6">
      <c r="A5814" s="19"/>
      <c r="B5814" s="20"/>
      <c r="C5814" s="19" t="s">
        <v>2</v>
      </c>
      <c r="D5814" s="22"/>
      <c r="E5814" s="22"/>
    </row>
    <row r="5815" spans="1:6">
      <c r="A5815" s="19" t="s">
        <v>3</v>
      </c>
      <c r="B5815" s="23"/>
      <c r="C5815" s="20"/>
      <c r="D5815" s="22"/>
      <c r="E5815" s="22"/>
    </row>
    <row r="5816" spans="1:6">
      <c r="A5816" s="21"/>
      <c r="B5816" s="23"/>
      <c r="C5816" s="20"/>
      <c r="D5816" s="22"/>
      <c r="E5816" s="22"/>
    </row>
    <row r="5817" spans="1:6">
      <c r="A5817" s="21" t="s">
        <v>472</v>
      </c>
      <c r="B5817" s="23"/>
      <c r="C5817" s="20"/>
      <c r="D5817" s="22"/>
      <c r="E5817" s="22"/>
    </row>
    <row r="5818" spans="1:6">
      <c r="A5818" s="21" t="s">
        <v>5</v>
      </c>
      <c r="B5818" s="24"/>
      <c r="C5818" s="21"/>
      <c r="D5818" s="22"/>
      <c r="E5818" s="22"/>
    </row>
    <row r="5819" spans="1:6">
      <c r="A5819" s="21" t="s">
        <v>6</v>
      </c>
      <c r="B5819" s="24"/>
      <c r="C5819" s="21"/>
      <c r="D5819" s="22"/>
      <c r="E5819" s="22"/>
    </row>
    <row r="5820" spans="1:6">
      <c r="A5820" s="820" t="s">
        <v>7</v>
      </c>
      <c r="B5820" s="26" t="s">
        <v>8</v>
      </c>
      <c r="C5820" s="818" t="s">
        <v>9</v>
      </c>
      <c r="D5820" s="819"/>
      <c r="E5820" s="820" t="s">
        <v>10</v>
      </c>
    </row>
    <row r="5821" spans="1:6">
      <c r="A5821" s="27"/>
      <c r="B5821" s="28" t="s">
        <v>11</v>
      </c>
      <c r="C5821" s="820"/>
      <c r="D5821" s="29"/>
      <c r="E5821" s="27" t="s">
        <v>12</v>
      </c>
    </row>
    <row r="5822" spans="1:6">
      <c r="A5822" s="30"/>
      <c r="B5822" s="31"/>
      <c r="C5822" s="821" t="s">
        <v>13</v>
      </c>
      <c r="D5822" s="822" t="s">
        <v>14</v>
      </c>
      <c r="E5822" s="821"/>
    </row>
    <row r="5823" spans="1:6">
      <c r="A5823" s="34" t="s">
        <v>473</v>
      </c>
      <c r="B5823" s="280" t="s">
        <v>18</v>
      </c>
      <c r="C5823" s="280" t="s">
        <v>19</v>
      </c>
      <c r="D5823" s="86">
        <v>43250</v>
      </c>
      <c r="E5823" s="89">
        <f>257272-61418</f>
        <v>195854</v>
      </c>
      <c r="F5823" s="864" t="s">
        <v>820</v>
      </c>
    </row>
    <row r="5824" spans="1:6">
      <c r="A5824" s="41"/>
      <c r="B5824" s="280"/>
      <c r="C5824" s="280"/>
      <c r="D5824" s="86"/>
      <c r="E5824" s="89"/>
    </row>
    <row r="5825" spans="1:5">
      <c r="A5825" s="280"/>
      <c r="B5825" s="280"/>
      <c r="C5825" s="280"/>
      <c r="D5825" s="86"/>
      <c r="E5825" s="90"/>
    </row>
    <row r="5826" spans="1:5">
      <c r="A5826" s="41"/>
      <c r="B5826" s="280"/>
      <c r="C5826" s="280"/>
      <c r="D5826" s="38"/>
      <c r="E5826" s="89"/>
    </row>
    <row r="5827" spans="1:5">
      <c r="A5827" s="41"/>
      <c r="B5827" s="280"/>
      <c r="C5827" s="280"/>
      <c r="D5827" s="86"/>
      <c r="E5827" s="89"/>
    </row>
    <row r="5828" spans="1:5">
      <c r="A5828" s="41"/>
      <c r="B5828" s="280"/>
      <c r="C5828" s="280"/>
      <c r="D5828" s="38"/>
      <c r="E5828" s="89"/>
    </row>
    <row r="5829" spans="1:5">
      <c r="A5829" s="41"/>
      <c r="B5829" s="280"/>
      <c r="C5829" s="282"/>
      <c r="D5829" s="38"/>
      <c r="E5829" s="89"/>
    </row>
    <row r="5830" spans="1:5">
      <c r="A5830" s="41"/>
      <c r="B5830" s="280"/>
      <c r="C5830" s="282"/>
      <c r="D5830" s="86"/>
      <c r="E5830" s="89"/>
    </row>
    <row r="5831" spans="1:5">
      <c r="A5831" s="41"/>
      <c r="B5831" s="280"/>
      <c r="C5831" s="280"/>
      <c r="D5831" s="38"/>
      <c r="E5831" s="89"/>
    </row>
    <row r="5832" spans="1:5">
      <c r="A5832" s="280"/>
      <c r="B5832" s="280"/>
      <c r="C5832" s="280"/>
      <c r="D5832" s="38"/>
      <c r="E5832" s="89"/>
    </row>
    <row r="5833" spans="1:5">
      <c r="A5833" s="41"/>
      <c r="B5833" s="280"/>
      <c r="C5833" s="280"/>
      <c r="D5833" s="38"/>
      <c r="E5833" s="89"/>
    </row>
    <row r="5834" spans="1:5">
      <c r="A5834" s="41"/>
      <c r="B5834" s="281"/>
      <c r="C5834" s="280"/>
      <c r="D5834" s="78"/>
      <c r="E5834" s="89"/>
    </row>
    <row r="5835" spans="1:5">
      <c r="A5835" s="47"/>
      <c r="B5835" s="28"/>
      <c r="C5835" s="27"/>
      <c r="D5835" s="148"/>
      <c r="E5835" s="89"/>
    </row>
    <row r="5836" spans="1:5">
      <c r="A5836" s="47"/>
      <c r="B5836" s="27"/>
      <c r="C5836" s="27"/>
      <c r="D5836" s="27"/>
      <c r="E5836" s="89"/>
    </row>
    <row r="5837" spans="1:5">
      <c r="A5837" s="280"/>
      <c r="B5837" s="280"/>
      <c r="C5837" s="280"/>
      <c r="D5837" s="38"/>
      <c r="E5837" s="89"/>
    </row>
    <row r="5838" spans="1:5">
      <c r="A5838" s="280"/>
      <c r="B5838" s="280"/>
      <c r="C5838" s="280"/>
      <c r="D5838" s="38"/>
      <c r="E5838" s="89"/>
    </row>
    <row r="5839" spans="1:5">
      <c r="A5839" s="41"/>
      <c r="B5839" s="280"/>
      <c r="C5839" s="280"/>
      <c r="D5839" s="38"/>
      <c r="E5839" s="89"/>
    </row>
    <row r="5840" spans="1:5">
      <c r="A5840" s="41"/>
      <c r="B5840" s="280"/>
      <c r="C5840" s="280"/>
      <c r="D5840" s="38"/>
      <c r="E5840" s="89"/>
    </row>
    <row r="5841" spans="1:5">
      <c r="A5841" s="41"/>
      <c r="B5841" s="280"/>
      <c r="C5841" s="280"/>
      <c r="D5841" s="38"/>
      <c r="E5841" s="89"/>
    </row>
    <row r="5842" spans="1:5">
      <c r="A5842" s="280"/>
      <c r="B5842" s="281"/>
      <c r="C5842" s="280"/>
      <c r="D5842" s="45"/>
      <c r="E5842" s="46"/>
    </row>
    <row r="5843" spans="1:5">
      <c r="A5843" s="280"/>
      <c r="B5843" s="281"/>
      <c r="C5843" s="280"/>
      <c r="D5843" s="45"/>
      <c r="E5843" s="46"/>
    </row>
    <row r="5844" spans="1:5">
      <c r="A5844" s="280"/>
      <c r="B5844" s="281"/>
      <c r="C5844" s="280"/>
      <c r="D5844" s="45" t="s">
        <v>29</v>
      </c>
      <c r="E5844" s="46"/>
    </row>
    <row r="5845" spans="1:5">
      <c r="A5845" s="280"/>
      <c r="B5845" s="281"/>
      <c r="C5845" s="280"/>
      <c r="D5845" s="45"/>
      <c r="E5845" s="46"/>
    </row>
    <row r="5846" spans="1:5">
      <c r="A5846" s="280"/>
      <c r="B5846" s="281"/>
      <c r="C5846" s="280"/>
      <c r="D5846" s="45"/>
      <c r="E5846" s="46"/>
    </row>
    <row r="5847" spans="1:5">
      <c r="A5847" s="280"/>
      <c r="B5847" s="281"/>
      <c r="C5847" s="280"/>
      <c r="D5847" s="45"/>
      <c r="E5847" s="46"/>
    </row>
    <row r="5848" spans="1:5">
      <c r="A5848" s="47"/>
      <c r="B5848" s="48"/>
      <c r="C5848" s="47"/>
      <c r="D5848" s="49"/>
      <c r="E5848" s="50"/>
    </row>
    <row r="5849" spans="1:5">
      <c r="A5849" s="30"/>
      <c r="B5849" s="51"/>
      <c r="C5849" s="30"/>
      <c r="D5849" s="49"/>
      <c r="E5849" s="50"/>
    </row>
    <row r="5850" spans="1:5">
      <c r="A5850" s="52"/>
      <c r="B5850" s="53"/>
      <c r="C5850" s="1238" t="s">
        <v>801</v>
      </c>
      <c r="D5850" s="1239"/>
      <c r="E5850" s="140">
        <f>SUM(E5823:E5849)</f>
        <v>195854</v>
      </c>
    </row>
    <row r="5851" spans="1:5">
      <c r="A5851" s="55" t="s">
        <v>23</v>
      </c>
      <c r="B5851" s="53"/>
      <c r="C5851" s="28"/>
      <c r="D5851" s="28"/>
      <c r="E5851" s="179"/>
    </row>
    <row r="5852" spans="1:5">
      <c r="A5852" s="19" t="s">
        <v>0</v>
      </c>
      <c r="B5852" s="40"/>
      <c r="C5852" s="40"/>
      <c r="D5852" s="40"/>
      <c r="E5852" s="40"/>
    </row>
    <row r="5853" spans="1:5">
      <c r="A5853" s="19" t="s">
        <v>1</v>
      </c>
    </row>
    <row r="5855" spans="1:5">
      <c r="A5855" s="19"/>
      <c r="B5855" s="20"/>
      <c r="C5855" s="19" t="s">
        <v>2</v>
      </c>
      <c r="D5855" s="22"/>
      <c r="E5855" s="22"/>
    </row>
    <row r="5856" spans="1:5">
      <c r="A5856" s="19" t="s">
        <v>3</v>
      </c>
      <c r="B5856" s="23"/>
      <c r="C5856" s="20"/>
      <c r="D5856" s="22"/>
      <c r="E5856" s="22"/>
    </row>
    <row r="5857" spans="1:6">
      <c r="A5857" s="21"/>
      <c r="B5857" s="23"/>
      <c r="C5857" s="20"/>
      <c r="D5857" s="22"/>
      <c r="E5857" s="22"/>
    </row>
    <row r="5858" spans="1:6">
      <c r="A5858" s="21" t="s">
        <v>474</v>
      </c>
      <c r="B5858" s="23"/>
      <c r="C5858" s="20"/>
      <c r="D5858" s="22"/>
      <c r="E5858" s="22"/>
    </row>
    <row r="5859" spans="1:6">
      <c r="A5859" s="21" t="s">
        <v>5</v>
      </c>
      <c r="B5859" s="24"/>
      <c r="C5859" s="21"/>
      <c r="D5859" s="22"/>
      <c r="E5859" s="22"/>
    </row>
    <row r="5860" spans="1:6">
      <c r="A5860" s="21" t="s">
        <v>6</v>
      </c>
      <c r="B5860" s="24"/>
      <c r="C5860" s="21"/>
      <c r="D5860" s="22"/>
      <c r="E5860" s="22"/>
    </row>
    <row r="5861" spans="1:6">
      <c r="A5861" s="820" t="s">
        <v>7</v>
      </c>
      <c r="B5861" s="26" t="s">
        <v>8</v>
      </c>
      <c r="C5861" s="818" t="s">
        <v>9</v>
      </c>
      <c r="D5861" s="819"/>
      <c r="E5861" s="820" t="s">
        <v>10</v>
      </c>
    </row>
    <row r="5862" spans="1:6">
      <c r="A5862" s="27"/>
      <c r="B5862" s="28" t="s">
        <v>11</v>
      </c>
      <c r="C5862" s="820"/>
      <c r="D5862" s="29"/>
      <c r="E5862" s="27" t="s">
        <v>12</v>
      </c>
    </row>
    <row r="5863" spans="1:6">
      <c r="A5863" s="30"/>
      <c r="B5863" s="31"/>
      <c r="C5863" s="821" t="s">
        <v>13</v>
      </c>
      <c r="D5863" s="822" t="s">
        <v>14</v>
      </c>
      <c r="E5863" s="821"/>
    </row>
    <row r="5864" spans="1:6">
      <c r="A5864" s="34" t="s">
        <v>475</v>
      </c>
      <c r="B5864" s="280" t="s">
        <v>18</v>
      </c>
      <c r="C5864" s="280" t="s">
        <v>19</v>
      </c>
      <c r="D5864" s="86">
        <v>43250</v>
      </c>
      <c r="E5864" s="89">
        <f>490750-34002</f>
        <v>456748</v>
      </c>
      <c r="F5864" s="864" t="s">
        <v>820</v>
      </c>
    </row>
    <row r="5865" spans="1:6">
      <c r="A5865" s="41"/>
      <c r="B5865" s="280"/>
      <c r="C5865" s="280"/>
      <c r="D5865" s="86"/>
      <c r="E5865" s="89"/>
    </row>
    <row r="5866" spans="1:6">
      <c r="A5866" s="41"/>
      <c r="B5866" s="280"/>
      <c r="C5866" s="282"/>
      <c r="D5866" s="38"/>
      <c r="E5866" s="89"/>
    </row>
    <row r="5867" spans="1:6">
      <c r="A5867" s="41"/>
      <c r="B5867" s="280"/>
      <c r="C5867" s="280"/>
      <c r="D5867" s="38"/>
      <c r="E5867" s="89"/>
    </row>
    <row r="5868" spans="1:6">
      <c r="A5868" s="41"/>
      <c r="B5868" s="280"/>
      <c r="C5868" s="282"/>
      <c r="D5868" s="38"/>
      <c r="E5868" s="89"/>
    </row>
    <row r="5869" spans="1:6">
      <c r="A5869" s="41"/>
      <c r="B5869" s="280"/>
      <c r="C5869" s="282"/>
      <c r="D5869" s="86"/>
      <c r="E5869" s="89"/>
    </row>
    <row r="5870" spans="1:6">
      <c r="A5870" s="41"/>
      <c r="B5870" s="280"/>
      <c r="C5870" s="280"/>
      <c r="D5870" s="38"/>
      <c r="E5870" s="89"/>
    </row>
    <row r="5871" spans="1:6">
      <c r="A5871" s="280"/>
      <c r="B5871" s="280"/>
      <c r="C5871" s="280"/>
      <c r="D5871" s="38"/>
      <c r="E5871" s="89"/>
    </row>
    <row r="5872" spans="1:6">
      <c r="A5872" s="41"/>
      <c r="B5872" s="280"/>
      <c r="C5872" s="280"/>
      <c r="D5872" s="38"/>
      <c r="E5872" s="89"/>
    </row>
    <row r="5873" spans="1:5">
      <c r="A5873" s="41"/>
      <c r="B5873" s="281"/>
      <c r="C5873" s="280"/>
      <c r="D5873" s="78"/>
      <c r="E5873" s="89"/>
    </row>
    <row r="5874" spans="1:5">
      <c r="A5874" s="47"/>
      <c r="B5874" s="28"/>
      <c r="C5874" s="27"/>
      <c r="D5874" s="148"/>
      <c r="E5874" s="89"/>
    </row>
    <row r="5875" spans="1:5">
      <c r="A5875" s="47"/>
      <c r="B5875" s="27"/>
      <c r="C5875" s="27"/>
      <c r="D5875" s="27"/>
      <c r="E5875" s="89"/>
    </row>
    <row r="5876" spans="1:5">
      <c r="A5876" s="280"/>
      <c r="B5876" s="280"/>
      <c r="C5876" s="280"/>
      <c r="D5876" s="38"/>
      <c r="E5876" s="89"/>
    </row>
    <row r="5877" spans="1:5">
      <c r="A5877" s="280"/>
      <c r="B5877" s="280"/>
      <c r="C5877" s="280"/>
      <c r="D5877" s="38"/>
      <c r="E5877" s="89"/>
    </row>
    <row r="5878" spans="1:5">
      <c r="A5878" s="41"/>
      <c r="B5878" s="280"/>
      <c r="C5878" s="280"/>
      <c r="D5878" s="38"/>
      <c r="E5878" s="89"/>
    </row>
    <row r="5879" spans="1:5">
      <c r="A5879" s="41"/>
      <c r="B5879" s="280"/>
      <c r="C5879" s="280"/>
      <c r="D5879" s="38"/>
      <c r="E5879" s="89"/>
    </row>
    <row r="5880" spans="1:5">
      <c r="A5880" s="41"/>
      <c r="B5880" s="280"/>
      <c r="C5880" s="280"/>
      <c r="D5880" s="38"/>
      <c r="E5880" s="89"/>
    </row>
    <row r="5881" spans="1:5">
      <c r="A5881" s="280"/>
      <c r="B5881" s="281"/>
      <c r="C5881" s="280"/>
      <c r="D5881" s="45"/>
      <c r="E5881" s="46"/>
    </row>
    <row r="5882" spans="1:5">
      <c r="A5882" s="280"/>
      <c r="B5882" s="281"/>
      <c r="C5882" s="280"/>
      <c r="D5882" s="45"/>
      <c r="E5882" s="46"/>
    </row>
    <row r="5883" spans="1:5">
      <c r="A5883" s="280"/>
      <c r="B5883" s="281"/>
      <c r="C5883" s="280"/>
      <c r="D5883" s="45" t="s">
        <v>29</v>
      </c>
      <c r="E5883" s="46"/>
    </row>
    <row r="5884" spans="1:5">
      <c r="A5884" s="280"/>
      <c r="B5884" s="281"/>
      <c r="C5884" s="280"/>
      <c r="D5884" s="45"/>
      <c r="E5884" s="46"/>
    </row>
    <row r="5885" spans="1:5">
      <c r="A5885" s="280"/>
      <c r="B5885" s="281"/>
      <c r="C5885" s="280"/>
      <c r="D5885" s="45"/>
      <c r="E5885" s="46"/>
    </row>
    <row r="5886" spans="1:5">
      <c r="A5886" s="280"/>
      <c r="B5886" s="281"/>
      <c r="C5886" s="280"/>
      <c r="D5886" s="45"/>
      <c r="E5886" s="46"/>
    </row>
    <row r="5887" spans="1:5">
      <c r="A5887" s="280"/>
      <c r="B5887" s="281"/>
      <c r="C5887" s="280"/>
      <c r="D5887" s="45"/>
      <c r="E5887" s="46"/>
    </row>
    <row r="5888" spans="1:5">
      <c r="A5888" s="280"/>
      <c r="B5888" s="281"/>
      <c r="C5888" s="280"/>
      <c r="D5888" s="45"/>
      <c r="E5888" s="46"/>
    </row>
    <row r="5889" spans="1:5">
      <c r="A5889" s="47"/>
      <c r="B5889" s="48"/>
      <c r="C5889" s="47"/>
      <c r="D5889" s="49"/>
      <c r="E5889" s="50"/>
    </row>
    <row r="5890" spans="1:5">
      <c r="A5890" s="30"/>
      <c r="B5890" s="51"/>
      <c r="C5890" s="30"/>
      <c r="D5890" s="49"/>
      <c r="E5890" s="50"/>
    </row>
    <row r="5891" spans="1:5">
      <c r="A5891" s="52"/>
      <c r="B5891" s="53"/>
      <c r="C5891" s="1238" t="s">
        <v>801</v>
      </c>
      <c r="D5891" s="1239"/>
      <c r="E5891" s="140">
        <f>SUM(E5864:E5890)</f>
        <v>456748</v>
      </c>
    </row>
    <row r="5892" spans="1:5">
      <c r="A5892" s="55" t="s">
        <v>23</v>
      </c>
      <c r="B5892" s="53"/>
      <c r="C5892" s="28"/>
      <c r="D5892" s="28"/>
      <c r="E5892" s="179"/>
    </row>
    <row r="5893" spans="1:5">
      <c r="A5893" s="19" t="s">
        <v>0</v>
      </c>
      <c r="B5893" s="40"/>
      <c r="C5893" s="40"/>
      <c r="D5893" s="40"/>
      <c r="E5893" s="40"/>
    </row>
    <row r="5894" spans="1:5">
      <c r="A5894" s="19" t="s">
        <v>1</v>
      </c>
    </row>
    <row r="5895" spans="1:5">
      <c r="A5895" s="19"/>
      <c r="B5895" s="23"/>
      <c r="C5895" s="20"/>
      <c r="D5895" s="22"/>
      <c r="E5895" s="22"/>
    </row>
    <row r="5896" spans="1:5">
      <c r="A5896" s="19"/>
      <c r="B5896" s="20"/>
      <c r="C5896" s="19" t="s">
        <v>2</v>
      </c>
      <c r="D5896" s="22"/>
      <c r="E5896" s="22"/>
    </row>
    <row r="5897" spans="1:5">
      <c r="A5897" s="19" t="s">
        <v>3</v>
      </c>
      <c r="B5897" s="23"/>
      <c r="C5897" s="20"/>
      <c r="D5897" s="22"/>
      <c r="E5897" s="22"/>
    </row>
    <row r="5898" spans="1:5">
      <c r="A5898" s="21"/>
      <c r="B5898" s="23"/>
      <c r="C5898" s="20"/>
      <c r="D5898" s="22"/>
      <c r="E5898" s="22"/>
    </row>
    <row r="5899" spans="1:5">
      <c r="A5899" s="21" t="s">
        <v>476</v>
      </c>
      <c r="B5899" s="23"/>
      <c r="C5899" s="20"/>
      <c r="D5899" s="22"/>
      <c r="E5899" s="22"/>
    </row>
    <row r="5900" spans="1:5">
      <c r="A5900" s="21" t="s">
        <v>5</v>
      </c>
      <c r="B5900" s="24"/>
      <c r="C5900" s="21"/>
      <c r="D5900" s="22"/>
      <c r="E5900" s="22"/>
    </row>
    <row r="5901" spans="1:5">
      <c r="A5901" s="21" t="s">
        <v>6</v>
      </c>
      <c r="B5901" s="24"/>
      <c r="C5901" s="21"/>
      <c r="D5901" s="22"/>
      <c r="E5901" s="22"/>
    </row>
    <row r="5902" spans="1:5">
      <c r="A5902" s="820" t="s">
        <v>7</v>
      </c>
      <c r="B5902" s="26" t="s">
        <v>8</v>
      </c>
      <c r="C5902" s="818" t="s">
        <v>9</v>
      </c>
      <c r="D5902" s="819"/>
      <c r="E5902" s="820" t="s">
        <v>10</v>
      </c>
    </row>
    <row r="5903" spans="1:5">
      <c r="A5903" s="27"/>
      <c r="B5903" s="28" t="s">
        <v>11</v>
      </c>
      <c r="C5903" s="820"/>
      <c r="D5903" s="29"/>
      <c r="E5903" s="27" t="s">
        <v>12</v>
      </c>
    </row>
    <row r="5904" spans="1:5">
      <c r="A5904" s="30"/>
      <c r="B5904" s="31"/>
      <c r="C5904" s="821" t="s">
        <v>13</v>
      </c>
      <c r="D5904" s="822" t="s">
        <v>14</v>
      </c>
      <c r="E5904" s="821"/>
    </row>
    <row r="5905" spans="1:6">
      <c r="A5905" s="34" t="s">
        <v>477</v>
      </c>
      <c r="B5905" s="280" t="s">
        <v>551</v>
      </c>
      <c r="C5905" s="280" t="s">
        <v>19</v>
      </c>
      <c r="D5905" s="86">
        <v>42643</v>
      </c>
      <c r="E5905" s="89">
        <v>40344</v>
      </c>
    </row>
    <row r="5906" spans="1:6">
      <c r="A5906" s="280"/>
      <c r="B5906" s="280" t="s">
        <v>478</v>
      </c>
      <c r="C5906" s="280" t="s">
        <v>479</v>
      </c>
      <c r="D5906" s="86">
        <v>42916</v>
      </c>
      <c r="E5906" s="90">
        <v>-2000</v>
      </c>
    </row>
    <row r="5907" spans="1:6">
      <c r="A5907" s="41"/>
      <c r="B5907" s="280" t="s">
        <v>73</v>
      </c>
      <c r="C5907" s="280" t="s">
        <v>757</v>
      </c>
      <c r="D5907" s="38">
        <v>43190</v>
      </c>
      <c r="E5907" s="6">
        <v>-723068</v>
      </c>
      <c r="F5907" s="864" t="s">
        <v>816</v>
      </c>
    </row>
    <row r="5908" spans="1:6">
      <c r="A5908" s="41"/>
      <c r="B5908" s="280" t="s">
        <v>18</v>
      </c>
      <c r="C5908" s="280" t="s">
        <v>479</v>
      </c>
      <c r="D5908" s="38">
        <v>43250</v>
      </c>
      <c r="E5908" s="89">
        <v>240131</v>
      </c>
      <c r="F5908" s="864" t="s">
        <v>820</v>
      </c>
    </row>
    <row r="5909" spans="1:6">
      <c r="A5909" s="41"/>
      <c r="B5909" s="280"/>
      <c r="C5909" s="280"/>
      <c r="D5909" s="38"/>
      <c r="E5909" s="89"/>
    </row>
    <row r="5910" spans="1:6">
      <c r="A5910" s="41"/>
      <c r="B5910" s="280"/>
      <c r="C5910" s="282"/>
      <c r="D5910" s="38"/>
      <c r="E5910" s="89"/>
    </row>
    <row r="5911" spans="1:6">
      <c r="A5911" s="41"/>
      <c r="B5911" s="280"/>
      <c r="C5911" s="282"/>
      <c r="D5911" s="86"/>
      <c r="E5911" s="89"/>
    </row>
    <row r="5912" spans="1:6">
      <c r="A5912" s="41"/>
      <c r="B5912" s="280"/>
      <c r="C5912" s="280"/>
      <c r="D5912" s="38"/>
      <c r="E5912" s="89"/>
    </row>
    <row r="5913" spans="1:6">
      <c r="A5913" s="280"/>
      <c r="B5913" s="280"/>
      <c r="C5913" s="280"/>
      <c r="D5913" s="38"/>
      <c r="E5913" s="89"/>
    </row>
    <row r="5914" spans="1:6">
      <c r="A5914" s="41"/>
      <c r="B5914" s="280"/>
      <c r="C5914" s="280"/>
      <c r="D5914" s="38"/>
      <c r="E5914" s="89"/>
    </row>
    <row r="5915" spans="1:6">
      <c r="A5915" s="41"/>
      <c r="B5915" s="281"/>
      <c r="C5915" s="280"/>
      <c r="D5915" s="78"/>
      <c r="E5915" s="89"/>
    </row>
    <row r="5916" spans="1:6">
      <c r="A5916" s="47"/>
      <c r="B5916" s="28"/>
      <c r="C5916" s="27"/>
      <c r="D5916" s="148"/>
      <c r="E5916" s="89"/>
    </row>
    <row r="5917" spans="1:6">
      <c r="A5917" s="47"/>
      <c r="B5917" s="27"/>
      <c r="C5917" s="27"/>
      <c r="D5917" s="27"/>
      <c r="E5917" s="89"/>
    </row>
    <row r="5918" spans="1:6">
      <c r="A5918" s="280"/>
      <c r="B5918" s="280"/>
      <c r="C5918" s="280"/>
      <c r="D5918" s="38"/>
      <c r="E5918" s="89"/>
    </row>
    <row r="5919" spans="1:6">
      <c r="A5919" s="280"/>
      <c r="B5919" s="280"/>
      <c r="C5919" s="280"/>
      <c r="D5919" s="38"/>
      <c r="E5919" s="89"/>
    </row>
    <row r="5920" spans="1:6">
      <c r="A5920" s="41"/>
      <c r="B5920" s="280"/>
      <c r="C5920" s="280"/>
      <c r="D5920" s="38"/>
      <c r="E5920" s="89"/>
    </row>
    <row r="5921" spans="1:5">
      <c r="A5921" s="41"/>
      <c r="B5921" s="280"/>
      <c r="C5921" s="280"/>
      <c r="D5921" s="38"/>
      <c r="E5921" s="89"/>
    </row>
    <row r="5922" spans="1:5">
      <c r="A5922" s="41"/>
      <c r="B5922" s="280"/>
      <c r="C5922" s="280"/>
      <c r="D5922" s="38"/>
      <c r="E5922" s="89"/>
    </row>
    <row r="5923" spans="1:5">
      <c r="A5923" s="280"/>
      <c r="B5923" s="281"/>
      <c r="C5923" s="280"/>
      <c r="D5923" s="45"/>
      <c r="E5923" s="46"/>
    </row>
    <row r="5924" spans="1:5">
      <c r="A5924" s="280"/>
      <c r="B5924" s="281"/>
      <c r="C5924" s="280"/>
      <c r="D5924" s="45"/>
      <c r="E5924" s="46"/>
    </row>
    <row r="5925" spans="1:5">
      <c r="A5925" s="280"/>
      <c r="B5925" s="281"/>
      <c r="C5925" s="280"/>
      <c r="D5925" s="45"/>
      <c r="E5925" s="46"/>
    </row>
    <row r="5926" spans="1:5">
      <c r="A5926" s="280"/>
      <c r="B5926" s="281"/>
      <c r="C5926" s="280"/>
      <c r="D5926" s="45"/>
      <c r="E5926" s="46"/>
    </row>
    <row r="5927" spans="1:5">
      <c r="A5927" s="280"/>
      <c r="B5927" s="281"/>
      <c r="C5927" s="280"/>
      <c r="D5927" s="45"/>
      <c r="E5927" s="46"/>
    </row>
    <row r="5928" spans="1:5">
      <c r="A5928" s="280"/>
      <c r="B5928" s="281"/>
      <c r="C5928" s="280"/>
      <c r="D5928" s="45" t="s">
        <v>29</v>
      </c>
      <c r="E5928" s="46"/>
    </row>
    <row r="5929" spans="1:5">
      <c r="A5929" s="280"/>
      <c r="B5929" s="281"/>
      <c r="C5929" s="280"/>
      <c r="D5929" s="45"/>
      <c r="E5929" s="46"/>
    </row>
    <row r="5930" spans="1:5">
      <c r="A5930" s="47"/>
      <c r="B5930" s="48"/>
      <c r="C5930" s="47"/>
      <c r="D5930" s="49"/>
      <c r="E5930" s="50"/>
    </row>
    <row r="5931" spans="1:5">
      <c r="A5931" s="30"/>
      <c r="B5931" s="51"/>
      <c r="C5931" s="30"/>
      <c r="D5931" s="49"/>
      <c r="E5931" s="50"/>
    </row>
    <row r="5932" spans="1:5">
      <c r="A5932" s="52"/>
      <c r="B5932" s="53"/>
      <c r="C5932" s="1238" t="s">
        <v>801</v>
      </c>
      <c r="D5932" s="1239"/>
      <c r="E5932" s="140">
        <f>SUM(E5905:E5931)</f>
        <v>-444593</v>
      </c>
    </row>
    <row r="5933" spans="1:5">
      <c r="A5933" s="55" t="s">
        <v>23</v>
      </c>
      <c r="B5933" s="53"/>
      <c r="C5933" s="28"/>
      <c r="D5933" s="28"/>
      <c r="E5933" s="179"/>
    </row>
    <row r="5934" spans="1:5">
      <c r="A5934" s="19" t="s">
        <v>0</v>
      </c>
      <c r="B5934" s="40"/>
      <c r="C5934" s="40"/>
      <c r="D5934" s="40"/>
      <c r="E5934" s="40"/>
    </row>
    <row r="5935" spans="1:5">
      <c r="A5935" s="19" t="s">
        <v>1</v>
      </c>
    </row>
    <row r="5938" spans="1:5">
      <c r="A5938" s="19"/>
      <c r="B5938" s="20"/>
      <c r="C5938" s="19" t="s">
        <v>2</v>
      </c>
      <c r="D5938" s="22"/>
      <c r="E5938" s="22"/>
    </row>
    <row r="5939" spans="1:5">
      <c r="A5939" s="19" t="s">
        <v>3</v>
      </c>
      <c r="B5939" s="23"/>
      <c r="C5939" s="20"/>
      <c r="D5939" s="22"/>
      <c r="E5939" s="22"/>
    </row>
    <row r="5940" spans="1:5">
      <c r="A5940" s="21" t="s">
        <v>480</v>
      </c>
      <c r="B5940" s="23"/>
      <c r="C5940" s="20"/>
      <c r="D5940" s="22"/>
      <c r="E5940" s="22"/>
    </row>
    <row r="5941" spans="1:5">
      <c r="A5941" s="21" t="s">
        <v>5</v>
      </c>
      <c r="B5941" s="24"/>
      <c r="C5941" s="21"/>
      <c r="D5941" s="22"/>
      <c r="E5941" s="22"/>
    </row>
    <row r="5942" spans="1:5">
      <c r="A5942" s="21" t="s">
        <v>6</v>
      </c>
      <c r="B5942" s="24"/>
      <c r="C5942" s="21"/>
      <c r="D5942" s="22"/>
      <c r="E5942" s="22"/>
    </row>
    <row r="5943" spans="1:5">
      <c r="A5943" s="820" t="s">
        <v>7</v>
      </c>
      <c r="B5943" s="26" t="s">
        <v>8</v>
      </c>
      <c r="C5943" s="818" t="s">
        <v>9</v>
      </c>
      <c r="D5943" s="819"/>
      <c r="E5943" s="820" t="s">
        <v>10</v>
      </c>
    </row>
    <row r="5944" spans="1:5">
      <c r="A5944" s="27"/>
      <c r="B5944" s="28" t="s">
        <v>11</v>
      </c>
      <c r="C5944" s="820"/>
      <c r="D5944" s="29"/>
      <c r="E5944" s="27" t="s">
        <v>12</v>
      </c>
    </row>
    <row r="5945" spans="1:5">
      <c r="A5945" s="30"/>
      <c r="B5945" s="31"/>
      <c r="C5945" s="821" t="s">
        <v>13</v>
      </c>
      <c r="D5945" s="822" t="s">
        <v>14</v>
      </c>
      <c r="E5945" s="821"/>
    </row>
    <row r="5946" spans="1:5">
      <c r="A5946" s="34" t="s">
        <v>481</v>
      </c>
      <c r="B5946" s="280" t="s">
        <v>18</v>
      </c>
      <c r="C5946" s="280" t="s">
        <v>19</v>
      </c>
      <c r="D5946" s="38">
        <v>43190</v>
      </c>
      <c r="E5946" s="6">
        <f>481187-4506</f>
        <v>476681</v>
      </c>
    </row>
    <row r="5947" spans="1:5">
      <c r="A5947" s="41"/>
      <c r="B5947" s="280"/>
      <c r="C5947" s="280"/>
      <c r="D5947" s="38"/>
      <c r="E5947" s="89">
        <v>-10</v>
      </c>
    </row>
    <row r="5948" spans="1:5">
      <c r="A5948" s="41"/>
      <c r="B5948" s="280"/>
      <c r="C5948" s="280"/>
      <c r="D5948" s="38"/>
      <c r="E5948" s="89"/>
    </row>
    <row r="5949" spans="1:5">
      <c r="A5949" s="41"/>
      <c r="B5949" s="280" t="s">
        <v>482</v>
      </c>
      <c r="C5949" s="282"/>
      <c r="D5949" s="38"/>
      <c r="E5949" s="89"/>
    </row>
    <row r="5950" spans="1:5">
      <c r="A5950" s="41"/>
      <c r="B5950" s="280"/>
      <c r="C5950" s="282"/>
      <c r="D5950" s="38"/>
      <c r="E5950" s="89"/>
    </row>
    <row r="5951" spans="1:5">
      <c r="A5951" s="41"/>
      <c r="B5951" s="280"/>
      <c r="C5951" s="282"/>
      <c r="D5951" s="38"/>
      <c r="E5951" s="89"/>
    </row>
    <row r="5952" spans="1:5">
      <c r="A5952" s="41"/>
      <c r="B5952" s="280"/>
      <c r="C5952" s="282"/>
      <c r="D5952" s="86"/>
      <c r="E5952" s="89"/>
    </row>
    <row r="5953" spans="1:5">
      <c r="A5953" s="41"/>
      <c r="B5953" s="280"/>
      <c r="C5953" s="280"/>
      <c r="D5953" s="38"/>
      <c r="E5953" s="89"/>
    </row>
    <row r="5954" spans="1:5">
      <c r="A5954" s="280"/>
      <c r="B5954" s="280"/>
      <c r="C5954" s="280"/>
      <c r="D5954" s="38"/>
      <c r="E5954" s="89"/>
    </row>
    <row r="5955" spans="1:5">
      <c r="A5955" s="41"/>
      <c r="B5955" s="280"/>
      <c r="C5955" s="280"/>
      <c r="D5955" s="38"/>
      <c r="E5955" s="89"/>
    </row>
    <row r="5956" spans="1:5">
      <c r="A5956" s="41"/>
      <c r="B5956" s="281"/>
      <c r="C5956" s="280"/>
      <c r="D5956" s="78"/>
      <c r="E5956" s="89"/>
    </row>
    <row r="5957" spans="1:5">
      <c r="A5957" s="47"/>
      <c r="B5957" s="28"/>
      <c r="C5957" s="27"/>
      <c r="D5957" s="148"/>
      <c r="E5957" s="89"/>
    </row>
    <row r="5958" spans="1:5">
      <c r="A5958" s="47"/>
      <c r="B5958" s="27"/>
      <c r="C5958" s="27"/>
      <c r="D5958" s="27"/>
      <c r="E5958" s="89"/>
    </row>
    <row r="5959" spans="1:5">
      <c r="A5959" s="280"/>
      <c r="B5959" s="280"/>
      <c r="C5959" s="280"/>
      <c r="D5959" s="38"/>
      <c r="E5959" s="89"/>
    </row>
    <row r="5960" spans="1:5">
      <c r="A5960" s="280"/>
      <c r="B5960" s="280"/>
      <c r="C5960" s="280"/>
      <c r="D5960" s="38"/>
      <c r="E5960" s="89"/>
    </row>
    <row r="5961" spans="1:5">
      <c r="A5961" s="41"/>
      <c r="B5961" s="280"/>
      <c r="C5961" s="280"/>
      <c r="D5961" s="38"/>
      <c r="E5961" s="89"/>
    </row>
    <row r="5962" spans="1:5">
      <c r="A5962" s="41"/>
      <c r="B5962" s="280"/>
      <c r="C5962" s="280"/>
      <c r="D5962" s="38"/>
      <c r="E5962" s="89"/>
    </row>
    <row r="5963" spans="1:5">
      <c r="A5963" s="41"/>
      <c r="B5963" s="280"/>
      <c r="C5963" s="280"/>
      <c r="D5963" s="38"/>
      <c r="E5963" s="89"/>
    </row>
    <row r="5964" spans="1:5">
      <c r="A5964" s="280"/>
      <c r="B5964" s="281"/>
      <c r="C5964" s="280"/>
      <c r="D5964" s="45"/>
      <c r="E5964" s="46"/>
    </row>
    <row r="5965" spans="1:5">
      <c r="A5965" s="280"/>
      <c r="B5965" s="281"/>
      <c r="C5965" s="280"/>
      <c r="D5965" s="45"/>
      <c r="E5965" s="46"/>
    </row>
    <row r="5966" spans="1:5">
      <c r="A5966" s="280"/>
      <c r="B5966" s="281"/>
      <c r="C5966" s="280"/>
      <c r="D5966" s="45"/>
      <c r="E5966" s="46"/>
    </row>
    <row r="5967" spans="1:5">
      <c r="A5967" s="280"/>
      <c r="B5967" s="281"/>
      <c r="C5967" s="280"/>
      <c r="D5967" s="45"/>
      <c r="E5967" s="46"/>
    </row>
    <row r="5968" spans="1:5">
      <c r="A5968" s="280"/>
      <c r="B5968" s="281"/>
      <c r="C5968" s="280"/>
      <c r="D5968" s="45"/>
      <c r="E5968" s="46"/>
    </row>
    <row r="5969" spans="1:5">
      <c r="A5969" s="280"/>
      <c r="B5969" s="281"/>
      <c r="C5969" s="280"/>
      <c r="D5969" s="45" t="s">
        <v>29</v>
      </c>
      <c r="E5969" s="46"/>
    </row>
    <row r="5970" spans="1:5">
      <c r="A5970" s="280"/>
      <c r="B5970" s="281"/>
      <c r="C5970" s="280"/>
      <c r="D5970" s="45"/>
      <c r="E5970" s="46"/>
    </row>
    <row r="5971" spans="1:5">
      <c r="A5971" s="47"/>
      <c r="B5971" s="48"/>
      <c r="C5971" s="47"/>
      <c r="D5971" s="49"/>
      <c r="E5971" s="50"/>
    </row>
    <row r="5972" spans="1:5">
      <c r="A5972" s="30"/>
      <c r="B5972" s="51"/>
      <c r="C5972" s="30"/>
      <c r="D5972" s="49"/>
      <c r="E5972" s="50"/>
    </row>
    <row r="5973" spans="1:5">
      <c r="A5973" s="52"/>
      <c r="B5973" s="53"/>
      <c r="C5973" s="1238" t="s">
        <v>801</v>
      </c>
      <c r="D5973" s="1239"/>
      <c r="E5973" s="140">
        <f>SUM(E5946:E5972)</f>
        <v>476671</v>
      </c>
    </row>
    <row r="5974" spans="1:5">
      <c r="A5974" s="55" t="s">
        <v>23</v>
      </c>
      <c r="B5974" s="53"/>
      <c r="C5974" s="28"/>
      <c r="D5974" s="28"/>
      <c r="E5974" s="179"/>
    </row>
    <row r="5975" spans="1:5">
      <c r="A5975" s="19" t="s">
        <v>0</v>
      </c>
      <c r="B5975" s="40"/>
      <c r="C5975" s="40"/>
      <c r="D5975" s="40"/>
      <c r="E5975" s="40"/>
    </row>
    <row r="5976" spans="1:5">
      <c r="A5976" s="19" t="s">
        <v>1</v>
      </c>
    </row>
    <row r="5978" spans="1:5">
      <c r="A5978" s="19"/>
      <c r="B5978" s="20"/>
      <c r="C5978" s="19" t="s">
        <v>2</v>
      </c>
      <c r="D5978" s="22"/>
      <c r="E5978" s="22"/>
    </row>
    <row r="5979" spans="1:5">
      <c r="A5979" s="19" t="s">
        <v>3</v>
      </c>
      <c r="B5979" s="23"/>
      <c r="C5979" s="20"/>
      <c r="D5979" s="22"/>
      <c r="E5979" s="22"/>
    </row>
    <row r="5980" spans="1:5">
      <c r="A5980" s="21"/>
      <c r="B5980" s="23"/>
      <c r="C5980" s="20"/>
      <c r="D5980" s="22"/>
      <c r="E5980" s="22"/>
    </row>
    <row r="5981" spans="1:5">
      <c r="A5981" s="21" t="s">
        <v>483</v>
      </c>
      <c r="B5981" s="23"/>
      <c r="C5981" s="20"/>
      <c r="D5981" s="22"/>
      <c r="E5981" s="22"/>
    </row>
    <row r="5982" spans="1:5">
      <c r="A5982" s="21" t="s">
        <v>5</v>
      </c>
      <c r="B5982" s="24"/>
      <c r="C5982" s="21"/>
      <c r="D5982" s="22"/>
      <c r="E5982" s="22"/>
    </row>
    <row r="5983" spans="1:5">
      <c r="A5983" s="21" t="s">
        <v>6</v>
      </c>
      <c r="B5983" s="24"/>
      <c r="C5983" s="21"/>
      <c r="D5983" s="22"/>
      <c r="E5983" s="22"/>
    </row>
    <row r="5984" spans="1:5">
      <c r="A5984" s="820" t="s">
        <v>7</v>
      </c>
      <c r="B5984" s="26" t="s">
        <v>8</v>
      </c>
      <c r="C5984" s="818" t="s">
        <v>9</v>
      </c>
      <c r="D5984" s="819"/>
      <c r="E5984" s="820" t="s">
        <v>10</v>
      </c>
    </row>
    <row r="5985" spans="1:6">
      <c r="A5985" s="27"/>
      <c r="B5985" s="28" t="s">
        <v>11</v>
      </c>
      <c r="C5985" s="820"/>
      <c r="D5985" s="29"/>
      <c r="E5985" s="27" t="s">
        <v>12</v>
      </c>
    </row>
    <row r="5986" spans="1:6">
      <c r="A5986" s="30"/>
      <c r="B5986" s="31"/>
      <c r="C5986" s="821" t="s">
        <v>13</v>
      </c>
      <c r="D5986" s="822" t="s">
        <v>14</v>
      </c>
      <c r="E5986" s="821"/>
    </row>
    <row r="5987" spans="1:6">
      <c r="A5987" s="96" t="s">
        <v>484</v>
      </c>
      <c r="B5987" s="280" t="s">
        <v>36</v>
      </c>
      <c r="C5987" s="280" t="s">
        <v>17</v>
      </c>
      <c r="D5987" s="86">
        <v>42505</v>
      </c>
      <c r="E5987" s="90">
        <v>-129336</v>
      </c>
    </row>
    <row r="5988" spans="1:6">
      <c r="A5988" s="130"/>
      <c r="B5988" s="280" t="s">
        <v>485</v>
      </c>
      <c r="C5988" s="282" t="s">
        <v>17</v>
      </c>
      <c r="D5988" s="38">
        <v>42840</v>
      </c>
      <c r="E5988" s="89">
        <v>5254</v>
      </c>
    </row>
    <row r="5989" spans="1:6">
      <c r="A5989" s="130"/>
      <c r="B5989" s="280" t="s">
        <v>486</v>
      </c>
      <c r="C5989" s="280"/>
      <c r="D5989" s="38">
        <v>42855</v>
      </c>
      <c r="E5989" s="89">
        <v>-12931</v>
      </c>
    </row>
    <row r="5990" spans="1:6">
      <c r="A5990" s="130"/>
      <c r="B5990" s="280" t="s">
        <v>21</v>
      </c>
      <c r="C5990" s="280" t="s">
        <v>17</v>
      </c>
      <c r="D5990" s="38">
        <v>43023</v>
      </c>
      <c r="E5990" s="89">
        <v>12375</v>
      </c>
    </row>
    <row r="5991" spans="1:6">
      <c r="A5991" s="48"/>
      <c r="B5991" s="280" t="s">
        <v>36</v>
      </c>
      <c r="C5991" s="280"/>
      <c r="D5991" s="38">
        <v>43069</v>
      </c>
      <c r="E5991" s="90">
        <v>-7700</v>
      </c>
    </row>
    <row r="5992" spans="1:6">
      <c r="A5992" s="48"/>
      <c r="B5992" s="280" t="s">
        <v>40</v>
      </c>
      <c r="C5992" s="280" t="s">
        <v>17</v>
      </c>
      <c r="D5992" s="38">
        <v>43174</v>
      </c>
      <c r="E5992" s="89">
        <v>827811</v>
      </c>
    </row>
    <row r="5993" spans="1:6">
      <c r="A5993" s="130"/>
      <c r="B5993" s="280" t="s">
        <v>73</v>
      </c>
      <c r="C5993" s="280" t="s">
        <v>753</v>
      </c>
      <c r="D5993" s="38">
        <v>43190</v>
      </c>
      <c r="E5993" s="90">
        <v>-824611</v>
      </c>
    </row>
    <row r="5994" spans="1:6">
      <c r="A5994" s="281"/>
      <c r="B5994" s="280" t="s">
        <v>40</v>
      </c>
      <c r="C5994" s="280" t="s">
        <v>17</v>
      </c>
      <c r="D5994" s="38">
        <v>43205</v>
      </c>
      <c r="E5994" s="89">
        <v>984092</v>
      </c>
      <c r="F5994" s="864">
        <v>419400</v>
      </c>
    </row>
    <row r="5995" spans="1:6">
      <c r="A5995" s="130"/>
      <c r="B5995" s="280" t="s">
        <v>40</v>
      </c>
      <c r="C5995" s="280" t="s">
        <v>19</v>
      </c>
      <c r="D5995" s="38">
        <v>43220</v>
      </c>
      <c r="E5995" s="6">
        <v>1785672</v>
      </c>
      <c r="F5995" s="864">
        <v>3692</v>
      </c>
    </row>
    <row r="5996" spans="1:6">
      <c r="A5996" s="130"/>
      <c r="B5996" s="280" t="s">
        <v>40</v>
      </c>
      <c r="C5996" s="280" t="s">
        <v>19</v>
      </c>
      <c r="D5996" s="38">
        <v>43250</v>
      </c>
      <c r="E5996" s="89">
        <v>985509</v>
      </c>
      <c r="F5996" s="864" t="s">
        <v>820</v>
      </c>
    </row>
    <row r="5997" spans="1:6">
      <c r="A5997" s="130"/>
      <c r="B5997" s="280"/>
      <c r="C5997" s="280"/>
      <c r="D5997" s="38"/>
      <c r="E5997" s="89"/>
    </row>
    <row r="5998" spans="1:6">
      <c r="A5998" s="130"/>
      <c r="B5998" s="280"/>
      <c r="C5998" s="280"/>
      <c r="D5998" s="38"/>
      <c r="E5998" s="89"/>
    </row>
    <row r="5999" spans="1:6">
      <c r="A5999" s="130"/>
      <c r="B5999" s="280"/>
      <c r="C5999" s="280"/>
      <c r="D5999" s="38"/>
      <c r="E5999" s="89"/>
    </row>
    <row r="6000" spans="1:6">
      <c r="A6000" s="130"/>
      <c r="B6000" s="280"/>
      <c r="C6000" s="280"/>
      <c r="D6000" s="38"/>
      <c r="E6000" s="89"/>
    </row>
    <row r="6001" spans="1:5">
      <c r="A6001" s="130"/>
      <c r="B6001" s="280"/>
      <c r="C6001" s="280"/>
      <c r="D6001" s="38"/>
      <c r="E6001" s="89"/>
    </row>
    <row r="6002" spans="1:5">
      <c r="A6002" s="130"/>
      <c r="B6002" s="280"/>
      <c r="C6002" s="280"/>
      <c r="D6002" s="38"/>
      <c r="E6002" s="89"/>
    </row>
    <row r="6003" spans="1:5">
      <c r="A6003" s="130"/>
      <c r="B6003" s="280"/>
      <c r="C6003" s="280"/>
      <c r="D6003" s="38"/>
      <c r="E6003" s="89"/>
    </row>
    <row r="6004" spans="1:5">
      <c r="A6004" s="130"/>
      <c r="B6004" s="280"/>
      <c r="C6004" s="280"/>
      <c r="D6004" s="38"/>
      <c r="E6004" s="89"/>
    </row>
    <row r="6005" spans="1:5">
      <c r="A6005" s="130"/>
      <c r="B6005" s="280"/>
      <c r="C6005" s="280"/>
      <c r="D6005" s="38"/>
      <c r="E6005" s="89"/>
    </row>
    <row r="6006" spans="1:5">
      <c r="A6006" s="130"/>
      <c r="B6006" s="280"/>
      <c r="C6006" s="280"/>
      <c r="D6006" s="38"/>
      <c r="E6006" s="89"/>
    </row>
    <row r="6007" spans="1:5">
      <c r="A6007" s="130"/>
      <c r="B6007" s="280"/>
      <c r="C6007" s="280"/>
      <c r="D6007" s="38"/>
      <c r="E6007" s="89"/>
    </row>
    <row r="6008" spans="1:5">
      <c r="A6008" s="130"/>
      <c r="B6008" s="280"/>
      <c r="C6008" s="280"/>
      <c r="D6008" s="38"/>
      <c r="E6008" s="89"/>
    </row>
    <row r="6009" spans="1:5">
      <c r="A6009" s="281"/>
      <c r="B6009" s="280"/>
      <c r="C6009" s="280"/>
      <c r="D6009" s="280"/>
      <c r="E6009" s="89"/>
    </row>
    <row r="6010" spans="1:5">
      <c r="A6010" s="281"/>
      <c r="B6010" s="280"/>
      <c r="C6010" s="280"/>
      <c r="D6010" s="280"/>
      <c r="E6010" s="46"/>
    </row>
    <row r="6011" spans="1:5">
      <c r="A6011" s="281"/>
      <c r="B6011" s="280"/>
      <c r="C6011" s="280"/>
      <c r="D6011" s="280" t="s">
        <v>29</v>
      </c>
      <c r="E6011" s="46"/>
    </row>
    <row r="6012" spans="1:5">
      <c r="A6012" s="281"/>
      <c r="B6012" s="280"/>
      <c r="C6012" s="280"/>
      <c r="D6012" s="280"/>
      <c r="E6012" s="46"/>
    </row>
    <row r="6013" spans="1:5">
      <c r="A6013" s="48"/>
      <c r="B6013" s="47"/>
      <c r="C6013" s="47"/>
      <c r="D6013" s="47"/>
      <c r="E6013" s="50"/>
    </row>
    <row r="6014" spans="1:5">
      <c r="A6014" s="51"/>
      <c r="B6014" s="30"/>
      <c r="C6014" s="30"/>
      <c r="D6014" s="47"/>
      <c r="E6014" s="50"/>
    </row>
    <row r="6015" spans="1:5">
      <c r="A6015" s="52"/>
      <c r="B6015" s="47"/>
      <c r="C6015" s="1270" t="s">
        <v>801</v>
      </c>
      <c r="D6015" s="1270"/>
      <c r="E6015" s="218">
        <f>SUM(E5987:E6014)</f>
        <v>3626135</v>
      </c>
    </row>
    <row r="6016" spans="1:5">
      <c r="A6016" s="55" t="s">
        <v>23</v>
      </c>
      <c r="B6016" s="53"/>
      <c r="C6016" s="28"/>
      <c r="D6016" s="28"/>
      <c r="E6016" s="179"/>
    </row>
    <row r="6017" spans="1:6">
      <c r="A6017" s="19" t="s">
        <v>0</v>
      </c>
      <c r="B6017" s="40"/>
      <c r="C6017" s="40"/>
      <c r="D6017" s="40"/>
      <c r="E6017" s="40"/>
    </row>
    <row r="6018" spans="1:6">
      <c r="A6018" s="19" t="s">
        <v>1</v>
      </c>
    </row>
    <row r="6019" spans="1:6">
      <c r="A6019" s="19"/>
      <c r="B6019" s="23"/>
      <c r="C6019" s="20"/>
      <c r="D6019" s="22"/>
      <c r="E6019" s="22"/>
    </row>
    <row r="6020" spans="1:6">
      <c r="A6020" s="19"/>
      <c r="B6020" s="20"/>
      <c r="C6020" s="19" t="s">
        <v>2</v>
      </c>
      <c r="D6020" s="22"/>
      <c r="E6020" s="22"/>
    </row>
    <row r="6021" spans="1:6">
      <c r="A6021" s="19" t="s">
        <v>3</v>
      </c>
      <c r="B6021" s="23"/>
      <c r="C6021" s="20"/>
      <c r="D6021" s="22"/>
      <c r="E6021" s="22"/>
    </row>
    <row r="6022" spans="1:6">
      <c r="A6022" s="21"/>
      <c r="B6022" s="23"/>
      <c r="C6022" s="20"/>
      <c r="D6022" s="22"/>
      <c r="E6022" s="22"/>
    </row>
    <row r="6023" spans="1:6">
      <c r="A6023" s="21" t="s">
        <v>487</v>
      </c>
      <c r="B6023" s="23"/>
      <c r="C6023" s="20"/>
      <c r="D6023" s="22"/>
      <c r="E6023" s="22"/>
    </row>
    <row r="6024" spans="1:6">
      <c r="A6024" s="21" t="s">
        <v>5</v>
      </c>
      <c r="B6024" s="24"/>
      <c r="C6024" s="21"/>
      <c r="D6024" s="22"/>
      <c r="E6024" s="22"/>
    </row>
    <row r="6025" spans="1:6">
      <c r="A6025" s="21" t="s">
        <v>6</v>
      </c>
      <c r="B6025" s="24"/>
      <c r="C6025" s="21"/>
      <c r="D6025" s="22"/>
      <c r="E6025" s="22"/>
    </row>
    <row r="6026" spans="1:6">
      <c r="A6026" s="820" t="s">
        <v>7</v>
      </c>
      <c r="B6026" s="26" t="s">
        <v>8</v>
      </c>
      <c r="C6026" s="818" t="s">
        <v>9</v>
      </c>
      <c r="D6026" s="819"/>
      <c r="E6026" s="820" t="s">
        <v>10</v>
      </c>
    </row>
    <row r="6027" spans="1:6">
      <c r="A6027" s="27"/>
      <c r="B6027" s="28" t="s">
        <v>11</v>
      </c>
      <c r="C6027" s="820"/>
      <c r="D6027" s="29"/>
      <c r="E6027" s="27" t="s">
        <v>12</v>
      </c>
    </row>
    <row r="6028" spans="1:6">
      <c r="A6028" s="30"/>
      <c r="B6028" s="31"/>
      <c r="C6028" s="821" t="s">
        <v>13</v>
      </c>
      <c r="D6028" s="822" t="s">
        <v>14</v>
      </c>
      <c r="E6028" s="821"/>
    </row>
    <row r="6029" spans="1:6">
      <c r="A6029" s="34" t="s">
        <v>488</v>
      </c>
      <c r="B6029" s="280" t="s">
        <v>40</v>
      </c>
      <c r="C6029" s="280" t="s">
        <v>17</v>
      </c>
      <c r="D6029" s="38">
        <v>43205</v>
      </c>
      <c r="E6029" s="6">
        <v>28111</v>
      </c>
    </row>
    <row r="6030" spans="1:6">
      <c r="A6030" s="41"/>
      <c r="B6030" s="280" t="s">
        <v>40</v>
      </c>
      <c r="C6030" s="280" t="s">
        <v>17</v>
      </c>
      <c r="D6030" s="38">
        <v>43235</v>
      </c>
      <c r="E6030" s="89">
        <v>250369</v>
      </c>
      <c r="F6030" s="864">
        <v>419400</v>
      </c>
    </row>
    <row r="6031" spans="1:6">
      <c r="A6031" s="41"/>
      <c r="B6031" s="280" t="s">
        <v>40</v>
      </c>
      <c r="C6031" s="280" t="s">
        <v>19</v>
      </c>
      <c r="D6031" s="38">
        <v>43250</v>
      </c>
      <c r="E6031" s="89">
        <v>178181</v>
      </c>
      <c r="F6031" s="866">
        <v>43255</v>
      </c>
    </row>
    <row r="6032" spans="1:6">
      <c r="A6032" s="41"/>
      <c r="B6032" s="280"/>
      <c r="C6032" s="280"/>
      <c r="D6032" s="38"/>
      <c r="E6032" s="89">
        <v>1</v>
      </c>
    </row>
    <row r="6033" spans="1:5">
      <c r="A6033" s="41"/>
      <c r="B6033" s="280"/>
      <c r="C6033" s="280"/>
      <c r="D6033" s="38"/>
      <c r="E6033" s="89"/>
    </row>
    <row r="6034" spans="1:5">
      <c r="A6034" s="41"/>
      <c r="B6034" s="280"/>
      <c r="C6034" s="282"/>
      <c r="D6034" s="38"/>
      <c r="E6034" s="89"/>
    </row>
    <row r="6035" spans="1:5">
      <c r="A6035" s="41"/>
      <c r="B6035" s="280"/>
      <c r="C6035" s="282"/>
      <c r="D6035" s="86"/>
      <c r="E6035" s="89"/>
    </row>
    <row r="6036" spans="1:5">
      <c r="A6036" s="41"/>
      <c r="B6036" s="280"/>
      <c r="C6036" s="280"/>
      <c r="D6036" s="38"/>
      <c r="E6036" s="89"/>
    </row>
    <row r="6037" spans="1:5">
      <c r="A6037" s="280"/>
      <c r="B6037" s="280"/>
      <c r="C6037" s="280"/>
      <c r="D6037" s="38"/>
      <c r="E6037" s="89"/>
    </row>
    <row r="6038" spans="1:5">
      <c r="A6038" s="41"/>
      <c r="B6038" s="280"/>
      <c r="C6038" s="280"/>
      <c r="D6038" s="38"/>
      <c r="E6038" s="89"/>
    </row>
    <row r="6039" spans="1:5">
      <c r="A6039" s="41"/>
      <c r="B6039" s="281"/>
      <c r="C6039" s="280"/>
      <c r="D6039" s="78"/>
      <c r="E6039" s="89"/>
    </row>
    <row r="6040" spans="1:5">
      <c r="A6040" s="47"/>
      <c r="B6040" s="28"/>
      <c r="C6040" s="27"/>
      <c r="D6040" s="148"/>
      <c r="E6040" s="89"/>
    </row>
    <row r="6041" spans="1:5">
      <c r="A6041" s="47"/>
      <c r="B6041" s="27"/>
      <c r="C6041" s="27"/>
      <c r="D6041" s="27"/>
      <c r="E6041" s="89"/>
    </row>
    <row r="6042" spans="1:5">
      <c r="A6042" s="280"/>
      <c r="B6042" s="280"/>
      <c r="C6042" s="280"/>
      <c r="D6042" s="38"/>
      <c r="E6042" s="89"/>
    </row>
    <row r="6043" spans="1:5">
      <c r="A6043" s="280"/>
      <c r="B6043" s="280"/>
      <c r="C6043" s="280"/>
      <c r="D6043" s="38"/>
      <c r="E6043" s="89"/>
    </row>
    <row r="6044" spans="1:5">
      <c r="A6044" s="41"/>
      <c r="B6044" s="280"/>
      <c r="C6044" s="280"/>
      <c r="D6044" s="38"/>
      <c r="E6044" s="89"/>
    </row>
    <row r="6045" spans="1:5">
      <c r="A6045" s="41"/>
      <c r="B6045" s="280"/>
      <c r="C6045" s="280"/>
      <c r="D6045" s="38"/>
      <c r="E6045" s="89"/>
    </row>
    <row r="6046" spans="1:5">
      <c r="A6046" s="41"/>
      <c r="B6046" s="280"/>
      <c r="C6046" s="280"/>
      <c r="D6046" s="38"/>
      <c r="E6046" s="89"/>
    </row>
    <row r="6047" spans="1:5">
      <c r="A6047" s="280"/>
      <c r="B6047" s="281"/>
      <c r="C6047" s="280"/>
      <c r="D6047" s="45"/>
      <c r="E6047" s="46"/>
    </row>
    <row r="6048" spans="1:5">
      <c r="A6048" s="280"/>
      <c r="B6048" s="281"/>
      <c r="C6048" s="280"/>
      <c r="D6048" s="45"/>
      <c r="E6048" s="46"/>
    </row>
    <row r="6049" spans="1:5">
      <c r="A6049" s="280"/>
      <c r="B6049" s="281"/>
      <c r="C6049" s="280"/>
      <c r="D6049" s="45"/>
      <c r="E6049" s="46"/>
    </row>
    <row r="6050" spans="1:5">
      <c r="A6050" s="280"/>
      <c r="B6050" s="281"/>
      <c r="C6050" s="280"/>
      <c r="D6050" s="45"/>
      <c r="E6050" s="46"/>
    </row>
    <row r="6051" spans="1:5">
      <c r="A6051" s="280"/>
      <c r="B6051" s="281"/>
      <c r="C6051" s="280"/>
      <c r="D6051" s="45"/>
      <c r="E6051" s="46"/>
    </row>
    <row r="6052" spans="1:5">
      <c r="A6052" s="280"/>
      <c r="B6052" s="281"/>
      <c r="C6052" s="280"/>
      <c r="D6052" s="45" t="s">
        <v>29</v>
      </c>
      <c r="E6052" s="46"/>
    </row>
    <row r="6053" spans="1:5">
      <c r="A6053" s="280"/>
      <c r="B6053" s="281"/>
      <c r="C6053" s="280"/>
      <c r="D6053" s="45"/>
      <c r="E6053" s="46"/>
    </row>
    <row r="6054" spans="1:5">
      <c r="A6054" s="47"/>
      <c r="B6054" s="48"/>
      <c r="C6054" s="47"/>
      <c r="D6054" s="49"/>
      <c r="E6054" s="50"/>
    </row>
    <row r="6055" spans="1:5">
      <c r="A6055" s="30"/>
      <c r="B6055" s="51"/>
      <c r="C6055" s="30"/>
      <c r="D6055" s="49"/>
      <c r="E6055" s="50"/>
    </row>
    <row r="6056" spans="1:5">
      <c r="A6056" s="52"/>
      <c r="B6056" s="53"/>
      <c r="C6056" s="1238" t="s">
        <v>801</v>
      </c>
      <c r="D6056" s="1239"/>
      <c r="E6056" s="140">
        <f>SUM(E6029:E6055)</f>
        <v>456662</v>
      </c>
    </row>
    <row r="6057" spans="1:5">
      <c r="A6057" s="55" t="s">
        <v>23</v>
      </c>
      <c r="B6057" s="53"/>
      <c r="C6057" s="28"/>
      <c r="D6057" s="28"/>
      <c r="E6057" s="179"/>
    </row>
    <row r="6058" spans="1:5">
      <c r="A6058" s="19" t="s">
        <v>0</v>
      </c>
      <c r="B6058" s="40"/>
      <c r="C6058" s="40"/>
      <c r="D6058" s="40"/>
      <c r="E6058" s="40"/>
    </row>
    <row r="6059" spans="1:5">
      <c r="A6059" s="19" t="s">
        <v>1</v>
      </c>
    </row>
    <row r="6061" spans="1:5">
      <c r="A6061" s="19"/>
      <c r="B6061" s="20"/>
      <c r="C6061" s="19" t="s">
        <v>2</v>
      </c>
      <c r="D6061" s="22"/>
      <c r="E6061" s="22"/>
    </row>
    <row r="6062" spans="1:5">
      <c r="A6062" s="19" t="s">
        <v>3</v>
      </c>
      <c r="B6062" s="23"/>
      <c r="C6062" s="20"/>
      <c r="D6062" s="22"/>
      <c r="E6062" s="22"/>
    </row>
    <row r="6063" spans="1:5">
      <c r="A6063" s="21"/>
      <c r="B6063" s="23"/>
      <c r="C6063" s="20"/>
      <c r="D6063" s="22"/>
      <c r="E6063" s="22"/>
    </row>
    <row r="6064" spans="1:5">
      <c r="A6064" s="21" t="s">
        <v>489</v>
      </c>
      <c r="B6064" s="23"/>
      <c r="C6064" s="20"/>
      <c r="D6064" s="22"/>
      <c r="E6064" s="22"/>
    </row>
    <row r="6065" spans="1:6">
      <c r="A6065" s="21" t="s">
        <v>5</v>
      </c>
      <c r="B6065" s="24"/>
      <c r="C6065" s="21"/>
      <c r="D6065" s="22"/>
      <c r="E6065" s="22"/>
    </row>
    <row r="6066" spans="1:6">
      <c r="A6066" s="21" t="s">
        <v>6</v>
      </c>
      <c r="B6066" s="24"/>
      <c r="C6066" s="21"/>
      <c r="D6066" s="22"/>
      <c r="E6066" s="22"/>
    </row>
    <row r="6067" spans="1:6">
      <c r="A6067" s="820" t="s">
        <v>7</v>
      </c>
      <c r="B6067" s="26" t="s">
        <v>8</v>
      </c>
      <c r="C6067" s="818" t="s">
        <v>9</v>
      </c>
      <c r="D6067" s="819"/>
      <c r="E6067" s="820" t="s">
        <v>10</v>
      </c>
    </row>
    <row r="6068" spans="1:6">
      <c r="A6068" s="27"/>
      <c r="B6068" s="28" t="s">
        <v>11</v>
      </c>
      <c r="C6068" s="820"/>
      <c r="D6068" s="29"/>
      <c r="E6068" s="27" t="s">
        <v>12</v>
      </c>
    </row>
    <row r="6069" spans="1:6">
      <c r="A6069" s="30"/>
      <c r="B6069" s="31"/>
      <c r="C6069" s="821" t="s">
        <v>13</v>
      </c>
      <c r="D6069" s="822" t="s">
        <v>14</v>
      </c>
      <c r="E6069" s="821"/>
    </row>
    <row r="6070" spans="1:6">
      <c r="A6070" s="34" t="s">
        <v>490</v>
      </c>
      <c r="B6070" s="280" t="s">
        <v>73</v>
      </c>
      <c r="C6070" s="280" t="s">
        <v>803</v>
      </c>
      <c r="D6070" s="38">
        <v>43250</v>
      </c>
      <c r="E6070" s="6">
        <v>-1186599</v>
      </c>
    </row>
    <row r="6071" spans="1:6">
      <c r="A6071" s="280"/>
      <c r="B6071" s="280" t="s">
        <v>40</v>
      </c>
      <c r="C6071" s="280" t="s">
        <v>17</v>
      </c>
      <c r="D6071" s="86">
        <v>43235</v>
      </c>
      <c r="E6071" s="6">
        <f>1530782-109068</f>
        <v>1421714</v>
      </c>
    </row>
    <row r="6072" spans="1:6">
      <c r="A6072" s="41"/>
      <c r="B6072" s="280" t="s">
        <v>40</v>
      </c>
      <c r="C6072" s="280" t="s">
        <v>19</v>
      </c>
      <c r="D6072" s="86">
        <v>43250</v>
      </c>
      <c r="E6072" s="89">
        <f>1288457-318656</f>
        <v>969801</v>
      </c>
      <c r="F6072" s="864" t="s">
        <v>820</v>
      </c>
    </row>
    <row r="6073" spans="1:6">
      <c r="B6073" s="280"/>
      <c r="C6073" s="280"/>
      <c r="D6073" s="86"/>
      <c r="E6073" s="89">
        <v>1</v>
      </c>
    </row>
    <row r="6074" spans="1:6">
      <c r="A6074" s="41"/>
      <c r="B6074" s="280"/>
      <c r="C6074" s="280"/>
      <c r="D6074" s="38"/>
      <c r="E6074" s="89"/>
    </row>
    <row r="6075" spans="1:6">
      <c r="A6075" s="41"/>
      <c r="B6075" s="280"/>
      <c r="C6075" s="282"/>
      <c r="D6075" s="38"/>
      <c r="E6075" s="89"/>
    </row>
    <row r="6076" spans="1:6">
      <c r="A6076" s="41"/>
      <c r="B6076" s="280"/>
      <c r="C6076" s="282"/>
      <c r="D6076" s="86"/>
      <c r="E6076" s="89"/>
    </row>
    <row r="6077" spans="1:6">
      <c r="A6077" s="41"/>
      <c r="B6077" s="280"/>
      <c r="C6077" s="280"/>
      <c r="D6077" s="38"/>
      <c r="E6077" s="89"/>
    </row>
    <row r="6078" spans="1:6">
      <c r="A6078" s="280"/>
      <c r="B6078" s="280"/>
      <c r="C6078" s="280"/>
      <c r="D6078" s="38"/>
      <c r="E6078" s="89"/>
    </row>
    <row r="6079" spans="1:6">
      <c r="A6079" s="41"/>
      <c r="B6079" s="280"/>
      <c r="C6079" s="280"/>
      <c r="D6079" s="38"/>
      <c r="E6079" s="89"/>
    </row>
    <row r="6080" spans="1:6">
      <c r="A6080" s="41"/>
      <c r="B6080" s="281"/>
      <c r="C6080" s="280"/>
      <c r="D6080" s="78"/>
      <c r="E6080" s="89"/>
    </row>
    <row r="6081" spans="1:5">
      <c r="A6081" s="47"/>
      <c r="B6081" s="28"/>
      <c r="C6081" s="27"/>
      <c r="D6081" s="148"/>
      <c r="E6081" s="89"/>
    </row>
    <row r="6082" spans="1:5">
      <c r="A6082" s="47"/>
      <c r="B6082" s="27"/>
      <c r="C6082" s="27"/>
      <c r="D6082" s="27"/>
      <c r="E6082" s="89"/>
    </row>
    <row r="6083" spans="1:5">
      <c r="A6083" s="280"/>
      <c r="B6083" s="280"/>
      <c r="C6083" s="280"/>
      <c r="D6083" s="38"/>
      <c r="E6083" s="89"/>
    </row>
    <row r="6084" spans="1:5">
      <c r="A6084" s="280"/>
      <c r="B6084" s="280"/>
      <c r="C6084" s="280"/>
      <c r="D6084" s="38"/>
      <c r="E6084" s="89"/>
    </row>
    <row r="6085" spans="1:5">
      <c r="A6085" s="41"/>
      <c r="B6085" s="280"/>
      <c r="C6085" s="280"/>
      <c r="D6085" s="38"/>
      <c r="E6085" s="89"/>
    </row>
    <row r="6086" spans="1:5">
      <c r="A6086" s="41"/>
      <c r="B6086" s="280"/>
      <c r="C6086" s="280"/>
      <c r="D6086" s="38"/>
      <c r="E6086" s="89"/>
    </row>
    <row r="6087" spans="1:5">
      <c r="A6087" s="41"/>
      <c r="B6087" s="280"/>
      <c r="C6087" s="280"/>
      <c r="D6087" s="38"/>
      <c r="E6087" s="89"/>
    </row>
    <row r="6088" spans="1:5">
      <c r="A6088" s="280"/>
      <c r="B6088" s="281"/>
      <c r="C6088" s="280"/>
      <c r="D6088" s="45"/>
      <c r="E6088" s="46"/>
    </row>
    <row r="6089" spans="1:5">
      <c r="A6089" s="280"/>
      <c r="B6089" s="281"/>
      <c r="C6089" s="280"/>
      <c r="D6089" s="45"/>
      <c r="E6089" s="46"/>
    </row>
    <row r="6090" spans="1:5">
      <c r="A6090" s="280"/>
      <c r="B6090" s="281"/>
      <c r="C6090" s="280"/>
      <c r="D6090" s="45"/>
      <c r="E6090" s="46"/>
    </row>
    <row r="6091" spans="1:5">
      <c r="A6091" s="280"/>
      <c r="B6091" s="281"/>
      <c r="C6091" s="280"/>
      <c r="D6091" s="45"/>
      <c r="E6091" s="46"/>
    </row>
    <row r="6092" spans="1:5">
      <c r="A6092" s="280"/>
      <c r="B6092" s="281"/>
      <c r="C6092" s="280"/>
      <c r="D6092" s="45"/>
      <c r="E6092" s="46"/>
    </row>
    <row r="6093" spans="1:5">
      <c r="A6093" s="280"/>
      <c r="B6093" s="281"/>
      <c r="C6093" s="280"/>
      <c r="D6093" s="45" t="s">
        <v>29</v>
      </c>
      <c r="E6093" s="46"/>
    </row>
    <row r="6094" spans="1:5">
      <c r="A6094" s="280"/>
      <c r="B6094" s="281"/>
      <c r="C6094" s="280"/>
      <c r="D6094" s="45"/>
      <c r="E6094" s="46"/>
    </row>
    <row r="6095" spans="1:5">
      <c r="A6095" s="47"/>
      <c r="B6095" s="48"/>
      <c r="C6095" s="47"/>
      <c r="D6095" s="49"/>
      <c r="E6095" s="50"/>
    </row>
    <row r="6096" spans="1:5">
      <c r="A6096" s="30"/>
      <c r="B6096" s="51"/>
      <c r="C6096" s="30"/>
      <c r="D6096" s="49"/>
      <c r="E6096" s="50"/>
    </row>
    <row r="6097" spans="1:5">
      <c r="A6097" s="52"/>
      <c r="B6097" s="53"/>
      <c r="C6097" s="1238" t="s">
        <v>801</v>
      </c>
      <c r="D6097" s="1239"/>
      <c r="E6097" s="140">
        <f>SUM(E6070:E6096)</f>
        <v>1204917</v>
      </c>
    </row>
    <row r="6098" spans="1:5">
      <c r="A6098" s="55" t="s">
        <v>23</v>
      </c>
      <c r="B6098" s="53"/>
      <c r="C6098" s="28"/>
      <c r="D6098" s="28"/>
      <c r="E6098" s="179"/>
    </row>
    <row r="6099" spans="1:5">
      <c r="A6099" s="19" t="s">
        <v>0</v>
      </c>
      <c r="B6099" s="40"/>
      <c r="C6099" s="40"/>
      <c r="D6099" s="40"/>
      <c r="E6099" s="40"/>
    </row>
    <row r="6100" spans="1:5">
      <c r="A6100" s="19" t="s">
        <v>1</v>
      </c>
    </row>
    <row r="6102" spans="1:5">
      <c r="A6102" s="19"/>
      <c r="B6102" s="20"/>
      <c r="C6102" s="19" t="s">
        <v>2</v>
      </c>
      <c r="D6102" s="22"/>
      <c r="E6102" s="22"/>
    </row>
    <row r="6103" spans="1:5">
      <c r="A6103" s="19" t="s">
        <v>3</v>
      </c>
      <c r="B6103" s="23"/>
      <c r="C6103" s="20"/>
      <c r="D6103" s="22"/>
      <c r="E6103" s="22"/>
    </row>
    <row r="6104" spans="1:5">
      <c r="A6104" s="21"/>
      <c r="B6104" s="23"/>
      <c r="C6104" s="20"/>
      <c r="D6104" s="22"/>
      <c r="E6104" s="22"/>
    </row>
    <row r="6105" spans="1:5">
      <c r="A6105" s="21" t="s">
        <v>491</v>
      </c>
      <c r="B6105" s="23"/>
      <c r="C6105" s="20"/>
      <c r="D6105" s="22"/>
      <c r="E6105" s="22"/>
    </row>
    <row r="6106" spans="1:5">
      <c r="A6106" s="21" t="s">
        <v>5</v>
      </c>
      <c r="B6106" s="24"/>
      <c r="C6106" s="21"/>
      <c r="D6106" s="22"/>
      <c r="E6106" s="22"/>
    </row>
    <row r="6107" spans="1:5">
      <c r="A6107" s="21" t="s">
        <v>6</v>
      </c>
      <c r="B6107" s="24"/>
      <c r="C6107" s="21"/>
      <c r="D6107" s="22"/>
      <c r="E6107" s="22"/>
    </row>
    <row r="6108" spans="1:5">
      <c r="A6108" s="820" t="s">
        <v>7</v>
      </c>
      <c r="B6108" s="26" t="s">
        <v>8</v>
      </c>
      <c r="C6108" s="818" t="s">
        <v>9</v>
      </c>
      <c r="D6108" s="819"/>
      <c r="E6108" s="820" t="s">
        <v>10</v>
      </c>
    </row>
    <row r="6109" spans="1:5">
      <c r="A6109" s="27"/>
      <c r="B6109" s="28" t="s">
        <v>11</v>
      </c>
      <c r="C6109" s="820"/>
      <c r="D6109" s="29"/>
      <c r="E6109" s="27" t="s">
        <v>12</v>
      </c>
    </row>
    <row r="6110" spans="1:5">
      <c r="A6110" s="30"/>
      <c r="B6110" s="31"/>
      <c r="C6110" s="821" t="s">
        <v>13</v>
      </c>
      <c r="D6110" s="822" t="s">
        <v>14</v>
      </c>
      <c r="E6110" s="821"/>
    </row>
    <row r="6111" spans="1:5">
      <c r="A6111" s="34" t="s">
        <v>492</v>
      </c>
      <c r="B6111" s="280" t="s">
        <v>121</v>
      </c>
      <c r="C6111" s="280" t="s">
        <v>17</v>
      </c>
      <c r="D6111" s="86">
        <v>42658</v>
      </c>
      <c r="E6111" s="90">
        <v>-3556</v>
      </c>
    </row>
    <row r="6112" spans="1:5">
      <c r="A6112" s="280"/>
      <c r="B6112" s="280" t="s">
        <v>36</v>
      </c>
      <c r="C6112" s="280" t="s">
        <v>19</v>
      </c>
      <c r="D6112" s="86">
        <v>42674</v>
      </c>
      <c r="E6112" s="90">
        <v>-28984</v>
      </c>
    </row>
    <row r="6113" spans="1:5">
      <c r="A6113" s="41"/>
      <c r="B6113" s="280" t="s">
        <v>18</v>
      </c>
      <c r="C6113" s="280" t="s">
        <v>19</v>
      </c>
      <c r="D6113" s="38">
        <v>42766</v>
      </c>
      <c r="E6113" s="89">
        <v>687661</v>
      </c>
    </row>
    <row r="6114" spans="1:5">
      <c r="A6114" s="41"/>
      <c r="B6114" s="280" t="s">
        <v>18</v>
      </c>
      <c r="C6114" s="280" t="s">
        <v>17</v>
      </c>
      <c r="D6114" s="38">
        <v>42781</v>
      </c>
      <c r="E6114" s="89">
        <v>437018</v>
      </c>
    </row>
    <row r="6115" spans="1:5">
      <c r="A6115" s="41"/>
      <c r="B6115" s="280" t="s">
        <v>18</v>
      </c>
      <c r="C6115" s="282" t="s">
        <v>19</v>
      </c>
      <c r="D6115" s="38">
        <v>42794</v>
      </c>
      <c r="E6115" s="89">
        <v>862809</v>
      </c>
    </row>
    <row r="6116" spans="1:5">
      <c r="A6116" s="41"/>
      <c r="B6116" s="280" t="s">
        <v>18</v>
      </c>
      <c r="C6116" s="282" t="s">
        <v>17</v>
      </c>
      <c r="D6116" s="86">
        <v>42809</v>
      </c>
      <c r="E6116" s="89">
        <v>909061</v>
      </c>
    </row>
    <row r="6117" spans="1:5">
      <c r="A6117" s="41"/>
      <c r="B6117" s="280"/>
      <c r="C6117" s="280" t="s">
        <v>493</v>
      </c>
      <c r="D6117" s="38">
        <v>42855</v>
      </c>
      <c r="E6117" s="90">
        <v>-809</v>
      </c>
    </row>
    <row r="6118" spans="1:5">
      <c r="A6118" s="41"/>
      <c r="B6118" s="280"/>
      <c r="C6118" s="280" t="s">
        <v>493</v>
      </c>
      <c r="D6118" s="38">
        <v>42855</v>
      </c>
      <c r="E6118" s="90">
        <v>-17061</v>
      </c>
    </row>
    <row r="6119" spans="1:5">
      <c r="A6119" s="280"/>
      <c r="B6119" s="280"/>
      <c r="C6119" s="280" t="s">
        <v>494</v>
      </c>
      <c r="D6119" s="38">
        <v>42978</v>
      </c>
      <c r="E6119" s="90">
        <v>-112000</v>
      </c>
    </row>
    <row r="6120" spans="1:5">
      <c r="A6120" s="41"/>
      <c r="B6120" s="280"/>
      <c r="C6120" s="280" t="s">
        <v>494</v>
      </c>
      <c r="D6120" s="38">
        <v>42978</v>
      </c>
      <c r="E6120" s="90">
        <v>-152000</v>
      </c>
    </row>
    <row r="6121" spans="1:5">
      <c r="A6121" s="41"/>
      <c r="B6121" s="281"/>
      <c r="C6121" s="280" t="s">
        <v>494</v>
      </c>
      <c r="D6121" s="38">
        <v>42978</v>
      </c>
      <c r="E6121" s="90">
        <v>-439000</v>
      </c>
    </row>
    <row r="6122" spans="1:5">
      <c r="A6122" s="47"/>
      <c r="B6122" s="28"/>
      <c r="C6122" s="280" t="s">
        <v>495</v>
      </c>
      <c r="D6122" s="147">
        <v>43039</v>
      </c>
      <c r="E6122" s="90">
        <v>-709999.8</v>
      </c>
    </row>
    <row r="6123" spans="1:5">
      <c r="A6123" s="47"/>
      <c r="B6123" s="27"/>
      <c r="C6123" s="280" t="s">
        <v>496</v>
      </c>
      <c r="D6123" s="38">
        <v>43069</v>
      </c>
      <c r="E6123" s="90">
        <v>-682000</v>
      </c>
    </row>
    <row r="6124" spans="1:5">
      <c r="A6124" s="280"/>
      <c r="B6124" s="280"/>
      <c r="C6124" s="280" t="s">
        <v>496</v>
      </c>
      <c r="D6124" s="38">
        <v>43069</v>
      </c>
      <c r="E6124" s="90">
        <v>-93741.3</v>
      </c>
    </row>
    <row r="6125" spans="1:5">
      <c r="A6125" s="280"/>
      <c r="B6125" s="280"/>
      <c r="C6125" s="280"/>
      <c r="D6125" s="38"/>
      <c r="E6125" s="89"/>
    </row>
    <row r="6126" spans="1:5">
      <c r="A6126" s="41"/>
      <c r="B6126" s="280"/>
      <c r="C6126" s="280"/>
      <c r="D6126" s="38"/>
      <c r="E6126" s="89"/>
    </row>
    <row r="6127" spans="1:5">
      <c r="A6127" s="41"/>
      <c r="B6127" s="280"/>
      <c r="C6127" s="280"/>
      <c r="D6127" s="38"/>
      <c r="E6127" s="89"/>
    </row>
    <row r="6128" spans="1:5">
      <c r="A6128" s="41"/>
      <c r="B6128" s="280"/>
      <c r="C6128" s="280"/>
      <c r="D6128" s="38"/>
      <c r="E6128" s="89"/>
    </row>
    <row r="6129" spans="1:5">
      <c r="A6129" s="280"/>
      <c r="B6129" s="281"/>
      <c r="C6129" s="280"/>
      <c r="D6129" s="45"/>
      <c r="E6129" s="46"/>
    </row>
    <row r="6130" spans="1:5">
      <c r="A6130" s="280"/>
      <c r="B6130" s="281"/>
      <c r="C6130" s="280"/>
      <c r="D6130" s="45"/>
      <c r="E6130" s="46"/>
    </row>
    <row r="6131" spans="1:5">
      <c r="A6131" s="280"/>
      <c r="B6131" s="281"/>
      <c r="C6131" s="280"/>
      <c r="D6131" s="45" t="s">
        <v>29</v>
      </c>
      <c r="E6131" s="46"/>
    </row>
    <row r="6132" spans="1:5">
      <c r="A6132" s="280"/>
      <c r="B6132" s="281"/>
      <c r="C6132" s="280"/>
      <c r="D6132" s="45"/>
      <c r="E6132" s="46"/>
    </row>
    <row r="6133" spans="1:5">
      <c r="A6133" s="280"/>
      <c r="B6133" s="281"/>
      <c r="C6133" s="280"/>
      <c r="D6133" s="45"/>
      <c r="E6133" s="46"/>
    </row>
    <row r="6134" spans="1:5">
      <c r="A6134" s="280"/>
      <c r="B6134" s="281"/>
      <c r="C6134" s="280"/>
      <c r="D6134" s="45"/>
      <c r="E6134" s="46"/>
    </row>
    <row r="6135" spans="1:5">
      <c r="A6135" s="280"/>
      <c r="B6135" s="281"/>
      <c r="C6135" s="280"/>
      <c r="D6135" s="45"/>
      <c r="E6135" s="46"/>
    </row>
    <row r="6136" spans="1:5">
      <c r="A6136" s="47"/>
      <c r="B6136" s="48"/>
      <c r="C6136" s="47"/>
      <c r="D6136" s="49"/>
      <c r="E6136" s="50"/>
    </row>
    <row r="6137" spans="1:5">
      <c r="A6137" s="30"/>
      <c r="B6137" s="51"/>
      <c r="C6137" s="30"/>
      <c r="D6137" s="49"/>
      <c r="E6137" s="50"/>
    </row>
    <row r="6138" spans="1:5">
      <c r="A6138" s="52"/>
      <c r="B6138" s="53"/>
      <c r="C6138" s="1238" t="s">
        <v>801</v>
      </c>
      <c r="D6138" s="1239"/>
      <c r="E6138" s="140">
        <f>SUM(E6111:E6137)</f>
        <v>657397.89999999991</v>
      </c>
    </row>
    <row r="6139" spans="1:5">
      <c r="A6139" s="55" t="s">
        <v>23</v>
      </c>
      <c r="B6139" s="53"/>
      <c r="C6139" s="28"/>
      <c r="D6139" s="28"/>
      <c r="E6139" s="179"/>
    </row>
    <row r="6140" spans="1:5">
      <c r="A6140" s="19" t="s">
        <v>0</v>
      </c>
      <c r="B6140" s="40"/>
      <c r="C6140" s="40"/>
      <c r="D6140" s="40"/>
      <c r="E6140" s="40"/>
    </row>
    <row r="6141" spans="1:5">
      <c r="A6141" s="19" t="s">
        <v>1</v>
      </c>
    </row>
    <row r="6143" spans="1:5">
      <c r="A6143" s="19"/>
      <c r="B6143" s="20"/>
      <c r="C6143" s="19" t="s">
        <v>2</v>
      </c>
      <c r="D6143" s="22"/>
      <c r="E6143" s="22"/>
    </row>
    <row r="6144" spans="1:5">
      <c r="A6144" s="19" t="s">
        <v>3</v>
      </c>
      <c r="B6144" s="23"/>
      <c r="C6144" s="20"/>
      <c r="D6144" s="22"/>
      <c r="E6144" s="22"/>
    </row>
    <row r="6145" spans="1:7">
      <c r="A6145" s="21"/>
      <c r="B6145" s="23"/>
      <c r="C6145" s="20"/>
      <c r="D6145" s="22"/>
      <c r="E6145" s="22"/>
    </row>
    <row r="6146" spans="1:7">
      <c r="A6146" s="21" t="s">
        <v>497</v>
      </c>
      <c r="B6146" s="23"/>
      <c r="C6146" s="20"/>
      <c r="D6146" s="22"/>
      <c r="E6146" s="22"/>
    </row>
    <row r="6147" spans="1:7">
      <c r="A6147" s="21" t="s">
        <v>5</v>
      </c>
      <c r="B6147" s="24"/>
      <c r="C6147" s="21"/>
      <c r="D6147" s="22"/>
      <c r="E6147" s="22"/>
    </row>
    <row r="6148" spans="1:7">
      <c r="A6148" s="21" t="s">
        <v>6</v>
      </c>
      <c r="B6148" s="24"/>
      <c r="C6148" s="21"/>
      <c r="D6148" s="22"/>
      <c r="E6148" s="22"/>
    </row>
    <row r="6149" spans="1:7">
      <c r="A6149" s="820" t="s">
        <v>7</v>
      </c>
      <c r="B6149" s="26" t="s">
        <v>8</v>
      </c>
      <c r="C6149" s="818" t="s">
        <v>9</v>
      </c>
      <c r="D6149" s="819"/>
      <c r="E6149" s="820" t="s">
        <v>10</v>
      </c>
    </row>
    <row r="6150" spans="1:7">
      <c r="A6150" s="27"/>
      <c r="B6150" s="28" t="s">
        <v>11</v>
      </c>
      <c r="C6150" s="820"/>
      <c r="D6150" s="29"/>
      <c r="E6150" s="27" t="s">
        <v>12</v>
      </c>
    </row>
    <row r="6151" spans="1:7">
      <c r="A6151" s="30"/>
      <c r="B6151" s="31"/>
      <c r="C6151" s="821" t="s">
        <v>13</v>
      </c>
      <c r="D6151" s="822" t="s">
        <v>14</v>
      </c>
      <c r="E6151" s="821"/>
    </row>
    <row r="6152" spans="1:7">
      <c r="A6152" s="34" t="s">
        <v>498</v>
      </c>
      <c r="B6152" s="280" t="s">
        <v>18</v>
      </c>
      <c r="C6152" s="280" t="s">
        <v>19</v>
      </c>
      <c r="D6152" s="38">
        <v>43220</v>
      </c>
      <c r="E6152" s="89">
        <v>1680863</v>
      </c>
      <c r="F6152" s="866">
        <v>43268</v>
      </c>
    </row>
    <row r="6153" spans="1:7">
      <c r="A6153" s="41"/>
      <c r="B6153" s="636" t="s">
        <v>18</v>
      </c>
      <c r="C6153" s="636" t="s">
        <v>17</v>
      </c>
      <c r="D6153" s="637">
        <v>43235</v>
      </c>
      <c r="E6153" s="6">
        <v>1580124</v>
      </c>
      <c r="F6153" s="867">
        <v>43249</v>
      </c>
      <c r="G6153" s="860" t="s">
        <v>815</v>
      </c>
    </row>
    <row r="6154" spans="1:7">
      <c r="A6154" s="41"/>
      <c r="B6154" s="280" t="s">
        <v>18</v>
      </c>
      <c r="C6154" s="280" t="s">
        <v>19</v>
      </c>
      <c r="D6154" s="38">
        <v>43250</v>
      </c>
      <c r="E6154" s="89">
        <v>870410</v>
      </c>
      <c r="F6154" s="864" t="s">
        <v>829</v>
      </c>
    </row>
    <row r="6155" spans="1:7">
      <c r="A6155" s="41"/>
      <c r="B6155" s="280"/>
      <c r="C6155" s="280"/>
      <c r="D6155" s="38"/>
      <c r="E6155" s="89"/>
    </row>
    <row r="6156" spans="1:7">
      <c r="B6156" s="280"/>
      <c r="C6156" s="280"/>
      <c r="D6156" s="86"/>
      <c r="E6156" s="89"/>
    </row>
    <row r="6157" spans="1:7">
      <c r="A6157" s="41"/>
      <c r="B6157" s="280"/>
      <c r="C6157" s="282"/>
      <c r="D6157" s="38"/>
      <c r="E6157" s="89"/>
    </row>
    <row r="6158" spans="1:7">
      <c r="A6158" s="41"/>
      <c r="B6158" s="280"/>
      <c r="C6158" s="282"/>
      <c r="D6158" s="86"/>
      <c r="E6158" s="89"/>
    </row>
    <row r="6159" spans="1:7">
      <c r="A6159" s="41"/>
      <c r="B6159" s="280"/>
      <c r="C6159" s="280"/>
      <c r="D6159" s="38"/>
      <c r="E6159" s="89"/>
    </row>
    <row r="6160" spans="1:7">
      <c r="A6160" s="280"/>
      <c r="B6160" s="280"/>
      <c r="C6160" s="280"/>
      <c r="D6160" s="38"/>
      <c r="E6160" s="89"/>
    </row>
    <row r="6161" spans="1:5">
      <c r="A6161" s="41"/>
      <c r="B6161" s="280"/>
      <c r="C6161" s="280"/>
      <c r="D6161" s="38"/>
      <c r="E6161" s="89"/>
    </row>
    <row r="6162" spans="1:5">
      <c r="A6162" s="41"/>
      <c r="B6162" s="281"/>
      <c r="C6162" s="280"/>
      <c r="D6162" s="78"/>
      <c r="E6162" s="89"/>
    </row>
    <row r="6163" spans="1:5">
      <c r="A6163" s="47"/>
      <c r="B6163" s="28"/>
      <c r="C6163" s="27"/>
      <c r="D6163" s="148"/>
      <c r="E6163" s="89"/>
    </row>
    <row r="6164" spans="1:5">
      <c r="A6164" s="47"/>
      <c r="B6164" s="27"/>
      <c r="C6164" s="27"/>
      <c r="D6164" s="27"/>
      <c r="E6164" s="89"/>
    </row>
    <row r="6165" spans="1:5">
      <c r="A6165" s="280"/>
      <c r="B6165" s="280"/>
      <c r="C6165" s="280"/>
      <c r="D6165" s="38"/>
      <c r="E6165" s="89"/>
    </row>
    <row r="6166" spans="1:5">
      <c r="A6166" s="280"/>
      <c r="B6166" s="280"/>
      <c r="C6166" s="280"/>
      <c r="D6166" s="38"/>
      <c r="E6166" s="89"/>
    </row>
    <row r="6167" spans="1:5">
      <c r="A6167" s="41"/>
      <c r="B6167" s="280"/>
      <c r="C6167" s="280"/>
      <c r="D6167" s="38"/>
      <c r="E6167" s="89"/>
    </row>
    <row r="6168" spans="1:5">
      <c r="A6168" s="41"/>
      <c r="B6168" s="280"/>
      <c r="C6168" s="280"/>
      <c r="D6168" s="38"/>
      <c r="E6168" s="89"/>
    </row>
    <row r="6169" spans="1:5">
      <c r="A6169" s="41"/>
      <c r="B6169" s="280"/>
      <c r="C6169" s="280"/>
      <c r="D6169" s="38"/>
      <c r="E6169" s="89"/>
    </row>
    <row r="6170" spans="1:5">
      <c r="A6170" s="41"/>
      <c r="B6170" s="280"/>
      <c r="C6170" s="280"/>
      <c r="D6170" s="38"/>
      <c r="E6170" s="89"/>
    </row>
    <row r="6171" spans="1:5">
      <c r="A6171" s="41"/>
      <c r="B6171" s="280"/>
      <c r="C6171" s="280"/>
      <c r="D6171" s="38"/>
      <c r="E6171" s="89"/>
    </row>
    <row r="6172" spans="1:5">
      <c r="A6172" s="41"/>
      <c r="B6172" s="280"/>
      <c r="C6172" s="280"/>
      <c r="D6172" s="38"/>
      <c r="E6172" s="89"/>
    </row>
    <row r="6173" spans="1:5">
      <c r="A6173" s="280"/>
      <c r="B6173" s="281"/>
      <c r="C6173" s="280"/>
      <c r="D6173" s="45"/>
      <c r="E6173" s="46"/>
    </row>
    <row r="6174" spans="1:5">
      <c r="A6174" s="280"/>
      <c r="B6174" s="281"/>
      <c r="C6174" s="280"/>
      <c r="D6174" s="45"/>
      <c r="E6174" s="46"/>
    </row>
    <row r="6175" spans="1:5">
      <c r="A6175" s="280"/>
      <c r="B6175" s="281"/>
      <c r="C6175" s="280"/>
      <c r="D6175" s="45" t="s">
        <v>29</v>
      </c>
      <c r="E6175" s="46"/>
    </row>
    <row r="6176" spans="1:5">
      <c r="A6176" s="280"/>
      <c r="B6176" s="281"/>
      <c r="C6176" s="280"/>
      <c r="D6176" s="45"/>
      <c r="E6176" s="46"/>
    </row>
    <row r="6177" spans="1:5">
      <c r="A6177" s="47"/>
      <c r="B6177" s="48"/>
      <c r="C6177" s="47"/>
      <c r="D6177" s="49"/>
      <c r="E6177" s="50"/>
    </row>
    <row r="6178" spans="1:5">
      <c r="A6178" s="30"/>
      <c r="B6178" s="51"/>
      <c r="C6178" s="30"/>
      <c r="D6178" s="49"/>
      <c r="E6178" s="50"/>
    </row>
    <row r="6179" spans="1:5">
      <c r="A6179" s="52"/>
      <c r="B6179" s="53"/>
      <c r="C6179" s="188" t="s">
        <v>802</v>
      </c>
      <c r="D6179" s="189"/>
      <c r="E6179" s="140">
        <f>SUM(E6152:E6178)</f>
        <v>4131397</v>
      </c>
    </row>
    <row r="6180" spans="1:5">
      <c r="A6180" s="55" t="s">
        <v>23</v>
      </c>
      <c r="B6180" s="53"/>
      <c r="C6180" s="28"/>
      <c r="D6180" s="28"/>
      <c r="E6180" s="179"/>
    </row>
    <row r="6181" spans="1:5">
      <c r="A6181" s="19" t="s">
        <v>0</v>
      </c>
      <c r="B6181" s="40"/>
      <c r="C6181" s="40"/>
      <c r="D6181" s="40"/>
      <c r="E6181" s="40"/>
    </row>
    <row r="6182" spans="1:5">
      <c r="A6182" s="19" t="s">
        <v>1</v>
      </c>
    </row>
    <row r="6184" spans="1:5">
      <c r="A6184" s="19"/>
      <c r="B6184" s="20"/>
      <c r="C6184" s="19" t="s">
        <v>2</v>
      </c>
      <c r="D6184" s="22"/>
      <c r="E6184" s="22"/>
    </row>
    <row r="6185" spans="1:5">
      <c r="A6185" s="19" t="s">
        <v>3</v>
      </c>
      <c r="B6185" s="23"/>
      <c r="C6185" s="20"/>
      <c r="D6185" s="22"/>
      <c r="E6185" s="22"/>
    </row>
    <row r="6186" spans="1:5">
      <c r="A6186" s="21"/>
      <c r="B6186" s="23"/>
      <c r="C6186" s="20"/>
      <c r="D6186" s="22"/>
      <c r="E6186" s="22"/>
    </row>
    <row r="6187" spans="1:5">
      <c r="A6187" s="21" t="s">
        <v>499</v>
      </c>
      <c r="B6187" s="23"/>
      <c r="C6187" s="20"/>
      <c r="D6187" s="22"/>
      <c r="E6187" s="22"/>
    </row>
    <row r="6188" spans="1:5">
      <c r="A6188" s="21" t="s">
        <v>5</v>
      </c>
      <c r="B6188" s="24"/>
      <c r="C6188" s="21"/>
      <c r="D6188" s="22"/>
      <c r="E6188" s="22"/>
    </row>
    <row r="6189" spans="1:5">
      <c r="A6189" s="21" t="s">
        <v>6</v>
      </c>
      <c r="B6189" s="24"/>
      <c r="C6189" s="21"/>
      <c r="D6189" s="22"/>
      <c r="E6189" s="22"/>
    </row>
    <row r="6190" spans="1:5">
      <c r="A6190" s="820" t="s">
        <v>7</v>
      </c>
      <c r="B6190" s="26" t="s">
        <v>8</v>
      </c>
      <c r="C6190" s="818" t="s">
        <v>9</v>
      </c>
      <c r="D6190" s="819"/>
      <c r="E6190" s="820" t="s">
        <v>10</v>
      </c>
    </row>
    <row r="6191" spans="1:5">
      <c r="A6191" s="27"/>
      <c r="B6191" s="28" t="s">
        <v>11</v>
      </c>
      <c r="C6191" s="820"/>
      <c r="D6191" s="29"/>
      <c r="E6191" s="27" t="s">
        <v>12</v>
      </c>
    </row>
    <row r="6192" spans="1:5">
      <c r="A6192" s="30"/>
      <c r="B6192" s="31"/>
      <c r="C6192" s="821" t="s">
        <v>13</v>
      </c>
      <c r="D6192" s="822" t="s">
        <v>14</v>
      </c>
      <c r="E6192" s="821"/>
    </row>
    <row r="6193" spans="1:5">
      <c r="A6193" s="34" t="s">
        <v>500</v>
      </c>
      <c r="B6193" s="280" t="s">
        <v>18</v>
      </c>
      <c r="C6193" s="280" t="s">
        <v>19</v>
      </c>
      <c r="D6193" s="38">
        <v>43250</v>
      </c>
      <c r="E6193" s="6">
        <v>42764</v>
      </c>
    </row>
    <row r="6194" spans="1:5">
      <c r="A6194" s="280"/>
      <c r="B6194" s="280"/>
      <c r="C6194" s="280"/>
      <c r="D6194" s="38"/>
      <c r="E6194" s="89"/>
    </row>
    <row r="6195" spans="1:5">
      <c r="A6195" s="41"/>
      <c r="B6195" s="280"/>
      <c r="C6195" s="280"/>
      <c r="D6195" s="38"/>
      <c r="E6195" s="89"/>
    </row>
    <row r="6196" spans="1:5">
      <c r="A6196" s="41"/>
      <c r="B6196" s="280"/>
      <c r="C6196" s="282"/>
      <c r="D6196" s="38"/>
      <c r="E6196" s="89"/>
    </row>
    <row r="6197" spans="1:5">
      <c r="A6197" s="41"/>
      <c r="B6197" s="280"/>
      <c r="C6197" s="282"/>
      <c r="D6197" s="86"/>
      <c r="E6197" s="89"/>
    </row>
    <row r="6198" spans="1:5">
      <c r="A6198" s="41"/>
      <c r="B6198" s="280"/>
      <c r="C6198" s="282"/>
      <c r="D6198" s="38"/>
      <c r="E6198" s="89"/>
    </row>
    <row r="6199" spans="1:5">
      <c r="A6199" s="41"/>
      <c r="B6199" s="280"/>
      <c r="C6199" s="282"/>
      <c r="D6199" s="86"/>
      <c r="E6199" s="89"/>
    </row>
    <row r="6200" spans="1:5">
      <c r="A6200" s="41"/>
      <c r="B6200" s="280"/>
      <c r="C6200" s="280"/>
      <c r="D6200" s="38"/>
      <c r="E6200" s="89"/>
    </row>
    <row r="6201" spans="1:5">
      <c r="A6201" s="280"/>
      <c r="B6201" s="280"/>
      <c r="C6201" s="280"/>
      <c r="D6201" s="38"/>
      <c r="E6201" s="89"/>
    </row>
    <row r="6202" spans="1:5">
      <c r="A6202" s="41"/>
      <c r="B6202" s="280"/>
      <c r="C6202" s="280"/>
      <c r="D6202" s="38"/>
      <c r="E6202" s="89"/>
    </row>
    <row r="6203" spans="1:5">
      <c r="A6203" s="41"/>
      <c r="B6203" s="281"/>
      <c r="C6203" s="280"/>
      <c r="D6203" s="78"/>
      <c r="E6203" s="89"/>
    </row>
    <row r="6204" spans="1:5">
      <c r="A6204" s="47"/>
      <c r="B6204" s="28"/>
      <c r="C6204" s="27"/>
      <c r="D6204" s="148"/>
      <c r="E6204" s="89"/>
    </row>
    <row r="6205" spans="1:5">
      <c r="A6205" s="47"/>
      <c r="B6205" s="27"/>
      <c r="C6205" s="27"/>
      <c r="D6205" s="27"/>
      <c r="E6205" s="89"/>
    </row>
    <row r="6206" spans="1:5">
      <c r="A6206" s="280"/>
      <c r="B6206" s="280"/>
      <c r="C6206" s="280"/>
      <c r="D6206" s="38"/>
      <c r="E6206" s="89"/>
    </row>
    <row r="6207" spans="1:5">
      <c r="A6207" s="280"/>
      <c r="B6207" s="280"/>
      <c r="C6207" s="280"/>
      <c r="D6207" s="38"/>
      <c r="E6207" s="89"/>
    </row>
    <row r="6208" spans="1:5">
      <c r="A6208" s="41"/>
      <c r="B6208" s="280"/>
      <c r="C6208" s="280"/>
      <c r="D6208" s="38"/>
      <c r="E6208" s="89"/>
    </row>
    <row r="6209" spans="1:5">
      <c r="A6209" s="41"/>
      <c r="B6209" s="280"/>
      <c r="C6209" s="280"/>
      <c r="D6209" s="38"/>
      <c r="E6209" s="89"/>
    </row>
    <row r="6210" spans="1:5">
      <c r="A6210" s="41"/>
      <c r="B6210" s="280"/>
      <c r="C6210" s="280"/>
      <c r="D6210" s="38"/>
      <c r="E6210" s="89"/>
    </row>
    <row r="6211" spans="1:5">
      <c r="A6211" s="280"/>
      <c r="B6211" s="281"/>
      <c r="C6211" s="280"/>
      <c r="D6211" s="45"/>
      <c r="E6211" s="46"/>
    </row>
    <row r="6212" spans="1:5">
      <c r="A6212" s="280"/>
      <c r="B6212" s="281"/>
      <c r="C6212" s="280"/>
      <c r="D6212" s="45"/>
      <c r="E6212" s="46"/>
    </row>
    <row r="6213" spans="1:5">
      <c r="A6213" s="280"/>
      <c r="B6213" s="281"/>
      <c r="C6213" s="280"/>
      <c r="D6213" s="45"/>
      <c r="E6213" s="46"/>
    </row>
    <row r="6214" spans="1:5">
      <c r="A6214" s="280"/>
      <c r="B6214" s="281"/>
      <c r="C6214" s="280"/>
      <c r="D6214" s="45"/>
      <c r="E6214" s="46"/>
    </row>
    <row r="6215" spans="1:5">
      <c r="A6215" s="280"/>
      <c r="B6215" s="281"/>
      <c r="C6215" s="280"/>
      <c r="D6215" s="45"/>
      <c r="E6215" s="46"/>
    </row>
    <row r="6216" spans="1:5">
      <c r="A6216" s="280"/>
      <c r="B6216" s="281"/>
      <c r="C6216" s="280"/>
      <c r="D6216" s="45" t="s">
        <v>29</v>
      </c>
      <c r="E6216" s="46"/>
    </row>
    <row r="6217" spans="1:5">
      <c r="A6217" s="280"/>
      <c r="B6217" s="281"/>
      <c r="C6217" s="280"/>
      <c r="D6217" s="45"/>
      <c r="E6217" s="46"/>
    </row>
    <row r="6218" spans="1:5">
      <c r="A6218" s="47"/>
      <c r="B6218" s="48"/>
      <c r="C6218" s="47"/>
      <c r="D6218" s="49"/>
      <c r="E6218" s="50"/>
    </row>
    <row r="6219" spans="1:5">
      <c r="A6219" s="30"/>
      <c r="B6219" s="51"/>
      <c r="C6219" s="30"/>
      <c r="D6219" s="49"/>
      <c r="E6219" s="50"/>
    </row>
    <row r="6220" spans="1:5">
      <c r="A6220" s="52"/>
      <c r="B6220" s="53"/>
      <c r="C6220" s="1238" t="s">
        <v>736</v>
      </c>
      <c r="D6220" s="1239"/>
      <c r="E6220" s="140">
        <f>SUM(E6193:E6219)</f>
        <v>42764</v>
      </c>
    </row>
    <row r="6221" spans="1:5">
      <c r="A6221" s="55" t="s">
        <v>23</v>
      </c>
      <c r="B6221" s="53"/>
      <c r="C6221" s="28"/>
      <c r="D6221" s="28"/>
      <c r="E6221" s="179"/>
    </row>
    <row r="6222" spans="1:5">
      <c r="A6222" s="19" t="s">
        <v>0</v>
      </c>
      <c r="B6222" s="40"/>
      <c r="C6222" s="40"/>
      <c r="D6222" s="40"/>
      <c r="E6222" s="40"/>
    </row>
    <row r="6223" spans="1:5">
      <c r="A6223" s="19" t="s">
        <v>1</v>
      </c>
    </row>
    <row r="6225" spans="1:6">
      <c r="A6225" s="19"/>
      <c r="B6225" s="20"/>
      <c r="C6225" s="19" t="s">
        <v>2</v>
      </c>
      <c r="D6225" s="22"/>
      <c r="E6225" s="22"/>
    </row>
    <row r="6226" spans="1:6">
      <c r="A6226" s="19" t="s">
        <v>3</v>
      </c>
      <c r="B6226" s="23"/>
      <c r="C6226" s="20"/>
      <c r="D6226" s="22"/>
      <c r="E6226" s="22"/>
    </row>
    <row r="6227" spans="1:6">
      <c r="A6227" s="21"/>
      <c r="B6227" s="23"/>
      <c r="C6227" s="20"/>
      <c r="D6227" s="22"/>
      <c r="E6227" s="22"/>
    </row>
    <row r="6228" spans="1:6">
      <c r="A6228" s="21" t="s">
        <v>501</v>
      </c>
      <c r="B6228" s="23"/>
      <c r="C6228" s="20"/>
      <c r="D6228" s="22"/>
      <c r="E6228" s="22"/>
    </row>
    <row r="6229" spans="1:6">
      <c r="A6229" s="21" t="s">
        <v>5</v>
      </c>
      <c r="B6229" s="24"/>
      <c r="C6229" s="21"/>
      <c r="D6229" s="22"/>
      <c r="E6229" s="22"/>
    </row>
    <row r="6230" spans="1:6">
      <c r="A6230" s="21" t="s">
        <v>6</v>
      </c>
      <c r="B6230" s="24"/>
      <c r="C6230" s="21"/>
      <c r="D6230" s="22"/>
      <c r="E6230" s="22"/>
    </row>
    <row r="6231" spans="1:6">
      <c r="A6231" s="820" t="s">
        <v>7</v>
      </c>
      <c r="B6231" s="26" t="s">
        <v>8</v>
      </c>
      <c r="C6231" s="818" t="s">
        <v>9</v>
      </c>
      <c r="D6231" s="819"/>
      <c r="E6231" s="820" t="s">
        <v>10</v>
      </c>
    </row>
    <row r="6232" spans="1:6">
      <c r="A6232" s="27"/>
      <c r="B6232" s="28" t="s">
        <v>11</v>
      </c>
      <c r="C6232" s="820"/>
      <c r="D6232" s="29"/>
      <c r="E6232" s="27" t="s">
        <v>12</v>
      </c>
    </row>
    <row r="6233" spans="1:6">
      <c r="A6233" s="30"/>
      <c r="B6233" s="31"/>
      <c r="C6233" s="821" t="s">
        <v>13</v>
      </c>
      <c r="D6233" s="822" t="s">
        <v>14</v>
      </c>
      <c r="E6233" s="821"/>
    </row>
    <row r="6234" spans="1:6">
      <c r="A6234" s="34" t="s">
        <v>502</v>
      </c>
      <c r="B6234" s="280" t="s">
        <v>18</v>
      </c>
      <c r="C6234" s="280" t="s">
        <v>19</v>
      </c>
      <c r="D6234" s="38">
        <v>43159</v>
      </c>
      <c r="E6234" s="6">
        <v>259032</v>
      </c>
    </row>
    <row r="6235" spans="1:6">
      <c r="A6235" s="280"/>
      <c r="B6235" s="280" t="s">
        <v>73</v>
      </c>
      <c r="C6235" s="280" t="s">
        <v>401</v>
      </c>
      <c r="D6235" s="38">
        <v>43190</v>
      </c>
      <c r="E6235" s="6">
        <v>-248883</v>
      </c>
    </row>
    <row r="6236" spans="1:6">
      <c r="A6236" s="41"/>
      <c r="B6236" s="280" t="s">
        <v>18</v>
      </c>
      <c r="C6236" s="280" t="s">
        <v>19</v>
      </c>
      <c r="D6236" s="38">
        <v>43250</v>
      </c>
      <c r="E6236" s="89">
        <f>818025-62079</f>
        <v>755946</v>
      </c>
      <c r="F6236" s="864" t="s">
        <v>820</v>
      </c>
    </row>
    <row r="6237" spans="1:6">
      <c r="A6237" s="41"/>
      <c r="B6237" s="280"/>
      <c r="C6237" s="280"/>
      <c r="D6237" s="38"/>
      <c r="E6237" s="89"/>
    </row>
    <row r="6238" spans="1:6">
      <c r="A6238" s="41"/>
      <c r="B6238" s="280"/>
      <c r="C6238" s="282"/>
      <c r="D6238" s="38"/>
      <c r="E6238" s="89"/>
    </row>
    <row r="6239" spans="1:6">
      <c r="A6239" s="41"/>
      <c r="B6239" s="280"/>
      <c r="C6239" s="280"/>
      <c r="D6239" s="38"/>
      <c r="E6239" s="89"/>
    </row>
    <row r="6240" spans="1:6">
      <c r="A6240" s="41"/>
      <c r="B6240" s="280"/>
      <c r="C6240" s="280"/>
      <c r="D6240" s="38"/>
      <c r="E6240" s="89"/>
    </row>
    <row r="6241" spans="1:5">
      <c r="A6241" s="41"/>
      <c r="B6241" s="280"/>
      <c r="C6241" s="280"/>
      <c r="D6241" s="38"/>
      <c r="E6241" s="89"/>
    </row>
    <row r="6242" spans="1:5">
      <c r="A6242" s="280"/>
      <c r="B6242" s="280"/>
      <c r="C6242" s="280"/>
      <c r="D6242" s="38"/>
      <c r="E6242" s="89"/>
    </row>
    <row r="6243" spans="1:5">
      <c r="A6243" s="41"/>
      <c r="B6243" s="280"/>
      <c r="C6243" s="280"/>
      <c r="D6243" s="38"/>
      <c r="E6243" s="89"/>
    </row>
    <row r="6244" spans="1:5">
      <c r="A6244" s="41"/>
      <c r="B6244" s="281"/>
      <c r="C6244" s="280"/>
      <c r="D6244" s="78"/>
      <c r="E6244" s="89"/>
    </row>
    <row r="6245" spans="1:5">
      <c r="A6245" s="47"/>
      <c r="B6245" s="28"/>
      <c r="C6245" s="27"/>
      <c r="D6245" s="148"/>
      <c r="E6245" s="89"/>
    </row>
    <row r="6246" spans="1:5">
      <c r="A6246" s="47"/>
      <c r="B6246" s="27"/>
      <c r="C6246" s="27"/>
      <c r="D6246" s="27"/>
      <c r="E6246" s="89"/>
    </row>
    <row r="6247" spans="1:5">
      <c r="A6247" s="280"/>
      <c r="B6247" s="280"/>
      <c r="C6247" s="280"/>
      <c r="D6247" s="38"/>
      <c r="E6247" s="89"/>
    </row>
    <row r="6248" spans="1:5">
      <c r="A6248" s="280"/>
      <c r="B6248" s="280"/>
      <c r="C6248" s="280"/>
      <c r="D6248" s="38"/>
      <c r="E6248" s="89"/>
    </row>
    <row r="6249" spans="1:5">
      <c r="A6249" s="41"/>
      <c r="B6249" s="280"/>
      <c r="C6249" s="280"/>
      <c r="D6249" s="38"/>
      <c r="E6249" s="89"/>
    </row>
    <row r="6250" spans="1:5">
      <c r="A6250" s="41"/>
      <c r="B6250" s="280"/>
      <c r="C6250" s="280"/>
      <c r="D6250" s="38"/>
      <c r="E6250" s="89"/>
    </row>
    <row r="6251" spans="1:5">
      <c r="A6251" s="41"/>
      <c r="B6251" s="280"/>
      <c r="C6251" s="280"/>
      <c r="D6251" s="38"/>
      <c r="E6251" s="89"/>
    </row>
    <row r="6252" spans="1:5">
      <c r="A6252" s="280"/>
      <c r="B6252" s="281"/>
      <c r="C6252" s="280"/>
      <c r="D6252" s="45"/>
      <c r="E6252" s="46"/>
    </row>
    <row r="6253" spans="1:5">
      <c r="A6253" s="280"/>
      <c r="B6253" s="281"/>
      <c r="C6253" s="280"/>
      <c r="D6253" s="45"/>
      <c r="E6253" s="46"/>
    </row>
    <row r="6254" spans="1:5">
      <c r="A6254" s="280"/>
      <c r="B6254" s="281"/>
      <c r="C6254" s="280"/>
      <c r="D6254" s="45"/>
      <c r="E6254" s="46"/>
    </row>
    <row r="6255" spans="1:5">
      <c r="A6255" s="280"/>
      <c r="B6255" s="281"/>
      <c r="C6255" s="280"/>
      <c r="D6255" s="45"/>
      <c r="E6255" s="46"/>
    </row>
    <row r="6256" spans="1:5">
      <c r="A6256" s="280"/>
      <c r="B6256" s="281"/>
      <c r="C6256" s="280"/>
      <c r="D6256" s="45" t="s">
        <v>29</v>
      </c>
      <c r="E6256" s="46"/>
    </row>
    <row r="6257" spans="1:5">
      <c r="A6257" s="280"/>
      <c r="B6257" s="281"/>
      <c r="C6257" s="280"/>
      <c r="D6257" s="45"/>
      <c r="E6257" s="46"/>
    </row>
    <row r="6258" spans="1:5">
      <c r="A6258" s="47"/>
      <c r="B6258" s="48"/>
      <c r="C6258" s="47"/>
      <c r="D6258" s="49"/>
      <c r="E6258" s="50"/>
    </row>
    <row r="6259" spans="1:5">
      <c r="A6259" s="30"/>
      <c r="B6259" s="51"/>
      <c r="C6259" s="30"/>
      <c r="D6259" s="49"/>
      <c r="E6259" s="50"/>
    </row>
    <row r="6260" spans="1:5">
      <c r="A6260" s="52"/>
      <c r="B6260" s="53"/>
      <c r="C6260" s="1238" t="s">
        <v>801</v>
      </c>
      <c r="D6260" s="1239"/>
      <c r="E6260" s="140">
        <f>SUM(E6234:E6259)</f>
        <v>766095</v>
      </c>
    </row>
    <row r="6261" spans="1:5">
      <c r="A6261" s="55" t="s">
        <v>23</v>
      </c>
      <c r="B6261" s="53"/>
      <c r="C6261" s="28"/>
      <c r="D6261" s="28"/>
      <c r="E6261" s="179"/>
    </row>
    <row r="6263" spans="1:5">
      <c r="A6263" s="19" t="s">
        <v>0</v>
      </c>
      <c r="B6263" s="40"/>
      <c r="C6263" s="40"/>
      <c r="D6263" s="40"/>
      <c r="E6263" s="40"/>
    </row>
    <row r="6264" spans="1:5">
      <c r="A6264" s="19" t="s">
        <v>1</v>
      </c>
    </row>
    <row r="6266" spans="1:5">
      <c r="A6266" s="19"/>
      <c r="B6266" s="20"/>
      <c r="C6266" s="19" t="s">
        <v>2</v>
      </c>
      <c r="D6266" s="22"/>
      <c r="E6266" s="22"/>
    </row>
    <row r="6267" spans="1:5">
      <c r="A6267" s="19" t="s">
        <v>3</v>
      </c>
      <c r="B6267" s="23"/>
      <c r="C6267" s="20"/>
      <c r="D6267" s="22"/>
      <c r="E6267" s="22"/>
    </row>
    <row r="6268" spans="1:5">
      <c r="A6268" s="21"/>
      <c r="B6268" s="23"/>
      <c r="C6268" s="20"/>
      <c r="D6268" s="22"/>
      <c r="E6268" s="22"/>
    </row>
    <row r="6269" spans="1:5">
      <c r="A6269" s="21" t="s">
        <v>503</v>
      </c>
      <c r="B6269" s="23"/>
      <c r="C6269" s="20"/>
      <c r="D6269" s="22"/>
      <c r="E6269" s="22"/>
    </row>
    <row r="6270" spans="1:5">
      <c r="A6270" s="21" t="s">
        <v>5</v>
      </c>
      <c r="B6270" s="24"/>
      <c r="C6270" s="21"/>
      <c r="D6270" s="22"/>
      <c r="E6270" s="22"/>
    </row>
    <row r="6271" spans="1:5">
      <c r="A6271" s="21" t="s">
        <v>6</v>
      </c>
      <c r="B6271" s="24"/>
      <c r="C6271" s="21"/>
      <c r="D6271" s="22"/>
      <c r="E6271" s="22"/>
    </row>
    <row r="6272" spans="1:5">
      <c r="A6272" s="820" t="s">
        <v>7</v>
      </c>
      <c r="B6272" s="26" t="s">
        <v>8</v>
      </c>
      <c r="C6272" s="818" t="s">
        <v>9</v>
      </c>
      <c r="D6272" s="819"/>
      <c r="E6272" s="820" t="s">
        <v>10</v>
      </c>
    </row>
    <row r="6273" spans="1:5">
      <c r="A6273" s="27"/>
      <c r="B6273" s="28" t="s">
        <v>11</v>
      </c>
      <c r="C6273" s="820"/>
      <c r="D6273" s="29"/>
      <c r="E6273" s="27" t="s">
        <v>12</v>
      </c>
    </row>
    <row r="6274" spans="1:5">
      <c r="A6274" s="30"/>
      <c r="B6274" s="31"/>
      <c r="C6274" s="821" t="s">
        <v>13</v>
      </c>
      <c r="D6274" s="822" t="s">
        <v>14</v>
      </c>
      <c r="E6274" s="821"/>
    </row>
    <row r="6275" spans="1:5">
      <c r="A6275" s="34" t="s">
        <v>504</v>
      </c>
      <c r="B6275" s="280" t="s">
        <v>40</v>
      </c>
      <c r="C6275" s="280" t="s">
        <v>19</v>
      </c>
      <c r="D6275" s="38">
        <v>43190</v>
      </c>
      <c r="E6275" s="89">
        <v>-2</v>
      </c>
    </row>
    <row r="6276" spans="1:5">
      <c r="A6276" s="280"/>
      <c r="B6276" s="280"/>
      <c r="C6276" s="282"/>
      <c r="D6276" s="86"/>
      <c r="E6276" s="89"/>
    </row>
    <row r="6277" spans="1:5">
      <c r="A6277" s="41"/>
      <c r="B6277" s="280"/>
      <c r="C6277" s="280"/>
      <c r="D6277" s="38"/>
      <c r="E6277" s="89"/>
    </row>
    <row r="6278" spans="1:5">
      <c r="A6278" s="41"/>
      <c r="B6278" s="280"/>
      <c r="C6278" s="282"/>
      <c r="D6278" s="86"/>
      <c r="E6278" s="89"/>
    </row>
    <row r="6279" spans="1:5">
      <c r="A6279" s="41"/>
      <c r="B6279" s="280"/>
      <c r="C6279" s="282"/>
      <c r="D6279" s="86"/>
      <c r="E6279" s="89"/>
    </row>
    <row r="6280" spans="1:5">
      <c r="A6280" s="41"/>
      <c r="B6280" s="280"/>
      <c r="C6280" s="282"/>
      <c r="D6280" s="86"/>
      <c r="E6280" s="89"/>
    </row>
    <row r="6281" spans="1:5">
      <c r="A6281" s="41"/>
      <c r="B6281" s="280"/>
      <c r="C6281" s="282"/>
      <c r="D6281" s="86"/>
      <c r="E6281" s="89"/>
    </row>
    <row r="6282" spans="1:5">
      <c r="A6282" s="41"/>
      <c r="B6282" s="280"/>
      <c r="C6282" s="280"/>
      <c r="D6282" s="38"/>
      <c r="E6282" s="89"/>
    </row>
    <row r="6283" spans="1:5">
      <c r="A6283" s="280"/>
      <c r="B6283" s="280"/>
      <c r="C6283" s="280"/>
      <c r="D6283" s="38"/>
      <c r="E6283" s="89"/>
    </row>
    <row r="6284" spans="1:5">
      <c r="A6284" s="41"/>
      <c r="B6284" s="280"/>
      <c r="C6284" s="280"/>
      <c r="D6284" s="38"/>
      <c r="E6284" s="89"/>
    </row>
    <row r="6285" spans="1:5">
      <c r="A6285" s="41"/>
      <c r="B6285" s="281"/>
      <c r="C6285" s="280"/>
      <c r="D6285" s="78"/>
      <c r="E6285" s="89"/>
    </row>
    <row r="6286" spans="1:5">
      <c r="A6286" s="47"/>
      <c r="B6286" s="28"/>
      <c r="C6286" s="27"/>
      <c r="D6286" s="148"/>
      <c r="E6286" s="89"/>
    </row>
    <row r="6287" spans="1:5">
      <c r="A6287" s="47"/>
      <c r="B6287" s="27"/>
      <c r="C6287" s="27"/>
      <c r="D6287" s="27"/>
      <c r="E6287" s="89"/>
    </row>
    <row r="6288" spans="1:5">
      <c r="A6288" s="280"/>
      <c r="B6288" s="280"/>
      <c r="C6288" s="280"/>
      <c r="D6288" s="38"/>
      <c r="E6288" s="89"/>
    </row>
    <row r="6289" spans="1:5">
      <c r="A6289" s="280"/>
      <c r="B6289" s="280"/>
      <c r="C6289" s="280"/>
      <c r="D6289" s="38"/>
      <c r="E6289" s="89"/>
    </row>
    <row r="6290" spans="1:5">
      <c r="A6290" s="41"/>
      <c r="B6290" s="280"/>
      <c r="C6290" s="280"/>
      <c r="D6290" s="38"/>
      <c r="E6290" s="89"/>
    </row>
    <row r="6291" spans="1:5">
      <c r="A6291" s="41"/>
      <c r="B6291" s="280"/>
      <c r="C6291" s="280"/>
      <c r="D6291" s="38"/>
      <c r="E6291" s="89"/>
    </row>
    <row r="6292" spans="1:5">
      <c r="A6292" s="41"/>
      <c r="B6292" s="280"/>
      <c r="C6292" s="280"/>
      <c r="D6292" s="38"/>
      <c r="E6292" s="89"/>
    </row>
    <row r="6293" spans="1:5">
      <c r="A6293" s="280"/>
      <c r="B6293" s="281"/>
      <c r="C6293" s="280"/>
      <c r="D6293" s="45"/>
      <c r="E6293" s="46"/>
    </row>
    <row r="6294" spans="1:5">
      <c r="A6294" s="280"/>
      <c r="B6294" s="281"/>
      <c r="C6294" s="280"/>
      <c r="D6294" s="45"/>
      <c r="E6294" s="46"/>
    </row>
    <row r="6295" spans="1:5">
      <c r="A6295" s="280"/>
      <c r="B6295" s="281"/>
      <c r="C6295" s="280"/>
      <c r="D6295" s="45" t="s">
        <v>29</v>
      </c>
      <c r="E6295" s="46"/>
    </row>
    <row r="6296" spans="1:5">
      <c r="A6296" s="280"/>
      <c r="B6296" s="281"/>
      <c r="C6296" s="280"/>
      <c r="D6296" s="45"/>
      <c r="E6296" s="46"/>
    </row>
    <row r="6297" spans="1:5">
      <c r="A6297" s="280"/>
      <c r="B6297" s="281"/>
      <c r="C6297" s="280"/>
      <c r="D6297" s="45"/>
      <c r="E6297" s="46"/>
    </row>
    <row r="6298" spans="1:5">
      <c r="A6298" s="280"/>
      <c r="B6298" s="281"/>
      <c r="C6298" s="280"/>
      <c r="D6298" s="45"/>
      <c r="E6298" s="46"/>
    </row>
    <row r="6299" spans="1:5">
      <c r="A6299" s="47"/>
      <c r="B6299" s="48"/>
      <c r="C6299" s="47"/>
      <c r="D6299" s="49"/>
      <c r="E6299" s="50"/>
    </row>
    <row r="6300" spans="1:5">
      <c r="A6300" s="30"/>
      <c r="B6300" s="51"/>
      <c r="C6300" s="30"/>
      <c r="D6300" s="49"/>
      <c r="E6300" s="50"/>
    </row>
    <row r="6301" spans="1:5">
      <c r="A6301" s="52"/>
      <c r="B6301" s="53"/>
      <c r="C6301" s="1268" t="s">
        <v>801</v>
      </c>
      <c r="D6301" s="1269"/>
      <c r="E6301" s="140">
        <f>SUM(E6275:E6300)</f>
        <v>-2</v>
      </c>
    </row>
    <row r="6302" spans="1:5">
      <c r="A6302" s="55" t="s">
        <v>23</v>
      </c>
      <c r="B6302" s="53"/>
      <c r="C6302" s="28"/>
      <c r="D6302" s="28"/>
      <c r="E6302" s="179"/>
    </row>
    <row r="6304" spans="1:5">
      <c r="A6304" s="19" t="s">
        <v>0</v>
      </c>
      <c r="B6304" s="40"/>
      <c r="C6304" s="40"/>
      <c r="D6304" s="40"/>
      <c r="E6304" s="40"/>
    </row>
    <row r="6305" spans="1:5">
      <c r="A6305" s="19" t="s">
        <v>1</v>
      </c>
    </row>
    <row r="6307" spans="1:5">
      <c r="A6307" s="19"/>
      <c r="B6307" s="20"/>
      <c r="C6307" s="19" t="s">
        <v>2</v>
      </c>
      <c r="D6307" s="22"/>
      <c r="E6307" s="22"/>
    </row>
    <row r="6308" spans="1:5">
      <c r="A6308" s="19" t="s">
        <v>3</v>
      </c>
      <c r="B6308" s="23"/>
      <c r="C6308" s="20"/>
      <c r="D6308" s="22"/>
      <c r="E6308" s="22"/>
    </row>
    <row r="6309" spans="1:5">
      <c r="A6309" s="21"/>
      <c r="B6309" s="23"/>
      <c r="C6309" s="20"/>
      <c r="D6309" s="22"/>
      <c r="E6309" s="22"/>
    </row>
    <row r="6310" spans="1:5">
      <c r="A6310" s="21" t="s">
        <v>505</v>
      </c>
      <c r="B6310" s="23"/>
      <c r="C6310" s="20"/>
      <c r="D6310" s="22"/>
      <c r="E6310" s="22"/>
    </row>
    <row r="6311" spans="1:5">
      <c r="A6311" s="21" t="s">
        <v>5</v>
      </c>
      <c r="B6311" s="24"/>
      <c r="C6311" s="21"/>
      <c r="D6311" s="22"/>
      <c r="E6311" s="22"/>
    </row>
    <row r="6312" spans="1:5">
      <c r="A6312" s="21" t="s">
        <v>6</v>
      </c>
      <c r="B6312" s="24"/>
      <c r="C6312" s="21"/>
      <c r="D6312" s="22"/>
      <c r="E6312" s="22"/>
    </row>
    <row r="6313" spans="1:5">
      <c r="A6313" s="820" t="s">
        <v>7</v>
      </c>
      <c r="B6313" s="26" t="s">
        <v>8</v>
      </c>
      <c r="C6313" s="818" t="s">
        <v>9</v>
      </c>
      <c r="D6313" s="819"/>
      <c r="E6313" s="820" t="s">
        <v>10</v>
      </c>
    </row>
    <row r="6314" spans="1:5">
      <c r="A6314" s="27"/>
      <c r="B6314" s="28" t="s">
        <v>11</v>
      </c>
      <c r="C6314" s="820"/>
      <c r="D6314" s="29"/>
      <c r="E6314" s="27" t="s">
        <v>12</v>
      </c>
    </row>
    <row r="6315" spans="1:5">
      <c r="A6315" s="30"/>
      <c r="B6315" s="31"/>
      <c r="C6315" s="821" t="s">
        <v>13</v>
      </c>
      <c r="D6315" s="822" t="s">
        <v>14</v>
      </c>
      <c r="E6315" s="821"/>
    </row>
    <row r="6316" spans="1:5">
      <c r="A6316" s="219" t="s">
        <v>506</v>
      </c>
      <c r="B6316" s="280" t="s">
        <v>18</v>
      </c>
      <c r="C6316" s="280" t="s">
        <v>19</v>
      </c>
      <c r="D6316" s="38">
        <v>43250</v>
      </c>
      <c r="E6316" s="89">
        <v>1060275</v>
      </c>
    </row>
    <row r="6317" spans="1:5">
      <c r="A6317" s="280"/>
      <c r="B6317" s="280"/>
      <c r="C6317" s="280"/>
      <c r="D6317" s="38"/>
      <c r="E6317" s="89"/>
    </row>
    <row r="6318" spans="1:5">
      <c r="A6318" s="41"/>
      <c r="B6318" s="280"/>
      <c r="C6318" s="280"/>
      <c r="D6318" s="38"/>
      <c r="E6318" s="89"/>
    </row>
    <row r="6319" spans="1:5">
      <c r="A6319" s="41"/>
      <c r="B6319" s="280"/>
      <c r="C6319" s="280"/>
      <c r="D6319" s="38"/>
      <c r="E6319" s="89"/>
    </row>
    <row r="6320" spans="1:5">
      <c r="A6320" s="41"/>
      <c r="B6320" s="280"/>
      <c r="C6320" s="280"/>
      <c r="D6320" s="38"/>
      <c r="E6320" s="89"/>
    </row>
    <row r="6321" spans="1:5">
      <c r="A6321" s="41"/>
      <c r="B6321" s="280"/>
      <c r="C6321" s="282"/>
      <c r="D6321" s="38"/>
      <c r="E6321" s="89"/>
    </row>
    <row r="6322" spans="1:5">
      <c r="A6322" s="41"/>
      <c r="B6322" s="280"/>
      <c r="C6322" s="282"/>
      <c r="D6322" s="86"/>
      <c r="E6322" s="89"/>
    </row>
    <row r="6323" spans="1:5">
      <c r="A6323" s="41"/>
      <c r="B6323" s="280"/>
      <c r="C6323" s="280"/>
      <c r="D6323" s="38"/>
      <c r="E6323" s="89"/>
    </row>
    <row r="6324" spans="1:5">
      <c r="A6324" s="280"/>
      <c r="B6324" s="280"/>
      <c r="C6324" s="280"/>
      <c r="D6324" s="38"/>
      <c r="E6324" s="89"/>
    </row>
    <row r="6325" spans="1:5">
      <c r="A6325" s="41"/>
      <c r="B6325" s="280"/>
      <c r="C6325" s="280"/>
      <c r="D6325" s="38"/>
      <c r="E6325" s="89"/>
    </row>
    <row r="6326" spans="1:5">
      <c r="A6326" s="41"/>
      <c r="B6326" s="281"/>
      <c r="C6326" s="280"/>
      <c r="D6326" s="78"/>
      <c r="E6326" s="89"/>
    </row>
    <row r="6327" spans="1:5">
      <c r="A6327" s="47"/>
      <c r="B6327" s="28"/>
      <c r="C6327" s="27"/>
      <c r="D6327" s="148"/>
      <c r="E6327" s="89"/>
    </row>
    <row r="6328" spans="1:5">
      <c r="A6328" s="47"/>
      <c r="B6328" s="27"/>
      <c r="C6328" s="27"/>
      <c r="D6328" s="27"/>
      <c r="E6328" s="89"/>
    </row>
    <row r="6329" spans="1:5">
      <c r="A6329" s="280"/>
      <c r="B6329" s="280"/>
      <c r="C6329" s="280"/>
      <c r="D6329" s="38"/>
      <c r="E6329" s="89"/>
    </row>
    <row r="6330" spans="1:5">
      <c r="A6330" s="280"/>
      <c r="B6330" s="280"/>
      <c r="C6330" s="280"/>
      <c r="D6330" s="38"/>
      <c r="E6330" s="89"/>
    </row>
    <row r="6331" spans="1:5">
      <c r="A6331" s="41"/>
      <c r="B6331" s="280"/>
      <c r="C6331" s="280"/>
      <c r="D6331" s="38"/>
      <c r="E6331" s="89"/>
    </row>
    <row r="6332" spans="1:5">
      <c r="A6332" s="41"/>
      <c r="B6332" s="280"/>
      <c r="C6332" s="280"/>
      <c r="D6332" s="38"/>
      <c r="E6332" s="89"/>
    </row>
    <row r="6333" spans="1:5">
      <c r="A6333" s="41"/>
      <c r="B6333" s="280"/>
      <c r="C6333" s="280"/>
      <c r="D6333" s="38"/>
      <c r="E6333" s="89"/>
    </row>
    <row r="6334" spans="1:5">
      <c r="A6334" s="280"/>
      <c r="B6334" s="281"/>
      <c r="C6334" s="280"/>
      <c r="D6334" s="45"/>
      <c r="E6334" s="46"/>
    </row>
    <row r="6335" spans="1:5">
      <c r="A6335" s="280"/>
      <c r="B6335" s="281"/>
      <c r="C6335" s="280"/>
      <c r="D6335" s="45"/>
      <c r="E6335" s="46"/>
    </row>
    <row r="6336" spans="1:5">
      <c r="A6336" s="280"/>
      <c r="B6336" s="281"/>
      <c r="C6336" s="280"/>
      <c r="D6336" s="45"/>
      <c r="E6336" s="46"/>
    </row>
    <row r="6337" spans="1:5">
      <c r="A6337" s="280"/>
      <c r="B6337" s="281"/>
      <c r="C6337" s="280"/>
      <c r="D6337" s="45"/>
      <c r="E6337" s="46"/>
    </row>
    <row r="6338" spans="1:5">
      <c r="A6338" s="280"/>
      <c r="B6338" s="281"/>
      <c r="C6338" s="280"/>
      <c r="D6338" s="45" t="s">
        <v>29</v>
      </c>
      <c r="E6338" s="46"/>
    </row>
    <row r="6339" spans="1:5">
      <c r="A6339" s="280"/>
      <c r="B6339" s="281"/>
      <c r="C6339" s="280"/>
      <c r="D6339" s="45"/>
      <c r="E6339" s="46"/>
    </row>
    <row r="6340" spans="1:5">
      <c r="A6340" s="47"/>
      <c r="B6340" s="48"/>
      <c r="C6340" s="47"/>
      <c r="D6340" s="49"/>
      <c r="E6340" s="50"/>
    </row>
    <row r="6341" spans="1:5">
      <c r="A6341" s="30"/>
      <c r="B6341" s="51"/>
      <c r="C6341" s="30"/>
      <c r="D6341" s="49"/>
      <c r="E6341" s="50"/>
    </row>
    <row r="6342" spans="1:5">
      <c r="A6342" s="52"/>
      <c r="B6342" s="53"/>
      <c r="C6342" s="1268" t="s">
        <v>801</v>
      </c>
      <c r="D6342" s="1269"/>
      <c r="E6342" s="140">
        <f>SUM(E6316:E6341)</f>
        <v>1060275</v>
      </c>
    </row>
    <row r="6343" spans="1:5">
      <c r="A6343" s="55" t="s">
        <v>23</v>
      </c>
      <c r="B6343" s="53"/>
      <c r="C6343" s="28"/>
      <c r="D6343" s="28"/>
      <c r="E6343" s="179"/>
    </row>
    <row r="6345" spans="1:5">
      <c r="A6345" s="19" t="s">
        <v>0</v>
      </c>
      <c r="B6345" s="40"/>
      <c r="C6345" s="40"/>
      <c r="D6345" s="40"/>
      <c r="E6345" s="40"/>
    </row>
    <row r="6346" spans="1:5">
      <c r="A6346" s="19" t="s">
        <v>1</v>
      </c>
    </row>
    <row r="6348" spans="1:5">
      <c r="A6348" s="19"/>
      <c r="B6348" s="20"/>
      <c r="C6348" s="19" t="s">
        <v>2</v>
      </c>
      <c r="D6348" s="22"/>
      <c r="E6348" s="22"/>
    </row>
    <row r="6349" spans="1:5">
      <c r="A6349" s="19" t="s">
        <v>3</v>
      </c>
      <c r="B6349" s="23"/>
      <c r="C6349" s="20"/>
      <c r="D6349" s="22"/>
      <c r="E6349" s="22"/>
    </row>
    <row r="6350" spans="1:5">
      <c r="A6350" s="21"/>
      <c r="B6350" s="23"/>
      <c r="C6350" s="20"/>
      <c r="D6350" s="22"/>
      <c r="E6350" s="22"/>
    </row>
    <row r="6351" spans="1:5">
      <c r="A6351" s="21" t="s">
        <v>507</v>
      </c>
      <c r="B6351" s="23"/>
      <c r="C6351" s="20"/>
      <c r="D6351" s="22"/>
      <c r="E6351" s="22"/>
    </row>
    <row r="6352" spans="1:5">
      <c r="A6352" s="21" t="s">
        <v>5</v>
      </c>
      <c r="B6352" s="24"/>
      <c r="C6352" s="21"/>
      <c r="D6352" s="22"/>
      <c r="E6352" s="22"/>
    </row>
    <row r="6353" spans="1:6">
      <c r="A6353" s="21" t="s">
        <v>6</v>
      </c>
      <c r="B6353" s="24"/>
      <c r="C6353" s="21"/>
      <c r="D6353" s="22"/>
      <c r="E6353" s="22"/>
    </row>
    <row r="6354" spans="1:6">
      <c r="A6354" s="820" t="s">
        <v>7</v>
      </c>
      <c r="B6354" s="26" t="s">
        <v>8</v>
      </c>
      <c r="C6354" s="818" t="s">
        <v>9</v>
      </c>
      <c r="D6354" s="819"/>
      <c r="E6354" s="820" t="s">
        <v>10</v>
      </c>
    </row>
    <row r="6355" spans="1:6">
      <c r="A6355" s="27"/>
      <c r="B6355" s="28" t="s">
        <v>11</v>
      </c>
      <c r="C6355" s="820"/>
      <c r="D6355" s="29"/>
      <c r="E6355" s="27" t="s">
        <v>12</v>
      </c>
    </row>
    <row r="6356" spans="1:6">
      <c r="A6356" s="30"/>
      <c r="B6356" s="31"/>
      <c r="C6356" s="821" t="s">
        <v>13</v>
      </c>
      <c r="D6356" s="822" t="s">
        <v>14</v>
      </c>
      <c r="E6356" s="821"/>
    </row>
    <row r="6357" spans="1:6">
      <c r="A6357" s="18" t="s">
        <v>508</v>
      </c>
      <c r="B6357" s="280" t="s">
        <v>40</v>
      </c>
      <c r="C6357" s="280" t="s">
        <v>19</v>
      </c>
      <c r="D6357" s="86">
        <v>43250</v>
      </c>
      <c r="E6357" s="89">
        <v>504841</v>
      </c>
      <c r="F6357" s="864" t="s">
        <v>820</v>
      </c>
    </row>
    <row r="6358" spans="1:6">
      <c r="A6358" s="280"/>
      <c r="B6358" s="280"/>
      <c r="C6358" s="280"/>
      <c r="D6358" s="38"/>
      <c r="E6358" s="126"/>
    </row>
    <row r="6359" spans="1:6">
      <c r="A6359" s="41"/>
      <c r="B6359" s="280"/>
      <c r="C6359" s="282"/>
      <c r="D6359" s="38"/>
      <c r="E6359" s="89"/>
    </row>
    <row r="6360" spans="1:6">
      <c r="A6360" s="41"/>
      <c r="B6360" s="280"/>
      <c r="C6360" s="282"/>
      <c r="D6360" s="38"/>
      <c r="E6360" s="89"/>
    </row>
    <row r="6361" spans="1:6">
      <c r="A6361" s="41"/>
      <c r="B6361" s="280"/>
      <c r="C6361" s="280"/>
      <c r="D6361" s="38"/>
      <c r="E6361" s="89"/>
    </row>
    <row r="6362" spans="1:6">
      <c r="A6362" s="41"/>
      <c r="B6362" s="280"/>
      <c r="C6362" s="282"/>
      <c r="D6362" s="38"/>
      <c r="E6362" s="89"/>
    </row>
    <row r="6363" spans="1:6">
      <c r="A6363" s="41"/>
      <c r="B6363" s="280"/>
      <c r="C6363" s="282"/>
      <c r="D6363" s="86"/>
      <c r="E6363" s="89"/>
    </row>
    <row r="6364" spans="1:6">
      <c r="A6364" s="41"/>
      <c r="B6364" s="280"/>
      <c r="C6364" s="280"/>
      <c r="D6364" s="38"/>
      <c r="E6364" s="89"/>
    </row>
    <row r="6365" spans="1:6">
      <c r="A6365" s="280"/>
      <c r="B6365" s="280"/>
      <c r="C6365" s="280"/>
      <c r="D6365" s="38"/>
      <c r="E6365" s="89"/>
    </row>
    <row r="6366" spans="1:6">
      <c r="A6366" s="41"/>
      <c r="B6366" s="280"/>
      <c r="C6366" s="280"/>
      <c r="D6366" s="38"/>
      <c r="E6366" s="89"/>
    </row>
    <row r="6367" spans="1:6">
      <c r="A6367" s="41"/>
      <c r="B6367" s="281"/>
      <c r="C6367" s="280"/>
      <c r="D6367" s="78"/>
      <c r="E6367" s="89"/>
    </row>
    <row r="6368" spans="1:6">
      <c r="A6368" s="47"/>
      <c r="B6368" s="28"/>
      <c r="C6368" s="27"/>
      <c r="D6368" s="148"/>
      <c r="E6368" s="89"/>
    </row>
    <row r="6369" spans="1:5">
      <c r="A6369" s="47"/>
      <c r="B6369" s="27"/>
      <c r="C6369" s="27"/>
      <c r="D6369" s="27"/>
      <c r="E6369" s="89"/>
    </row>
    <row r="6370" spans="1:5">
      <c r="A6370" s="280"/>
      <c r="B6370" s="280"/>
      <c r="C6370" s="280"/>
      <c r="D6370" s="38"/>
      <c r="E6370" s="89"/>
    </row>
    <row r="6371" spans="1:5">
      <c r="A6371" s="280"/>
      <c r="B6371" s="280"/>
      <c r="C6371" s="280"/>
      <c r="D6371" s="38"/>
      <c r="E6371" s="89"/>
    </row>
    <row r="6372" spans="1:5">
      <c r="A6372" s="41"/>
      <c r="B6372" s="280"/>
      <c r="C6372" s="280"/>
      <c r="D6372" s="38"/>
      <c r="E6372" s="89"/>
    </row>
    <row r="6373" spans="1:5">
      <c r="A6373" s="41"/>
      <c r="B6373" s="280"/>
      <c r="C6373" s="280"/>
      <c r="D6373" s="38"/>
      <c r="E6373" s="89"/>
    </row>
    <row r="6374" spans="1:5">
      <c r="A6374" s="41"/>
      <c r="B6374" s="280"/>
      <c r="C6374" s="280"/>
      <c r="D6374" s="38"/>
      <c r="E6374" s="89"/>
    </row>
    <row r="6375" spans="1:5">
      <c r="A6375" s="280"/>
      <c r="B6375" s="281"/>
      <c r="C6375" s="280"/>
      <c r="D6375" s="45"/>
      <c r="E6375" s="46"/>
    </row>
    <row r="6376" spans="1:5">
      <c r="A6376" s="280"/>
      <c r="B6376" s="281"/>
      <c r="C6376" s="280"/>
      <c r="D6376" s="45"/>
      <c r="E6376" s="46"/>
    </row>
    <row r="6377" spans="1:5">
      <c r="A6377" s="280"/>
      <c r="B6377" s="281"/>
      <c r="C6377" s="280"/>
      <c r="D6377" s="45"/>
      <c r="E6377" s="46"/>
    </row>
    <row r="6378" spans="1:5">
      <c r="A6378" s="280"/>
      <c r="B6378" s="281"/>
      <c r="C6378" s="280"/>
      <c r="D6378" s="45"/>
      <c r="E6378" s="46"/>
    </row>
    <row r="6379" spans="1:5">
      <c r="A6379" s="280"/>
      <c r="B6379" s="281"/>
      <c r="C6379" s="280"/>
      <c r="D6379" s="45" t="s">
        <v>29</v>
      </c>
      <c r="E6379" s="46"/>
    </row>
    <row r="6380" spans="1:5">
      <c r="A6380" s="280"/>
      <c r="B6380" s="281"/>
      <c r="C6380" s="280"/>
      <c r="D6380" s="45"/>
      <c r="E6380" s="46"/>
    </row>
    <row r="6381" spans="1:5">
      <c r="A6381" s="47"/>
      <c r="B6381" s="48"/>
      <c r="C6381" s="47"/>
      <c r="D6381" s="49"/>
      <c r="E6381" s="50"/>
    </row>
    <row r="6382" spans="1:5">
      <c r="A6382" s="30"/>
      <c r="B6382" s="51"/>
      <c r="C6382" s="30"/>
      <c r="D6382" s="49"/>
      <c r="E6382" s="50"/>
    </row>
    <row r="6383" spans="1:5">
      <c r="A6383" s="52"/>
      <c r="B6383" s="53"/>
      <c r="C6383" s="1268" t="s">
        <v>801</v>
      </c>
      <c r="D6383" s="1269"/>
      <c r="E6383" s="140">
        <f>SUM(E6357:E6382)</f>
        <v>504841</v>
      </c>
    </row>
    <row r="6384" spans="1:5">
      <c r="A6384" s="55" t="s">
        <v>23</v>
      </c>
      <c r="B6384" s="53"/>
      <c r="C6384" s="28"/>
      <c r="D6384" s="28"/>
      <c r="E6384" s="179"/>
    </row>
    <row r="6387" spans="1:6">
      <c r="A6387" s="19" t="s">
        <v>0</v>
      </c>
      <c r="B6387" s="40"/>
      <c r="C6387" s="40"/>
      <c r="D6387" s="40"/>
      <c r="E6387" s="40"/>
    </row>
    <row r="6388" spans="1:6">
      <c r="A6388" s="19" t="s">
        <v>1</v>
      </c>
    </row>
    <row r="6390" spans="1:6">
      <c r="A6390" s="19"/>
      <c r="B6390" s="20"/>
      <c r="C6390" s="19" t="s">
        <v>2</v>
      </c>
      <c r="D6390" s="22"/>
      <c r="E6390" s="22"/>
    </row>
    <row r="6391" spans="1:6">
      <c r="A6391" s="19" t="s">
        <v>3</v>
      </c>
      <c r="B6391" s="23"/>
      <c r="C6391" s="20"/>
      <c r="D6391" s="22"/>
      <c r="E6391" s="22"/>
    </row>
    <row r="6392" spans="1:6">
      <c r="A6392" s="21"/>
      <c r="B6392" s="23"/>
      <c r="C6392" s="20"/>
      <c r="D6392" s="22"/>
      <c r="E6392" s="22"/>
    </row>
    <row r="6393" spans="1:6">
      <c r="A6393" s="21" t="s">
        <v>509</v>
      </c>
      <c r="B6393" s="23"/>
      <c r="C6393" s="20"/>
      <c r="D6393" s="22"/>
      <c r="E6393" s="22"/>
    </row>
    <row r="6394" spans="1:6">
      <c r="A6394" s="21" t="s">
        <v>5</v>
      </c>
      <c r="B6394" s="24"/>
      <c r="C6394" s="21"/>
      <c r="D6394" s="22"/>
      <c r="E6394" s="22"/>
    </row>
    <row r="6395" spans="1:6">
      <c r="A6395" s="21" t="s">
        <v>6</v>
      </c>
      <c r="B6395" s="24"/>
      <c r="C6395" s="21"/>
      <c r="D6395" s="22"/>
      <c r="E6395" s="22"/>
    </row>
    <row r="6396" spans="1:6">
      <c r="A6396" s="288" t="s">
        <v>7</v>
      </c>
      <c r="B6396" s="820" t="s">
        <v>8</v>
      </c>
      <c r="C6396" s="818" t="s">
        <v>9</v>
      </c>
      <c r="D6396" s="819"/>
      <c r="E6396" s="820" t="s">
        <v>10</v>
      </c>
    </row>
    <row r="6397" spans="1:6">
      <c r="A6397" s="148"/>
      <c r="B6397" s="27" t="s">
        <v>11</v>
      </c>
      <c r="C6397" s="820"/>
      <c r="D6397" s="29"/>
      <c r="E6397" s="27" t="s">
        <v>12</v>
      </c>
    </row>
    <row r="6398" spans="1:6">
      <c r="A6398" s="51"/>
      <c r="B6398" s="821"/>
      <c r="C6398" s="821" t="s">
        <v>13</v>
      </c>
      <c r="D6398" s="822" t="s">
        <v>14</v>
      </c>
      <c r="E6398" s="821"/>
    </row>
    <row r="6399" spans="1:6">
      <c r="A6399" s="219" t="s">
        <v>510</v>
      </c>
      <c r="B6399" s="280" t="s">
        <v>535</v>
      </c>
      <c r="C6399" s="280" t="s">
        <v>17</v>
      </c>
      <c r="D6399" s="86">
        <v>42750</v>
      </c>
      <c r="E6399" s="284">
        <v>-47137</v>
      </c>
    </row>
    <row r="6400" spans="1:6">
      <c r="A6400" s="281"/>
      <c r="B6400" s="280" t="s">
        <v>73</v>
      </c>
      <c r="C6400" s="280" t="s">
        <v>760</v>
      </c>
      <c r="D6400" s="38">
        <v>43220</v>
      </c>
      <c r="E6400" s="681">
        <v>-169897</v>
      </c>
      <c r="F6400" s="864">
        <v>3751</v>
      </c>
    </row>
    <row r="6401" spans="1:6">
      <c r="A6401" s="130"/>
      <c r="B6401" s="280" t="s">
        <v>73</v>
      </c>
      <c r="C6401" s="280" t="s">
        <v>803</v>
      </c>
      <c r="D6401" s="38">
        <v>43220</v>
      </c>
      <c r="E6401" s="647">
        <v>-197524</v>
      </c>
      <c r="F6401" s="864">
        <v>3751</v>
      </c>
    </row>
    <row r="6402" spans="1:6">
      <c r="A6402" s="130"/>
      <c r="B6402" s="280" t="s">
        <v>73</v>
      </c>
      <c r="C6402" s="280" t="s">
        <v>767</v>
      </c>
      <c r="D6402" s="38">
        <v>43250</v>
      </c>
      <c r="E6402" s="681">
        <v>-36904</v>
      </c>
      <c r="F6402" s="864">
        <v>3751</v>
      </c>
    </row>
    <row r="6403" spans="1:6">
      <c r="A6403" s="130"/>
      <c r="B6403" s="280" t="s">
        <v>73</v>
      </c>
      <c r="C6403" s="280" t="s">
        <v>760</v>
      </c>
      <c r="D6403" s="38">
        <v>43250</v>
      </c>
      <c r="E6403" s="647">
        <v>-155944</v>
      </c>
      <c r="F6403" s="864">
        <v>3751</v>
      </c>
    </row>
    <row r="6404" spans="1:6">
      <c r="A6404" s="130"/>
      <c r="B6404" s="280"/>
      <c r="C6404" s="282"/>
      <c r="D6404" s="38"/>
      <c r="E6404" s="284"/>
    </row>
    <row r="6405" spans="1:6">
      <c r="A6405" s="130"/>
      <c r="B6405" s="280"/>
      <c r="C6405" s="280"/>
      <c r="D6405" s="38"/>
      <c r="E6405" s="89"/>
    </row>
    <row r="6406" spans="1:6">
      <c r="A6406" s="281"/>
      <c r="B6406" s="280"/>
      <c r="C6406" s="280"/>
      <c r="D6406" s="38"/>
      <c r="E6406" s="89"/>
    </row>
    <row r="6407" spans="1:6">
      <c r="A6407" s="281"/>
      <c r="B6407" s="280"/>
      <c r="C6407" s="280"/>
      <c r="D6407" s="38"/>
      <c r="E6407" s="89"/>
    </row>
    <row r="6408" spans="1:6">
      <c r="A6408" s="130"/>
      <c r="B6408" s="280"/>
      <c r="C6408" s="280"/>
      <c r="D6408" s="38"/>
      <c r="E6408" s="89"/>
    </row>
    <row r="6409" spans="1:6">
      <c r="A6409" s="130"/>
      <c r="B6409" s="280"/>
      <c r="C6409" s="280"/>
      <c r="D6409" s="78"/>
      <c r="E6409" s="89"/>
    </row>
    <row r="6410" spans="1:6">
      <c r="A6410" s="48"/>
      <c r="B6410" s="27"/>
      <c r="C6410" s="27"/>
      <c r="D6410" s="148"/>
      <c r="E6410" s="89"/>
    </row>
    <row r="6411" spans="1:6">
      <c r="A6411" s="48"/>
      <c r="B6411" s="27"/>
      <c r="C6411" s="27"/>
      <c r="D6411" s="27"/>
      <c r="E6411" s="89"/>
    </row>
    <row r="6412" spans="1:6">
      <c r="A6412" s="281"/>
      <c r="B6412" s="280"/>
      <c r="C6412" s="280"/>
      <c r="D6412" s="38"/>
      <c r="E6412" s="89"/>
    </row>
    <row r="6413" spans="1:6">
      <c r="A6413" s="281"/>
      <c r="B6413" s="280"/>
      <c r="C6413" s="280"/>
      <c r="D6413" s="38"/>
      <c r="E6413" s="89"/>
    </row>
    <row r="6414" spans="1:6">
      <c r="A6414" s="130"/>
      <c r="B6414" s="280"/>
      <c r="C6414" s="280"/>
      <c r="D6414" s="38"/>
      <c r="E6414" s="89"/>
    </row>
    <row r="6415" spans="1:6">
      <c r="A6415" s="130"/>
      <c r="B6415" s="280"/>
      <c r="C6415" s="280"/>
      <c r="D6415" s="38"/>
      <c r="E6415" s="89"/>
    </row>
    <row r="6416" spans="1:6">
      <c r="A6416" s="130"/>
      <c r="B6416" s="280"/>
      <c r="C6416" s="280"/>
      <c r="D6416" s="38"/>
      <c r="E6416" s="89"/>
    </row>
    <row r="6417" spans="1:5">
      <c r="A6417" s="281"/>
      <c r="B6417" s="280"/>
      <c r="C6417" s="280"/>
      <c r="D6417" s="45"/>
      <c r="E6417" s="46"/>
    </row>
    <row r="6418" spans="1:5">
      <c r="A6418" s="281"/>
      <c r="B6418" s="280"/>
      <c r="C6418" s="280"/>
      <c r="D6418" s="45"/>
      <c r="E6418" s="46"/>
    </row>
    <row r="6419" spans="1:5">
      <c r="A6419" s="281"/>
      <c r="B6419" s="280"/>
      <c r="C6419" s="280"/>
      <c r="D6419" s="45"/>
      <c r="E6419" s="46"/>
    </row>
    <row r="6420" spans="1:5">
      <c r="A6420" s="281"/>
      <c r="B6420" s="280"/>
      <c r="C6420" s="280"/>
      <c r="D6420" s="45"/>
      <c r="E6420" s="46"/>
    </row>
    <row r="6421" spans="1:5">
      <c r="A6421" s="281"/>
      <c r="B6421" s="280"/>
      <c r="C6421" s="280"/>
      <c r="D6421" s="45" t="s">
        <v>29</v>
      </c>
      <c r="E6421" s="46"/>
    </row>
    <row r="6422" spans="1:5">
      <c r="A6422" s="281"/>
      <c r="B6422" s="280"/>
      <c r="C6422" s="280"/>
      <c r="D6422" s="45"/>
      <c r="E6422" s="46"/>
    </row>
    <row r="6423" spans="1:5">
      <c r="A6423" s="48"/>
      <c r="B6423" s="47"/>
      <c r="C6423" s="47"/>
      <c r="D6423" s="49"/>
      <c r="E6423" s="50"/>
    </row>
    <row r="6424" spans="1:5">
      <c r="A6424" s="51"/>
      <c r="B6424" s="30"/>
      <c r="C6424" s="30"/>
      <c r="D6424" s="49"/>
      <c r="E6424" s="215"/>
    </row>
    <row r="6425" spans="1:5">
      <c r="A6425" s="52"/>
      <c r="B6425" s="53"/>
      <c r="C6425" s="1268" t="s">
        <v>801</v>
      </c>
      <c r="D6425" s="1269"/>
      <c r="E6425" s="140">
        <f>SUM(E6399:E6424)</f>
        <v>-607406</v>
      </c>
    </row>
    <row r="6426" spans="1:5">
      <c r="A6426" s="55" t="s">
        <v>23</v>
      </c>
      <c r="B6426" s="53"/>
      <c r="C6426" s="28"/>
      <c r="D6426" s="28"/>
      <c r="E6426" s="179"/>
    </row>
    <row r="6428" spans="1:5">
      <c r="A6428" s="19" t="s">
        <v>0</v>
      </c>
      <c r="B6428" s="40"/>
      <c r="C6428" s="40"/>
      <c r="D6428" s="40"/>
      <c r="E6428" s="40"/>
    </row>
    <row r="6429" spans="1:5">
      <c r="A6429" s="19" t="s">
        <v>1</v>
      </c>
    </row>
    <row r="6431" spans="1:5">
      <c r="A6431" s="19"/>
      <c r="B6431" s="20"/>
      <c r="C6431" s="19" t="s">
        <v>2</v>
      </c>
      <c r="D6431" s="22"/>
      <c r="E6431" s="22"/>
    </row>
    <row r="6432" spans="1:5">
      <c r="A6432" s="19" t="s">
        <v>3</v>
      </c>
      <c r="B6432" s="23"/>
      <c r="C6432" s="20"/>
      <c r="D6432" s="22"/>
      <c r="E6432" s="22"/>
    </row>
    <row r="6433" spans="1:6">
      <c r="A6433" s="21"/>
      <c r="B6433" s="23"/>
      <c r="C6433" s="20"/>
      <c r="D6433" s="22"/>
      <c r="E6433" s="22"/>
    </row>
    <row r="6434" spans="1:6">
      <c r="A6434" s="21" t="s">
        <v>511</v>
      </c>
      <c r="B6434" s="23"/>
      <c r="C6434" s="20"/>
      <c r="D6434" s="22"/>
      <c r="E6434" s="22"/>
    </row>
    <row r="6435" spans="1:6">
      <c r="A6435" s="21" t="s">
        <v>5</v>
      </c>
      <c r="B6435" s="24"/>
      <c r="C6435" s="21"/>
      <c r="D6435" s="22"/>
      <c r="E6435" s="22"/>
    </row>
    <row r="6436" spans="1:6">
      <c r="A6436" s="21" t="s">
        <v>6</v>
      </c>
      <c r="B6436" s="24"/>
      <c r="C6436" s="21"/>
      <c r="D6436" s="22"/>
      <c r="E6436" s="22"/>
    </row>
    <row r="6437" spans="1:6">
      <c r="A6437" s="820" t="s">
        <v>7</v>
      </c>
      <c r="B6437" s="26" t="s">
        <v>8</v>
      </c>
      <c r="C6437" s="818" t="s">
        <v>9</v>
      </c>
      <c r="D6437" s="819"/>
      <c r="E6437" s="820" t="s">
        <v>10</v>
      </c>
    </row>
    <row r="6438" spans="1:6">
      <c r="A6438" s="27"/>
      <c r="B6438" s="28" t="s">
        <v>11</v>
      </c>
      <c r="C6438" s="820"/>
      <c r="D6438" s="29"/>
      <c r="E6438" s="27" t="s">
        <v>12</v>
      </c>
    </row>
    <row r="6439" spans="1:6">
      <c r="A6439" s="30"/>
      <c r="B6439" s="31"/>
      <c r="C6439" s="821" t="s">
        <v>13</v>
      </c>
      <c r="D6439" s="822" t="s">
        <v>14</v>
      </c>
      <c r="E6439" s="821"/>
    </row>
    <row r="6440" spans="1:6">
      <c r="A6440" s="219" t="s">
        <v>512</v>
      </c>
      <c r="B6440" s="34" t="s">
        <v>40</v>
      </c>
      <c r="C6440" s="34" t="s">
        <v>19</v>
      </c>
      <c r="D6440" s="35">
        <v>43190</v>
      </c>
      <c r="E6440" s="856">
        <v>169897</v>
      </c>
      <c r="F6440" s="864">
        <v>3750</v>
      </c>
    </row>
    <row r="6441" spans="1:6">
      <c r="A6441" s="220"/>
      <c r="B6441" s="280" t="s">
        <v>40</v>
      </c>
      <c r="C6441" s="280" t="s">
        <v>17</v>
      </c>
      <c r="D6441" s="38">
        <v>43205</v>
      </c>
      <c r="E6441" s="6">
        <v>197524</v>
      </c>
      <c r="F6441" s="864">
        <v>3750</v>
      </c>
    </row>
    <row r="6442" spans="1:6">
      <c r="A6442" s="281"/>
      <c r="B6442" s="280" t="s">
        <v>40</v>
      </c>
      <c r="C6442" s="280" t="s">
        <v>19</v>
      </c>
      <c r="D6442" s="38">
        <v>43220</v>
      </c>
      <c r="E6442" s="6">
        <v>36904</v>
      </c>
      <c r="F6442" s="864">
        <v>3750</v>
      </c>
    </row>
    <row r="6443" spans="1:6">
      <c r="A6443" s="130"/>
      <c r="B6443" s="280" t="s">
        <v>40</v>
      </c>
      <c r="C6443" s="280" t="s">
        <v>17</v>
      </c>
      <c r="D6443" s="38">
        <v>43235</v>
      </c>
      <c r="E6443" s="6">
        <v>155944</v>
      </c>
      <c r="F6443" s="864">
        <v>3750</v>
      </c>
    </row>
    <row r="6444" spans="1:6">
      <c r="A6444" s="130"/>
      <c r="B6444" s="280" t="s">
        <v>40</v>
      </c>
      <c r="C6444" s="280" t="s">
        <v>19</v>
      </c>
      <c r="D6444" s="38">
        <v>43250</v>
      </c>
      <c r="E6444" s="89">
        <v>91606</v>
      </c>
      <c r="F6444" s="864" t="s">
        <v>820</v>
      </c>
    </row>
    <row r="6445" spans="1:6">
      <c r="A6445" s="130"/>
      <c r="B6445" s="280"/>
      <c r="C6445" s="280"/>
      <c r="D6445" s="38"/>
      <c r="E6445" s="89"/>
    </row>
    <row r="6446" spans="1:6">
      <c r="A6446" s="130"/>
      <c r="B6446" s="280"/>
      <c r="C6446" s="282"/>
      <c r="D6446" s="86"/>
      <c r="E6446" s="89"/>
    </row>
    <row r="6447" spans="1:6">
      <c r="A6447" s="130"/>
      <c r="B6447" s="280"/>
      <c r="C6447" s="282"/>
      <c r="D6447" s="86"/>
      <c r="E6447" s="89"/>
    </row>
    <row r="6448" spans="1:6">
      <c r="A6448" s="281"/>
      <c r="B6448" s="280"/>
      <c r="C6448" s="280"/>
      <c r="D6448" s="38"/>
      <c r="E6448" s="89"/>
    </row>
    <row r="6449" spans="1:5">
      <c r="A6449" s="130"/>
      <c r="B6449" s="280"/>
      <c r="C6449" s="280"/>
      <c r="D6449" s="38"/>
      <c r="E6449" s="89"/>
    </row>
    <row r="6450" spans="1:5">
      <c r="A6450" s="130"/>
      <c r="B6450" s="280"/>
      <c r="C6450" s="280"/>
      <c r="D6450" s="78"/>
      <c r="E6450" s="89"/>
    </row>
    <row r="6451" spans="1:5">
      <c r="A6451" s="48"/>
      <c r="B6451" s="27"/>
      <c r="C6451" s="27"/>
      <c r="D6451" s="148"/>
      <c r="E6451" s="89"/>
    </row>
    <row r="6452" spans="1:5">
      <c r="A6452" s="48"/>
      <c r="B6452" s="27"/>
      <c r="C6452" s="27"/>
      <c r="D6452" s="27"/>
      <c r="E6452" s="89"/>
    </row>
    <row r="6453" spans="1:5">
      <c r="A6453" s="281"/>
      <c r="B6453" s="280"/>
      <c r="C6453" s="280"/>
      <c r="D6453" s="38"/>
      <c r="E6453" s="89"/>
    </row>
    <row r="6454" spans="1:5">
      <c r="A6454" s="281"/>
      <c r="B6454" s="280"/>
      <c r="C6454" s="280"/>
      <c r="D6454" s="38"/>
      <c r="E6454" s="89"/>
    </row>
    <row r="6455" spans="1:5">
      <c r="A6455" s="130"/>
      <c r="B6455" s="280"/>
      <c r="C6455" s="280"/>
      <c r="D6455" s="38"/>
      <c r="E6455" s="89"/>
    </row>
    <row r="6456" spans="1:5">
      <c r="A6456" s="130"/>
      <c r="B6456" s="280"/>
      <c r="C6456" s="280"/>
      <c r="D6456" s="38"/>
      <c r="E6456" s="89"/>
    </row>
    <row r="6457" spans="1:5">
      <c r="A6457" s="130"/>
      <c r="B6457" s="280"/>
      <c r="C6457" s="280"/>
      <c r="D6457" s="38"/>
      <c r="E6457" s="89"/>
    </row>
    <row r="6458" spans="1:5">
      <c r="A6458" s="281"/>
      <c r="B6458" s="280"/>
      <c r="C6458" s="280"/>
      <c r="D6458" s="45"/>
      <c r="E6458" s="46"/>
    </row>
    <row r="6459" spans="1:5">
      <c r="A6459" s="281"/>
      <c r="B6459" s="280"/>
      <c r="C6459" s="280"/>
      <c r="D6459" s="45"/>
      <c r="E6459" s="46"/>
    </row>
    <row r="6460" spans="1:5">
      <c r="A6460" s="281"/>
      <c r="B6460" s="280"/>
      <c r="C6460" s="280"/>
      <c r="D6460" s="45"/>
      <c r="E6460" s="46"/>
    </row>
    <row r="6461" spans="1:5">
      <c r="A6461" s="281"/>
      <c r="B6461" s="280"/>
      <c r="C6461" s="280"/>
      <c r="D6461" s="45"/>
      <c r="E6461" s="46"/>
    </row>
    <row r="6462" spans="1:5">
      <c r="A6462" s="281"/>
      <c r="B6462" s="280"/>
      <c r="C6462" s="280"/>
      <c r="D6462" s="45" t="s">
        <v>29</v>
      </c>
      <c r="E6462" s="46"/>
    </row>
    <row r="6463" spans="1:5">
      <c r="A6463" s="281"/>
      <c r="B6463" s="280"/>
      <c r="C6463" s="280"/>
      <c r="D6463" s="45"/>
      <c r="E6463" s="46"/>
    </row>
    <row r="6464" spans="1:5">
      <c r="A6464" s="48"/>
      <c r="B6464" s="47"/>
      <c r="C6464" s="47"/>
      <c r="D6464" s="49"/>
      <c r="E6464" s="50"/>
    </row>
    <row r="6465" spans="1:5">
      <c r="A6465" s="51"/>
      <c r="B6465" s="30"/>
      <c r="C6465" s="30"/>
      <c r="D6465" s="49"/>
      <c r="E6465" s="50"/>
    </row>
    <row r="6466" spans="1:5">
      <c r="A6466" s="52"/>
      <c r="B6466" s="53"/>
      <c r="C6466" s="1268" t="s">
        <v>801</v>
      </c>
      <c r="D6466" s="1269"/>
      <c r="E6466" s="140">
        <f>SUM(E6440:E6465)</f>
        <v>651875</v>
      </c>
    </row>
    <row r="6467" spans="1:5">
      <c r="A6467" s="55" t="s">
        <v>23</v>
      </c>
      <c r="B6467" s="53"/>
      <c r="C6467" s="28"/>
      <c r="D6467" s="28"/>
      <c r="E6467" s="179"/>
    </row>
    <row r="6469" spans="1:5">
      <c r="A6469" s="19" t="s">
        <v>0</v>
      </c>
      <c r="B6469" s="40"/>
      <c r="C6469" s="40"/>
      <c r="D6469" s="40"/>
      <c r="E6469" s="40"/>
    </row>
    <row r="6470" spans="1:5">
      <c r="A6470" s="19" t="s">
        <v>1</v>
      </c>
    </row>
    <row r="6471" spans="1:5">
      <c r="A6471" s="19"/>
    </row>
    <row r="6473" spans="1:5">
      <c r="A6473" s="19" t="s">
        <v>3</v>
      </c>
      <c r="B6473" s="23"/>
      <c r="C6473" s="20"/>
      <c r="D6473" s="22"/>
      <c r="E6473" s="22"/>
    </row>
    <row r="6474" spans="1:5">
      <c r="A6474" s="21"/>
      <c r="B6474" s="23"/>
      <c r="C6474" s="20"/>
      <c r="D6474" s="22"/>
      <c r="E6474" s="22"/>
    </row>
    <row r="6475" spans="1:5">
      <c r="A6475" s="21" t="s">
        <v>514</v>
      </c>
      <c r="B6475" s="23"/>
      <c r="C6475" s="20"/>
      <c r="D6475" s="22"/>
      <c r="E6475" s="22"/>
    </row>
    <row r="6476" spans="1:5">
      <c r="A6476" s="21" t="s">
        <v>5</v>
      </c>
      <c r="B6476" s="24"/>
      <c r="C6476" s="21"/>
      <c r="D6476" s="22"/>
      <c r="E6476" s="22"/>
    </row>
    <row r="6477" spans="1:5">
      <c r="A6477" s="21" t="s">
        <v>6</v>
      </c>
      <c r="B6477" s="24"/>
      <c r="C6477" s="21"/>
      <c r="D6477" s="22"/>
      <c r="E6477" s="22"/>
    </row>
    <row r="6478" spans="1:5">
      <c r="A6478" s="820" t="s">
        <v>7</v>
      </c>
      <c r="B6478" s="26" t="s">
        <v>8</v>
      </c>
      <c r="C6478" s="818" t="s">
        <v>9</v>
      </c>
      <c r="D6478" s="819"/>
      <c r="E6478" s="820" t="s">
        <v>10</v>
      </c>
    </row>
    <row r="6479" spans="1:5">
      <c r="A6479" s="27"/>
      <c r="B6479" s="28" t="s">
        <v>11</v>
      </c>
      <c r="C6479" s="820"/>
      <c r="D6479" s="29"/>
      <c r="E6479" s="27" t="s">
        <v>12</v>
      </c>
    </row>
    <row r="6480" spans="1:5">
      <c r="A6480" s="30"/>
      <c r="B6480" s="31"/>
      <c r="C6480" s="821" t="s">
        <v>13</v>
      </c>
      <c r="D6480" s="822" t="s">
        <v>14</v>
      </c>
      <c r="E6480" s="821"/>
    </row>
    <row r="6481" spans="1:6">
      <c r="A6481" s="219" t="s">
        <v>515</v>
      </c>
      <c r="B6481" s="34" t="s">
        <v>18</v>
      </c>
      <c r="C6481" s="280" t="s">
        <v>17</v>
      </c>
      <c r="D6481" s="86">
        <v>43205</v>
      </c>
      <c r="E6481" s="89">
        <f>951173-91613</f>
        <v>859560</v>
      </c>
      <c r="F6481" s="864">
        <v>3757</v>
      </c>
    </row>
    <row r="6482" spans="1:6">
      <c r="A6482" s="281"/>
      <c r="B6482" s="280" t="s">
        <v>18</v>
      </c>
      <c r="C6482" s="280" t="s">
        <v>19</v>
      </c>
      <c r="D6482" s="86">
        <v>43250</v>
      </c>
      <c r="E6482" s="89">
        <f>845027-388702</f>
        <v>456325</v>
      </c>
      <c r="F6482" s="864" t="s">
        <v>817</v>
      </c>
    </row>
    <row r="6483" spans="1:6">
      <c r="A6483" s="130"/>
      <c r="B6483" s="280"/>
      <c r="C6483" s="280"/>
      <c r="D6483" s="86"/>
      <c r="E6483" s="89"/>
    </row>
    <row r="6484" spans="1:6">
      <c r="A6484" s="130"/>
      <c r="B6484" s="280"/>
      <c r="C6484" s="280"/>
      <c r="D6484" s="38"/>
      <c r="E6484" s="89"/>
    </row>
    <row r="6485" spans="1:6">
      <c r="A6485" s="130"/>
      <c r="B6485" s="280"/>
      <c r="C6485" s="280"/>
      <c r="D6485" s="38"/>
      <c r="E6485" s="89"/>
    </row>
    <row r="6486" spans="1:6">
      <c r="A6486" s="130"/>
      <c r="B6486" s="280"/>
      <c r="C6486" s="282"/>
      <c r="D6486" s="38"/>
      <c r="E6486" s="89"/>
    </row>
    <row r="6487" spans="1:6">
      <c r="A6487" s="130"/>
      <c r="B6487" s="280"/>
      <c r="C6487" s="282"/>
      <c r="D6487" s="86"/>
      <c r="E6487" s="89"/>
    </row>
    <row r="6488" spans="1:6">
      <c r="A6488" s="130"/>
      <c r="B6488" s="280"/>
      <c r="C6488" s="280"/>
      <c r="D6488" s="38"/>
      <c r="E6488" s="89"/>
    </row>
    <row r="6489" spans="1:6">
      <c r="A6489" s="281"/>
      <c r="B6489" s="280"/>
      <c r="C6489" s="280"/>
      <c r="D6489" s="38"/>
      <c r="E6489" s="89"/>
    </row>
    <row r="6490" spans="1:6">
      <c r="A6490" s="130"/>
      <c r="B6490" s="280"/>
      <c r="C6490" s="280"/>
      <c r="D6490" s="38"/>
      <c r="E6490" s="89"/>
    </row>
    <row r="6491" spans="1:6">
      <c r="A6491" s="130"/>
      <c r="B6491" s="280"/>
      <c r="C6491" s="280"/>
      <c r="D6491" s="78"/>
      <c r="E6491" s="89"/>
    </row>
    <row r="6492" spans="1:6">
      <c r="A6492" s="48"/>
      <c r="B6492" s="27"/>
      <c r="C6492" s="27"/>
      <c r="D6492" s="148"/>
      <c r="E6492" s="89"/>
    </row>
    <row r="6493" spans="1:6">
      <c r="A6493" s="48"/>
      <c r="B6493" s="27"/>
      <c r="C6493" s="27"/>
      <c r="D6493" s="27"/>
      <c r="E6493" s="89"/>
    </row>
    <row r="6494" spans="1:6">
      <c r="A6494" s="281"/>
      <c r="B6494" s="280"/>
      <c r="C6494" s="280"/>
      <c r="D6494" s="38"/>
      <c r="E6494" s="89"/>
    </row>
    <row r="6495" spans="1:6">
      <c r="A6495" s="281"/>
      <c r="B6495" s="280"/>
      <c r="C6495" s="280"/>
      <c r="D6495" s="38"/>
      <c r="E6495" s="89"/>
    </row>
    <row r="6496" spans="1:6">
      <c r="A6496" s="130"/>
      <c r="B6496" s="280"/>
      <c r="C6496" s="280"/>
      <c r="D6496" s="38"/>
      <c r="E6496" s="89"/>
    </row>
    <row r="6497" spans="1:5">
      <c r="A6497" s="130"/>
      <c r="B6497" s="280"/>
      <c r="C6497" s="280"/>
      <c r="D6497" s="38"/>
      <c r="E6497" s="89"/>
    </row>
    <row r="6498" spans="1:5">
      <c r="A6498" s="130"/>
      <c r="B6498" s="280"/>
      <c r="C6498" s="280"/>
      <c r="D6498" s="38"/>
      <c r="E6498" s="89"/>
    </row>
    <row r="6499" spans="1:5">
      <c r="A6499" s="281"/>
      <c r="B6499" s="280"/>
      <c r="C6499" s="280"/>
      <c r="D6499" s="45"/>
      <c r="E6499" s="46"/>
    </row>
    <row r="6500" spans="1:5">
      <c r="A6500" s="281"/>
      <c r="B6500" s="280"/>
      <c r="C6500" s="280"/>
      <c r="D6500" s="45"/>
      <c r="E6500" s="46"/>
    </row>
    <row r="6501" spans="1:5">
      <c r="A6501" s="281"/>
      <c r="B6501" s="280"/>
      <c r="C6501" s="280"/>
      <c r="D6501" s="45"/>
      <c r="E6501" s="46"/>
    </row>
    <row r="6502" spans="1:5">
      <c r="A6502" s="281"/>
      <c r="B6502" s="280"/>
      <c r="C6502" s="280"/>
      <c r="D6502" s="45" t="s">
        <v>29</v>
      </c>
      <c r="E6502" s="46"/>
    </row>
    <row r="6503" spans="1:5">
      <c r="A6503" s="281"/>
      <c r="B6503" s="280"/>
      <c r="C6503" s="280"/>
      <c r="D6503" s="45"/>
      <c r="E6503" s="46"/>
    </row>
    <row r="6504" spans="1:5">
      <c r="A6504" s="281"/>
      <c r="B6504" s="280"/>
      <c r="C6504" s="280"/>
      <c r="D6504" s="45"/>
      <c r="E6504" s="46"/>
    </row>
    <row r="6505" spans="1:5">
      <c r="A6505" s="281"/>
      <c r="B6505" s="280"/>
      <c r="C6505" s="280"/>
      <c r="D6505" s="45"/>
      <c r="E6505" s="46"/>
    </row>
    <row r="6506" spans="1:5">
      <c r="A6506" s="48"/>
      <c r="B6506" s="47"/>
      <c r="C6506" s="47"/>
      <c r="D6506" s="49"/>
      <c r="E6506" s="50"/>
    </row>
    <row r="6507" spans="1:5">
      <c r="A6507" s="51"/>
      <c r="B6507" s="30"/>
      <c r="C6507" s="30"/>
      <c r="D6507" s="49"/>
      <c r="E6507" s="50"/>
    </row>
    <row r="6508" spans="1:5">
      <c r="A6508" s="52"/>
      <c r="B6508" s="53"/>
      <c r="C6508" s="1268" t="s">
        <v>801</v>
      </c>
      <c r="D6508" s="1269"/>
      <c r="E6508" s="140">
        <f>SUM(E6481:E6507)</f>
        <v>1315885</v>
      </c>
    </row>
    <row r="6509" spans="1:5">
      <c r="A6509" s="55" t="s">
        <v>23</v>
      </c>
      <c r="B6509" s="53"/>
      <c r="C6509" s="28"/>
      <c r="D6509" s="28"/>
      <c r="E6509" s="179"/>
    </row>
    <row r="6510" spans="1:5">
      <c r="A6510" s="19" t="s">
        <v>0</v>
      </c>
      <c r="B6510" s="40"/>
      <c r="C6510" s="40"/>
      <c r="D6510" s="40"/>
      <c r="E6510" s="40"/>
    </row>
    <row r="6511" spans="1:5">
      <c r="A6511" s="19" t="s">
        <v>1</v>
      </c>
    </row>
    <row r="6512" spans="1:5">
      <c r="A6512" s="19"/>
    </row>
    <row r="6514" spans="1:5">
      <c r="A6514" s="19" t="s">
        <v>3</v>
      </c>
      <c r="B6514" s="23"/>
      <c r="C6514" s="20"/>
      <c r="D6514" s="22"/>
      <c r="E6514" s="22"/>
    </row>
    <row r="6515" spans="1:5">
      <c r="A6515" s="21"/>
      <c r="B6515" s="23"/>
      <c r="C6515" s="20"/>
      <c r="D6515" s="22"/>
      <c r="E6515" s="22"/>
    </row>
    <row r="6516" spans="1:5">
      <c r="A6516" s="21" t="s">
        <v>785</v>
      </c>
      <c r="B6516" s="23"/>
      <c r="C6516" s="20"/>
      <c r="D6516" s="22"/>
      <c r="E6516" s="22"/>
    </row>
    <row r="6517" spans="1:5">
      <c r="A6517" s="21" t="s">
        <v>5</v>
      </c>
      <c r="B6517" s="24"/>
      <c r="C6517" s="21"/>
      <c r="D6517" s="22"/>
      <c r="E6517" s="22"/>
    </row>
    <row r="6518" spans="1:5">
      <c r="A6518" s="21" t="s">
        <v>6</v>
      </c>
      <c r="B6518" s="24"/>
      <c r="C6518" s="21"/>
      <c r="D6518" s="22"/>
      <c r="E6518" s="22"/>
    </row>
    <row r="6519" spans="1:5">
      <c r="A6519" s="820" t="s">
        <v>7</v>
      </c>
      <c r="B6519" s="26" t="s">
        <v>8</v>
      </c>
      <c r="C6519" s="818" t="s">
        <v>9</v>
      </c>
      <c r="D6519" s="819"/>
      <c r="E6519" s="820" t="s">
        <v>10</v>
      </c>
    </row>
    <row r="6520" spans="1:5">
      <c r="A6520" s="27"/>
      <c r="B6520" s="28" t="s">
        <v>11</v>
      </c>
      <c r="C6520" s="820"/>
      <c r="D6520" s="29"/>
      <c r="E6520" s="27" t="s">
        <v>12</v>
      </c>
    </row>
    <row r="6521" spans="1:5">
      <c r="A6521" s="30"/>
      <c r="B6521" s="31"/>
      <c r="C6521" s="821" t="s">
        <v>13</v>
      </c>
      <c r="D6521" s="822" t="s">
        <v>14</v>
      </c>
      <c r="E6521" s="821"/>
    </row>
    <row r="6522" spans="1:5">
      <c r="A6522" s="219" t="s">
        <v>516</v>
      </c>
      <c r="B6522" s="34"/>
      <c r="C6522" s="280"/>
      <c r="D6522" s="86"/>
      <c r="E6522" s="89"/>
    </row>
    <row r="6523" spans="1:5">
      <c r="A6523" s="281"/>
      <c r="B6523" s="280"/>
      <c r="C6523" s="280"/>
      <c r="D6523" s="86"/>
      <c r="E6523" s="89"/>
    </row>
    <row r="6524" spans="1:5">
      <c r="A6524" s="130"/>
      <c r="B6524" s="280"/>
      <c r="C6524" s="280"/>
      <c r="D6524" s="86"/>
      <c r="E6524" s="89"/>
    </row>
    <row r="6525" spans="1:5">
      <c r="A6525" s="130"/>
      <c r="B6525" s="280"/>
      <c r="C6525" s="280"/>
      <c r="D6525" s="38"/>
      <c r="E6525" s="89"/>
    </row>
    <row r="6526" spans="1:5">
      <c r="A6526" s="130"/>
      <c r="B6526" s="280"/>
      <c r="C6526" s="280"/>
      <c r="D6526" s="38"/>
      <c r="E6526" s="89"/>
    </row>
    <row r="6527" spans="1:5">
      <c r="A6527" s="130"/>
      <c r="B6527" s="280"/>
      <c r="C6527" s="282"/>
      <c r="D6527" s="38"/>
      <c r="E6527" s="89"/>
    </row>
    <row r="6528" spans="1:5">
      <c r="A6528" s="130"/>
      <c r="B6528" s="280"/>
      <c r="C6528" s="282"/>
      <c r="D6528" s="86"/>
      <c r="E6528" s="89"/>
    </row>
    <row r="6529" spans="1:5">
      <c r="A6529" s="130"/>
      <c r="B6529" s="280"/>
      <c r="C6529" s="280"/>
      <c r="D6529" s="38"/>
      <c r="E6529" s="89"/>
    </row>
    <row r="6530" spans="1:5">
      <c r="A6530" s="281"/>
      <c r="B6530" s="280"/>
      <c r="C6530" s="280"/>
      <c r="D6530" s="38"/>
      <c r="E6530" s="89"/>
    </row>
    <row r="6531" spans="1:5">
      <c r="A6531" s="130"/>
      <c r="B6531" s="280"/>
      <c r="C6531" s="280"/>
      <c r="D6531" s="38"/>
      <c r="E6531" s="89"/>
    </row>
    <row r="6532" spans="1:5">
      <c r="A6532" s="130"/>
      <c r="B6532" s="280"/>
      <c r="C6532" s="280"/>
      <c r="D6532" s="78"/>
      <c r="E6532" s="89"/>
    </row>
    <row r="6533" spans="1:5">
      <c r="A6533" s="48"/>
      <c r="B6533" s="27"/>
      <c r="C6533" s="27"/>
      <c r="D6533" s="148"/>
      <c r="E6533" s="89"/>
    </row>
    <row r="6534" spans="1:5">
      <c r="A6534" s="48"/>
      <c r="B6534" s="27"/>
      <c r="C6534" s="27"/>
      <c r="D6534" s="27"/>
      <c r="E6534" s="89"/>
    </row>
    <row r="6535" spans="1:5">
      <c r="A6535" s="281"/>
      <c r="B6535" s="280"/>
      <c r="C6535" s="280"/>
      <c r="D6535" s="38"/>
      <c r="E6535" s="89"/>
    </row>
    <row r="6536" spans="1:5">
      <c r="A6536" s="281"/>
      <c r="B6536" s="280"/>
      <c r="C6536" s="280"/>
      <c r="D6536" s="38"/>
      <c r="E6536" s="89"/>
    </row>
    <row r="6537" spans="1:5">
      <c r="A6537" s="130"/>
      <c r="B6537" s="280"/>
      <c r="C6537" s="280"/>
      <c r="D6537" s="38"/>
      <c r="E6537" s="89"/>
    </row>
    <row r="6538" spans="1:5">
      <c r="A6538" s="130"/>
      <c r="B6538" s="280"/>
      <c r="C6538" s="280"/>
      <c r="D6538" s="38"/>
      <c r="E6538" s="89"/>
    </row>
    <row r="6539" spans="1:5">
      <c r="A6539" s="130"/>
      <c r="B6539" s="280"/>
      <c r="C6539" s="280"/>
      <c r="D6539" s="38"/>
      <c r="E6539" s="89"/>
    </row>
    <row r="6540" spans="1:5">
      <c r="A6540" s="281"/>
      <c r="B6540" s="280"/>
      <c r="C6540" s="280"/>
      <c r="D6540" s="45"/>
      <c r="E6540" s="46"/>
    </row>
    <row r="6541" spans="1:5">
      <c r="A6541" s="281"/>
      <c r="B6541" s="280"/>
      <c r="C6541" s="280"/>
      <c r="D6541" s="45"/>
      <c r="E6541" s="46"/>
    </row>
    <row r="6542" spans="1:5">
      <c r="A6542" s="281"/>
      <c r="B6542" s="280"/>
      <c r="C6542" s="280"/>
      <c r="D6542" s="45"/>
      <c r="E6542" s="46"/>
    </row>
    <row r="6543" spans="1:5">
      <c r="A6543" s="281"/>
      <c r="B6543" s="280"/>
      <c r="C6543" s="280"/>
      <c r="D6543" s="45" t="s">
        <v>29</v>
      </c>
      <c r="E6543" s="46"/>
    </row>
    <row r="6544" spans="1:5">
      <c r="A6544" s="281"/>
      <c r="B6544" s="280"/>
      <c r="C6544" s="280"/>
      <c r="D6544" s="45"/>
      <c r="E6544" s="46"/>
    </row>
    <row r="6545" spans="1:5">
      <c r="A6545" s="281"/>
      <c r="B6545" s="280"/>
      <c r="C6545" s="280"/>
      <c r="D6545" s="45"/>
      <c r="E6545" s="46"/>
    </row>
    <row r="6546" spans="1:5">
      <c r="A6546" s="281"/>
      <c r="B6546" s="280"/>
      <c r="C6546" s="280"/>
      <c r="D6546" s="45"/>
      <c r="E6546" s="46"/>
    </row>
    <row r="6547" spans="1:5">
      <c r="A6547" s="48"/>
      <c r="B6547" s="47"/>
      <c r="C6547" s="47"/>
      <c r="D6547" s="49"/>
      <c r="E6547" s="50"/>
    </row>
    <row r="6548" spans="1:5">
      <c r="A6548" s="51"/>
      <c r="B6548" s="30"/>
      <c r="C6548" s="30"/>
      <c r="D6548" s="49"/>
      <c r="E6548" s="50"/>
    </row>
    <row r="6549" spans="1:5">
      <c r="A6549" s="52"/>
      <c r="B6549" s="53"/>
      <c r="C6549" s="1268" t="s">
        <v>801</v>
      </c>
      <c r="D6549" s="1269"/>
      <c r="E6549" s="140">
        <f>SUM(E6522:E6548)</f>
        <v>0</v>
      </c>
    </row>
    <row r="6550" spans="1:5">
      <c r="A6550" s="55" t="s">
        <v>23</v>
      </c>
      <c r="B6550" s="53"/>
      <c r="C6550" s="28"/>
      <c r="D6550" s="28"/>
      <c r="E6550" s="179"/>
    </row>
    <row r="6551" spans="1:5">
      <c r="A6551" s="19" t="s">
        <v>0</v>
      </c>
      <c r="B6551" s="40"/>
      <c r="C6551" s="40"/>
      <c r="D6551" s="40"/>
      <c r="E6551" s="40"/>
    </row>
    <row r="6552" spans="1:5">
      <c r="A6552" s="19" t="s">
        <v>1</v>
      </c>
    </row>
    <row r="6553" spans="1:5">
      <c r="A6553" s="19"/>
    </row>
    <row r="6555" spans="1:5">
      <c r="A6555" s="19" t="s">
        <v>3</v>
      </c>
      <c r="B6555" s="23"/>
      <c r="C6555" s="20"/>
      <c r="D6555" s="22"/>
      <c r="E6555" s="22"/>
    </row>
    <row r="6556" spans="1:5">
      <c r="A6556" s="21"/>
      <c r="B6556" s="23"/>
      <c r="C6556" s="20"/>
      <c r="D6556" s="22"/>
      <c r="E6556" s="22"/>
    </row>
    <row r="6557" spans="1:5">
      <c r="A6557" s="21" t="s">
        <v>517</v>
      </c>
      <c r="B6557" s="23"/>
      <c r="C6557" s="20"/>
      <c r="D6557" s="22"/>
      <c r="E6557" s="22"/>
    </row>
    <row r="6558" spans="1:5">
      <c r="A6558" s="21" t="s">
        <v>5</v>
      </c>
      <c r="B6558" s="24"/>
      <c r="C6558" s="21"/>
      <c r="D6558" s="22"/>
      <c r="E6558" s="22"/>
    </row>
    <row r="6559" spans="1:5">
      <c r="A6559" s="21" t="s">
        <v>6</v>
      </c>
      <c r="B6559" s="24"/>
      <c r="C6559" s="21"/>
      <c r="D6559" s="22"/>
      <c r="E6559" s="22"/>
    </row>
    <row r="6560" spans="1:5">
      <c r="A6560" s="820" t="s">
        <v>7</v>
      </c>
      <c r="B6560" s="26" t="s">
        <v>8</v>
      </c>
      <c r="C6560" s="818" t="s">
        <v>9</v>
      </c>
      <c r="D6560" s="819"/>
      <c r="E6560" s="820" t="s">
        <v>10</v>
      </c>
    </row>
    <row r="6561" spans="1:6">
      <c r="A6561" s="27"/>
      <c r="B6561" s="28" t="s">
        <v>11</v>
      </c>
      <c r="C6561" s="820"/>
      <c r="D6561" s="29"/>
      <c r="E6561" s="27" t="s">
        <v>12</v>
      </c>
    </row>
    <row r="6562" spans="1:6">
      <c r="A6562" s="30"/>
      <c r="B6562" s="31"/>
      <c r="C6562" s="821" t="s">
        <v>13</v>
      </c>
      <c r="D6562" s="822" t="s">
        <v>14</v>
      </c>
      <c r="E6562" s="821"/>
    </row>
    <row r="6563" spans="1:6">
      <c r="A6563" s="219" t="s">
        <v>518</v>
      </c>
      <c r="B6563" s="280" t="s">
        <v>18</v>
      </c>
      <c r="C6563" s="280" t="s">
        <v>19</v>
      </c>
      <c r="D6563" s="86">
        <v>43190</v>
      </c>
      <c r="E6563" s="6">
        <v>1114901</v>
      </c>
      <c r="F6563" s="864">
        <v>419400</v>
      </c>
    </row>
    <row r="6564" spans="1:6">
      <c r="A6564" s="130"/>
      <c r="B6564" s="280" t="s">
        <v>18</v>
      </c>
      <c r="C6564" s="280" t="s">
        <v>17</v>
      </c>
      <c r="D6564" s="86">
        <v>43205</v>
      </c>
      <c r="E6564" s="6">
        <f>1159551-32219</f>
        <v>1127332</v>
      </c>
      <c r="F6564" s="864">
        <v>419400</v>
      </c>
    </row>
    <row r="6565" spans="1:6">
      <c r="A6565" s="41"/>
      <c r="B6565" s="280" t="s">
        <v>18</v>
      </c>
      <c r="C6565" s="280" t="s">
        <v>17</v>
      </c>
      <c r="D6565" s="86">
        <v>43235</v>
      </c>
      <c r="E6565" s="6">
        <f>947843-23730</f>
        <v>924113</v>
      </c>
      <c r="F6565" s="864">
        <v>419400</v>
      </c>
    </row>
    <row r="6566" spans="1:6">
      <c r="A6566" s="41"/>
      <c r="B6566" s="280" t="s">
        <v>18</v>
      </c>
      <c r="C6566" s="280" t="s">
        <v>19</v>
      </c>
      <c r="D6566" s="38">
        <v>43250</v>
      </c>
      <c r="E6566" s="6">
        <v>917558</v>
      </c>
      <c r="F6566" s="864">
        <v>419400</v>
      </c>
    </row>
    <row r="6567" spans="1:6">
      <c r="A6567" s="130"/>
      <c r="B6567" s="280"/>
      <c r="C6567" s="280"/>
      <c r="D6567" s="86"/>
      <c r="E6567" s="89">
        <v>-20</v>
      </c>
    </row>
    <row r="6568" spans="1:6">
      <c r="A6568" s="723"/>
      <c r="B6568" s="280"/>
      <c r="C6568" s="282"/>
      <c r="D6568" s="38"/>
      <c r="E6568" s="89"/>
    </row>
    <row r="6569" spans="1:6">
      <c r="A6569" s="41"/>
      <c r="B6569" s="280"/>
      <c r="C6569" s="280"/>
      <c r="D6569" s="38"/>
      <c r="E6569" s="89"/>
    </row>
    <row r="6570" spans="1:6">
      <c r="A6570" s="41"/>
      <c r="B6570" s="281"/>
      <c r="C6570" s="280"/>
      <c r="D6570" s="78"/>
      <c r="E6570" s="89"/>
    </row>
    <row r="6571" spans="1:6">
      <c r="A6571" s="47"/>
      <c r="B6571" s="28"/>
      <c r="C6571" s="27"/>
      <c r="D6571" s="148"/>
      <c r="E6571" s="89"/>
    </row>
    <row r="6572" spans="1:6">
      <c r="A6572" s="47"/>
      <c r="B6572" s="28"/>
      <c r="C6572" s="27"/>
      <c r="D6572" s="148"/>
      <c r="E6572" s="89"/>
    </row>
    <row r="6573" spans="1:6">
      <c r="A6573" s="47"/>
      <c r="B6573" s="28"/>
      <c r="C6573" s="27"/>
      <c r="D6573" s="148"/>
      <c r="E6573" s="89"/>
    </row>
    <row r="6574" spans="1:6">
      <c r="A6574" s="47"/>
      <c r="B6574" s="28"/>
      <c r="C6574" s="27"/>
      <c r="D6574" s="148"/>
      <c r="E6574" s="89"/>
    </row>
    <row r="6575" spans="1:6">
      <c r="A6575" s="47"/>
      <c r="B6575" s="27"/>
      <c r="C6575" s="27"/>
      <c r="D6575" s="27"/>
      <c r="E6575" s="89"/>
    </row>
    <row r="6576" spans="1:6">
      <c r="A6576" s="280"/>
      <c r="B6576" s="280"/>
      <c r="C6576" s="280"/>
      <c r="D6576" s="38"/>
      <c r="E6576" s="89"/>
    </row>
    <row r="6577" spans="1:5">
      <c r="A6577" s="280"/>
      <c r="B6577" s="280"/>
      <c r="C6577" s="280"/>
      <c r="D6577" s="38"/>
      <c r="E6577" s="89"/>
    </row>
    <row r="6578" spans="1:5">
      <c r="A6578" s="41"/>
      <c r="B6578" s="280"/>
      <c r="C6578" s="280"/>
      <c r="D6578" s="38"/>
      <c r="E6578" s="89"/>
    </row>
    <row r="6579" spans="1:5">
      <c r="A6579" s="41"/>
      <c r="B6579" s="280"/>
      <c r="C6579" s="280"/>
      <c r="D6579" s="38"/>
      <c r="E6579" s="89"/>
    </row>
    <row r="6580" spans="1:5">
      <c r="A6580" s="41"/>
      <c r="B6580" s="280"/>
      <c r="C6580" s="280"/>
      <c r="D6580" s="38"/>
      <c r="E6580" s="89"/>
    </row>
    <row r="6581" spans="1:5">
      <c r="A6581" s="280"/>
      <c r="B6581" s="281"/>
      <c r="C6581" s="280"/>
      <c r="D6581" s="45"/>
      <c r="E6581" s="46"/>
    </row>
    <row r="6582" spans="1:5">
      <c r="A6582" s="280"/>
      <c r="B6582" s="281"/>
      <c r="C6582" s="280"/>
      <c r="D6582" s="45"/>
      <c r="E6582" s="46"/>
    </row>
    <row r="6583" spans="1:5">
      <c r="A6583" s="280"/>
      <c r="B6583" s="281"/>
      <c r="C6583" s="280"/>
      <c r="D6583" s="45"/>
      <c r="E6583" s="46"/>
    </row>
    <row r="6584" spans="1:5">
      <c r="A6584" s="280"/>
      <c r="B6584" s="281"/>
      <c r="C6584" s="280"/>
      <c r="D6584" s="45"/>
      <c r="E6584" s="46"/>
    </row>
    <row r="6585" spans="1:5">
      <c r="A6585" s="280"/>
      <c r="B6585" s="281"/>
      <c r="C6585" s="280"/>
      <c r="D6585" s="45" t="s">
        <v>29</v>
      </c>
      <c r="E6585" s="46"/>
    </row>
    <row r="6586" spans="1:5">
      <c r="A6586" s="280"/>
      <c r="B6586" s="281"/>
      <c r="C6586" s="280"/>
      <c r="D6586" s="45"/>
      <c r="E6586" s="46"/>
    </row>
    <row r="6587" spans="1:5">
      <c r="A6587" s="280"/>
      <c r="B6587" s="281"/>
      <c r="C6587" s="280"/>
      <c r="D6587" s="45"/>
      <c r="E6587" s="46"/>
    </row>
    <row r="6588" spans="1:5">
      <c r="A6588" s="47"/>
      <c r="B6588" s="48"/>
      <c r="C6588" s="47"/>
      <c r="D6588" s="49"/>
      <c r="E6588" s="50"/>
    </row>
    <row r="6589" spans="1:5">
      <c r="A6589" s="30"/>
      <c r="B6589" s="51"/>
      <c r="C6589" s="30"/>
      <c r="D6589" s="49"/>
      <c r="E6589" s="50"/>
    </row>
    <row r="6590" spans="1:5">
      <c r="A6590" s="52"/>
      <c r="B6590" s="53"/>
      <c r="C6590" s="1268" t="s">
        <v>801</v>
      </c>
      <c r="D6590" s="1269"/>
      <c r="E6590" s="140">
        <f>SUM(E6563:E6589)</f>
        <v>4083884</v>
      </c>
    </row>
    <row r="6591" spans="1:5">
      <c r="A6591" s="55" t="s">
        <v>23</v>
      </c>
      <c r="B6591" s="53"/>
      <c r="C6591" s="28"/>
      <c r="D6591" s="28"/>
      <c r="E6591" s="179"/>
    </row>
    <row r="6592" spans="1:5">
      <c r="A6592" s="19" t="s">
        <v>0</v>
      </c>
      <c r="B6592" s="40"/>
      <c r="C6592" s="40"/>
      <c r="D6592" s="40"/>
      <c r="E6592" s="40"/>
    </row>
    <row r="6593" spans="1:5">
      <c r="A6593" s="19" t="s">
        <v>1</v>
      </c>
    </row>
    <row r="6594" spans="1:5">
      <c r="A6594" s="19"/>
    </row>
    <row r="6596" spans="1:5">
      <c r="A6596" s="19" t="s">
        <v>3</v>
      </c>
      <c r="B6596" s="23"/>
      <c r="C6596" s="20"/>
      <c r="D6596" s="22"/>
      <c r="E6596" s="22"/>
    </row>
    <row r="6597" spans="1:5">
      <c r="A6597" s="21"/>
      <c r="B6597" s="23"/>
      <c r="C6597" s="20"/>
      <c r="D6597" s="22"/>
      <c r="E6597" s="22"/>
    </row>
    <row r="6598" spans="1:5">
      <c r="A6598" s="21" t="s">
        <v>519</v>
      </c>
      <c r="B6598" s="23"/>
      <c r="C6598" s="20"/>
      <c r="D6598" s="22"/>
      <c r="E6598" s="22"/>
    </row>
    <row r="6599" spans="1:5">
      <c r="A6599" s="21" t="s">
        <v>5</v>
      </c>
      <c r="B6599" s="24"/>
      <c r="C6599" s="21"/>
      <c r="D6599" s="22"/>
      <c r="E6599" s="22"/>
    </row>
    <row r="6600" spans="1:5">
      <c r="A6600" s="21" t="s">
        <v>6</v>
      </c>
      <c r="B6600" s="24"/>
      <c r="C6600" s="21"/>
      <c r="D6600" s="22"/>
      <c r="E6600" s="22"/>
    </row>
    <row r="6601" spans="1:5">
      <c r="A6601" s="820" t="s">
        <v>7</v>
      </c>
      <c r="B6601" s="26" t="s">
        <v>8</v>
      </c>
      <c r="C6601" s="818" t="s">
        <v>9</v>
      </c>
      <c r="D6601" s="819"/>
      <c r="E6601" s="820" t="s">
        <v>10</v>
      </c>
    </row>
    <row r="6602" spans="1:5">
      <c r="A6602" s="27"/>
      <c r="B6602" s="28" t="s">
        <v>11</v>
      </c>
      <c r="C6602" s="820"/>
      <c r="D6602" s="29"/>
      <c r="E6602" s="27" t="s">
        <v>12</v>
      </c>
    </row>
    <row r="6603" spans="1:5">
      <c r="A6603" s="30"/>
      <c r="B6603" s="31"/>
      <c r="C6603" s="821" t="s">
        <v>13</v>
      </c>
      <c r="D6603" s="822" t="s">
        <v>14</v>
      </c>
      <c r="E6603" s="821"/>
    </row>
    <row r="6604" spans="1:5">
      <c r="A6604" s="18" t="s">
        <v>520</v>
      </c>
      <c r="B6604" s="280" t="s">
        <v>40</v>
      </c>
      <c r="C6604" s="280" t="s">
        <v>17</v>
      </c>
      <c r="D6604" s="86">
        <v>43146</v>
      </c>
      <c r="E6604" s="89">
        <v>1793024</v>
      </c>
    </row>
    <row r="6605" spans="1:5">
      <c r="A6605" s="41"/>
      <c r="B6605" s="280" t="s">
        <v>786</v>
      </c>
      <c r="C6605" s="280" t="s">
        <v>17</v>
      </c>
      <c r="D6605" s="38">
        <v>43115</v>
      </c>
      <c r="E6605" s="89">
        <v>-349</v>
      </c>
    </row>
    <row r="6606" spans="1:5">
      <c r="A6606" s="41"/>
      <c r="B6606" s="636" t="s">
        <v>73</v>
      </c>
      <c r="C6606" s="636" t="s">
        <v>749</v>
      </c>
      <c r="D6606" s="637">
        <v>43159</v>
      </c>
      <c r="E6606" s="6">
        <v>-2002915</v>
      </c>
    </row>
    <row r="6607" spans="1:5">
      <c r="A6607" s="280"/>
      <c r="B6607" s="280" t="s">
        <v>40</v>
      </c>
      <c r="C6607" s="280" t="s">
        <v>19</v>
      </c>
      <c r="D6607" s="38">
        <v>43250</v>
      </c>
      <c r="E6607" s="89">
        <f>2887333-322318</f>
        <v>2565015</v>
      </c>
    </row>
    <row r="6608" spans="1:5">
      <c r="A6608" s="41"/>
      <c r="B6608" s="280"/>
      <c r="C6608" s="280"/>
      <c r="D6608" s="38"/>
      <c r="E6608" s="89">
        <v>-1</v>
      </c>
    </row>
    <row r="6609" spans="1:5">
      <c r="A6609" s="41"/>
      <c r="B6609" s="280"/>
      <c r="C6609" s="282"/>
      <c r="D6609" s="38"/>
      <c r="E6609" s="89"/>
    </row>
    <row r="6610" spans="1:5">
      <c r="A6610" s="41"/>
      <c r="B6610" s="280"/>
      <c r="C6610" s="282"/>
      <c r="D6610" s="86"/>
      <c r="E6610" s="89"/>
    </row>
    <row r="6611" spans="1:5">
      <c r="A6611" s="41"/>
      <c r="B6611" s="280"/>
      <c r="C6611" s="280"/>
      <c r="D6611" s="38"/>
      <c r="E6611" s="89"/>
    </row>
    <row r="6612" spans="1:5">
      <c r="A6612" s="280"/>
      <c r="B6612" s="280"/>
      <c r="C6612" s="280"/>
      <c r="D6612" s="38"/>
      <c r="E6612" s="89"/>
    </row>
    <row r="6613" spans="1:5">
      <c r="A6613" s="41"/>
      <c r="B6613" s="280"/>
      <c r="C6613" s="280"/>
      <c r="D6613" s="38"/>
      <c r="E6613" s="89"/>
    </row>
    <row r="6614" spans="1:5">
      <c r="A6614" s="41"/>
      <c r="B6614" s="281"/>
      <c r="C6614" s="280"/>
      <c r="D6614" s="78"/>
      <c r="E6614" s="89"/>
    </row>
    <row r="6615" spans="1:5">
      <c r="A6615" s="47"/>
      <c r="B6615" s="28"/>
      <c r="C6615" s="27"/>
      <c r="D6615" s="148"/>
      <c r="E6615" s="89"/>
    </row>
    <row r="6616" spans="1:5">
      <c r="A6616" s="47"/>
      <c r="B6616" s="27"/>
      <c r="C6616" s="27"/>
      <c r="D6616" s="27"/>
      <c r="E6616" s="89"/>
    </row>
    <row r="6617" spans="1:5">
      <c r="A6617" s="280"/>
      <c r="B6617" s="280"/>
      <c r="C6617" s="280"/>
      <c r="D6617" s="38"/>
      <c r="E6617" s="89"/>
    </row>
    <row r="6618" spans="1:5">
      <c r="A6618" s="280"/>
      <c r="B6618" s="280"/>
      <c r="C6618" s="280"/>
      <c r="D6618" s="38"/>
      <c r="E6618" s="89"/>
    </row>
    <row r="6619" spans="1:5">
      <c r="A6619" s="41"/>
      <c r="B6619" s="280"/>
      <c r="C6619" s="280"/>
      <c r="D6619" s="38"/>
      <c r="E6619" s="89"/>
    </row>
    <row r="6620" spans="1:5">
      <c r="A6620" s="41"/>
      <c r="B6620" s="280"/>
      <c r="C6620" s="280"/>
      <c r="D6620" s="38"/>
      <c r="E6620" s="89"/>
    </row>
    <row r="6621" spans="1:5">
      <c r="A6621" s="41"/>
      <c r="B6621" s="280"/>
      <c r="C6621" s="280"/>
      <c r="D6621" s="38"/>
      <c r="E6621" s="89"/>
    </row>
    <row r="6622" spans="1:5">
      <c r="A6622" s="280"/>
      <c r="B6622" s="281"/>
      <c r="C6622" s="280"/>
      <c r="D6622" s="45"/>
      <c r="E6622" s="46"/>
    </row>
    <row r="6623" spans="1:5">
      <c r="A6623" s="280"/>
      <c r="B6623" s="281"/>
      <c r="C6623" s="280"/>
      <c r="D6623" s="45"/>
      <c r="E6623" s="46"/>
    </row>
    <row r="6624" spans="1:5">
      <c r="A6624" s="280"/>
      <c r="B6624" s="281"/>
      <c r="C6624" s="280"/>
      <c r="D6624" s="45"/>
      <c r="E6624" s="46"/>
    </row>
    <row r="6625" spans="1:5">
      <c r="A6625" s="280"/>
      <c r="B6625" s="281"/>
      <c r="C6625" s="280"/>
      <c r="D6625" s="45"/>
      <c r="E6625" s="46"/>
    </row>
    <row r="6626" spans="1:5">
      <c r="A6626" s="280"/>
      <c r="B6626" s="281"/>
      <c r="C6626" s="280"/>
      <c r="D6626" s="45" t="s">
        <v>29</v>
      </c>
      <c r="E6626" s="46"/>
    </row>
    <row r="6627" spans="1:5">
      <c r="A6627" s="280"/>
      <c r="B6627" s="281"/>
      <c r="C6627" s="280"/>
      <c r="D6627" s="45"/>
      <c r="E6627" s="46"/>
    </row>
    <row r="6628" spans="1:5">
      <c r="A6628" s="280"/>
      <c r="B6628" s="281"/>
      <c r="C6628" s="280"/>
      <c r="D6628" s="45"/>
      <c r="E6628" s="46"/>
    </row>
    <row r="6629" spans="1:5">
      <c r="A6629" s="47"/>
      <c r="B6629" s="48"/>
      <c r="C6629" s="47"/>
      <c r="D6629" s="49"/>
      <c r="E6629" s="50"/>
    </row>
    <row r="6630" spans="1:5">
      <c r="A6630" s="30"/>
      <c r="B6630" s="51"/>
      <c r="C6630" s="30"/>
      <c r="D6630" s="49"/>
      <c r="E6630" s="50"/>
    </row>
    <row r="6631" spans="1:5">
      <c r="A6631" s="52"/>
      <c r="B6631" s="53"/>
      <c r="C6631" s="1268" t="s">
        <v>801</v>
      </c>
      <c r="D6631" s="1269"/>
      <c r="E6631" s="140">
        <f>SUM(E6604:E6630)</f>
        <v>2354774</v>
      </c>
    </row>
    <row r="6632" spans="1:5">
      <c r="A6632" s="55" t="s">
        <v>23</v>
      </c>
      <c r="B6632" s="53"/>
      <c r="C6632" s="28"/>
      <c r="D6632" s="28"/>
      <c r="E6632" s="179"/>
    </row>
    <row r="6633" spans="1:5">
      <c r="A6633" s="19" t="s">
        <v>0</v>
      </c>
      <c r="B6633" s="40"/>
      <c r="C6633" s="40"/>
      <c r="D6633" s="40"/>
      <c r="E6633" s="40"/>
    </row>
    <row r="6634" spans="1:5">
      <c r="A6634" s="19" t="s">
        <v>1</v>
      </c>
    </row>
    <row r="6635" spans="1:5">
      <c r="A6635" s="19"/>
    </row>
    <row r="6637" spans="1:5">
      <c r="A6637" s="19" t="s">
        <v>3</v>
      </c>
      <c r="B6637" s="23"/>
      <c r="C6637" s="20"/>
      <c r="D6637" s="22"/>
      <c r="E6637" s="22"/>
    </row>
    <row r="6638" spans="1:5">
      <c r="A6638" s="21"/>
      <c r="B6638" s="23"/>
      <c r="C6638" s="20"/>
      <c r="D6638" s="22"/>
      <c r="E6638" s="22"/>
    </row>
    <row r="6639" spans="1:5">
      <c r="A6639" s="21" t="s">
        <v>521</v>
      </c>
      <c r="B6639" s="23"/>
      <c r="C6639" s="20"/>
      <c r="D6639" s="22"/>
      <c r="E6639" s="22"/>
    </row>
    <row r="6640" spans="1:5">
      <c r="A6640" s="21" t="s">
        <v>5</v>
      </c>
      <c r="B6640" s="24"/>
      <c r="C6640" s="21"/>
      <c r="D6640" s="22"/>
      <c r="E6640" s="22"/>
    </row>
    <row r="6641" spans="1:5">
      <c r="A6641" s="21" t="s">
        <v>6</v>
      </c>
      <c r="B6641" s="24"/>
      <c r="C6641" s="21"/>
      <c r="D6641" s="22"/>
      <c r="E6641" s="22"/>
    </row>
    <row r="6642" spans="1:5">
      <c r="A6642" s="820" t="s">
        <v>7</v>
      </c>
      <c r="B6642" s="26" t="s">
        <v>8</v>
      </c>
      <c r="C6642" s="818" t="s">
        <v>9</v>
      </c>
      <c r="D6642" s="819"/>
      <c r="E6642" s="820" t="s">
        <v>10</v>
      </c>
    </row>
    <row r="6643" spans="1:5">
      <c r="A6643" s="27"/>
      <c r="B6643" s="28" t="s">
        <v>11</v>
      </c>
      <c r="C6643" s="820"/>
      <c r="D6643" s="29"/>
      <c r="E6643" s="27" t="s">
        <v>12</v>
      </c>
    </row>
    <row r="6644" spans="1:5">
      <c r="A6644" s="30"/>
      <c r="B6644" s="31"/>
      <c r="C6644" s="821" t="s">
        <v>13</v>
      </c>
      <c r="D6644" s="822" t="s">
        <v>14</v>
      </c>
      <c r="E6644" s="821"/>
    </row>
    <row r="6645" spans="1:5">
      <c r="A6645" s="219" t="s">
        <v>522</v>
      </c>
      <c r="B6645" s="34"/>
      <c r="C6645" s="280"/>
      <c r="D6645" s="86"/>
      <c r="E6645" s="89"/>
    </row>
    <row r="6646" spans="1:5">
      <c r="A6646" s="281"/>
      <c r="B6646" s="280"/>
      <c r="C6646" s="280"/>
      <c r="D6646" s="86"/>
      <c r="E6646" s="89"/>
    </row>
    <row r="6647" spans="1:5">
      <c r="A6647" s="130"/>
      <c r="B6647" s="280"/>
      <c r="C6647" s="280"/>
      <c r="D6647" s="38"/>
      <c r="E6647" s="89"/>
    </row>
    <row r="6648" spans="1:5">
      <c r="A6648" s="130"/>
      <c r="B6648" s="280"/>
      <c r="C6648" s="280"/>
      <c r="D6648" s="38"/>
      <c r="E6648" s="89"/>
    </row>
    <row r="6649" spans="1:5">
      <c r="A6649" s="130"/>
      <c r="B6649" s="280"/>
      <c r="C6649" s="280"/>
      <c r="D6649" s="38"/>
      <c r="E6649" s="89"/>
    </row>
    <row r="6650" spans="1:5">
      <c r="A6650" s="130"/>
      <c r="B6650" s="280"/>
      <c r="C6650" s="282"/>
      <c r="D6650" s="38"/>
      <c r="E6650" s="89"/>
    </row>
    <row r="6651" spans="1:5">
      <c r="A6651" s="130"/>
      <c r="B6651" s="280"/>
      <c r="C6651" s="282"/>
      <c r="D6651" s="86"/>
      <c r="E6651" s="89"/>
    </row>
    <row r="6652" spans="1:5">
      <c r="A6652" s="130"/>
      <c r="B6652" s="280"/>
      <c r="C6652" s="280"/>
      <c r="D6652" s="38"/>
      <c r="E6652" s="89"/>
    </row>
    <row r="6653" spans="1:5">
      <c r="A6653" s="281"/>
      <c r="B6653" s="280"/>
      <c r="C6653" s="280"/>
      <c r="D6653" s="38"/>
      <c r="E6653" s="89"/>
    </row>
    <row r="6654" spans="1:5">
      <c r="A6654" s="130"/>
      <c r="B6654" s="280"/>
      <c r="C6654" s="280"/>
      <c r="D6654" s="38"/>
      <c r="E6654" s="89"/>
    </row>
    <row r="6655" spans="1:5">
      <c r="A6655" s="130"/>
      <c r="B6655" s="280"/>
      <c r="C6655" s="280"/>
      <c r="D6655" s="78"/>
      <c r="E6655" s="89"/>
    </row>
    <row r="6656" spans="1:5">
      <c r="A6656" s="48"/>
      <c r="B6656" s="27"/>
      <c r="C6656" s="27"/>
      <c r="D6656" s="148"/>
      <c r="E6656" s="89"/>
    </row>
    <row r="6657" spans="1:5">
      <c r="A6657" s="48"/>
      <c r="B6657" s="27"/>
      <c r="C6657" s="27"/>
      <c r="D6657" s="27"/>
      <c r="E6657" s="89"/>
    </row>
    <row r="6658" spans="1:5">
      <c r="A6658" s="281"/>
      <c r="B6658" s="280"/>
      <c r="C6658" s="280"/>
      <c r="D6658" s="38"/>
      <c r="E6658" s="89"/>
    </row>
    <row r="6659" spans="1:5">
      <c r="A6659" s="281"/>
      <c r="B6659" s="280"/>
      <c r="C6659" s="280"/>
      <c r="D6659" s="38"/>
      <c r="E6659" s="89"/>
    </row>
    <row r="6660" spans="1:5">
      <c r="A6660" s="130"/>
      <c r="B6660" s="280"/>
      <c r="C6660" s="280"/>
      <c r="D6660" s="38"/>
      <c r="E6660" s="89"/>
    </row>
    <row r="6661" spans="1:5">
      <c r="A6661" s="130"/>
      <c r="B6661" s="280"/>
      <c r="C6661" s="280"/>
      <c r="D6661" s="38"/>
      <c r="E6661" s="89"/>
    </row>
    <row r="6662" spans="1:5">
      <c r="A6662" s="130"/>
      <c r="B6662" s="280"/>
      <c r="C6662" s="280"/>
      <c r="D6662" s="38"/>
      <c r="E6662" s="89"/>
    </row>
    <row r="6663" spans="1:5">
      <c r="A6663" s="281"/>
      <c r="B6663" s="280"/>
      <c r="C6663" s="280"/>
      <c r="D6663" s="45"/>
      <c r="E6663" s="46"/>
    </row>
    <row r="6664" spans="1:5">
      <c r="A6664" s="281"/>
      <c r="B6664" s="280"/>
      <c r="C6664" s="280"/>
      <c r="D6664" s="45"/>
      <c r="E6664" s="46"/>
    </row>
    <row r="6665" spans="1:5">
      <c r="A6665" s="281"/>
      <c r="B6665" s="280"/>
      <c r="C6665" s="280"/>
      <c r="D6665" s="45" t="s">
        <v>29</v>
      </c>
      <c r="E6665" s="46"/>
    </row>
    <row r="6666" spans="1:5">
      <c r="A6666" s="281"/>
      <c r="B6666" s="280"/>
      <c r="C6666" s="280"/>
      <c r="D6666" s="45"/>
      <c r="E6666" s="46"/>
    </row>
    <row r="6667" spans="1:5">
      <c r="A6667" s="281"/>
      <c r="B6667" s="280"/>
      <c r="C6667" s="280"/>
      <c r="D6667" s="45"/>
      <c r="E6667" s="46"/>
    </row>
    <row r="6668" spans="1:5">
      <c r="A6668" s="48"/>
      <c r="B6668" s="47"/>
      <c r="C6668" s="47"/>
      <c r="D6668" s="49"/>
      <c r="E6668" s="50"/>
    </row>
    <row r="6669" spans="1:5">
      <c r="A6669" s="51"/>
      <c r="B6669" s="30"/>
      <c r="C6669" s="30"/>
      <c r="D6669" s="49"/>
      <c r="E6669" s="50"/>
    </row>
    <row r="6670" spans="1:5">
      <c r="A6670" s="52"/>
      <c r="B6670" s="53"/>
      <c r="C6670" s="1268" t="s">
        <v>801</v>
      </c>
      <c r="D6670" s="1269"/>
      <c r="E6670" s="140">
        <f>SUM(E6645:E6669)</f>
        <v>0</v>
      </c>
    </row>
    <row r="6671" spans="1:5">
      <c r="A6671" s="55" t="s">
        <v>23</v>
      </c>
      <c r="B6671" s="53"/>
      <c r="C6671" s="28"/>
      <c r="D6671" s="28"/>
      <c r="E6671" s="179"/>
    </row>
    <row r="6675" spans="1:6">
      <c r="A6675" s="19" t="s">
        <v>0</v>
      </c>
      <c r="B6675" s="40"/>
      <c r="C6675" s="40"/>
      <c r="D6675" s="40"/>
      <c r="E6675" s="40"/>
    </row>
    <row r="6676" spans="1:6">
      <c r="A6676" s="19" t="s">
        <v>1</v>
      </c>
    </row>
    <row r="6677" spans="1:6">
      <c r="A6677" s="19"/>
    </row>
    <row r="6679" spans="1:6">
      <c r="A6679" s="19" t="s">
        <v>3</v>
      </c>
      <c r="B6679" s="23"/>
      <c r="C6679" s="20"/>
      <c r="D6679" s="22"/>
      <c r="E6679" s="22"/>
    </row>
    <row r="6680" spans="1:6">
      <c r="A6680" s="21"/>
      <c r="B6680" s="23"/>
      <c r="C6680" s="20"/>
      <c r="D6680" s="22"/>
      <c r="E6680" s="22"/>
    </row>
    <row r="6681" spans="1:6">
      <c r="A6681" s="21" t="s">
        <v>523</v>
      </c>
      <c r="B6681" s="23"/>
      <c r="C6681" s="20"/>
      <c r="D6681" s="22"/>
      <c r="E6681" s="22"/>
    </row>
    <row r="6682" spans="1:6">
      <c r="A6682" s="21" t="s">
        <v>5</v>
      </c>
      <c r="B6682" s="24"/>
      <c r="C6682" s="21"/>
      <c r="D6682" s="22"/>
      <c r="E6682" s="22"/>
    </row>
    <row r="6683" spans="1:6">
      <c r="A6683" s="21" t="s">
        <v>6</v>
      </c>
      <c r="B6683" s="24"/>
      <c r="C6683" s="21"/>
      <c r="D6683" s="22"/>
      <c r="E6683" s="22"/>
    </row>
    <row r="6684" spans="1:6">
      <c r="A6684" s="820" t="s">
        <v>7</v>
      </c>
      <c r="B6684" s="26" t="s">
        <v>8</v>
      </c>
      <c r="C6684" s="818" t="s">
        <v>9</v>
      </c>
      <c r="D6684" s="819"/>
      <c r="E6684" s="820" t="s">
        <v>10</v>
      </c>
    </row>
    <row r="6685" spans="1:6">
      <c r="A6685" s="27"/>
      <c r="B6685" s="28" t="s">
        <v>11</v>
      </c>
      <c r="C6685" s="820"/>
      <c r="D6685" s="29"/>
      <c r="E6685" s="27" t="s">
        <v>12</v>
      </c>
    </row>
    <row r="6686" spans="1:6">
      <c r="A6686" s="30"/>
      <c r="B6686" s="31"/>
      <c r="C6686" s="821" t="s">
        <v>13</v>
      </c>
      <c r="D6686" s="822" t="s">
        <v>14</v>
      </c>
      <c r="E6686" s="821"/>
    </row>
    <row r="6687" spans="1:6">
      <c r="A6687" s="219" t="s">
        <v>524</v>
      </c>
      <c r="B6687" s="34" t="s">
        <v>40</v>
      </c>
      <c r="C6687" s="280" t="s">
        <v>19</v>
      </c>
      <c r="D6687" s="86">
        <v>43190</v>
      </c>
      <c r="E6687" s="89">
        <v>554685</v>
      </c>
      <c r="F6687" s="864" t="s">
        <v>830</v>
      </c>
    </row>
    <row r="6688" spans="1:6">
      <c r="A6688" s="281"/>
      <c r="B6688" s="280" t="s">
        <v>40</v>
      </c>
      <c r="C6688" s="280" t="s">
        <v>17</v>
      </c>
      <c r="D6688" s="86">
        <v>43205</v>
      </c>
      <c r="E6688" s="89">
        <v>634630</v>
      </c>
      <c r="F6688" s="864" t="s">
        <v>830</v>
      </c>
    </row>
    <row r="6689" spans="1:6">
      <c r="A6689" s="130"/>
      <c r="B6689" s="280" t="s">
        <v>40</v>
      </c>
      <c r="C6689" s="280" t="s">
        <v>19</v>
      </c>
      <c r="D6689" s="86">
        <v>43250</v>
      </c>
      <c r="E6689" s="89">
        <v>409233</v>
      </c>
      <c r="F6689" s="864" t="s">
        <v>820</v>
      </c>
    </row>
    <row r="6690" spans="1:6">
      <c r="A6690" s="130"/>
      <c r="B6690" s="280"/>
      <c r="C6690" s="280"/>
      <c r="D6690" s="38"/>
      <c r="E6690" s="89">
        <v>1</v>
      </c>
    </row>
    <row r="6691" spans="1:6">
      <c r="A6691" s="130"/>
      <c r="B6691" s="280"/>
      <c r="C6691" s="280"/>
      <c r="D6691" s="38"/>
      <c r="E6691" s="89"/>
    </row>
    <row r="6692" spans="1:6">
      <c r="A6692" s="130"/>
      <c r="B6692" s="280"/>
      <c r="C6692" s="282"/>
      <c r="D6692" s="38"/>
      <c r="E6692" s="89"/>
    </row>
    <row r="6693" spans="1:6">
      <c r="A6693" s="130"/>
      <c r="B6693" s="280"/>
      <c r="C6693" s="282"/>
      <c r="D6693" s="86"/>
      <c r="E6693" s="89"/>
    </row>
    <row r="6694" spans="1:6">
      <c r="A6694" s="130"/>
      <c r="B6694" s="280"/>
      <c r="C6694" s="280"/>
      <c r="D6694" s="38"/>
      <c r="E6694" s="89"/>
    </row>
    <row r="6695" spans="1:6">
      <c r="A6695" s="281"/>
      <c r="B6695" s="280"/>
      <c r="C6695" s="280"/>
      <c r="D6695" s="38"/>
      <c r="E6695" s="89"/>
    </row>
    <row r="6696" spans="1:6">
      <c r="A6696" s="130"/>
      <c r="B6696" s="280"/>
      <c r="C6696" s="280"/>
      <c r="D6696" s="38"/>
      <c r="E6696" s="89"/>
    </row>
    <row r="6697" spans="1:6">
      <c r="A6697" s="130"/>
      <c r="B6697" s="280"/>
      <c r="C6697" s="280"/>
      <c r="D6697" s="78"/>
      <c r="E6697" s="89"/>
    </row>
    <row r="6698" spans="1:6">
      <c r="A6698" s="48"/>
      <c r="B6698" s="27"/>
      <c r="C6698" s="27"/>
      <c r="D6698" s="148"/>
      <c r="E6698" s="89"/>
    </row>
    <row r="6699" spans="1:6">
      <c r="A6699" s="48"/>
      <c r="B6699" s="27"/>
      <c r="C6699" s="27"/>
      <c r="D6699" s="27"/>
      <c r="E6699" s="89"/>
    </row>
    <row r="6700" spans="1:6">
      <c r="A6700" s="281"/>
      <c r="B6700" s="280"/>
      <c r="C6700" s="280"/>
      <c r="D6700" s="38"/>
      <c r="E6700" s="89"/>
    </row>
    <row r="6701" spans="1:6">
      <c r="A6701" s="281"/>
      <c r="B6701" s="280"/>
      <c r="C6701" s="280"/>
      <c r="D6701" s="38"/>
      <c r="E6701" s="89"/>
    </row>
    <row r="6702" spans="1:6">
      <c r="A6702" s="130"/>
      <c r="B6702" s="280"/>
      <c r="C6702" s="280"/>
      <c r="D6702" s="38"/>
      <c r="E6702" s="89"/>
    </row>
    <row r="6703" spans="1:6">
      <c r="A6703" s="130"/>
      <c r="B6703" s="280"/>
      <c r="C6703" s="280"/>
      <c r="D6703" s="38"/>
      <c r="E6703" s="89"/>
    </row>
    <row r="6704" spans="1:6">
      <c r="A6704" s="130"/>
      <c r="B6704" s="280"/>
      <c r="C6704" s="280"/>
      <c r="D6704" s="38"/>
      <c r="E6704" s="89"/>
    </row>
    <row r="6705" spans="1:5">
      <c r="A6705" s="281"/>
      <c r="B6705" s="280"/>
      <c r="C6705" s="280"/>
      <c r="D6705" s="45"/>
      <c r="E6705" s="46"/>
    </row>
    <row r="6706" spans="1:5">
      <c r="A6706" s="281"/>
      <c r="B6706" s="280"/>
      <c r="C6706" s="280"/>
      <c r="D6706" s="45"/>
      <c r="E6706" s="46"/>
    </row>
    <row r="6707" spans="1:5">
      <c r="A6707" s="281"/>
      <c r="B6707" s="280"/>
      <c r="C6707" s="280"/>
      <c r="D6707" s="45" t="s">
        <v>29</v>
      </c>
      <c r="E6707" s="46"/>
    </row>
    <row r="6708" spans="1:5">
      <c r="A6708" s="281"/>
      <c r="B6708" s="280"/>
      <c r="C6708" s="280"/>
      <c r="D6708" s="45"/>
      <c r="E6708" s="46"/>
    </row>
    <row r="6709" spans="1:5">
      <c r="A6709" s="281"/>
      <c r="B6709" s="280"/>
      <c r="C6709" s="280"/>
      <c r="D6709" s="45"/>
      <c r="E6709" s="46"/>
    </row>
    <row r="6710" spans="1:5">
      <c r="A6710" s="281"/>
      <c r="B6710" s="280"/>
      <c r="C6710" s="280"/>
      <c r="D6710" s="45"/>
      <c r="E6710" s="46"/>
    </row>
    <row r="6711" spans="1:5">
      <c r="A6711" s="48"/>
      <c r="B6711" s="47"/>
      <c r="C6711" s="47"/>
      <c r="D6711" s="49"/>
      <c r="E6711" s="50"/>
    </row>
    <row r="6712" spans="1:5">
      <c r="A6712" s="51"/>
      <c r="B6712" s="30"/>
      <c r="C6712" s="30"/>
      <c r="D6712" s="49"/>
      <c r="E6712" s="50"/>
    </row>
    <row r="6713" spans="1:5">
      <c r="A6713" s="52"/>
      <c r="B6713" s="53"/>
      <c r="C6713" s="1268" t="s">
        <v>801</v>
      </c>
      <c r="D6713" s="1269"/>
      <c r="E6713" s="140">
        <f>SUM(E6687:E6712)</f>
        <v>1598549</v>
      </c>
    </row>
    <row r="6714" spans="1:5">
      <c r="A6714" s="55" t="s">
        <v>23</v>
      </c>
      <c r="B6714" s="53"/>
      <c r="C6714" s="28"/>
      <c r="D6714" s="28"/>
      <c r="E6714" s="179"/>
    </row>
    <row r="6716" spans="1:5">
      <c r="A6716" s="19" t="s">
        <v>0</v>
      </c>
      <c r="B6716" s="40"/>
      <c r="C6716" s="40"/>
      <c r="D6716" s="40"/>
      <c r="E6716" s="40"/>
    </row>
    <row r="6717" spans="1:5">
      <c r="A6717" s="19" t="s">
        <v>1</v>
      </c>
    </row>
    <row r="6718" spans="1:5">
      <c r="A6718" s="19"/>
    </row>
    <row r="6720" spans="1:5">
      <c r="A6720" s="19" t="s">
        <v>3</v>
      </c>
      <c r="B6720" s="23"/>
      <c r="C6720" s="20"/>
      <c r="D6720" s="22"/>
      <c r="E6720" s="22"/>
    </row>
    <row r="6721" spans="1:5">
      <c r="A6721" s="21"/>
      <c r="B6721" s="23"/>
      <c r="C6721" s="20"/>
      <c r="D6721" s="22"/>
      <c r="E6721" s="22"/>
    </row>
    <row r="6722" spans="1:5">
      <c r="A6722" s="21" t="s">
        <v>525</v>
      </c>
      <c r="B6722" s="23"/>
      <c r="C6722" s="20"/>
      <c r="D6722" s="22"/>
      <c r="E6722" s="22"/>
    </row>
    <row r="6723" spans="1:5">
      <c r="A6723" s="21" t="s">
        <v>5</v>
      </c>
      <c r="B6723" s="24"/>
      <c r="C6723" s="21"/>
      <c r="D6723" s="22"/>
      <c r="E6723" s="22"/>
    </row>
    <row r="6724" spans="1:5">
      <c r="A6724" s="21" t="s">
        <v>6</v>
      </c>
      <c r="B6724" s="24"/>
      <c r="C6724" s="21"/>
      <c r="D6724" s="22"/>
      <c r="E6724" s="22"/>
    </row>
    <row r="6725" spans="1:5">
      <c r="A6725" s="820" t="s">
        <v>7</v>
      </c>
      <c r="B6725" s="26" t="s">
        <v>8</v>
      </c>
      <c r="C6725" s="818" t="s">
        <v>9</v>
      </c>
      <c r="D6725" s="819"/>
      <c r="E6725" s="820" t="s">
        <v>10</v>
      </c>
    </row>
    <row r="6726" spans="1:5">
      <c r="A6726" s="27"/>
      <c r="B6726" s="28" t="s">
        <v>11</v>
      </c>
      <c r="C6726" s="820"/>
      <c r="D6726" s="29"/>
      <c r="E6726" s="27" t="s">
        <v>12</v>
      </c>
    </row>
    <row r="6727" spans="1:5">
      <c r="A6727" s="30"/>
      <c r="B6727" s="31"/>
      <c r="C6727" s="821" t="s">
        <v>13</v>
      </c>
      <c r="D6727" s="822" t="s">
        <v>14</v>
      </c>
      <c r="E6727" s="821"/>
    </row>
    <row r="6728" spans="1:5">
      <c r="A6728" s="280" t="s">
        <v>529</v>
      </c>
      <c r="B6728" s="280" t="s">
        <v>40</v>
      </c>
      <c r="C6728" s="280" t="s">
        <v>17</v>
      </c>
      <c r="D6728" s="86">
        <v>43235</v>
      </c>
      <c r="E6728" s="89">
        <f>2460136-950941</f>
        <v>1509195</v>
      </c>
    </row>
    <row r="6729" spans="1:5">
      <c r="A6729" s="41"/>
      <c r="B6729" s="280" t="s">
        <v>73</v>
      </c>
      <c r="C6729" s="280" t="s">
        <v>782</v>
      </c>
      <c r="D6729" s="38">
        <v>43250</v>
      </c>
      <c r="E6729" s="89">
        <v>-1510095</v>
      </c>
    </row>
    <row r="6730" spans="1:5">
      <c r="A6730" s="41"/>
      <c r="B6730" s="280" t="s">
        <v>40</v>
      </c>
      <c r="C6730" s="280" t="s">
        <v>19</v>
      </c>
      <c r="D6730" s="38">
        <v>43250</v>
      </c>
      <c r="E6730" s="89">
        <f>2565399-516792</f>
        <v>2048607</v>
      </c>
    </row>
    <row r="6731" spans="1:5">
      <c r="A6731" s="41"/>
      <c r="B6731" s="280"/>
      <c r="C6731" s="282"/>
      <c r="D6731" s="86"/>
      <c r="E6731" s="89">
        <v>2</v>
      </c>
    </row>
    <row r="6732" spans="1:5">
      <c r="A6732" s="41"/>
      <c r="B6732" s="280"/>
      <c r="C6732" s="280"/>
      <c r="D6732" s="38"/>
      <c r="E6732" s="89"/>
    </row>
    <row r="6733" spans="1:5">
      <c r="A6733" s="280"/>
      <c r="B6733" s="280"/>
      <c r="C6733" s="280"/>
      <c r="D6733" s="38"/>
      <c r="E6733" s="89"/>
    </row>
    <row r="6734" spans="1:5">
      <c r="A6734" s="41"/>
      <c r="B6734" s="280"/>
      <c r="C6734" s="280"/>
      <c r="D6734" s="38"/>
      <c r="E6734" s="89"/>
    </row>
    <row r="6735" spans="1:5">
      <c r="A6735" s="41"/>
      <c r="B6735" s="281"/>
      <c r="C6735" s="280"/>
      <c r="D6735" s="78"/>
      <c r="E6735" s="89"/>
    </row>
    <row r="6736" spans="1:5">
      <c r="A6736" s="47"/>
      <c r="B6736" s="28"/>
      <c r="C6736" s="27"/>
      <c r="D6736" s="148"/>
      <c r="E6736" s="89"/>
    </row>
    <row r="6737" spans="1:5">
      <c r="A6737" s="47"/>
      <c r="B6737" s="27"/>
      <c r="C6737" s="27"/>
      <c r="D6737" s="27"/>
      <c r="E6737" s="89"/>
    </row>
    <row r="6738" spans="1:5">
      <c r="A6738" s="280"/>
      <c r="B6738" s="280"/>
      <c r="C6738" s="280"/>
      <c r="D6738" s="38"/>
      <c r="E6738" s="89"/>
    </row>
    <row r="6739" spans="1:5">
      <c r="A6739" s="280"/>
      <c r="B6739" s="280"/>
      <c r="C6739" s="280"/>
      <c r="D6739" s="38"/>
      <c r="E6739" s="89"/>
    </row>
    <row r="6740" spans="1:5">
      <c r="A6740" s="41"/>
      <c r="B6740" s="280"/>
      <c r="C6740" s="280"/>
      <c r="D6740" s="38"/>
      <c r="E6740" s="89"/>
    </row>
    <row r="6741" spans="1:5">
      <c r="A6741" s="41"/>
      <c r="B6741" s="280"/>
      <c r="C6741" s="280"/>
      <c r="D6741" s="38"/>
      <c r="E6741" s="89"/>
    </row>
    <row r="6742" spans="1:5">
      <c r="A6742" s="41"/>
      <c r="B6742" s="280"/>
      <c r="C6742" s="280"/>
      <c r="D6742" s="38"/>
      <c r="E6742" s="89"/>
    </row>
    <row r="6743" spans="1:5">
      <c r="A6743" s="280"/>
      <c r="B6743" s="281"/>
      <c r="C6743" s="280"/>
      <c r="D6743" s="45"/>
      <c r="E6743" s="46"/>
    </row>
    <row r="6744" spans="1:5">
      <c r="A6744" s="280"/>
      <c r="B6744" s="281"/>
      <c r="C6744" s="280"/>
      <c r="D6744" s="45"/>
      <c r="E6744" s="46"/>
    </row>
    <row r="6745" spans="1:5">
      <c r="A6745" s="280"/>
      <c r="B6745" s="281"/>
      <c r="C6745" s="280"/>
      <c r="D6745" s="45" t="s">
        <v>29</v>
      </c>
      <c r="E6745" s="46"/>
    </row>
    <row r="6746" spans="1:5">
      <c r="A6746" s="280"/>
      <c r="B6746" s="281"/>
      <c r="C6746" s="280"/>
      <c r="D6746" s="45"/>
      <c r="E6746" s="46"/>
    </row>
    <row r="6747" spans="1:5">
      <c r="A6747" s="47"/>
      <c r="B6747" s="48"/>
      <c r="C6747" s="47"/>
      <c r="D6747" s="49"/>
      <c r="E6747" s="50"/>
    </row>
    <row r="6748" spans="1:5">
      <c r="A6748" s="47"/>
      <c r="B6748" s="48"/>
      <c r="C6748" s="47"/>
      <c r="D6748" s="49"/>
      <c r="E6748" s="50"/>
    </row>
    <row r="6749" spans="1:5">
      <c r="A6749" s="47"/>
      <c r="B6749" s="48"/>
      <c r="C6749" s="47"/>
      <c r="D6749" s="49"/>
      <c r="E6749" s="50"/>
    </row>
    <row r="6750" spans="1:5">
      <c r="A6750" s="47"/>
      <c r="B6750" s="48"/>
      <c r="C6750" s="47"/>
      <c r="D6750" s="49"/>
      <c r="E6750" s="50"/>
    </row>
    <row r="6751" spans="1:5">
      <c r="A6751" s="47"/>
      <c r="B6751" s="48"/>
      <c r="C6751" s="47"/>
      <c r="D6751" s="49"/>
      <c r="E6751" s="50"/>
    </row>
    <row r="6752" spans="1:5">
      <c r="A6752" s="30"/>
      <c r="B6752" s="51"/>
      <c r="C6752" s="30"/>
      <c r="D6752" s="49"/>
      <c r="E6752" s="50"/>
    </row>
    <row r="6753" spans="1:5">
      <c r="B6753" s="53"/>
      <c r="C6753" s="1268" t="s">
        <v>801</v>
      </c>
      <c r="D6753" s="1269"/>
      <c r="E6753" s="140">
        <f>SUM(E6728:E6752)</f>
        <v>2047709</v>
      </c>
    </row>
    <row r="6754" spans="1:5">
      <c r="B6754" s="53"/>
      <c r="C6754" s="28"/>
      <c r="D6754" s="28"/>
      <c r="E6754" s="179"/>
    </row>
    <row r="6756" spans="1:5">
      <c r="A6756" s="55" t="s">
        <v>23</v>
      </c>
    </row>
    <row r="6758" spans="1:5">
      <c r="A6758" s="19" t="s">
        <v>0</v>
      </c>
      <c r="B6758" s="40"/>
      <c r="C6758" s="40"/>
      <c r="D6758" s="40"/>
      <c r="E6758" s="40"/>
    </row>
    <row r="6759" spans="1:5">
      <c r="A6759" s="19" t="s">
        <v>1</v>
      </c>
    </row>
    <row r="6760" spans="1:5">
      <c r="A6760" s="19"/>
    </row>
    <row r="6762" spans="1:5">
      <c r="A6762" s="19" t="s">
        <v>3</v>
      </c>
      <c r="B6762" s="23"/>
      <c r="C6762" s="20"/>
      <c r="D6762" s="22"/>
      <c r="E6762" s="22"/>
    </row>
    <row r="6763" spans="1:5">
      <c r="A6763" s="21"/>
      <c r="B6763" s="23"/>
      <c r="C6763" s="20"/>
      <c r="D6763" s="22"/>
      <c r="E6763" s="22"/>
    </row>
    <row r="6764" spans="1:5">
      <c r="A6764" s="21" t="s">
        <v>531</v>
      </c>
      <c r="B6764" s="23"/>
      <c r="C6764" s="20"/>
      <c r="D6764" s="22"/>
      <c r="E6764" s="22"/>
    </row>
    <row r="6765" spans="1:5">
      <c r="A6765" s="21" t="s">
        <v>5</v>
      </c>
      <c r="B6765" s="24"/>
      <c r="C6765" s="21"/>
      <c r="D6765" s="22"/>
      <c r="E6765" s="22"/>
    </row>
    <row r="6766" spans="1:5">
      <c r="A6766" s="21" t="s">
        <v>6</v>
      </c>
      <c r="B6766" s="24"/>
      <c r="C6766" s="21"/>
      <c r="D6766" s="22"/>
      <c r="E6766" s="22"/>
    </row>
    <row r="6767" spans="1:5">
      <c r="A6767" s="820" t="s">
        <v>7</v>
      </c>
      <c r="B6767" s="26" t="s">
        <v>8</v>
      </c>
      <c r="C6767" s="818" t="s">
        <v>9</v>
      </c>
      <c r="D6767" s="819"/>
      <c r="E6767" s="820" t="s">
        <v>10</v>
      </c>
    </row>
    <row r="6768" spans="1:5">
      <c r="A6768" s="27"/>
      <c r="B6768" s="28" t="s">
        <v>11</v>
      </c>
      <c r="C6768" s="820"/>
      <c r="D6768" s="29"/>
      <c r="E6768" s="27" t="s">
        <v>12</v>
      </c>
    </row>
    <row r="6769" spans="1:6">
      <c r="A6769" s="30"/>
      <c r="B6769" s="31"/>
      <c r="C6769" s="821" t="s">
        <v>13</v>
      </c>
      <c r="D6769" s="822" t="s">
        <v>14</v>
      </c>
      <c r="E6769" s="821"/>
    </row>
    <row r="6770" spans="1:6">
      <c r="A6770" s="219" t="s">
        <v>530</v>
      </c>
      <c r="B6770" s="280" t="s">
        <v>40</v>
      </c>
      <c r="C6770" s="280" t="s">
        <v>19</v>
      </c>
      <c r="D6770" s="86">
        <v>43190</v>
      </c>
      <c r="E6770" s="89">
        <v>1529158</v>
      </c>
    </row>
    <row r="6771" spans="1:6">
      <c r="A6771" s="281"/>
      <c r="B6771" s="280" t="s">
        <v>40</v>
      </c>
      <c r="C6771" s="280" t="s">
        <v>19</v>
      </c>
      <c r="D6771" s="86">
        <v>43250</v>
      </c>
      <c r="E6771" s="89">
        <f>2059978-99660</f>
        <v>1960318</v>
      </c>
      <c r="F6771" s="864" t="s">
        <v>820</v>
      </c>
    </row>
    <row r="6772" spans="1:6">
      <c r="A6772" s="130"/>
      <c r="B6772" s="280"/>
      <c r="C6772" s="280"/>
      <c r="D6772" s="86"/>
      <c r="E6772" s="89">
        <v>1</v>
      </c>
    </row>
    <row r="6773" spans="1:6">
      <c r="A6773" s="130"/>
      <c r="B6773" s="280"/>
      <c r="C6773" s="280"/>
      <c r="D6773" s="38"/>
      <c r="E6773" s="89"/>
    </row>
    <row r="6774" spans="1:6">
      <c r="A6774" s="130"/>
      <c r="B6774" s="280"/>
      <c r="C6774" s="280"/>
      <c r="D6774" s="38"/>
      <c r="E6774" s="89"/>
    </row>
    <row r="6775" spans="1:6">
      <c r="A6775" s="130"/>
      <c r="B6775" s="280"/>
      <c r="C6775" s="282"/>
      <c r="D6775" s="38"/>
      <c r="E6775" s="89"/>
    </row>
    <row r="6776" spans="1:6">
      <c r="A6776" s="130"/>
      <c r="B6776" s="280"/>
      <c r="C6776" s="282"/>
      <c r="D6776" s="86"/>
      <c r="E6776" s="89"/>
    </row>
    <row r="6777" spans="1:6">
      <c r="A6777" s="130"/>
      <c r="B6777" s="280"/>
      <c r="C6777" s="280"/>
      <c r="D6777" s="38"/>
      <c r="E6777" s="89"/>
    </row>
    <row r="6778" spans="1:6">
      <c r="A6778" s="281"/>
      <c r="B6778" s="280"/>
      <c r="C6778" s="280"/>
      <c r="D6778" s="38"/>
      <c r="E6778" s="89"/>
    </row>
    <row r="6779" spans="1:6">
      <c r="A6779" s="130"/>
      <c r="B6779" s="280"/>
      <c r="C6779" s="280"/>
      <c r="D6779" s="38"/>
      <c r="E6779" s="89"/>
    </row>
    <row r="6780" spans="1:6">
      <c r="A6780" s="130"/>
      <c r="B6780" s="280"/>
      <c r="C6780" s="280"/>
      <c r="D6780" s="78"/>
      <c r="E6780" s="89"/>
    </row>
    <row r="6781" spans="1:6">
      <c r="A6781" s="48"/>
      <c r="B6781" s="27"/>
      <c r="C6781" s="27"/>
      <c r="D6781" s="148"/>
      <c r="E6781" s="89"/>
    </row>
    <row r="6782" spans="1:6">
      <c r="A6782" s="48"/>
      <c r="B6782" s="27"/>
      <c r="C6782" s="27"/>
      <c r="D6782" s="27"/>
      <c r="E6782" s="89"/>
    </row>
    <row r="6783" spans="1:6">
      <c r="A6783" s="281"/>
      <c r="B6783" s="280"/>
      <c r="C6783" s="280"/>
      <c r="D6783" s="38"/>
      <c r="E6783" s="89"/>
    </row>
    <row r="6784" spans="1:6">
      <c r="A6784" s="281"/>
      <c r="B6784" s="280"/>
      <c r="C6784" s="280"/>
      <c r="D6784" s="38"/>
      <c r="E6784" s="89"/>
    </row>
    <row r="6785" spans="1:5">
      <c r="A6785" s="130"/>
      <c r="B6785" s="280"/>
      <c r="C6785" s="280"/>
      <c r="D6785" s="38"/>
      <c r="E6785" s="89"/>
    </row>
    <row r="6786" spans="1:5">
      <c r="A6786" s="130"/>
      <c r="B6786" s="280"/>
      <c r="C6786" s="280"/>
      <c r="D6786" s="38"/>
      <c r="E6786" s="89"/>
    </row>
    <row r="6787" spans="1:5">
      <c r="A6787" s="130"/>
      <c r="B6787" s="280"/>
      <c r="C6787" s="280"/>
      <c r="D6787" s="38"/>
      <c r="E6787" s="89"/>
    </row>
    <row r="6788" spans="1:5">
      <c r="A6788" s="281"/>
      <c r="B6788" s="280"/>
      <c r="C6788" s="280"/>
      <c r="D6788" s="45"/>
      <c r="E6788" s="46"/>
    </row>
    <row r="6789" spans="1:5">
      <c r="A6789" s="281"/>
      <c r="B6789" s="280"/>
      <c r="C6789" s="280"/>
      <c r="D6789" s="45"/>
      <c r="E6789" s="46"/>
    </row>
    <row r="6790" spans="1:5">
      <c r="A6790" s="281"/>
      <c r="B6790" s="280"/>
      <c r="C6790" s="280"/>
      <c r="D6790" s="45" t="s">
        <v>29</v>
      </c>
      <c r="E6790" s="46"/>
    </row>
    <row r="6791" spans="1:5">
      <c r="A6791" s="281"/>
      <c r="B6791" s="280"/>
      <c r="C6791" s="280"/>
      <c r="D6791" s="45"/>
      <c r="E6791" s="46"/>
    </row>
    <row r="6792" spans="1:5">
      <c r="A6792" s="281"/>
      <c r="B6792" s="280"/>
      <c r="C6792" s="280"/>
      <c r="D6792" s="45"/>
      <c r="E6792" s="46"/>
    </row>
    <row r="6793" spans="1:5">
      <c r="A6793" s="281"/>
      <c r="B6793" s="280"/>
      <c r="C6793" s="280"/>
      <c r="D6793" s="45"/>
      <c r="E6793" s="46"/>
    </row>
    <row r="6794" spans="1:5">
      <c r="A6794" s="48"/>
      <c r="B6794" s="47"/>
      <c r="C6794" s="47"/>
      <c r="D6794" s="49"/>
      <c r="E6794" s="50"/>
    </row>
    <row r="6795" spans="1:5">
      <c r="A6795" s="51"/>
      <c r="B6795" s="30"/>
      <c r="C6795" s="30"/>
      <c r="D6795" s="49"/>
      <c r="E6795" s="50"/>
    </row>
    <row r="6796" spans="1:5">
      <c r="A6796" s="52"/>
      <c r="B6796" s="53"/>
      <c r="C6796" s="1268" t="s">
        <v>801</v>
      </c>
      <c r="D6796" s="1269"/>
      <c r="E6796" s="140">
        <f>SUM(E6770:E6795)</f>
        <v>3489477</v>
      </c>
    </row>
    <row r="6797" spans="1:5">
      <c r="A6797" s="55" t="s">
        <v>23</v>
      </c>
      <c r="B6797" s="53"/>
      <c r="C6797" s="28"/>
      <c r="D6797" s="28"/>
      <c r="E6797" s="179"/>
    </row>
    <row r="6799" spans="1:5">
      <c r="A6799" s="19" t="s">
        <v>0</v>
      </c>
      <c r="B6799" s="40"/>
      <c r="C6799" s="40"/>
      <c r="D6799" s="40"/>
      <c r="E6799" s="40"/>
    </row>
    <row r="6800" spans="1:5">
      <c r="A6800" s="19" t="s">
        <v>1</v>
      </c>
    </row>
    <row r="6801" spans="1:5">
      <c r="A6801" s="19"/>
    </row>
    <row r="6803" spans="1:5">
      <c r="A6803" s="19" t="s">
        <v>3</v>
      </c>
      <c r="B6803" s="23"/>
      <c r="C6803" s="20"/>
      <c r="D6803" s="22"/>
      <c r="E6803" s="22"/>
    </row>
    <row r="6804" spans="1:5">
      <c r="A6804" s="21"/>
      <c r="B6804" s="23"/>
      <c r="C6804" s="20"/>
      <c r="D6804" s="22"/>
      <c r="E6804" s="22"/>
    </row>
    <row r="6805" spans="1:5">
      <c r="A6805" s="21" t="s">
        <v>532</v>
      </c>
      <c r="B6805" s="23"/>
      <c r="C6805" s="20"/>
      <c r="D6805" s="22"/>
      <c r="E6805" s="22"/>
    </row>
    <row r="6806" spans="1:5">
      <c r="A6806" s="21" t="s">
        <v>5</v>
      </c>
      <c r="B6806" s="24"/>
      <c r="C6806" s="21"/>
      <c r="D6806" s="22"/>
      <c r="E6806" s="22"/>
    </row>
    <row r="6807" spans="1:5">
      <c r="A6807" s="21" t="s">
        <v>6</v>
      </c>
      <c r="B6807" s="24"/>
      <c r="C6807" s="21"/>
      <c r="D6807" s="22"/>
      <c r="E6807" s="22"/>
    </row>
    <row r="6808" spans="1:5">
      <c r="A6808" s="820" t="s">
        <v>7</v>
      </c>
      <c r="B6808" s="26" t="s">
        <v>8</v>
      </c>
      <c r="C6808" s="818" t="s">
        <v>9</v>
      </c>
      <c r="D6808" s="819"/>
      <c r="E6808" s="820" t="s">
        <v>10</v>
      </c>
    </row>
    <row r="6809" spans="1:5">
      <c r="A6809" s="27"/>
      <c r="B6809" s="28" t="s">
        <v>11</v>
      </c>
      <c r="C6809" s="820"/>
      <c r="D6809" s="29"/>
      <c r="E6809" s="27" t="s">
        <v>12</v>
      </c>
    </row>
    <row r="6810" spans="1:5">
      <c r="A6810" s="30"/>
      <c r="B6810" s="31"/>
      <c r="C6810" s="821" t="s">
        <v>13</v>
      </c>
      <c r="D6810" s="822" t="s">
        <v>14</v>
      </c>
      <c r="E6810" s="821"/>
    </row>
    <row r="6811" spans="1:5">
      <c r="A6811" s="219" t="s">
        <v>533</v>
      </c>
      <c r="B6811" s="34"/>
      <c r="C6811" s="630" t="s">
        <v>737</v>
      </c>
      <c r="D6811" s="631">
        <v>39082</v>
      </c>
      <c r="E6811" s="632">
        <v>-18241.27</v>
      </c>
    </row>
    <row r="6812" spans="1:5">
      <c r="A6812" s="281"/>
      <c r="B6812" s="280"/>
      <c r="C6812" s="630" t="s">
        <v>737</v>
      </c>
      <c r="D6812" s="633">
        <v>40543</v>
      </c>
      <c r="E6812" s="632">
        <v>-172909.7</v>
      </c>
    </row>
    <row r="6813" spans="1:5">
      <c r="A6813" s="130"/>
      <c r="B6813" s="280"/>
      <c r="C6813" s="630" t="s">
        <v>738</v>
      </c>
      <c r="D6813" s="630"/>
      <c r="E6813" s="632"/>
    </row>
    <row r="6814" spans="1:5">
      <c r="A6814" s="130"/>
      <c r="B6814" s="280"/>
      <c r="C6814" s="630" t="s">
        <v>739</v>
      </c>
      <c r="D6814" s="633">
        <v>40543</v>
      </c>
      <c r="E6814" s="632">
        <v>3904562</v>
      </c>
    </row>
    <row r="6815" spans="1:5">
      <c r="A6815" s="130"/>
      <c r="B6815" s="280"/>
      <c r="C6815" s="630"/>
      <c r="D6815" s="630"/>
      <c r="E6815" s="632"/>
    </row>
    <row r="6816" spans="1:5">
      <c r="A6816" s="130"/>
      <c r="B6816" s="280"/>
      <c r="C6816" s="630" t="s">
        <v>740</v>
      </c>
      <c r="D6816" s="633">
        <v>40543</v>
      </c>
      <c r="E6816" s="632">
        <v>1379422</v>
      </c>
    </row>
    <row r="6817" spans="1:5">
      <c r="A6817" s="130"/>
      <c r="B6817" s="280"/>
      <c r="C6817" s="630"/>
      <c r="D6817" s="630"/>
      <c r="E6817" s="632"/>
    </row>
    <row r="6818" spans="1:5">
      <c r="A6818" s="130"/>
      <c r="B6818" s="280"/>
      <c r="C6818" s="630" t="s">
        <v>741</v>
      </c>
      <c r="D6818" s="633">
        <v>40543</v>
      </c>
      <c r="E6818" s="632">
        <v>10500553</v>
      </c>
    </row>
    <row r="6819" spans="1:5">
      <c r="A6819" s="281"/>
      <c r="B6819" s="280"/>
      <c r="C6819" s="630" t="s">
        <v>742</v>
      </c>
      <c r="D6819" s="633">
        <v>40908</v>
      </c>
      <c r="E6819" s="632">
        <v>-805000</v>
      </c>
    </row>
    <row r="6820" spans="1:5">
      <c r="A6820" s="130"/>
      <c r="B6820" s="280"/>
      <c r="C6820" s="630"/>
      <c r="D6820" s="630"/>
      <c r="E6820" s="632"/>
    </row>
    <row r="6821" spans="1:5">
      <c r="A6821" s="130"/>
      <c r="B6821" s="280"/>
      <c r="C6821" s="630" t="s">
        <v>743</v>
      </c>
      <c r="D6821" s="633">
        <v>41274</v>
      </c>
      <c r="E6821" s="632">
        <v>-2000000</v>
      </c>
    </row>
    <row r="6822" spans="1:5">
      <c r="A6822" s="48"/>
      <c r="B6822" s="27"/>
      <c r="C6822" s="630"/>
      <c r="D6822" s="633"/>
      <c r="E6822" s="632"/>
    </row>
    <row r="6823" spans="1:5">
      <c r="A6823" s="48"/>
      <c r="B6823" s="27"/>
      <c r="C6823" s="27"/>
      <c r="D6823" s="27"/>
      <c r="E6823" s="89"/>
    </row>
    <row r="6824" spans="1:5">
      <c r="A6824" s="281"/>
      <c r="B6824" s="280"/>
      <c r="C6824" s="280"/>
      <c r="D6824" s="38"/>
      <c r="E6824" s="89"/>
    </row>
    <row r="6825" spans="1:5">
      <c r="A6825" s="281"/>
      <c r="B6825" s="280"/>
      <c r="C6825" s="280"/>
      <c r="D6825" s="38"/>
      <c r="E6825" s="89"/>
    </row>
    <row r="6826" spans="1:5">
      <c r="A6826" s="130"/>
      <c r="B6826" s="280"/>
      <c r="C6826" s="280"/>
      <c r="D6826" s="38"/>
      <c r="E6826" s="89"/>
    </row>
    <row r="6827" spans="1:5">
      <c r="A6827" s="130"/>
      <c r="B6827" s="280"/>
      <c r="C6827" s="280"/>
      <c r="D6827" s="38"/>
      <c r="E6827" s="89"/>
    </row>
    <row r="6828" spans="1:5">
      <c r="A6828" s="130"/>
      <c r="B6828" s="280"/>
      <c r="C6828" s="280"/>
      <c r="D6828" s="38"/>
      <c r="E6828" s="89"/>
    </row>
    <row r="6829" spans="1:5">
      <c r="A6829" s="281"/>
      <c r="B6829" s="280"/>
      <c r="C6829" s="280"/>
      <c r="D6829" s="45"/>
      <c r="E6829" s="46"/>
    </row>
    <row r="6830" spans="1:5">
      <c r="A6830" s="281"/>
      <c r="B6830" s="280"/>
      <c r="C6830" s="280"/>
      <c r="D6830" s="45"/>
      <c r="E6830" s="46"/>
    </row>
    <row r="6831" spans="1:5">
      <c r="A6831" s="281"/>
      <c r="B6831" s="280"/>
      <c r="C6831" s="280"/>
      <c r="D6831" s="45" t="s">
        <v>29</v>
      </c>
      <c r="E6831" s="46"/>
    </row>
    <row r="6832" spans="1:5">
      <c r="A6832" s="281"/>
      <c r="B6832" s="280"/>
      <c r="C6832" s="280"/>
      <c r="D6832" s="45"/>
      <c r="E6832" s="46"/>
    </row>
    <row r="6833" spans="1:5">
      <c r="A6833" s="48"/>
      <c r="B6833" s="47"/>
      <c r="C6833" s="47"/>
      <c r="D6833" s="49"/>
      <c r="E6833" s="50"/>
    </row>
    <row r="6834" spans="1:5">
      <c r="A6834" s="51"/>
      <c r="B6834" s="30"/>
      <c r="C6834" s="30"/>
      <c r="D6834" s="49"/>
      <c r="E6834" s="50"/>
    </row>
    <row r="6835" spans="1:5">
      <c r="A6835" s="52"/>
      <c r="B6835" s="53"/>
      <c r="C6835" s="1268" t="s">
        <v>801</v>
      </c>
      <c r="D6835" s="1269"/>
      <c r="E6835" s="140">
        <f>SUM(E6811:E6834)</f>
        <v>12788386.029999999</v>
      </c>
    </row>
    <row r="6836" spans="1:5">
      <c r="A6836" s="55" t="s">
        <v>23</v>
      </c>
      <c r="B6836" s="53"/>
      <c r="C6836" s="28"/>
      <c r="D6836" s="28"/>
      <c r="E6836" s="179"/>
    </row>
    <row r="6837" spans="1:5">
      <c r="A6837" s="19" t="s">
        <v>0</v>
      </c>
      <c r="B6837" s="40"/>
      <c r="C6837" s="40"/>
      <c r="D6837" s="40"/>
      <c r="E6837" s="40"/>
    </row>
    <row r="6838" spans="1:5">
      <c r="A6838" s="19" t="s">
        <v>1</v>
      </c>
    </row>
    <row r="6839" spans="1:5">
      <c r="A6839" s="19"/>
    </row>
    <row r="6841" spans="1:5">
      <c r="A6841" s="19" t="s">
        <v>3</v>
      </c>
      <c r="B6841" s="23"/>
      <c r="C6841" s="20"/>
      <c r="D6841" s="22"/>
      <c r="E6841" s="22"/>
    </row>
    <row r="6842" spans="1:5">
      <c r="A6842" s="21"/>
      <c r="B6842" s="23"/>
      <c r="C6842" s="20"/>
      <c r="D6842" s="22"/>
      <c r="E6842" s="22"/>
    </row>
    <row r="6843" spans="1:5">
      <c r="A6843" s="21" t="s">
        <v>770</v>
      </c>
      <c r="B6843" s="23"/>
      <c r="C6843" s="20"/>
      <c r="D6843" s="22"/>
      <c r="E6843" s="22"/>
    </row>
    <row r="6844" spans="1:5">
      <c r="A6844" s="21" t="s">
        <v>5</v>
      </c>
      <c r="B6844" s="24"/>
      <c r="C6844" s="21"/>
      <c r="D6844" s="22"/>
      <c r="E6844" s="22"/>
    </row>
    <row r="6845" spans="1:5">
      <c r="A6845" s="21" t="s">
        <v>6</v>
      </c>
      <c r="B6845" s="24"/>
      <c r="C6845" s="21"/>
      <c r="D6845" s="22"/>
      <c r="E6845" s="22"/>
    </row>
    <row r="6846" spans="1:5">
      <c r="A6846" s="820" t="s">
        <v>7</v>
      </c>
      <c r="B6846" s="26" t="s">
        <v>8</v>
      </c>
      <c r="C6846" s="818" t="s">
        <v>9</v>
      </c>
      <c r="D6846" s="819"/>
      <c r="E6846" s="820" t="s">
        <v>10</v>
      </c>
    </row>
    <row r="6847" spans="1:5">
      <c r="A6847" s="27"/>
      <c r="B6847" s="28" t="s">
        <v>11</v>
      </c>
      <c r="C6847" s="820"/>
      <c r="D6847" s="29"/>
      <c r="E6847" s="27" t="s">
        <v>12</v>
      </c>
    </row>
    <row r="6848" spans="1:5">
      <c r="A6848" s="30"/>
      <c r="B6848" s="31"/>
      <c r="C6848" s="821" t="s">
        <v>13</v>
      </c>
      <c r="D6848" s="822" t="s">
        <v>14</v>
      </c>
      <c r="E6848" s="821"/>
    </row>
    <row r="6849" spans="1:6">
      <c r="A6849" s="219" t="s">
        <v>771</v>
      </c>
      <c r="B6849" s="280" t="s">
        <v>40</v>
      </c>
      <c r="C6849" s="280" t="s">
        <v>19</v>
      </c>
      <c r="D6849" s="86">
        <v>43190</v>
      </c>
      <c r="E6849" s="855">
        <v>219842</v>
      </c>
      <c r="F6849" s="864" t="s">
        <v>831</v>
      </c>
    </row>
    <row r="6850" spans="1:6">
      <c r="A6850" s="281"/>
      <c r="B6850" s="280" t="s">
        <v>40</v>
      </c>
      <c r="C6850" s="280" t="s">
        <v>17</v>
      </c>
      <c r="D6850" s="853">
        <v>43205</v>
      </c>
      <c r="E6850" s="854">
        <v>156935</v>
      </c>
      <c r="F6850" s="864" t="s">
        <v>831</v>
      </c>
    </row>
    <row r="6851" spans="1:6">
      <c r="A6851" s="130"/>
      <c r="B6851" s="280" t="s">
        <v>40</v>
      </c>
      <c r="C6851" s="280" t="s">
        <v>17</v>
      </c>
      <c r="D6851" s="853">
        <v>43235</v>
      </c>
      <c r="E6851" s="854">
        <v>101197</v>
      </c>
      <c r="F6851" s="864">
        <v>419400</v>
      </c>
    </row>
    <row r="6852" spans="1:6">
      <c r="A6852" s="130"/>
      <c r="B6852" s="280" t="s">
        <v>40</v>
      </c>
      <c r="C6852" s="280" t="s">
        <v>19</v>
      </c>
      <c r="D6852" s="853">
        <v>43250</v>
      </c>
      <c r="E6852" s="854">
        <v>65128</v>
      </c>
    </row>
    <row r="6853" spans="1:6">
      <c r="A6853" s="130"/>
      <c r="B6853" s="280"/>
      <c r="C6853" s="852"/>
      <c r="D6853" s="852"/>
      <c r="E6853" s="854"/>
    </row>
    <row r="6854" spans="1:6">
      <c r="A6854" s="130"/>
      <c r="B6854" s="280"/>
      <c r="C6854" s="852"/>
      <c r="D6854" s="853"/>
      <c r="E6854" s="854"/>
    </row>
    <row r="6855" spans="1:6">
      <c r="A6855" s="130"/>
      <c r="B6855" s="280"/>
      <c r="C6855" s="852"/>
      <c r="D6855" s="852"/>
      <c r="E6855" s="854"/>
    </row>
    <row r="6856" spans="1:6">
      <c r="A6856" s="130"/>
      <c r="B6856" s="280"/>
      <c r="C6856" s="852"/>
      <c r="D6856" s="853"/>
      <c r="E6856" s="854"/>
    </row>
    <row r="6857" spans="1:6">
      <c r="A6857" s="281"/>
      <c r="B6857" s="280"/>
      <c r="C6857" s="852"/>
      <c r="D6857" s="853"/>
      <c r="E6857" s="854"/>
    </row>
    <row r="6858" spans="1:6">
      <c r="A6858" s="130"/>
      <c r="B6858" s="280"/>
      <c r="C6858" s="852"/>
      <c r="D6858" s="852"/>
      <c r="E6858" s="854"/>
    </row>
    <row r="6859" spans="1:6">
      <c r="A6859" s="130"/>
      <c r="B6859" s="280"/>
      <c r="C6859" s="852"/>
      <c r="D6859" s="853"/>
      <c r="E6859" s="854"/>
    </row>
    <row r="6860" spans="1:6">
      <c r="A6860" s="48"/>
      <c r="B6860" s="27"/>
      <c r="C6860" s="852"/>
      <c r="D6860" s="853"/>
      <c r="E6860" s="854"/>
    </row>
    <row r="6861" spans="1:6">
      <c r="A6861" s="48"/>
      <c r="B6861" s="27"/>
      <c r="C6861" s="27"/>
      <c r="D6861" s="27"/>
      <c r="E6861" s="89"/>
    </row>
    <row r="6862" spans="1:6">
      <c r="A6862" s="281"/>
      <c r="B6862" s="280"/>
      <c r="C6862" s="280"/>
      <c r="D6862" s="38"/>
      <c r="E6862" s="89"/>
    </row>
    <row r="6863" spans="1:6">
      <c r="A6863" s="281"/>
      <c r="B6863" s="280"/>
      <c r="C6863" s="280"/>
      <c r="D6863" s="38"/>
      <c r="E6863" s="89"/>
    </row>
    <row r="6864" spans="1:6">
      <c r="A6864" s="130"/>
      <c r="B6864" s="280"/>
      <c r="C6864" s="280"/>
      <c r="D6864" s="38"/>
      <c r="E6864" s="89"/>
    </row>
    <row r="6865" spans="1:5">
      <c r="A6865" s="130"/>
      <c r="B6865" s="280"/>
      <c r="C6865" s="280"/>
      <c r="D6865" s="38"/>
      <c r="E6865" s="89"/>
    </row>
    <row r="6866" spans="1:5">
      <c r="A6866" s="130"/>
      <c r="B6866" s="280"/>
      <c r="C6866" s="280"/>
      <c r="D6866" s="38"/>
      <c r="E6866" s="89"/>
    </row>
    <row r="6867" spans="1:5">
      <c r="A6867" s="281"/>
      <c r="B6867" s="280"/>
      <c r="C6867" s="280"/>
      <c r="D6867" s="45"/>
      <c r="E6867" s="46"/>
    </row>
    <row r="6868" spans="1:5">
      <c r="A6868" s="281"/>
      <c r="B6868" s="280"/>
      <c r="C6868" s="280"/>
      <c r="D6868" s="45"/>
      <c r="E6868" s="46"/>
    </row>
    <row r="6869" spans="1:5">
      <c r="A6869" s="281"/>
      <c r="B6869" s="280"/>
      <c r="C6869" s="280"/>
      <c r="D6869" s="45" t="s">
        <v>29</v>
      </c>
      <c r="E6869" s="46"/>
    </row>
    <row r="6870" spans="1:5">
      <c r="A6870" s="281"/>
      <c r="B6870" s="280"/>
      <c r="C6870" s="280"/>
      <c r="D6870" s="45"/>
      <c r="E6870" s="46"/>
    </row>
    <row r="6871" spans="1:5">
      <c r="A6871" s="48"/>
      <c r="B6871" s="47"/>
      <c r="C6871" s="47"/>
      <c r="D6871" s="49"/>
      <c r="E6871" s="50"/>
    </row>
    <row r="6872" spans="1:5">
      <c r="A6872" s="51"/>
      <c r="B6872" s="30"/>
      <c r="C6872" s="30"/>
      <c r="D6872" s="49"/>
      <c r="E6872" s="50"/>
    </row>
    <row r="6873" spans="1:5">
      <c r="A6873" s="52"/>
      <c r="B6873" s="53"/>
      <c r="C6873" s="1268" t="s">
        <v>801</v>
      </c>
      <c r="D6873" s="1269"/>
      <c r="E6873" s="140">
        <f>SUM(E6849:E6872)</f>
        <v>543102</v>
      </c>
    </row>
    <row r="6874" spans="1:5">
      <c r="A6874" s="55" t="s">
        <v>23</v>
      </c>
      <c r="B6874" s="53"/>
      <c r="C6874" s="28"/>
      <c r="D6874" s="28"/>
      <c r="E6874" s="179"/>
    </row>
    <row r="6875" spans="1:5">
      <c r="A6875" s="19" t="s">
        <v>0</v>
      </c>
      <c r="B6875" s="40"/>
      <c r="C6875" s="40"/>
      <c r="D6875" s="40"/>
      <c r="E6875" s="40"/>
    </row>
    <row r="6876" spans="1:5">
      <c r="A6876" s="19" t="s">
        <v>1</v>
      </c>
    </row>
    <row r="6877" spans="1:5">
      <c r="A6877" s="19"/>
    </row>
    <row r="6879" spans="1:5">
      <c r="A6879" s="19" t="s">
        <v>3</v>
      </c>
      <c r="B6879" s="23"/>
      <c r="C6879" s="20"/>
      <c r="D6879" s="22"/>
      <c r="E6879" s="22"/>
    </row>
    <row r="6880" spans="1:5">
      <c r="A6880" s="21"/>
      <c r="B6880" s="23"/>
      <c r="C6880" s="20"/>
      <c r="D6880" s="22"/>
      <c r="E6880" s="22"/>
    </row>
    <row r="6881" spans="1:5">
      <c r="A6881" s="21" t="s">
        <v>775</v>
      </c>
      <c r="B6881" s="23"/>
      <c r="C6881" s="20"/>
      <c r="D6881" s="22"/>
      <c r="E6881" s="22"/>
    </row>
    <row r="6882" spans="1:5">
      <c r="A6882" s="21" t="s">
        <v>5</v>
      </c>
      <c r="B6882" s="24"/>
      <c r="C6882" s="21"/>
      <c r="D6882" s="22"/>
      <c r="E6882" s="22"/>
    </row>
    <row r="6883" spans="1:5">
      <c r="A6883" s="21" t="s">
        <v>6</v>
      </c>
      <c r="B6883" s="24"/>
      <c r="C6883" s="21"/>
      <c r="D6883" s="22"/>
      <c r="E6883" s="22"/>
    </row>
    <row r="6884" spans="1:5">
      <c r="A6884" s="820" t="s">
        <v>7</v>
      </c>
      <c r="B6884" s="26" t="s">
        <v>8</v>
      </c>
      <c r="C6884" s="818" t="s">
        <v>9</v>
      </c>
      <c r="D6884" s="819"/>
      <c r="E6884" s="820" t="s">
        <v>10</v>
      </c>
    </row>
    <row r="6885" spans="1:5">
      <c r="A6885" s="27"/>
      <c r="B6885" s="28" t="s">
        <v>11</v>
      </c>
      <c r="C6885" s="820"/>
      <c r="D6885" s="29"/>
      <c r="E6885" s="27" t="s">
        <v>12</v>
      </c>
    </row>
    <row r="6886" spans="1:5">
      <c r="A6886" s="30"/>
      <c r="B6886" s="31"/>
      <c r="C6886" s="821" t="s">
        <v>13</v>
      </c>
      <c r="D6886" s="822" t="s">
        <v>14</v>
      </c>
      <c r="E6886" s="821"/>
    </row>
    <row r="6887" spans="1:5">
      <c r="A6887" s="219" t="s">
        <v>777</v>
      </c>
      <c r="B6887" s="34" t="s">
        <v>40</v>
      </c>
      <c r="C6887" s="34" t="s">
        <v>19</v>
      </c>
      <c r="D6887" s="35">
        <v>43190</v>
      </c>
      <c r="E6887" s="855">
        <f>357485-3844</f>
        <v>353641</v>
      </c>
    </row>
    <row r="6888" spans="1:5">
      <c r="A6888" s="281"/>
      <c r="B6888" s="280"/>
      <c r="C6888" s="630"/>
      <c r="D6888" s="633"/>
      <c r="E6888" s="244">
        <f>-22-23</f>
        <v>-45</v>
      </c>
    </row>
    <row r="6889" spans="1:5">
      <c r="A6889" s="130"/>
      <c r="B6889" s="280"/>
      <c r="C6889" s="630"/>
      <c r="D6889" s="630"/>
      <c r="E6889" s="632"/>
    </row>
    <row r="6890" spans="1:5">
      <c r="A6890" s="130"/>
      <c r="B6890" s="280"/>
      <c r="C6890" s="630"/>
      <c r="D6890" s="633"/>
      <c r="E6890" s="632"/>
    </row>
    <row r="6891" spans="1:5">
      <c r="A6891" s="130"/>
      <c r="B6891" s="280"/>
      <c r="C6891" s="630"/>
      <c r="D6891" s="630"/>
      <c r="E6891" s="632"/>
    </row>
    <row r="6892" spans="1:5">
      <c r="A6892" s="130"/>
      <c r="B6892" s="280"/>
      <c r="C6892" s="630"/>
      <c r="D6892" s="633"/>
      <c r="E6892" s="632"/>
    </row>
    <row r="6893" spans="1:5">
      <c r="A6893" s="130"/>
      <c r="B6893" s="280"/>
      <c r="C6893" s="630"/>
      <c r="D6893" s="630"/>
      <c r="E6893" s="632"/>
    </row>
    <row r="6894" spans="1:5">
      <c r="A6894" s="130"/>
      <c r="B6894" s="280"/>
      <c r="C6894" s="630"/>
      <c r="D6894" s="633"/>
      <c r="E6894" s="632"/>
    </row>
    <row r="6895" spans="1:5">
      <c r="A6895" s="281"/>
      <c r="B6895" s="280"/>
      <c r="C6895" s="630"/>
      <c r="D6895" s="633"/>
      <c r="E6895" s="632"/>
    </row>
    <row r="6896" spans="1:5">
      <c r="A6896" s="130"/>
      <c r="B6896" s="280"/>
      <c r="C6896" s="630"/>
      <c r="D6896" s="630"/>
      <c r="E6896" s="632"/>
    </row>
    <row r="6897" spans="1:5">
      <c r="A6897" s="130"/>
      <c r="B6897" s="280"/>
      <c r="C6897" s="630"/>
      <c r="D6897" s="633"/>
      <c r="E6897" s="632"/>
    </row>
    <row r="6898" spans="1:5">
      <c r="A6898" s="48"/>
      <c r="B6898" s="27"/>
      <c r="C6898" s="630"/>
      <c r="D6898" s="633"/>
      <c r="E6898" s="632"/>
    </row>
    <row r="6899" spans="1:5">
      <c r="A6899" s="48"/>
      <c r="B6899" s="27"/>
      <c r="C6899" s="27"/>
      <c r="D6899" s="27"/>
      <c r="E6899" s="89"/>
    </row>
    <row r="6900" spans="1:5">
      <c r="A6900" s="281"/>
      <c r="B6900" s="280"/>
      <c r="C6900" s="280"/>
      <c r="D6900" s="38"/>
      <c r="E6900" s="89"/>
    </row>
    <row r="6901" spans="1:5">
      <c r="A6901" s="281"/>
      <c r="B6901" s="280"/>
      <c r="C6901" s="280"/>
      <c r="D6901" s="38"/>
      <c r="E6901" s="89"/>
    </row>
    <row r="6902" spans="1:5">
      <c r="A6902" s="130"/>
      <c r="B6902" s="280"/>
      <c r="C6902" s="280"/>
      <c r="D6902" s="38"/>
      <c r="E6902" s="89"/>
    </row>
    <row r="6903" spans="1:5">
      <c r="A6903" s="130"/>
      <c r="B6903" s="280"/>
      <c r="C6903" s="280"/>
      <c r="D6903" s="38"/>
      <c r="E6903" s="89"/>
    </row>
    <row r="6904" spans="1:5">
      <c r="A6904" s="130"/>
      <c r="B6904" s="280"/>
      <c r="C6904" s="280"/>
      <c r="D6904" s="38"/>
      <c r="E6904" s="89"/>
    </row>
    <row r="6905" spans="1:5">
      <c r="A6905" s="281"/>
      <c r="B6905" s="280"/>
      <c r="C6905" s="280"/>
      <c r="D6905" s="45"/>
      <c r="E6905" s="46"/>
    </row>
    <row r="6906" spans="1:5">
      <c r="A6906" s="281"/>
      <c r="B6906" s="280"/>
      <c r="C6906" s="280"/>
      <c r="D6906" s="45"/>
      <c r="E6906" s="46"/>
    </row>
    <row r="6907" spans="1:5">
      <c r="A6907" s="281"/>
      <c r="B6907" s="280"/>
      <c r="C6907" s="280"/>
      <c r="D6907" s="45" t="s">
        <v>29</v>
      </c>
      <c r="E6907" s="46"/>
    </row>
    <row r="6908" spans="1:5">
      <c r="A6908" s="281"/>
      <c r="B6908" s="280"/>
      <c r="C6908" s="280"/>
      <c r="D6908" s="45"/>
      <c r="E6908" s="46"/>
    </row>
    <row r="6909" spans="1:5">
      <c r="A6909" s="48"/>
      <c r="B6909" s="47"/>
      <c r="C6909" s="47"/>
      <c r="D6909" s="49"/>
      <c r="E6909" s="50"/>
    </row>
    <row r="6910" spans="1:5">
      <c r="A6910" s="51"/>
      <c r="B6910" s="30"/>
      <c r="C6910" s="30"/>
      <c r="D6910" s="49"/>
      <c r="E6910" s="50"/>
    </row>
    <row r="6911" spans="1:5">
      <c r="A6911" s="52"/>
      <c r="B6911" s="53"/>
      <c r="C6911" s="1268" t="s">
        <v>801</v>
      </c>
      <c r="D6911" s="1269"/>
      <c r="E6911" s="140">
        <f>SUM(E6887:E6910)</f>
        <v>353596</v>
      </c>
    </row>
    <row r="6912" spans="1:5">
      <c r="A6912" s="55" t="s">
        <v>23</v>
      </c>
      <c r="B6912" s="53"/>
      <c r="C6912" s="28"/>
      <c r="D6912" s="28"/>
      <c r="E6912" s="179"/>
    </row>
    <row r="6913" spans="1:5">
      <c r="A6913" s="19" t="s">
        <v>0</v>
      </c>
      <c r="B6913" s="40"/>
      <c r="C6913" s="40"/>
      <c r="D6913" s="40"/>
      <c r="E6913" s="40"/>
    </row>
    <row r="6914" spans="1:5">
      <c r="A6914" s="19" t="s">
        <v>1</v>
      </c>
    </row>
    <row r="6915" spans="1:5">
      <c r="A6915" s="19"/>
    </row>
    <row r="6917" spans="1:5">
      <c r="A6917" s="19" t="s">
        <v>3</v>
      </c>
      <c r="B6917" s="23"/>
      <c r="C6917" s="20"/>
      <c r="D6917" s="22"/>
      <c r="E6917" s="22"/>
    </row>
    <row r="6918" spans="1:5">
      <c r="A6918" s="21"/>
      <c r="B6918" s="23"/>
      <c r="C6918" s="20"/>
      <c r="D6918" s="22"/>
      <c r="E6918" s="22"/>
    </row>
    <row r="6919" spans="1:5">
      <c r="A6919" s="21" t="s">
        <v>776</v>
      </c>
      <c r="B6919" s="23"/>
      <c r="C6919" s="20"/>
      <c r="D6919" s="22"/>
      <c r="E6919" s="22"/>
    </row>
    <row r="6920" spans="1:5">
      <c r="A6920" s="21" t="s">
        <v>5</v>
      </c>
      <c r="B6920" s="24"/>
      <c r="C6920" s="21"/>
      <c r="D6920" s="22"/>
      <c r="E6920" s="22"/>
    </row>
    <row r="6921" spans="1:5">
      <c r="A6921" s="21" t="s">
        <v>6</v>
      </c>
      <c r="B6921" s="24"/>
      <c r="C6921" s="21"/>
      <c r="D6921" s="22"/>
      <c r="E6921" s="22"/>
    </row>
    <row r="6922" spans="1:5">
      <c r="A6922" s="820" t="s">
        <v>7</v>
      </c>
      <c r="B6922" s="26" t="s">
        <v>8</v>
      </c>
      <c r="C6922" s="818" t="s">
        <v>9</v>
      </c>
      <c r="D6922" s="819"/>
      <c r="E6922" s="820" t="s">
        <v>10</v>
      </c>
    </row>
    <row r="6923" spans="1:5">
      <c r="A6923" s="27"/>
      <c r="B6923" s="28" t="s">
        <v>11</v>
      </c>
      <c r="C6923" s="820"/>
      <c r="D6923" s="29"/>
      <c r="E6923" s="27" t="s">
        <v>12</v>
      </c>
    </row>
    <row r="6924" spans="1:5">
      <c r="A6924" s="30"/>
      <c r="B6924" s="31"/>
      <c r="C6924" s="821" t="s">
        <v>13</v>
      </c>
      <c r="D6924" s="822" t="s">
        <v>14</v>
      </c>
      <c r="E6924" s="821"/>
    </row>
    <row r="6925" spans="1:5">
      <c r="A6925" s="219" t="s">
        <v>814</v>
      </c>
      <c r="B6925" s="34" t="s">
        <v>40</v>
      </c>
      <c r="C6925" s="34" t="s">
        <v>19</v>
      </c>
      <c r="D6925" s="35">
        <v>43190</v>
      </c>
      <c r="E6925" s="260">
        <v>366745</v>
      </c>
    </row>
    <row r="6926" spans="1:5">
      <c r="A6926" s="281"/>
      <c r="B6926" s="280"/>
      <c r="C6926" s="852"/>
      <c r="D6926" s="853"/>
      <c r="E6926" s="854"/>
    </row>
    <row r="6927" spans="1:5">
      <c r="A6927" s="130"/>
      <c r="B6927" s="280"/>
      <c r="C6927" s="852"/>
      <c r="D6927" s="852"/>
      <c r="E6927" s="854"/>
    </row>
    <row r="6928" spans="1:5">
      <c r="A6928" s="130"/>
      <c r="B6928" s="280"/>
      <c r="C6928" s="852"/>
      <c r="D6928" s="853"/>
      <c r="E6928" s="854"/>
    </row>
    <row r="6929" spans="1:5">
      <c r="A6929" s="130"/>
      <c r="B6929" s="280"/>
      <c r="C6929" s="852"/>
      <c r="D6929" s="852"/>
      <c r="E6929" s="854"/>
    </row>
    <row r="6930" spans="1:5">
      <c r="A6930" s="130"/>
      <c r="B6930" s="280"/>
      <c r="C6930" s="852"/>
      <c r="D6930" s="853"/>
      <c r="E6930" s="854"/>
    </row>
    <row r="6931" spans="1:5">
      <c r="A6931" s="130"/>
      <c r="B6931" s="280"/>
      <c r="C6931" s="852"/>
      <c r="D6931" s="852"/>
      <c r="E6931" s="854"/>
    </row>
    <row r="6932" spans="1:5">
      <c r="A6932" s="130"/>
      <c r="B6932" s="280"/>
      <c r="C6932" s="852"/>
      <c r="D6932" s="853"/>
      <c r="E6932" s="854"/>
    </row>
    <row r="6933" spans="1:5">
      <c r="A6933" s="281"/>
      <c r="B6933" s="280"/>
      <c r="C6933" s="852"/>
      <c r="D6933" s="853"/>
      <c r="E6933" s="854"/>
    </row>
    <row r="6934" spans="1:5">
      <c r="A6934" s="130"/>
      <c r="B6934" s="280"/>
      <c r="C6934" s="852"/>
      <c r="D6934" s="852"/>
      <c r="E6934" s="854"/>
    </row>
    <row r="6935" spans="1:5">
      <c r="A6935" s="130"/>
      <c r="B6935" s="280"/>
      <c r="C6935" s="852"/>
      <c r="D6935" s="853"/>
      <c r="E6935" s="854"/>
    </row>
    <row r="6936" spans="1:5">
      <c r="A6936" s="48"/>
      <c r="B6936" s="27"/>
      <c r="C6936" s="852"/>
      <c r="D6936" s="853"/>
      <c r="E6936" s="854"/>
    </row>
    <row r="6937" spans="1:5">
      <c r="A6937" s="48"/>
      <c r="B6937" s="27"/>
      <c r="C6937" s="27"/>
      <c r="D6937" s="27"/>
      <c r="E6937" s="89"/>
    </row>
    <row r="6938" spans="1:5">
      <c r="A6938" s="281"/>
      <c r="B6938" s="280"/>
      <c r="C6938" s="280"/>
      <c r="D6938" s="38"/>
      <c r="E6938" s="89"/>
    </row>
    <row r="6939" spans="1:5">
      <c r="A6939" s="281"/>
      <c r="B6939" s="280"/>
      <c r="C6939" s="280"/>
      <c r="D6939" s="38"/>
      <c r="E6939" s="89"/>
    </row>
    <row r="6940" spans="1:5">
      <c r="A6940" s="130"/>
      <c r="B6940" s="280"/>
      <c r="C6940" s="280"/>
      <c r="D6940" s="38"/>
      <c r="E6940" s="89"/>
    </row>
    <row r="6941" spans="1:5">
      <c r="A6941" s="130"/>
      <c r="B6941" s="280"/>
      <c r="C6941" s="280"/>
      <c r="D6941" s="38"/>
      <c r="E6941" s="89"/>
    </row>
    <row r="6942" spans="1:5">
      <c r="A6942" s="130"/>
      <c r="B6942" s="280"/>
      <c r="C6942" s="280"/>
      <c r="D6942" s="38"/>
      <c r="E6942" s="89"/>
    </row>
    <row r="6943" spans="1:5">
      <c r="A6943" s="281"/>
      <c r="B6943" s="280"/>
      <c r="C6943" s="280"/>
      <c r="D6943" s="45"/>
      <c r="E6943" s="46"/>
    </row>
    <row r="6944" spans="1:5">
      <c r="A6944" s="281"/>
      <c r="B6944" s="280"/>
      <c r="C6944" s="280"/>
      <c r="D6944" s="45"/>
      <c r="E6944" s="46"/>
    </row>
    <row r="6945" spans="1:5">
      <c r="A6945" s="281"/>
      <c r="B6945" s="280"/>
      <c r="C6945" s="280"/>
      <c r="D6945" s="45" t="s">
        <v>29</v>
      </c>
      <c r="E6945" s="46"/>
    </row>
    <row r="6946" spans="1:5">
      <c r="A6946" s="281"/>
      <c r="B6946" s="280"/>
      <c r="C6946" s="280"/>
      <c r="D6946" s="45"/>
      <c r="E6946" s="46"/>
    </row>
    <row r="6947" spans="1:5">
      <c r="A6947" s="48"/>
      <c r="B6947" s="47"/>
      <c r="C6947" s="47"/>
      <c r="D6947" s="49"/>
      <c r="E6947" s="50"/>
    </row>
    <row r="6948" spans="1:5">
      <c r="A6948" s="51"/>
      <c r="B6948" s="30"/>
      <c r="C6948" s="30"/>
      <c r="D6948" s="49"/>
      <c r="E6948" s="50"/>
    </row>
    <row r="6949" spans="1:5">
      <c r="A6949" s="52"/>
      <c r="B6949" s="53"/>
      <c r="C6949" s="1268" t="s">
        <v>801</v>
      </c>
      <c r="D6949" s="1269"/>
      <c r="E6949" s="140">
        <f>SUM(E6925:E6948)</f>
        <v>366745</v>
      </c>
    </row>
    <row r="6950" spans="1:5">
      <c r="A6950" s="55" t="s">
        <v>23</v>
      </c>
      <c r="B6950" s="53"/>
      <c r="C6950" s="28"/>
      <c r="D6950" s="28"/>
      <c r="E6950" s="179"/>
    </row>
    <row r="6951" spans="1:5">
      <c r="A6951" s="19" t="s">
        <v>0</v>
      </c>
      <c r="B6951" s="40"/>
      <c r="C6951" s="40"/>
      <c r="D6951" s="40"/>
      <c r="E6951" s="40"/>
    </row>
    <row r="6952" spans="1:5">
      <c r="A6952" s="19" t="s">
        <v>1</v>
      </c>
    </row>
    <row r="6953" spans="1:5">
      <c r="A6953" s="19"/>
    </row>
    <row r="6955" spans="1:5">
      <c r="A6955" s="19" t="s">
        <v>3</v>
      </c>
      <c r="B6955" s="23"/>
      <c r="C6955" s="20"/>
      <c r="D6955" s="22"/>
      <c r="E6955" s="22"/>
    </row>
    <row r="6956" spans="1:5">
      <c r="A6956" s="21"/>
      <c r="B6956" s="23"/>
      <c r="C6956" s="20"/>
      <c r="D6956" s="22"/>
      <c r="E6956" s="22"/>
    </row>
    <row r="6957" spans="1:5">
      <c r="A6957" s="21" t="s">
        <v>813</v>
      </c>
      <c r="B6957" s="23"/>
      <c r="C6957" s="20"/>
      <c r="D6957" s="22"/>
      <c r="E6957" s="22"/>
    </row>
    <row r="6958" spans="1:5">
      <c r="A6958" s="21" t="s">
        <v>5</v>
      </c>
      <c r="B6958" s="24"/>
      <c r="C6958" s="21"/>
      <c r="D6958" s="22"/>
      <c r="E6958" s="22"/>
    </row>
    <row r="6959" spans="1:5">
      <c r="A6959" s="21" t="s">
        <v>6</v>
      </c>
      <c r="B6959" s="24"/>
      <c r="C6959" s="21"/>
      <c r="D6959" s="22"/>
      <c r="E6959" s="22"/>
    </row>
    <row r="6960" spans="1:5">
      <c r="A6960" s="850" t="s">
        <v>7</v>
      </c>
      <c r="B6960" s="26" t="s">
        <v>8</v>
      </c>
      <c r="C6960" s="847" t="s">
        <v>9</v>
      </c>
      <c r="D6960" s="848"/>
      <c r="E6960" s="850" t="s">
        <v>10</v>
      </c>
    </row>
    <row r="6961" spans="1:6">
      <c r="A6961" s="27"/>
      <c r="B6961" s="28" t="s">
        <v>11</v>
      </c>
      <c r="C6961" s="850"/>
      <c r="D6961" s="29"/>
      <c r="E6961" s="27" t="s">
        <v>12</v>
      </c>
    </row>
    <row r="6962" spans="1:6">
      <c r="A6962" s="30"/>
      <c r="B6962" s="31"/>
      <c r="C6962" s="851" t="s">
        <v>13</v>
      </c>
      <c r="D6962" s="849" t="s">
        <v>14</v>
      </c>
      <c r="E6962" s="851"/>
    </row>
    <row r="6963" spans="1:6">
      <c r="A6963" s="219" t="s">
        <v>812</v>
      </c>
      <c r="B6963" s="34" t="s">
        <v>40</v>
      </c>
      <c r="C6963" s="34" t="s">
        <v>17</v>
      </c>
      <c r="D6963" s="35">
        <v>43205</v>
      </c>
      <c r="E6963" s="875">
        <v>3160</v>
      </c>
      <c r="F6963" s="864" t="s">
        <v>832</v>
      </c>
    </row>
    <row r="6964" spans="1:6">
      <c r="A6964" s="281"/>
      <c r="B6964" s="280" t="s">
        <v>40</v>
      </c>
      <c r="C6964" s="852" t="s">
        <v>17</v>
      </c>
      <c r="D6964" s="853">
        <v>43235</v>
      </c>
      <c r="E6964" s="854">
        <v>134773</v>
      </c>
      <c r="F6964" s="864" t="s">
        <v>820</v>
      </c>
    </row>
    <row r="6965" spans="1:6">
      <c r="A6965" s="130"/>
      <c r="B6965" s="280" t="s">
        <v>40</v>
      </c>
      <c r="C6965" s="852" t="s">
        <v>17</v>
      </c>
      <c r="D6965" s="853">
        <v>43250</v>
      </c>
      <c r="E6965" s="854">
        <f>161139-2800</f>
        <v>158339</v>
      </c>
      <c r="F6965" s="864" t="s">
        <v>820</v>
      </c>
    </row>
    <row r="6966" spans="1:6">
      <c r="A6966" s="130"/>
      <c r="B6966" s="280"/>
      <c r="C6966" s="852"/>
      <c r="D6966" s="853"/>
      <c r="E6966" s="854"/>
    </row>
    <row r="6967" spans="1:6">
      <c r="A6967" s="130"/>
      <c r="B6967" s="280"/>
      <c r="C6967" s="852"/>
      <c r="D6967" s="852"/>
      <c r="E6967" s="854"/>
    </row>
    <row r="6968" spans="1:6">
      <c r="A6968" s="130"/>
      <c r="B6968" s="280"/>
      <c r="C6968" s="852"/>
      <c r="D6968" s="853"/>
      <c r="E6968" s="854"/>
    </row>
    <row r="6969" spans="1:6">
      <c r="A6969" s="130"/>
      <c r="B6969" s="280"/>
      <c r="C6969" s="852"/>
      <c r="D6969" s="852"/>
      <c r="E6969" s="854"/>
    </row>
    <row r="6970" spans="1:6">
      <c r="A6970" s="130"/>
      <c r="B6970" s="280"/>
      <c r="C6970" s="852"/>
      <c r="D6970" s="853"/>
      <c r="E6970" s="854"/>
    </row>
    <row r="6971" spans="1:6">
      <c r="A6971" s="281"/>
      <c r="B6971" s="280"/>
      <c r="C6971" s="852"/>
      <c r="D6971" s="853"/>
      <c r="E6971" s="854"/>
    </row>
    <row r="6972" spans="1:6">
      <c r="A6972" s="130"/>
      <c r="B6972" s="280"/>
      <c r="C6972" s="852"/>
      <c r="D6972" s="852"/>
      <c r="E6972" s="854"/>
    </row>
    <row r="6973" spans="1:6">
      <c r="A6973" s="130"/>
      <c r="B6973" s="280"/>
      <c r="C6973" s="852"/>
      <c r="D6973" s="853"/>
      <c r="E6973" s="854"/>
    </row>
    <row r="6974" spans="1:6">
      <c r="A6974" s="48"/>
      <c r="B6974" s="27"/>
      <c r="C6974" s="852"/>
      <c r="D6974" s="853"/>
      <c r="E6974" s="854"/>
    </row>
    <row r="6975" spans="1:6">
      <c r="A6975" s="48"/>
      <c r="B6975" s="27"/>
      <c r="C6975" s="27"/>
      <c r="D6975" s="27"/>
      <c r="E6975" s="89"/>
    </row>
    <row r="6976" spans="1:6">
      <c r="A6976" s="281"/>
      <c r="B6976" s="280"/>
      <c r="C6976" s="280"/>
      <c r="D6976" s="38"/>
      <c r="E6976" s="89"/>
    </row>
    <row r="6977" spans="1:5">
      <c r="A6977" s="281"/>
      <c r="B6977" s="280"/>
      <c r="C6977" s="280"/>
      <c r="D6977" s="38"/>
      <c r="E6977" s="89"/>
    </row>
    <row r="6978" spans="1:5">
      <c r="A6978" s="130"/>
      <c r="B6978" s="280"/>
      <c r="C6978" s="280"/>
      <c r="D6978" s="38"/>
      <c r="E6978" s="89"/>
    </row>
    <row r="6979" spans="1:5">
      <c r="A6979" s="130"/>
      <c r="B6979" s="280"/>
      <c r="C6979" s="280"/>
      <c r="D6979" s="38"/>
      <c r="E6979" s="89"/>
    </row>
    <row r="6980" spans="1:5">
      <c r="A6980" s="130"/>
      <c r="B6980" s="280"/>
      <c r="C6980" s="280"/>
      <c r="D6980" s="38"/>
      <c r="E6980" s="89"/>
    </row>
    <row r="6981" spans="1:5">
      <c r="A6981" s="281"/>
      <c r="B6981" s="280"/>
      <c r="C6981" s="280"/>
      <c r="D6981" s="45"/>
      <c r="E6981" s="46"/>
    </row>
    <row r="6982" spans="1:5">
      <c r="A6982" s="281"/>
      <c r="B6982" s="280"/>
      <c r="C6982" s="280"/>
      <c r="D6982" s="45"/>
      <c r="E6982" s="46"/>
    </row>
    <row r="6983" spans="1:5">
      <c r="A6983" s="281"/>
      <c r="B6983" s="280"/>
      <c r="C6983" s="280"/>
      <c r="D6983" s="45" t="s">
        <v>29</v>
      </c>
      <c r="E6983" s="46"/>
    </row>
    <row r="6984" spans="1:5">
      <c r="A6984" s="281"/>
      <c r="B6984" s="280"/>
      <c r="C6984" s="280"/>
      <c r="D6984" s="45"/>
      <c r="E6984" s="46"/>
    </row>
    <row r="6985" spans="1:5">
      <c r="A6985" s="48"/>
      <c r="B6985" s="47"/>
      <c r="C6985" s="47"/>
      <c r="D6985" s="49"/>
      <c r="E6985" s="50"/>
    </row>
    <row r="6986" spans="1:5">
      <c r="A6986" s="51"/>
      <c r="B6986" s="30"/>
      <c r="C6986" s="30"/>
      <c r="D6986" s="49"/>
      <c r="E6986" s="50"/>
    </row>
    <row r="6987" spans="1:5">
      <c r="A6987" s="52"/>
      <c r="B6987" s="53"/>
      <c r="C6987" s="1268" t="s">
        <v>801</v>
      </c>
      <c r="D6987" s="1269"/>
      <c r="E6987" s="140">
        <f>SUM(E6963:E6986)</f>
        <v>296272</v>
      </c>
    </row>
    <row r="6988" spans="1:5">
      <c r="A6988" s="55" t="s">
        <v>23</v>
      </c>
      <c r="B6988" s="53"/>
      <c r="C6988" s="28"/>
      <c r="D6988" s="28"/>
      <c r="E6988" s="179"/>
    </row>
  </sheetData>
  <mergeCells count="281">
    <mergeCell ref="C6987:D6987"/>
    <mergeCell ref="C6753:D6753"/>
    <mergeCell ref="C6796:D6796"/>
    <mergeCell ref="C6383:D6383"/>
    <mergeCell ref="C6425:D6425"/>
    <mergeCell ref="C6466:D6466"/>
    <mergeCell ref="C6508:D6508"/>
    <mergeCell ref="C6549:D6549"/>
    <mergeCell ref="C6590:D6590"/>
    <mergeCell ref="C6631:D6631"/>
    <mergeCell ref="C6670:D6670"/>
    <mergeCell ref="C6713:D6713"/>
    <mergeCell ref="C6835:D6835"/>
    <mergeCell ref="C6873:D6873"/>
    <mergeCell ref="C6911:D6911"/>
    <mergeCell ref="C6949:D6949"/>
    <mergeCell ref="C5973:D5973"/>
    <mergeCell ref="C6015:D6015"/>
    <mergeCell ref="C6056:D6056"/>
    <mergeCell ref="C6097:D6097"/>
    <mergeCell ref="C6138:D6138"/>
    <mergeCell ref="C6220:D6220"/>
    <mergeCell ref="C6260:D6260"/>
    <mergeCell ref="C6301:D6301"/>
    <mergeCell ref="C6342:D6342"/>
    <mergeCell ref="C5645:D5645"/>
    <mergeCell ref="C5657:D5657"/>
    <mergeCell ref="C5686:D5686"/>
    <mergeCell ref="C5727:D5727"/>
    <mergeCell ref="C5768:D5768"/>
    <mergeCell ref="C5808:D5808"/>
    <mergeCell ref="C5850:D5850"/>
    <mergeCell ref="C5891:D5891"/>
    <mergeCell ref="C5932:D5932"/>
    <mergeCell ref="C5440:D5440"/>
    <mergeCell ref="C5451:D5451"/>
    <mergeCell ref="C5481:D5481"/>
    <mergeCell ref="C5492:D5492"/>
    <mergeCell ref="C5522:D5522"/>
    <mergeCell ref="C5533:D5533"/>
    <mergeCell ref="C5563:D5563"/>
    <mergeCell ref="C5574:D5574"/>
    <mergeCell ref="C5604:D5604"/>
    <mergeCell ref="C5246:D5246"/>
    <mergeCell ref="C5276:D5276"/>
    <mergeCell ref="C5287:D5287"/>
    <mergeCell ref="C5317:D5317"/>
    <mergeCell ref="C5328:D5328"/>
    <mergeCell ref="C5358:D5358"/>
    <mergeCell ref="C5369:D5369"/>
    <mergeCell ref="C5399:D5399"/>
    <mergeCell ref="C5410:D5410"/>
    <mergeCell ref="C5032:D5032"/>
    <mergeCell ref="C5071:D5071"/>
    <mergeCell ref="C5110:D5110"/>
    <mergeCell ref="C5123:D5123"/>
    <mergeCell ref="C5153:D5153"/>
    <mergeCell ref="C5164:D5164"/>
    <mergeCell ref="C5194:D5194"/>
    <mergeCell ref="C5204:D5204"/>
    <mergeCell ref="C5235:D5235"/>
    <mergeCell ref="C4787:D4787"/>
    <mergeCell ref="C4798:D4798"/>
    <mergeCell ref="C4828:D4828"/>
    <mergeCell ref="C4839:D4839"/>
    <mergeCell ref="C4869:D4869"/>
    <mergeCell ref="C4880:D4880"/>
    <mergeCell ref="C4909:D4909"/>
    <mergeCell ref="C4950:D4950"/>
    <mergeCell ref="C4991:D4991"/>
    <mergeCell ref="C4596:D4596"/>
    <mergeCell ref="C4626:D4626"/>
    <mergeCell ref="C4637:D4637"/>
    <mergeCell ref="C4667:D4667"/>
    <mergeCell ref="C4678:D4678"/>
    <mergeCell ref="C4708:D4708"/>
    <mergeCell ref="C4719:D4719"/>
    <mergeCell ref="C4749:D4749"/>
    <mergeCell ref="C4760:D4760"/>
    <mergeCell ref="C4298:D4298"/>
    <mergeCell ref="C4339:D4339"/>
    <mergeCell ref="C4380:D4380"/>
    <mergeCell ref="C4421:D4421"/>
    <mergeCell ref="C4461:D4461"/>
    <mergeCell ref="C4503:D4503"/>
    <mergeCell ref="C4544:D4544"/>
    <mergeCell ref="C4555:D4555"/>
    <mergeCell ref="C4585:D4585"/>
    <mergeCell ref="C4473:D4473"/>
    <mergeCell ref="C4432:D4432"/>
    <mergeCell ref="C3970:D3970"/>
    <mergeCell ref="C4011:D4011"/>
    <mergeCell ref="C4052:D4052"/>
    <mergeCell ref="C4093:D4093"/>
    <mergeCell ref="C4134:D4134"/>
    <mergeCell ref="C4175:D4175"/>
    <mergeCell ref="C4186:D4186"/>
    <mergeCell ref="C4216:D4216"/>
    <mergeCell ref="C4257:D4257"/>
    <mergeCell ref="C3601:D3601"/>
    <mergeCell ref="C3642:D3642"/>
    <mergeCell ref="C3683:D3683"/>
    <mergeCell ref="C3724:D3724"/>
    <mergeCell ref="C3765:D3765"/>
    <mergeCell ref="C3806:D3806"/>
    <mergeCell ref="C3847:D3847"/>
    <mergeCell ref="C3888:D3888"/>
    <mergeCell ref="C3929:D3929"/>
    <mergeCell ref="C3274:D3274"/>
    <mergeCell ref="C3315:D3315"/>
    <mergeCell ref="C3355:D3355"/>
    <mergeCell ref="C3394:D3394"/>
    <mergeCell ref="B3408:D3408"/>
    <mergeCell ref="C3436:D3436"/>
    <mergeCell ref="C3478:D3478"/>
    <mergeCell ref="C3519:D3519"/>
    <mergeCell ref="C3560:D3560"/>
    <mergeCell ref="C3069:D3069"/>
    <mergeCell ref="C3080:D3080"/>
    <mergeCell ref="C3110:D3110"/>
    <mergeCell ref="C3121:D3121"/>
    <mergeCell ref="C3151:D3151"/>
    <mergeCell ref="C3162:D3162"/>
    <mergeCell ref="C3192:D3192"/>
    <mergeCell ref="C3203:D3203"/>
    <mergeCell ref="C3233:D3233"/>
    <mergeCell ref="C2899:D2899"/>
    <mergeCell ref="C2914:D2914"/>
    <mergeCell ref="B2917:D2917"/>
    <mergeCell ref="C2945:D2945"/>
    <mergeCell ref="C2956:D2956"/>
    <mergeCell ref="C2987:D2987"/>
    <mergeCell ref="C2998:D2998"/>
    <mergeCell ref="C3028:D3028"/>
    <mergeCell ref="C3039:D3039"/>
    <mergeCell ref="C2736:D2736"/>
    <mergeCell ref="C2749:D2749"/>
    <mergeCell ref="B2752:D2752"/>
    <mergeCell ref="C2778:D2778"/>
    <mergeCell ref="C2790:D2790"/>
    <mergeCell ref="C2820:D2820"/>
    <mergeCell ref="C2831:D2831"/>
    <mergeCell ref="C2863:D2863"/>
    <mergeCell ref="C2872:D2872"/>
    <mergeCell ref="C2544:D2544"/>
    <mergeCell ref="C2574:D2574"/>
    <mergeCell ref="C2585:D2585"/>
    <mergeCell ref="C2615:D2615"/>
    <mergeCell ref="C2626:D2626"/>
    <mergeCell ref="C2656:D2656"/>
    <mergeCell ref="C2667:D2667"/>
    <mergeCell ref="C2697:D2697"/>
    <mergeCell ref="C2708:D2708"/>
    <mergeCell ref="C2369:D2369"/>
    <mergeCell ref="C2380:D2380"/>
    <mergeCell ref="C2410:D2410"/>
    <mergeCell ref="C2421:D2421"/>
    <mergeCell ref="C2448:D2448"/>
    <mergeCell ref="C2462:D2462"/>
    <mergeCell ref="C2492:D2492"/>
    <mergeCell ref="C2502:D2502"/>
    <mergeCell ref="C2529:D2529"/>
    <mergeCell ref="C2177:D2177"/>
    <mergeCell ref="C2205:D2205"/>
    <mergeCell ref="C2218:D2218"/>
    <mergeCell ref="C2247:D2247"/>
    <mergeCell ref="C2259:D2259"/>
    <mergeCell ref="C2287:D2287"/>
    <mergeCell ref="C2297:D2297"/>
    <mergeCell ref="C2328:D2328"/>
    <mergeCell ref="C2339:D2339"/>
    <mergeCell ref="C2003:D2003"/>
    <mergeCell ref="C2014:D2014"/>
    <mergeCell ref="C2044:D2044"/>
    <mergeCell ref="C2054:D2054"/>
    <mergeCell ref="C2085:D2085"/>
    <mergeCell ref="C2096:D2096"/>
    <mergeCell ref="C2126:D2126"/>
    <mergeCell ref="C2137:D2137"/>
    <mergeCell ref="C2166:D2166"/>
    <mergeCell ref="C1806:D1806"/>
    <mergeCell ref="C1836:D1836"/>
    <mergeCell ref="C1847:D1847"/>
    <mergeCell ref="C1877:D1877"/>
    <mergeCell ref="C1888:D1888"/>
    <mergeCell ref="C1918:D1918"/>
    <mergeCell ref="C1929:D1929"/>
    <mergeCell ref="C1962:D1962"/>
    <mergeCell ref="C1973:D1973"/>
    <mergeCell ref="C1631:D1631"/>
    <mergeCell ref="C1642:D1642"/>
    <mergeCell ref="C1672:D1672"/>
    <mergeCell ref="C1683:D1683"/>
    <mergeCell ref="C1713:D1713"/>
    <mergeCell ref="C1724:D1724"/>
    <mergeCell ref="C1754:D1754"/>
    <mergeCell ref="C1765:D1765"/>
    <mergeCell ref="C1795:D1795"/>
    <mergeCell ref="C1438:D1438"/>
    <mergeCell ref="C1467:D1467"/>
    <mergeCell ref="C1478:D1478"/>
    <mergeCell ref="C1508:D1508"/>
    <mergeCell ref="C1519:D1519"/>
    <mergeCell ref="C1549:D1549"/>
    <mergeCell ref="C1560:D1560"/>
    <mergeCell ref="C1590:D1590"/>
    <mergeCell ref="C1601:D1601"/>
    <mergeCell ref="C1262:D1262"/>
    <mergeCell ref="C1273:D1273"/>
    <mergeCell ref="C1303:D1303"/>
    <mergeCell ref="C1314:D1314"/>
    <mergeCell ref="C1344:D1344"/>
    <mergeCell ref="C1355:D1355"/>
    <mergeCell ref="C1385:D1385"/>
    <mergeCell ref="C1397:D1397"/>
    <mergeCell ref="C1426:D1426"/>
    <mergeCell ref="C1073:D1073"/>
    <mergeCell ref="C1103:D1103"/>
    <mergeCell ref="C1114:D1114"/>
    <mergeCell ref="C1139:D1139"/>
    <mergeCell ref="C1149:D1149"/>
    <mergeCell ref="C1180:D1180"/>
    <mergeCell ref="C1190:D1190"/>
    <mergeCell ref="C1218:D1218"/>
    <mergeCell ref="C1232:D1232"/>
    <mergeCell ref="C908:D908"/>
    <mergeCell ref="C936:D936"/>
    <mergeCell ref="C949:D949"/>
    <mergeCell ref="C979:D979"/>
    <mergeCell ref="C990:D990"/>
    <mergeCell ref="B1004:D1007"/>
    <mergeCell ref="C1020:D1020"/>
    <mergeCell ref="C1031:D1031"/>
    <mergeCell ref="C1062:D1062"/>
    <mergeCell ref="C380:D380"/>
    <mergeCell ref="C409:D409"/>
    <mergeCell ref="C421:D421"/>
    <mergeCell ref="C450:D450"/>
    <mergeCell ref="C462:D462"/>
    <mergeCell ref="C491:D491"/>
    <mergeCell ref="C502:D502"/>
    <mergeCell ref="C531:D531"/>
    <mergeCell ref="C542:D542"/>
    <mergeCell ref="C203:D203"/>
    <mergeCell ref="C216:D216"/>
    <mergeCell ref="C245:D245"/>
    <mergeCell ref="C257:D257"/>
    <mergeCell ref="C286:D286"/>
    <mergeCell ref="C298:D298"/>
    <mergeCell ref="C327:D327"/>
    <mergeCell ref="C339:D339"/>
    <mergeCell ref="C368:D368"/>
    <mergeCell ref="C9:D9"/>
    <mergeCell ref="C39:D39"/>
    <mergeCell ref="C51:D51"/>
    <mergeCell ref="C79:D79"/>
    <mergeCell ref="C92:D92"/>
    <mergeCell ref="C121:D121"/>
    <mergeCell ref="C133:D133"/>
    <mergeCell ref="C164:D164"/>
    <mergeCell ref="C175:D175"/>
    <mergeCell ref="E542:E544"/>
    <mergeCell ref="D543:D544"/>
    <mergeCell ref="C572:D572"/>
    <mergeCell ref="C583:D583"/>
    <mergeCell ref="C612:D612"/>
    <mergeCell ref="C623:D623"/>
    <mergeCell ref="C652:D652"/>
    <mergeCell ref="C663:D663"/>
    <mergeCell ref="C692:D692"/>
    <mergeCell ref="C543:C544"/>
    <mergeCell ref="C897:D897"/>
    <mergeCell ref="C703:D703"/>
    <mergeCell ref="C733:D733"/>
    <mergeCell ref="C743:D743"/>
    <mergeCell ref="C773:D773"/>
    <mergeCell ref="C785:D785"/>
    <mergeCell ref="C815:D815"/>
    <mergeCell ref="C826:D826"/>
    <mergeCell ref="C856:D856"/>
    <mergeCell ref="C867:D867"/>
  </mergeCells>
  <pageMargins left="0.7" right="0.7" top="0.75" bottom="0.75" header="0.3" footer="0.3"/>
  <pageSetup paperSize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986"/>
  <sheetViews>
    <sheetView tabSelected="1" topLeftCell="A2380" zoomScale="80" zoomScaleNormal="80" workbookViewId="0">
      <selection activeCell="E2394" sqref="E2394"/>
    </sheetView>
  </sheetViews>
  <sheetFormatPr baseColWidth="10" defaultRowHeight="15"/>
  <cols>
    <col min="1" max="1" width="43.5703125" customWidth="1"/>
    <col min="2" max="2" width="33.28515625" customWidth="1"/>
    <col min="3" max="3" width="21.28515625" customWidth="1"/>
    <col min="4" max="4" width="29" customWidth="1"/>
    <col min="5" max="5" width="42.140625" customWidth="1"/>
    <col min="6" max="6" width="29.28515625" customWidth="1"/>
    <col min="8" max="8" width="22" customWidth="1"/>
    <col min="9" max="9" width="23.42578125" customWidth="1"/>
  </cols>
  <sheetData>
    <row r="1" spans="1:5" ht="20.25">
      <c r="A1" s="902" t="s">
        <v>0</v>
      </c>
      <c r="B1" s="903"/>
      <c r="C1" s="903"/>
      <c r="D1" s="904"/>
      <c r="E1" s="905"/>
    </row>
    <row r="2" spans="1:5" ht="20.25">
      <c r="A2" s="902" t="s">
        <v>1</v>
      </c>
      <c r="B2" s="903"/>
      <c r="C2" s="902" t="s">
        <v>2</v>
      </c>
      <c r="D2" s="904"/>
      <c r="E2" s="904"/>
    </row>
    <row r="3" spans="1:5" ht="20.25">
      <c r="A3" s="902"/>
      <c r="B3" s="906"/>
      <c r="C3" s="903"/>
      <c r="D3" s="905"/>
      <c r="E3" s="905"/>
    </row>
    <row r="4" spans="1:5" ht="20.25">
      <c r="A4" s="902" t="s">
        <v>3</v>
      </c>
      <c r="B4" s="906"/>
      <c r="C4" s="903"/>
      <c r="D4" s="905"/>
      <c r="E4" s="905"/>
    </row>
    <row r="5" spans="1:5" ht="20.25">
      <c r="A5" s="904"/>
      <c r="B5" s="907"/>
      <c r="C5" s="904"/>
      <c r="D5" s="905"/>
      <c r="E5" s="882"/>
    </row>
    <row r="6" spans="1:5" ht="20.25">
      <c r="A6" s="904" t="s">
        <v>4</v>
      </c>
      <c r="B6" s="907"/>
      <c r="C6" s="904"/>
      <c r="D6" s="905"/>
      <c r="E6" s="905"/>
    </row>
    <row r="7" spans="1:5" ht="20.25">
      <c r="A7" s="904" t="s">
        <v>5</v>
      </c>
      <c r="B7" s="904"/>
      <c r="C7" s="904"/>
      <c r="D7" s="905"/>
      <c r="E7" s="905"/>
    </row>
    <row r="8" spans="1:5" ht="20.25">
      <c r="A8" s="904" t="s">
        <v>6</v>
      </c>
      <c r="B8" s="905"/>
      <c r="C8" s="905"/>
      <c r="D8" s="905"/>
      <c r="E8" s="905"/>
    </row>
    <row r="9" spans="1:5" ht="20.25">
      <c r="A9" s="908" t="s">
        <v>7</v>
      </c>
      <c r="B9" s="909" t="s">
        <v>8</v>
      </c>
      <c r="C9" s="1238" t="s">
        <v>9</v>
      </c>
      <c r="D9" s="1239"/>
      <c r="E9" s="908" t="s">
        <v>10</v>
      </c>
    </row>
    <row r="10" spans="1:5" ht="20.25">
      <c r="A10" s="910"/>
      <c r="B10" s="911" t="s">
        <v>11</v>
      </c>
      <c r="C10" s="908"/>
      <c r="D10" s="912"/>
      <c r="E10" s="910" t="s">
        <v>12</v>
      </c>
    </row>
    <row r="11" spans="1:5" ht="20.25">
      <c r="A11" s="913"/>
      <c r="B11" s="914"/>
      <c r="C11" s="915" t="s">
        <v>13</v>
      </c>
      <c r="D11" s="916" t="s">
        <v>14</v>
      </c>
      <c r="E11" s="915"/>
    </row>
    <row r="12" spans="1:5" ht="20.25">
      <c r="A12" s="917" t="s">
        <v>15</v>
      </c>
      <c r="B12" s="917" t="s">
        <v>16</v>
      </c>
      <c r="C12" s="917" t="s">
        <v>17</v>
      </c>
      <c r="D12" s="918">
        <v>40071</v>
      </c>
      <c r="E12" s="1060">
        <v>3040.5</v>
      </c>
    </row>
    <row r="13" spans="1:5" ht="20.25">
      <c r="A13" s="885" t="s">
        <v>837</v>
      </c>
      <c r="B13" s="885" t="s">
        <v>18</v>
      </c>
      <c r="C13" s="885" t="s">
        <v>17</v>
      </c>
      <c r="D13" s="886">
        <v>40313</v>
      </c>
      <c r="E13" s="937">
        <v>300</v>
      </c>
    </row>
    <row r="14" spans="1:5" ht="20.25">
      <c r="A14" s="885"/>
      <c r="B14" s="885" t="s">
        <v>18</v>
      </c>
      <c r="C14" s="885" t="s">
        <v>19</v>
      </c>
      <c r="D14" s="886">
        <v>40390</v>
      </c>
      <c r="E14" s="937">
        <v>1000.3</v>
      </c>
    </row>
    <row r="15" spans="1:5" ht="20.25">
      <c r="A15" s="887"/>
      <c r="B15" s="885" t="s">
        <v>21</v>
      </c>
      <c r="C15" s="885" t="s">
        <v>19</v>
      </c>
      <c r="D15" s="922">
        <v>42400</v>
      </c>
      <c r="E15" s="937">
        <v>4780</v>
      </c>
    </row>
    <row r="16" spans="1:5" ht="20.25">
      <c r="A16" s="885"/>
      <c r="B16" s="885" t="s">
        <v>22</v>
      </c>
      <c r="C16" s="885" t="s">
        <v>19</v>
      </c>
      <c r="D16" s="922">
        <v>42582</v>
      </c>
      <c r="E16" s="1187">
        <v>-31087</v>
      </c>
    </row>
    <row r="17" spans="1:6" ht="21">
      <c r="A17" s="885"/>
      <c r="B17" s="1165" t="s">
        <v>18</v>
      </c>
      <c r="C17" s="1165" t="s">
        <v>19</v>
      </c>
      <c r="D17" s="1167">
        <v>43159</v>
      </c>
      <c r="E17" s="1184">
        <v>4887</v>
      </c>
      <c r="F17" s="880" t="s">
        <v>833</v>
      </c>
    </row>
    <row r="18" spans="1:6" ht="20.25">
      <c r="A18" s="885"/>
      <c r="B18" s="877" t="s">
        <v>18</v>
      </c>
      <c r="C18" s="877" t="s">
        <v>19</v>
      </c>
      <c r="D18" s="1228">
        <v>43190</v>
      </c>
      <c r="E18" s="1229">
        <v>1296218</v>
      </c>
      <c r="F18" s="1230">
        <v>3358</v>
      </c>
    </row>
    <row r="19" spans="1:6" ht="20.25">
      <c r="A19" s="885"/>
      <c r="B19" s="923" t="s">
        <v>73</v>
      </c>
      <c r="C19" s="885" t="s">
        <v>292</v>
      </c>
      <c r="D19" s="922">
        <v>43220</v>
      </c>
      <c r="E19" s="1188">
        <v>-1440780</v>
      </c>
      <c r="F19" s="882"/>
    </row>
    <row r="20" spans="1:6" ht="21">
      <c r="A20" s="885"/>
      <c r="B20" s="885" t="s">
        <v>18</v>
      </c>
      <c r="C20" s="885" t="s">
        <v>19</v>
      </c>
      <c r="D20" s="922">
        <v>43220</v>
      </c>
      <c r="E20" s="881">
        <v>2565015</v>
      </c>
      <c r="F20" s="1217" t="s">
        <v>834</v>
      </c>
    </row>
    <row r="21" spans="1:6" ht="21">
      <c r="A21" s="885"/>
      <c r="B21" s="923" t="s">
        <v>73</v>
      </c>
      <c r="C21" s="885" t="s">
        <v>749</v>
      </c>
      <c r="D21" s="922">
        <v>43281</v>
      </c>
      <c r="E21" s="1188">
        <v>-1001446</v>
      </c>
      <c r="F21" s="794">
        <v>3359</v>
      </c>
    </row>
    <row r="22" spans="1:6" ht="20.25">
      <c r="A22" s="885"/>
      <c r="B22" s="885" t="s">
        <v>18</v>
      </c>
      <c r="C22" s="885" t="s">
        <v>17</v>
      </c>
      <c r="D22" s="922">
        <v>43266</v>
      </c>
      <c r="E22" s="937">
        <v>1897254</v>
      </c>
      <c r="F22" s="882"/>
    </row>
    <row r="23" spans="1:6" ht="21">
      <c r="A23" s="885"/>
      <c r="B23" s="885" t="s">
        <v>18</v>
      </c>
      <c r="C23" s="885" t="s">
        <v>19</v>
      </c>
      <c r="D23" s="922">
        <v>43281</v>
      </c>
      <c r="E23" s="937">
        <v>1884282</v>
      </c>
      <c r="F23" s="1217"/>
    </row>
    <row r="24" spans="1:6" ht="21">
      <c r="A24" s="885"/>
      <c r="B24" s="923" t="s">
        <v>73</v>
      </c>
      <c r="C24" s="885" t="s">
        <v>749</v>
      </c>
      <c r="D24" s="922">
        <v>43281</v>
      </c>
      <c r="E24" s="937">
        <v>-855930</v>
      </c>
      <c r="F24" s="880">
        <v>3359</v>
      </c>
    </row>
    <row r="25" spans="1:6" ht="20.25">
      <c r="A25" s="885"/>
      <c r="B25" s="885"/>
      <c r="C25" s="885"/>
      <c r="D25" s="922"/>
      <c r="E25" s="937"/>
      <c r="F25" s="882"/>
    </row>
    <row r="26" spans="1:6" ht="20.25">
      <c r="A26" s="885"/>
      <c r="B26" s="923"/>
      <c r="C26" s="885"/>
      <c r="D26" s="922"/>
      <c r="E26" s="1188"/>
      <c r="F26" s="882"/>
    </row>
    <row r="27" spans="1:6" ht="20.25">
      <c r="A27" s="885"/>
      <c r="B27" s="923"/>
      <c r="C27" s="885"/>
      <c r="D27" s="922"/>
      <c r="E27" s="937"/>
      <c r="F27" s="882"/>
    </row>
    <row r="28" spans="1:6" ht="20.25">
      <c r="A28" s="885"/>
      <c r="B28" s="923"/>
      <c r="C28" s="885"/>
      <c r="D28" s="922"/>
      <c r="E28" s="937"/>
      <c r="F28" s="882"/>
    </row>
    <row r="29" spans="1:6" ht="20.25">
      <c r="A29" s="885"/>
      <c r="B29" s="923"/>
      <c r="C29" s="885"/>
      <c r="D29" s="922"/>
      <c r="E29" s="937"/>
      <c r="F29" s="882"/>
    </row>
    <row r="30" spans="1:6" ht="20.25">
      <c r="A30" s="885"/>
      <c r="B30" s="923"/>
      <c r="C30" s="885"/>
      <c r="D30" s="922"/>
      <c r="E30" s="937"/>
      <c r="F30" s="882"/>
    </row>
    <row r="31" spans="1:6" ht="20.25">
      <c r="A31" s="885"/>
      <c r="B31" s="923"/>
      <c r="C31" s="885"/>
      <c r="D31" s="922"/>
      <c r="E31" s="937"/>
      <c r="F31" s="882"/>
    </row>
    <row r="32" spans="1:6" ht="20.25">
      <c r="A32" s="885"/>
      <c r="B32" s="923"/>
      <c r="C32" s="885"/>
      <c r="D32" s="922"/>
      <c r="E32" s="937"/>
      <c r="F32" s="882"/>
    </row>
    <row r="33" spans="1:5" ht="20.25">
      <c r="A33" s="885"/>
      <c r="B33" s="923"/>
      <c r="C33" s="885"/>
      <c r="D33" s="922"/>
      <c r="E33" s="937"/>
    </row>
    <row r="34" spans="1:5" ht="20.25">
      <c r="A34" s="885"/>
      <c r="B34" s="923"/>
      <c r="C34" s="885"/>
      <c r="D34" s="922"/>
      <c r="E34" s="937"/>
    </row>
    <row r="35" spans="1:5" ht="20.25">
      <c r="A35" s="885"/>
      <c r="B35" s="923"/>
      <c r="C35" s="885"/>
      <c r="D35" s="924"/>
      <c r="E35" s="1057"/>
    </row>
    <row r="36" spans="1:5" ht="20.25">
      <c r="A36" s="885"/>
      <c r="B36" s="923"/>
      <c r="C36" s="885"/>
      <c r="D36" s="924"/>
      <c r="E36" s="1057"/>
    </row>
    <row r="37" spans="1:5" ht="20.25">
      <c r="A37" s="926"/>
      <c r="B37" s="927"/>
      <c r="C37" s="926"/>
      <c r="D37" s="928"/>
      <c r="E37" s="1058"/>
    </row>
    <row r="38" spans="1:5" ht="20.25">
      <c r="A38" s="913"/>
      <c r="B38" s="930"/>
      <c r="C38" s="913"/>
      <c r="D38" s="928"/>
      <c r="E38" s="1189"/>
    </row>
    <row r="39" spans="1:5" ht="20.25">
      <c r="A39" s="931"/>
      <c r="B39" s="932"/>
      <c r="C39" s="1238" t="s">
        <v>835</v>
      </c>
      <c r="D39" s="1239"/>
      <c r="E39" s="933">
        <f>SUM(E12:E38)</f>
        <v>4327533.8</v>
      </c>
    </row>
    <row r="40" spans="1:5" ht="20.25">
      <c r="A40" s="934" t="s">
        <v>23</v>
      </c>
      <c r="B40" s="932"/>
      <c r="C40" s="932"/>
      <c r="D40" s="932"/>
      <c r="E40" s="935"/>
    </row>
    <row r="41" spans="1:5" ht="20.25">
      <c r="A41" s="934"/>
      <c r="B41" s="932"/>
      <c r="C41" s="932"/>
      <c r="D41" s="932"/>
      <c r="E41" s="935"/>
    </row>
    <row r="42" spans="1:5" ht="20.25">
      <c r="A42" s="902" t="s">
        <v>0</v>
      </c>
      <c r="B42" s="903"/>
      <c r="C42" s="903"/>
      <c r="D42" s="904"/>
      <c r="E42" s="905"/>
    </row>
    <row r="43" spans="1:5" ht="20.25">
      <c r="A43" s="902" t="s">
        <v>1</v>
      </c>
      <c r="B43" s="903"/>
      <c r="C43" s="902" t="s">
        <v>2</v>
      </c>
      <c r="D43" s="904"/>
      <c r="E43" s="904"/>
    </row>
    <row r="44" spans="1:5" ht="20.25">
      <c r="A44" s="902"/>
      <c r="B44" s="906"/>
      <c r="C44" s="903"/>
      <c r="D44" s="905"/>
      <c r="E44" s="905"/>
    </row>
    <row r="45" spans="1:5" ht="20.25">
      <c r="A45" s="902"/>
      <c r="B45" s="906"/>
      <c r="C45" s="903"/>
      <c r="D45" s="905"/>
      <c r="E45" s="905"/>
    </row>
    <row r="46" spans="1:5" ht="20.25">
      <c r="A46" s="902" t="s">
        <v>3</v>
      </c>
      <c r="B46" s="906"/>
      <c r="C46" s="903"/>
      <c r="D46" s="905"/>
      <c r="E46" s="905"/>
    </row>
    <row r="47" spans="1:5" ht="20.25">
      <c r="A47" s="904"/>
      <c r="B47" s="907"/>
      <c r="C47" s="904"/>
      <c r="D47" s="905"/>
      <c r="E47" s="905"/>
    </row>
    <row r="48" spans="1:5" ht="20.25">
      <c r="A48" s="904" t="s">
        <v>24</v>
      </c>
      <c r="B48" s="907"/>
      <c r="C48" s="904"/>
      <c r="D48" s="905"/>
      <c r="E48" s="905"/>
    </row>
    <row r="49" spans="1:7" ht="20.25">
      <c r="A49" s="904" t="s">
        <v>5</v>
      </c>
      <c r="B49" s="904"/>
      <c r="C49" s="904"/>
      <c r="D49" s="905"/>
      <c r="E49" s="905"/>
    </row>
    <row r="50" spans="1:7" ht="20.25">
      <c r="A50" s="904" t="s">
        <v>6</v>
      </c>
      <c r="B50" s="905"/>
      <c r="C50" s="905"/>
      <c r="D50" s="905"/>
      <c r="E50" s="905"/>
    </row>
    <row r="51" spans="1:7" ht="20.25">
      <c r="A51" s="908" t="s">
        <v>7</v>
      </c>
      <c r="B51" s="909" t="s">
        <v>8</v>
      </c>
      <c r="C51" s="1238" t="s">
        <v>9</v>
      </c>
      <c r="D51" s="1239"/>
      <c r="E51" s="908" t="s">
        <v>10</v>
      </c>
    </row>
    <row r="52" spans="1:7" ht="20.25">
      <c r="A52" s="910"/>
      <c r="B52" s="911" t="s">
        <v>11</v>
      </c>
      <c r="C52" s="908"/>
      <c r="D52" s="912"/>
      <c r="E52" s="910" t="s">
        <v>12</v>
      </c>
    </row>
    <row r="53" spans="1:7" ht="20.25">
      <c r="A53" s="913"/>
      <c r="B53" s="914"/>
      <c r="C53" s="915" t="s">
        <v>13</v>
      </c>
      <c r="D53" s="916" t="s">
        <v>14</v>
      </c>
      <c r="E53" s="915"/>
    </row>
    <row r="54" spans="1:7" ht="20.25">
      <c r="A54" s="917" t="s">
        <v>25</v>
      </c>
      <c r="B54" s="917" t="s">
        <v>26</v>
      </c>
      <c r="C54" s="917" t="s">
        <v>17</v>
      </c>
      <c r="D54" s="918">
        <v>39217</v>
      </c>
      <c r="E54" s="936">
        <v>-2000</v>
      </c>
    </row>
    <row r="55" spans="1:7" ht="20.25">
      <c r="A55" s="885"/>
      <c r="B55" s="885" t="s">
        <v>20</v>
      </c>
      <c r="C55" s="885" t="s">
        <v>19</v>
      </c>
      <c r="D55" s="886">
        <v>40374</v>
      </c>
      <c r="E55" s="939">
        <v>-28666.6</v>
      </c>
    </row>
    <row r="56" spans="1:7" ht="20.25">
      <c r="A56" s="887"/>
      <c r="B56" s="885" t="s">
        <v>27</v>
      </c>
      <c r="C56" s="885" t="s">
        <v>19</v>
      </c>
      <c r="D56" s="886">
        <v>40543</v>
      </c>
      <c r="E56" s="937">
        <v>-225919.6</v>
      </c>
    </row>
    <row r="57" spans="1:7" ht="20.25">
      <c r="A57" s="885"/>
      <c r="B57" s="885" t="s">
        <v>28</v>
      </c>
      <c r="C57" s="885" t="s">
        <v>19</v>
      </c>
      <c r="D57" s="922">
        <v>41578</v>
      </c>
      <c r="E57" s="940">
        <v>23557</v>
      </c>
    </row>
    <row r="58" spans="1:7" ht="20.25">
      <c r="A58" s="885"/>
      <c r="B58" s="885" t="s">
        <v>28</v>
      </c>
      <c r="C58" s="885" t="s">
        <v>19</v>
      </c>
      <c r="D58" s="922">
        <v>42886</v>
      </c>
      <c r="E58" s="937">
        <v>2100</v>
      </c>
    </row>
    <row r="59" spans="1:7" ht="20.25">
      <c r="A59" s="885"/>
      <c r="B59" s="1165" t="s">
        <v>28</v>
      </c>
      <c r="C59" s="1165" t="s">
        <v>19</v>
      </c>
      <c r="D59" s="1167">
        <v>43131</v>
      </c>
      <c r="E59" s="1168">
        <v>215642</v>
      </c>
    </row>
    <row r="60" spans="1:7" ht="20.25">
      <c r="A60" s="885"/>
      <c r="B60" s="878" t="s">
        <v>27</v>
      </c>
      <c r="C60" s="877" t="s">
        <v>19</v>
      </c>
      <c r="D60" s="879">
        <v>43190</v>
      </c>
      <c r="E60" s="881">
        <v>-212446</v>
      </c>
      <c r="F60" s="1556">
        <v>3357</v>
      </c>
      <c r="G60" s="1560">
        <v>43282</v>
      </c>
    </row>
    <row r="61" spans="1:7" ht="20.25">
      <c r="A61" s="885"/>
      <c r="B61" s="878" t="s">
        <v>73</v>
      </c>
      <c r="C61" s="877" t="s">
        <v>767</v>
      </c>
      <c r="D61" s="879">
        <v>43220</v>
      </c>
      <c r="E61" s="881">
        <v>-1083772</v>
      </c>
      <c r="F61" s="1556"/>
      <c r="G61" s="1561"/>
    </row>
    <row r="62" spans="1:7" ht="20.25">
      <c r="A62" s="885"/>
      <c r="B62" s="885" t="s">
        <v>18</v>
      </c>
      <c r="C62" s="885" t="s">
        <v>19</v>
      </c>
      <c r="D62" s="922">
        <v>43250</v>
      </c>
      <c r="E62" s="937">
        <v>30</v>
      </c>
      <c r="G62" s="1561"/>
    </row>
    <row r="63" spans="1:7" ht="20.25">
      <c r="A63" s="885"/>
      <c r="B63" s="885" t="s">
        <v>18</v>
      </c>
      <c r="C63" s="885" t="s">
        <v>19</v>
      </c>
      <c r="D63" s="922">
        <v>43266</v>
      </c>
      <c r="E63" s="937">
        <v>1143265</v>
      </c>
      <c r="G63" s="1561"/>
    </row>
    <row r="64" spans="1:7" ht="20.25">
      <c r="A64" s="885"/>
      <c r="B64" s="923" t="s">
        <v>73</v>
      </c>
      <c r="C64" s="885" t="s">
        <v>836</v>
      </c>
      <c r="D64" s="922">
        <v>43281</v>
      </c>
      <c r="E64" s="937">
        <v>-1162266</v>
      </c>
      <c r="G64" s="1561"/>
    </row>
    <row r="65" spans="1:5" ht="20.25">
      <c r="A65" s="885"/>
      <c r="B65" s="885" t="s">
        <v>18</v>
      </c>
      <c r="C65" s="885" t="s">
        <v>19</v>
      </c>
      <c r="D65" s="922">
        <v>43281</v>
      </c>
      <c r="E65" s="937">
        <v>827047</v>
      </c>
    </row>
    <row r="66" spans="1:5" ht="20.25">
      <c r="A66" s="885"/>
      <c r="B66" s="885"/>
      <c r="C66" s="885"/>
      <c r="D66" s="922"/>
      <c r="E66" s="937"/>
    </row>
    <row r="67" spans="1:5" ht="20.25">
      <c r="A67" s="885"/>
      <c r="B67" s="923"/>
      <c r="C67" s="885"/>
      <c r="D67" s="922"/>
      <c r="E67" s="937"/>
    </row>
    <row r="68" spans="1:5" ht="20.25">
      <c r="A68" s="885"/>
      <c r="B68" s="923"/>
      <c r="C68" s="885"/>
      <c r="D68" s="922"/>
      <c r="E68" s="937"/>
    </row>
    <row r="69" spans="1:5" ht="20.25">
      <c r="A69" s="885"/>
      <c r="B69" s="923"/>
      <c r="C69" s="885"/>
      <c r="D69" s="922"/>
      <c r="E69" s="937"/>
    </row>
    <row r="70" spans="1:5" ht="20.25">
      <c r="A70" s="885"/>
      <c r="B70" s="923"/>
      <c r="C70" s="885"/>
      <c r="D70" s="922"/>
      <c r="E70" s="937"/>
    </row>
    <row r="71" spans="1:5" ht="20.25">
      <c r="A71" s="885"/>
      <c r="B71" s="923"/>
      <c r="C71" s="885"/>
      <c r="D71" s="922"/>
      <c r="E71" s="937"/>
    </row>
    <row r="72" spans="1:5" ht="20.25">
      <c r="A72" s="885"/>
      <c r="B72" s="923"/>
      <c r="C72" s="885"/>
      <c r="D72" s="922"/>
      <c r="E72" s="937"/>
    </row>
    <row r="73" spans="1:5" ht="20.25">
      <c r="A73" s="885"/>
      <c r="B73" s="923"/>
      <c r="C73" s="885"/>
      <c r="D73" s="922"/>
      <c r="E73" s="937"/>
    </row>
    <row r="74" spans="1:5" ht="20.25">
      <c r="A74" s="885"/>
      <c r="B74" s="923"/>
      <c r="C74" s="885"/>
      <c r="D74" s="922"/>
      <c r="E74" s="937"/>
    </row>
    <row r="75" spans="1:5" ht="20.25">
      <c r="A75" s="885"/>
      <c r="B75" s="923"/>
      <c r="C75" s="885"/>
      <c r="D75" s="922"/>
      <c r="E75" s="937"/>
    </row>
    <row r="76" spans="1:5" ht="20.25">
      <c r="A76" s="885"/>
      <c r="B76" s="923"/>
      <c r="C76" s="885"/>
      <c r="D76" s="924"/>
      <c r="E76" s="925"/>
    </row>
    <row r="77" spans="1:5" ht="20.25">
      <c r="A77" s="926"/>
      <c r="B77" s="927"/>
      <c r="C77" s="926"/>
      <c r="D77" s="928"/>
      <c r="E77" s="929"/>
    </row>
    <row r="78" spans="1:5" ht="20.25">
      <c r="A78" s="913"/>
      <c r="B78" s="930"/>
      <c r="C78" s="913"/>
      <c r="D78" s="928"/>
      <c r="E78" s="929"/>
    </row>
    <row r="79" spans="1:5" ht="20.25">
      <c r="A79" s="931"/>
      <c r="B79" s="932"/>
      <c r="C79" s="1238" t="s">
        <v>835</v>
      </c>
      <c r="D79" s="1239"/>
      <c r="E79" s="622">
        <f>SUM(E54:E78)</f>
        <v>-503429.19999999995</v>
      </c>
    </row>
    <row r="80" spans="1:5" ht="20.25">
      <c r="A80" s="934" t="s">
        <v>23</v>
      </c>
      <c r="B80" s="942"/>
      <c r="C80" s="942"/>
      <c r="D80" s="911"/>
      <c r="E80" s="943"/>
    </row>
    <row r="81" spans="1:5" ht="20.25">
      <c r="A81" s="934"/>
      <c r="B81" s="942"/>
      <c r="C81" s="942"/>
      <c r="D81" s="911"/>
      <c r="E81" s="943"/>
    </row>
    <row r="82" spans="1:5" ht="20.25">
      <c r="A82" s="934"/>
      <c r="B82" s="942"/>
      <c r="C82" s="942"/>
      <c r="D82" s="911"/>
      <c r="E82" s="943"/>
    </row>
    <row r="83" spans="1:5" ht="20.25">
      <c r="A83" s="902" t="s">
        <v>0</v>
      </c>
      <c r="B83" s="903"/>
      <c r="C83" s="903"/>
      <c r="D83" s="904"/>
      <c r="E83" s="905"/>
    </row>
    <row r="84" spans="1:5" ht="20.25">
      <c r="A84" s="902" t="s">
        <v>1</v>
      </c>
      <c r="B84" s="903"/>
      <c r="C84" s="902" t="s">
        <v>2</v>
      </c>
      <c r="D84" s="904" t="s">
        <v>29</v>
      </c>
      <c r="E84" s="904"/>
    </row>
    <row r="85" spans="1:5" ht="20.25">
      <c r="A85" s="902"/>
      <c r="B85" s="906"/>
      <c r="C85" s="903"/>
      <c r="D85" s="905"/>
      <c r="E85" s="905"/>
    </row>
    <row r="86" spans="1:5" ht="20.25">
      <c r="A86" s="902"/>
      <c r="B86" s="906"/>
      <c r="C86" s="903"/>
      <c r="D86" s="905"/>
      <c r="E86" s="905"/>
    </row>
    <row r="87" spans="1:5" ht="20.25">
      <c r="A87" s="902" t="s">
        <v>3</v>
      </c>
      <c r="B87" s="906"/>
      <c r="C87" s="903"/>
      <c r="D87" s="905"/>
      <c r="E87" s="905"/>
    </row>
    <row r="88" spans="1:5" ht="20.25">
      <c r="A88" s="904"/>
      <c r="B88" s="907"/>
      <c r="C88" s="904"/>
      <c r="D88" s="905"/>
      <c r="E88" s="905"/>
    </row>
    <row r="89" spans="1:5" ht="20.25">
      <c r="A89" s="904" t="s">
        <v>30</v>
      </c>
      <c r="B89" s="907"/>
      <c r="C89" s="904"/>
      <c r="D89" s="905"/>
      <c r="E89" s="905"/>
    </row>
    <row r="90" spans="1:5" ht="20.25">
      <c r="A90" s="904" t="s">
        <v>5</v>
      </c>
      <c r="B90" s="904"/>
      <c r="C90" s="904"/>
      <c r="D90" s="905"/>
      <c r="E90" s="905"/>
    </row>
    <row r="91" spans="1:5" ht="20.25">
      <c r="A91" s="904" t="s">
        <v>6</v>
      </c>
      <c r="B91" s="905"/>
      <c r="C91" s="905"/>
      <c r="D91" s="905"/>
      <c r="E91" s="905"/>
    </row>
    <row r="92" spans="1:5" ht="20.25">
      <c r="A92" s="908" t="s">
        <v>7</v>
      </c>
      <c r="B92" s="909" t="s">
        <v>8</v>
      </c>
      <c r="C92" s="1238" t="s">
        <v>9</v>
      </c>
      <c r="D92" s="1239"/>
      <c r="E92" s="908" t="s">
        <v>10</v>
      </c>
    </row>
    <row r="93" spans="1:5" ht="20.25">
      <c r="A93" s="910"/>
      <c r="B93" s="911" t="s">
        <v>11</v>
      </c>
      <c r="C93" s="908"/>
      <c r="D93" s="912"/>
      <c r="E93" s="910" t="s">
        <v>12</v>
      </c>
    </row>
    <row r="94" spans="1:5" ht="20.25">
      <c r="A94" s="913"/>
      <c r="B94" s="914"/>
      <c r="C94" s="915" t="s">
        <v>13</v>
      </c>
      <c r="D94" s="916" t="s">
        <v>14</v>
      </c>
      <c r="E94" s="915"/>
    </row>
    <row r="95" spans="1:5" ht="20.25">
      <c r="A95" s="917" t="s">
        <v>31</v>
      </c>
      <c r="B95" s="917" t="s">
        <v>26</v>
      </c>
      <c r="C95" s="917" t="s">
        <v>19</v>
      </c>
      <c r="D95" s="918">
        <v>39416</v>
      </c>
      <c r="E95" s="936">
        <v>-11742</v>
      </c>
    </row>
    <row r="96" spans="1:5" ht="20.25">
      <c r="A96" s="885"/>
      <c r="B96" s="885" t="s">
        <v>16</v>
      </c>
      <c r="C96" s="885" t="s">
        <v>32</v>
      </c>
      <c r="D96" s="886">
        <v>39887</v>
      </c>
      <c r="E96" s="937">
        <v>66932.399999999994</v>
      </c>
    </row>
    <row r="97" spans="1:6" ht="20.25">
      <c r="A97" s="887"/>
      <c r="B97" s="885" t="s">
        <v>26</v>
      </c>
      <c r="C97" s="885" t="s">
        <v>33</v>
      </c>
      <c r="D97" s="886">
        <v>39933</v>
      </c>
      <c r="E97" s="939">
        <v>-7246.2</v>
      </c>
      <c r="F97" s="882"/>
    </row>
    <row r="98" spans="1:6" ht="20.25">
      <c r="A98" s="887"/>
      <c r="B98" s="885" t="s">
        <v>34</v>
      </c>
      <c r="C98" s="885" t="s">
        <v>32</v>
      </c>
      <c r="D98" s="886">
        <v>40374</v>
      </c>
      <c r="E98" s="937">
        <v>2085.9</v>
      </c>
      <c r="F98" s="882"/>
    </row>
    <row r="99" spans="1:6" ht="20.25">
      <c r="A99" s="887"/>
      <c r="B99" s="885" t="s">
        <v>34</v>
      </c>
      <c r="C99" s="885" t="s">
        <v>32</v>
      </c>
      <c r="D99" s="886">
        <v>40405</v>
      </c>
      <c r="E99" s="937">
        <v>249.8</v>
      </c>
      <c r="F99" s="882"/>
    </row>
    <row r="100" spans="1:6" ht="20.25">
      <c r="A100" s="887"/>
      <c r="B100" s="885" t="s">
        <v>28</v>
      </c>
      <c r="C100" s="885" t="s">
        <v>19</v>
      </c>
      <c r="D100" s="886" t="s">
        <v>35</v>
      </c>
      <c r="E100" s="937">
        <v>936</v>
      </c>
      <c r="F100" s="882"/>
    </row>
    <row r="101" spans="1:6" ht="20.25">
      <c r="A101" s="887"/>
      <c r="B101" s="885" t="s">
        <v>28</v>
      </c>
      <c r="C101" s="885" t="s">
        <v>32</v>
      </c>
      <c r="D101" s="886">
        <v>40466</v>
      </c>
      <c r="E101" s="937">
        <v>1149.8</v>
      </c>
      <c r="F101" s="882"/>
    </row>
    <row r="102" spans="1:6" ht="20.25">
      <c r="A102" s="887"/>
      <c r="B102" s="885" t="s">
        <v>28</v>
      </c>
      <c r="C102" s="885" t="s">
        <v>33</v>
      </c>
      <c r="D102" s="886">
        <v>40482</v>
      </c>
      <c r="E102" s="937">
        <v>180.7</v>
      </c>
      <c r="F102" s="882"/>
    </row>
    <row r="103" spans="1:6" ht="20.25">
      <c r="A103" s="885"/>
      <c r="B103" s="885" t="s">
        <v>28</v>
      </c>
      <c r="C103" s="885" t="s">
        <v>32</v>
      </c>
      <c r="D103" s="886">
        <v>40497</v>
      </c>
      <c r="E103" s="937">
        <v>936</v>
      </c>
      <c r="F103" s="882"/>
    </row>
    <row r="104" spans="1:6" ht="20.25">
      <c r="A104" s="887"/>
      <c r="B104" s="885" t="s">
        <v>28</v>
      </c>
      <c r="C104" s="885" t="s">
        <v>32</v>
      </c>
      <c r="D104" s="886">
        <v>40527</v>
      </c>
      <c r="E104" s="937">
        <v>250.3</v>
      </c>
      <c r="F104" s="882"/>
    </row>
    <row r="105" spans="1:6" ht="20.25">
      <c r="A105" s="885"/>
      <c r="B105" s="885" t="s">
        <v>20</v>
      </c>
      <c r="C105" s="885" t="s">
        <v>32</v>
      </c>
      <c r="D105" s="886">
        <v>40739</v>
      </c>
      <c r="E105" s="920">
        <v>-167</v>
      </c>
      <c r="F105" s="882"/>
    </row>
    <row r="106" spans="1:6" ht="20.25">
      <c r="A106" s="885"/>
      <c r="B106" s="885" t="s">
        <v>36</v>
      </c>
      <c r="C106" s="885" t="s">
        <v>19</v>
      </c>
      <c r="D106" s="886">
        <v>42155</v>
      </c>
      <c r="E106" s="944">
        <v>-637</v>
      </c>
      <c r="F106" s="882"/>
    </row>
    <row r="107" spans="1:6" ht="20.25">
      <c r="A107" s="885"/>
      <c r="B107" s="885" t="s">
        <v>34</v>
      </c>
      <c r="C107" s="885" t="s">
        <v>19</v>
      </c>
      <c r="D107" s="886">
        <v>43250</v>
      </c>
      <c r="E107" s="937">
        <v>1001445</v>
      </c>
      <c r="F107" s="314">
        <v>3357</v>
      </c>
    </row>
    <row r="108" spans="1:6" ht="21">
      <c r="A108" s="885"/>
      <c r="B108" s="885" t="s">
        <v>34</v>
      </c>
      <c r="C108" s="885" t="s">
        <v>32</v>
      </c>
      <c r="D108" s="886">
        <v>43266</v>
      </c>
      <c r="E108" s="937">
        <v>855930</v>
      </c>
      <c r="F108" s="1217"/>
    </row>
    <row r="109" spans="1:6" ht="20.25">
      <c r="A109" s="885"/>
      <c r="B109" s="885" t="s">
        <v>34</v>
      </c>
      <c r="C109" s="885" t="s">
        <v>19</v>
      </c>
      <c r="D109" s="886">
        <v>43281</v>
      </c>
      <c r="E109" s="937">
        <v>3550425</v>
      </c>
      <c r="F109" s="882"/>
    </row>
    <row r="110" spans="1:6" ht="20.25">
      <c r="A110" s="885"/>
      <c r="B110" s="885"/>
      <c r="C110" s="885"/>
      <c r="D110" s="886"/>
      <c r="E110" s="937">
        <v>-2</v>
      </c>
      <c r="F110" s="882"/>
    </row>
    <row r="111" spans="1:6" ht="20.25">
      <c r="A111" s="885"/>
      <c r="B111" s="885"/>
      <c r="C111" s="885"/>
      <c r="D111" s="886"/>
      <c r="E111" s="937"/>
      <c r="F111" s="882"/>
    </row>
    <row r="112" spans="1:6" ht="20.25">
      <c r="A112" s="885"/>
      <c r="B112" s="885"/>
      <c r="C112" s="885"/>
      <c r="D112" s="886"/>
      <c r="E112" s="937"/>
      <c r="F112" s="882"/>
    </row>
    <row r="113" spans="1:5" ht="20.25">
      <c r="A113" s="885"/>
      <c r="B113" s="885"/>
      <c r="C113" s="885"/>
      <c r="D113" s="886"/>
      <c r="E113" s="937"/>
    </row>
    <row r="114" spans="1:5" ht="20.25">
      <c r="A114" s="885"/>
      <c r="B114" s="885"/>
      <c r="C114" s="885"/>
      <c r="D114" s="886"/>
      <c r="E114" s="937"/>
    </row>
    <row r="115" spans="1:5" ht="20.25">
      <c r="A115" s="885"/>
      <c r="B115" s="885"/>
      <c r="C115" s="885"/>
      <c r="D115" s="886"/>
      <c r="E115" s="937"/>
    </row>
    <row r="116" spans="1:5" ht="20.25">
      <c r="A116" s="885"/>
      <c r="B116" s="885"/>
      <c r="C116" s="885"/>
      <c r="D116" s="886"/>
      <c r="E116" s="937"/>
    </row>
    <row r="117" spans="1:5" ht="20.25">
      <c r="A117" s="885"/>
      <c r="B117" s="885"/>
      <c r="C117" s="885"/>
      <c r="D117" s="886"/>
      <c r="E117" s="937"/>
    </row>
    <row r="118" spans="1:5" ht="20.25">
      <c r="A118" s="885"/>
      <c r="B118" s="885"/>
      <c r="C118" s="885"/>
      <c r="D118" s="886"/>
      <c r="E118" s="937"/>
    </row>
    <row r="119" spans="1:5" ht="20.25">
      <c r="A119" s="885"/>
      <c r="B119" s="885"/>
      <c r="C119" s="885"/>
      <c r="D119" s="886"/>
      <c r="E119" s="937"/>
    </row>
    <row r="120" spans="1:5" ht="20.25">
      <c r="A120" s="946"/>
      <c r="B120" s="946"/>
      <c r="C120" s="946"/>
      <c r="D120" s="947"/>
      <c r="E120" s="948"/>
    </row>
    <row r="121" spans="1:5" ht="20.25">
      <c r="A121" s="931"/>
      <c r="B121" s="932"/>
      <c r="C121" s="1238" t="s">
        <v>835</v>
      </c>
      <c r="D121" s="1239"/>
      <c r="E121" s="949">
        <f>SUM(E95:E120)</f>
        <v>5460726.7000000002</v>
      </c>
    </row>
    <row r="122" spans="1:5" ht="20.25">
      <c r="A122" s="934" t="s">
        <v>23</v>
      </c>
      <c r="B122" s="932"/>
      <c r="C122" s="932"/>
      <c r="D122" s="932"/>
      <c r="E122" s="932"/>
    </row>
    <row r="123" spans="1:5" ht="20.25">
      <c r="A123" s="934"/>
      <c r="B123" s="932"/>
      <c r="C123" s="932"/>
      <c r="D123" s="932"/>
      <c r="E123" s="932"/>
    </row>
    <row r="124" spans="1:5" ht="20.25">
      <c r="A124" s="902" t="s">
        <v>0</v>
      </c>
      <c r="B124" s="903"/>
      <c r="C124" s="903"/>
      <c r="D124" s="904"/>
      <c r="E124" s="905"/>
    </row>
    <row r="125" spans="1:5" ht="20.25">
      <c r="A125" s="902" t="s">
        <v>1</v>
      </c>
      <c r="B125" s="903"/>
      <c r="C125" s="902" t="s">
        <v>2</v>
      </c>
      <c r="D125" s="904" t="s">
        <v>29</v>
      </c>
      <c r="E125" s="904"/>
    </row>
    <row r="126" spans="1:5" ht="20.25">
      <c r="A126" s="902"/>
      <c r="B126" s="906"/>
      <c r="C126" s="903"/>
      <c r="D126" s="905"/>
      <c r="E126" s="905"/>
    </row>
    <row r="127" spans="1:5" ht="20.25">
      <c r="A127" s="902"/>
      <c r="B127" s="906"/>
      <c r="C127" s="903"/>
      <c r="D127" s="905"/>
      <c r="E127" s="905"/>
    </row>
    <row r="128" spans="1:5" ht="20.25">
      <c r="A128" s="902" t="s">
        <v>3</v>
      </c>
      <c r="B128" s="906"/>
      <c r="C128" s="903"/>
      <c r="D128" s="905"/>
      <c r="E128" s="905"/>
    </row>
    <row r="129" spans="1:5" ht="20.25">
      <c r="A129" s="904"/>
      <c r="B129" s="907"/>
      <c r="C129" s="904"/>
      <c r="D129" s="905"/>
      <c r="E129" s="905"/>
    </row>
    <row r="130" spans="1:5" ht="20.25">
      <c r="A130" s="904" t="s">
        <v>38</v>
      </c>
      <c r="B130" s="907"/>
      <c r="C130" s="904"/>
      <c r="D130" s="905"/>
      <c r="E130" s="905"/>
    </row>
    <row r="131" spans="1:5" ht="20.25">
      <c r="A131" s="904" t="s">
        <v>5</v>
      </c>
      <c r="B131" s="904"/>
      <c r="C131" s="904"/>
      <c r="D131" s="905"/>
      <c r="E131" s="905"/>
    </row>
    <row r="132" spans="1:5" ht="20.25">
      <c r="A132" s="904" t="s">
        <v>6</v>
      </c>
      <c r="B132" s="905"/>
      <c r="C132" s="905"/>
      <c r="D132" s="905"/>
      <c r="E132" s="905"/>
    </row>
    <row r="133" spans="1:5" ht="20.25">
      <c r="A133" s="908" t="s">
        <v>7</v>
      </c>
      <c r="B133" s="909" t="s">
        <v>8</v>
      </c>
      <c r="C133" s="1238" t="s">
        <v>9</v>
      </c>
      <c r="D133" s="1239"/>
      <c r="E133" s="908" t="s">
        <v>10</v>
      </c>
    </row>
    <row r="134" spans="1:5" ht="20.25">
      <c r="A134" s="910"/>
      <c r="B134" s="911" t="s">
        <v>11</v>
      </c>
      <c r="C134" s="908"/>
      <c r="D134" s="912"/>
      <c r="E134" s="910" t="s">
        <v>12</v>
      </c>
    </row>
    <row r="135" spans="1:5" ht="20.25">
      <c r="A135" s="913"/>
      <c r="B135" s="914"/>
      <c r="C135" s="915" t="s">
        <v>13</v>
      </c>
      <c r="D135" s="916" t="s">
        <v>14</v>
      </c>
      <c r="E135" s="915"/>
    </row>
    <row r="136" spans="1:5" ht="20.25">
      <c r="A136" s="917" t="s">
        <v>39</v>
      </c>
      <c r="B136" s="917" t="s">
        <v>40</v>
      </c>
      <c r="C136" s="917" t="s">
        <v>33</v>
      </c>
      <c r="D136" s="918">
        <v>40329</v>
      </c>
      <c r="E136" s="1060">
        <v>518</v>
      </c>
    </row>
    <row r="137" spans="1:5" ht="20.25">
      <c r="A137" s="885"/>
      <c r="B137" s="885" t="s">
        <v>40</v>
      </c>
      <c r="C137" s="885" t="s">
        <v>17</v>
      </c>
      <c r="D137" s="886">
        <v>40709</v>
      </c>
      <c r="E137" s="937">
        <v>16087.7</v>
      </c>
    </row>
    <row r="138" spans="1:5" ht="20.25">
      <c r="A138" s="887"/>
      <c r="B138" s="885" t="s">
        <v>40</v>
      </c>
      <c r="C138" s="885" t="s">
        <v>33</v>
      </c>
      <c r="D138" s="886">
        <v>41121</v>
      </c>
      <c r="E138" s="937">
        <v>2110</v>
      </c>
    </row>
    <row r="139" spans="1:5" ht="20.25">
      <c r="A139" s="887"/>
      <c r="B139" s="885" t="s">
        <v>40</v>
      </c>
      <c r="C139" s="885" t="s">
        <v>17</v>
      </c>
      <c r="D139" s="886">
        <v>42566</v>
      </c>
      <c r="E139" s="937">
        <v>118714</v>
      </c>
    </row>
    <row r="140" spans="1:5" ht="20.25">
      <c r="A140" s="887"/>
      <c r="B140" s="885" t="s">
        <v>40</v>
      </c>
      <c r="C140" s="885" t="s">
        <v>33</v>
      </c>
      <c r="D140" s="886">
        <v>42643</v>
      </c>
      <c r="E140" s="937">
        <v>11840</v>
      </c>
    </row>
    <row r="141" spans="1:5" ht="20.25">
      <c r="A141" s="887"/>
      <c r="B141" s="885" t="s">
        <v>27</v>
      </c>
      <c r="C141" s="885" t="s">
        <v>17</v>
      </c>
      <c r="D141" s="886">
        <v>39675</v>
      </c>
      <c r="E141" s="944">
        <v>-19275.099999999999</v>
      </c>
    </row>
    <row r="142" spans="1:5" ht="20.25">
      <c r="A142" s="885"/>
      <c r="B142" s="885" t="s">
        <v>27</v>
      </c>
      <c r="C142" s="885" t="s">
        <v>17</v>
      </c>
      <c r="D142" s="886">
        <v>40678</v>
      </c>
      <c r="E142" s="944">
        <v>-37464</v>
      </c>
    </row>
    <row r="143" spans="1:5" ht="20.25">
      <c r="A143" s="887"/>
      <c r="B143" s="885" t="s">
        <v>27</v>
      </c>
      <c r="C143" s="885" t="s">
        <v>17</v>
      </c>
      <c r="D143" s="886">
        <v>41075</v>
      </c>
      <c r="E143" s="944">
        <v>-900</v>
      </c>
    </row>
    <row r="144" spans="1:5" ht="20.25">
      <c r="A144" s="885"/>
      <c r="B144" s="885" t="s">
        <v>27</v>
      </c>
      <c r="C144" s="885" t="s">
        <v>17</v>
      </c>
      <c r="D144" s="886">
        <v>41988</v>
      </c>
      <c r="E144" s="1065">
        <v>-6000</v>
      </c>
    </row>
    <row r="145" spans="1:8" ht="20.25">
      <c r="A145" s="885"/>
      <c r="B145" s="885" t="s">
        <v>27</v>
      </c>
      <c r="C145" s="885" t="s">
        <v>17</v>
      </c>
      <c r="D145" s="886">
        <v>42415</v>
      </c>
      <c r="E145" s="944">
        <v>-123499</v>
      </c>
      <c r="F145" s="882"/>
      <c r="G145" s="882"/>
      <c r="H145" s="882"/>
    </row>
    <row r="146" spans="1:8" ht="20.25">
      <c r="A146" s="885"/>
      <c r="B146" s="885" t="s">
        <v>27</v>
      </c>
      <c r="C146" s="885" t="s">
        <v>17</v>
      </c>
      <c r="D146" s="886">
        <v>42475</v>
      </c>
      <c r="E146" s="945">
        <v>-15390</v>
      </c>
      <c r="F146" s="882"/>
      <c r="G146" s="882"/>
      <c r="H146" s="882"/>
    </row>
    <row r="147" spans="1:8" ht="20.25">
      <c r="A147" s="885"/>
      <c r="B147" s="885" t="s">
        <v>28</v>
      </c>
      <c r="C147" s="885" t="s">
        <v>17</v>
      </c>
      <c r="D147" s="886">
        <v>42962</v>
      </c>
      <c r="E147" s="937">
        <v>9700</v>
      </c>
      <c r="F147" s="882"/>
      <c r="G147" s="882"/>
      <c r="H147" s="882"/>
    </row>
    <row r="148" spans="1:8" ht="20.25">
      <c r="A148" s="885"/>
      <c r="B148" s="885" t="s">
        <v>34</v>
      </c>
      <c r="C148" s="885" t="s">
        <v>32</v>
      </c>
      <c r="D148" s="886">
        <v>43266</v>
      </c>
      <c r="E148" s="937">
        <v>4591364</v>
      </c>
      <c r="F148" s="882"/>
      <c r="G148" s="882"/>
      <c r="H148" s="882"/>
    </row>
    <row r="149" spans="1:8" ht="21">
      <c r="A149" s="885"/>
      <c r="B149" s="885" t="s">
        <v>34</v>
      </c>
      <c r="C149" s="885" t="s">
        <v>19</v>
      </c>
      <c r="D149" s="886">
        <v>43281</v>
      </c>
      <c r="E149" s="937">
        <v>5298230</v>
      </c>
      <c r="F149" s="1217"/>
      <c r="G149" s="1212"/>
      <c r="H149" s="1212"/>
    </row>
    <row r="150" spans="1:8" ht="20.25">
      <c r="A150" s="885"/>
      <c r="B150" s="885"/>
      <c r="C150" s="885"/>
      <c r="D150" s="886"/>
      <c r="E150" s="937"/>
      <c r="F150" s="882"/>
      <c r="G150" s="882"/>
      <c r="H150" s="882"/>
    </row>
    <row r="151" spans="1:8" ht="20.25">
      <c r="A151" s="887"/>
      <c r="B151" s="885"/>
      <c r="C151" s="885"/>
      <c r="D151" s="886"/>
      <c r="E151" s="937"/>
      <c r="F151" s="882"/>
      <c r="G151" s="882"/>
      <c r="H151" s="882"/>
    </row>
    <row r="152" spans="1:8" ht="20.25">
      <c r="A152" s="887"/>
      <c r="B152" s="885"/>
      <c r="C152" s="885"/>
      <c r="D152" s="886"/>
      <c r="E152" s="937"/>
      <c r="F152" s="882"/>
      <c r="G152" s="882"/>
      <c r="H152" s="882"/>
    </row>
    <row r="153" spans="1:8" ht="20.25">
      <c r="A153" s="887"/>
      <c r="B153" s="885"/>
      <c r="C153" s="885"/>
      <c r="D153" s="886"/>
      <c r="E153" s="937"/>
      <c r="F153" s="882"/>
      <c r="G153" s="882"/>
      <c r="H153" s="882"/>
    </row>
    <row r="154" spans="1:8" ht="20.25">
      <c r="A154" s="887"/>
      <c r="B154" s="885"/>
      <c r="C154" s="885"/>
      <c r="D154" s="886"/>
      <c r="E154" s="937"/>
      <c r="F154" s="882"/>
      <c r="G154" s="882"/>
      <c r="H154" s="882"/>
    </row>
    <row r="155" spans="1:8" ht="20.25">
      <c r="A155" s="887"/>
      <c r="B155" s="885"/>
      <c r="C155" s="885"/>
      <c r="D155" s="886"/>
      <c r="E155" s="937"/>
      <c r="F155" s="882"/>
      <c r="G155" s="882"/>
      <c r="H155" s="882"/>
    </row>
    <row r="156" spans="1:8" ht="20.25">
      <c r="A156" s="887"/>
      <c r="B156" s="885"/>
      <c r="C156" s="885"/>
      <c r="D156" s="886"/>
      <c r="E156" s="937"/>
      <c r="F156" s="882"/>
      <c r="G156" s="882"/>
      <c r="H156" s="882"/>
    </row>
    <row r="157" spans="1:8" ht="20.25">
      <c r="A157" s="887"/>
      <c r="B157" s="885"/>
      <c r="C157" s="885"/>
      <c r="D157" s="886"/>
      <c r="E157" s="937"/>
      <c r="F157" s="882"/>
      <c r="G157" s="882"/>
      <c r="H157" s="882"/>
    </row>
    <row r="158" spans="1:8" ht="20.25">
      <c r="A158" s="887"/>
      <c r="B158" s="885"/>
      <c r="C158" s="885"/>
      <c r="D158" s="886"/>
      <c r="E158" s="937"/>
      <c r="F158" s="882"/>
      <c r="G158" s="882"/>
      <c r="H158" s="882"/>
    </row>
    <row r="159" spans="1:8" ht="20.25">
      <c r="A159" s="885"/>
      <c r="B159" s="885"/>
      <c r="C159" s="885"/>
      <c r="D159" s="886"/>
      <c r="E159" s="937"/>
      <c r="F159" s="882"/>
      <c r="G159" s="882"/>
      <c r="H159" s="882"/>
    </row>
    <row r="160" spans="1:8" ht="20.25">
      <c r="A160" s="885"/>
      <c r="B160" s="885"/>
      <c r="C160" s="885"/>
      <c r="D160" s="886"/>
      <c r="E160" s="937"/>
      <c r="F160" s="882"/>
      <c r="G160" s="882"/>
      <c r="H160" s="882"/>
    </row>
    <row r="161" spans="1:5" ht="20.25">
      <c r="A161" s="885"/>
      <c r="B161" s="885"/>
      <c r="C161" s="885"/>
      <c r="D161" s="886"/>
      <c r="E161" s="937"/>
    </row>
    <row r="162" spans="1:5" ht="20.25">
      <c r="A162" s="885"/>
      <c r="B162" s="885"/>
      <c r="C162" s="885"/>
      <c r="D162" s="886"/>
      <c r="E162" s="937"/>
    </row>
    <row r="163" spans="1:5" ht="20.25">
      <c r="A163" s="946"/>
      <c r="B163" s="946"/>
      <c r="C163" s="946"/>
      <c r="D163" s="947"/>
      <c r="E163" s="948"/>
    </row>
    <row r="164" spans="1:5" ht="20.25">
      <c r="A164" s="931"/>
      <c r="B164" s="932"/>
      <c r="C164" s="1238" t="s">
        <v>835</v>
      </c>
      <c r="D164" s="1239"/>
      <c r="E164" s="949">
        <f>SUM(E136:E163)</f>
        <v>9846035.5999999996</v>
      </c>
    </row>
    <row r="165" spans="1:5" ht="20.25">
      <c r="A165" s="934" t="s">
        <v>23</v>
      </c>
      <c r="B165" s="932"/>
      <c r="C165" s="932"/>
      <c r="D165" s="932"/>
      <c r="E165" s="932"/>
    </row>
    <row r="166" spans="1:5" ht="20.25">
      <c r="A166" s="902" t="s">
        <v>0</v>
      </c>
      <c r="B166" s="903"/>
      <c r="C166" s="903"/>
      <c r="D166" s="904"/>
      <c r="E166" s="905"/>
    </row>
    <row r="167" spans="1:5" ht="20.25">
      <c r="A167" s="902" t="s">
        <v>1</v>
      </c>
      <c r="B167" s="903"/>
      <c r="C167" s="902" t="s">
        <v>2</v>
      </c>
      <c r="D167" s="904" t="s">
        <v>29</v>
      </c>
      <c r="E167" s="904"/>
    </row>
    <row r="168" spans="1:5" ht="20.25">
      <c r="A168" s="902"/>
      <c r="B168" s="906"/>
      <c r="C168" s="903"/>
      <c r="D168" s="905"/>
      <c r="E168" s="905"/>
    </row>
    <row r="169" spans="1:5" ht="20.25">
      <c r="A169" s="902"/>
      <c r="B169" s="906"/>
      <c r="C169" s="903"/>
      <c r="D169" s="905"/>
      <c r="E169" s="905"/>
    </row>
    <row r="170" spans="1:5" ht="20.25">
      <c r="A170" s="902" t="s">
        <v>3</v>
      </c>
      <c r="B170" s="906"/>
      <c r="C170" s="903"/>
      <c r="D170" s="905"/>
      <c r="E170" s="905"/>
    </row>
    <row r="171" spans="1:5" ht="20.25">
      <c r="A171" s="904"/>
      <c r="B171" s="907"/>
      <c r="C171" s="904"/>
      <c r="D171" s="905"/>
      <c r="E171" s="905"/>
    </row>
    <row r="172" spans="1:5" ht="20.25">
      <c r="A172" s="904" t="s">
        <v>41</v>
      </c>
      <c r="B172" s="907"/>
      <c r="C172" s="904"/>
      <c r="D172" s="905"/>
      <c r="E172" s="905"/>
    </row>
    <row r="173" spans="1:5" ht="20.25">
      <c r="A173" s="904" t="s">
        <v>5</v>
      </c>
      <c r="B173" s="904"/>
      <c r="C173" s="904"/>
      <c r="D173" s="905"/>
      <c r="E173" s="905"/>
    </row>
    <row r="174" spans="1:5" ht="20.25">
      <c r="A174" s="904" t="s">
        <v>6</v>
      </c>
      <c r="B174" s="905"/>
      <c r="C174" s="905"/>
      <c r="D174" s="905"/>
      <c r="E174" s="905"/>
    </row>
    <row r="175" spans="1:5" ht="20.25">
      <c r="A175" s="908" t="s">
        <v>7</v>
      </c>
      <c r="B175" s="909" t="s">
        <v>8</v>
      </c>
      <c r="C175" s="1238" t="s">
        <v>9</v>
      </c>
      <c r="D175" s="1239"/>
      <c r="E175" s="908" t="s">
        <v>10</v>
      </c>
    </row>
    <row r="176" spans="1:5" ht="20.25">
      <c r="A176" s="910"/>
      <c r="B176" s="911" t="s">
        <v>11</v>
      </c>
      <c r="C176" s="908"/>
      <c r="D176" s="912"/>
      <c r="E176" s="910" t="s">
        <v>12</v>
      </c>
    </row>
    <row r="177" spans="1:5" ht="20.25">
      <c r="A177" s="913"/>
      <c r="B177" s="914"/>
      <c r="C177" s="915" t="s">
        <v>13</v>
      </c>
      <c r="D177" s="916" t="s">
        <v>14</v>
      </c>
      <c r="E177" s="915"/>
    </row>
    <row r="178" spans="1:5" ht="20.25">
      <c r="A178" s="917" t="s">
        <v>42</v>
      </c>
      <c r="B178" s="917" t="s">
        <v>43</v>
      </c>
      <c r="C178" s="917" t="s">
        <v>17</v>
      </c>
      <c r="D178" s="918">
        <v>40436</v>
      </c>
      <c r="E178" s="1060">
        <v>10280</v>
      </c>
    </row>
    <row r="179" spans="1:5" ht="20.25">
      <c r="A179" s="885"/>
      <c r="B179" s="885" t="s">
        <v>40</v>
      </c>
      <c r="C179" s="885" t="s">
        <v>19</v>
      </c>
      <c r="D179" s="886">
        <v>41333</v>
      </c>
      <c r="E179" s="937">
        <v>54.86</v>
      </c>
    </row>
    <row r="180" spans="1:5" ht="20.25">
      <c r="A180" s="887"/>
      <c r="B180" s="885" t="s">
        <v>40</v>
      </c>
      <c r="C180" s="885" t="s">
        <v>19</v>
      </c>
      <c r="D180" s="886">
        <v>41364</v>
      </c>
      <c r="E180" s="937">
        <v>176.54</v>
      </c>
    </row>
    <row r="181" spans="1:5" ht="20.25">
      <c r="A181" s="887"/>
      <c r="B181" s="885" t="s">
        <v>40</v>
      </c>
      <c r="C181" s="885" t="s">
        <v>17</v>
      </c>
      <c r="D181" s="886">
        <v>41379</v>
      </c>
      <c r="E181" s="937">
        <v>57.8</v>
      </c>
    </row>
    <row r="182" spans="1:5" ht="20.25">
      <c r="A182" s="887"/>
      <c r="B182" s="885" t="s">
        <v>40</v>
      </c>
      <c r="C182" s="885" t="s">
        <v>19</v>
      </c>
      <c r="D182" s="886">
        <v>41394</v>
      </c>
      <c r="E182" s="937">
        <v>323.24</v>
      </c>
    </row>
    <row r="183" spans="1:5" ht="20.25">
      <c r="A183" s="887"/>
      <c r="B183" s="885" t="s">
        <v>27</v>
      </c>
      <c r="C183" s="885" t="s">
        <v>19</v>
      </c>
      <c r="D183" s="886">
        <v>39994</v>
      </c>
      <c r="E183" s="944">
        <v>-27130</v>
      </c>
    </row>
    <row r="184" spans="1:5" ht="20.25">
      <c r="A184" s="887"/>
      <c r="B184" s="885" t="s">
        <v>27</v>
      </c>
      <c r="C184" s="885" t="s">
        <v>17</v>
      </c>
      <c r="D184" s="886">
        <v>40359</v>
      </c>
      <c r="E184" s="944">
        <v>-9760.5</v>
      </c>
    </row>
    <row r="185" spans="1:5" ht="20.25">
      <c r="A185" s="887"/>
      <c r="B185" s="885"/>
      <c r="C185" s="885"/>
      <c r="D185" s="886"/>
      <c r="E185" s="944"/>
    </row>
    <row r="186" spans="1:5" ht="20.25">
      <c r="A186" s="885"/>
      <c r="B186" s="885"/>
      <c r="C186" s="885"/>
      <c r="D186" s="886"/>
      <c r="E186" s="944"/>
    </row>
    <row r="187" spans="1:5" ht="20.25">
      <c r="A187" s="887"/>
      <c r="B187" s="885"/>
      <c r="C187" s="885"/>
      <c r="D187" s="886"/>
      <c r="E187" s="944"/>
    </row>
    <row r="188" spans="1:5" ht="20.25">
      <c r="A188" s="885"/>
      <c r="B188" s="885"/>
      <c r="C188" s="885"/>
      <c r="D188" s="886"/>
      <c r="E188" s="1065"/>
    </row>
    <row r="189" spans="1:5" ht="20.25">
      <c r="A189" s="885"/>
      <c r="B189" s="885"/>
      <c r="C189" s="885"/>
      <c r="D189" s="886"/>
      <c r="E189" s="944"/>
    </row>
    <row r="190" spans="1:5" ht="20.25">
      <c r="A190" s="885"/>
      <c r="B190" s="885"/>
      <c r="C190" s="885"/>
      <c r="D190" s="886"/>
      <c r="E190" s="945"/>
    </row>
    <row r="191" spans="1:5" ht="20.25">
      <c r="A191" s="885"/>
      <c r="B191" s="885"/>
      <c r="C191" s="885"/>
      <c r="D191" s="886"/>
      <c r="E191" s="944"/>
    </row>
    <row r="192" spans="1:5" ht="20.25">
      <c r="A192" s="885"/>
      <c r="B192" s="885"/>
      <c r="C192" s="885"/>
      <c r="D192" s="886"/>
      <c r="E192" s="944"/>
    </row>
    <row r="193" spans="1:5" ht="20.25">
      <c r="A193" s="885"/>
      <c r="B193" s="885"/>
      <c r="C193" s="885"/>
      <c r="D193" s="886"/>
      <c r="E193" s="944"/>
    </row>
    <row r="194" spans="1:5" ht="20.25">
      <c r="A194" s="885"/>
      <c r="B194" s="885"/>
      <c r="C194" s="885"/>
      <c r="D194" s="886"/>
      <c r="E194" s="944"/>
    </row>
    <row r="195" spans="1:5" ht="20.25">
      <c r="A195" s="885"/>
      <c r="B195" s="885"/>
      <c r="C195" s="885"/>
      <c r="D195" s="886"/>
      <c r="E195" s="944"/>
    </row>
    <row r="196" spans="1:5" ht="20.25">
      <c r="A196" s="885"/>
      <c r="B196" s="885"/>
      <c r="C196" s="885"/>
      <c r="D196" s="886"/>
      <c r="E196" s="940"/>
    </row>
    <row r="197" spans="1:5" ht="20.25">
      <c r="A197" s="885"/>
      <c r="B197" s="885"/>
      <c r="C197" s="885"/>
      <c r="D197" s="886"/>
      <c r="E197" s="940"/>
    </row>
    <row r="198" spans="1:5" ht="20.25">
      <c r="A198" s="885"/>
      <c r="B198" s="885"/>
      <c r="C198" s="885"/>
      <c r="D198" s="886"/>
      <c r="E198" s="937"/>
    </row>
    <row r="199" spans="1:5" ht="20.25">
      <c r="A199" s="885"/>
      <c r="B199" s="885"/>
      <c r="C199" s="885"/>
      <c r="D199" s="886"/>
      <c r="E199" s="937"/>
    </row>
    <row r="200" spans="1:5" ht="20.25">
      <c r="A200" s="885"/>
      <c r="B200" s="885"/>
      <c r="C200" s="885"/>
      <c r="D200" s="886"/>
      <c r="E200" s="937"/>
    </row>
    <row r="201" spans="1:5" ht="20.25">
      <c r="A201" s="885"/>
      <c r="B201" s="885"/>
      <c r="C201" s="885"/>
      <c r="D201" s="886"/>
      <c r="E201" s="937"/>
    </row>
    <row r="202" spans="1:5" ht="20.25">
      <c r="A202" s="946"/>
      <c r="B202" s="946"/>
      <c r="C202" s="946"/>
      <c r="D202" s="947"/>
      <c r="E202" s="948"/>
    </row>
    <row r="203" spans="1:5" ht="20.25">
      <c r="A203" s="931"/>
      <c r="B203" s="932"/>
      <c r="C203" s="1241" t="s">
        <v>774</v>
      </c>
      <c r="D203" s="1242"/>
      <c r="E203" s="1066">
        <v>-25998.059999999998</v>
      </c>
    </row>
    <row r="204" spans="1:5" ht="20.25">
      <c r="A204" s="934" t="s">
        <v>23</v>
      </c>
      <c r="B204" s="932"/>
      <c r="C204" s="932"/>
      <c r="D204" s="932"/>
      <c r="E204" s="932"/>
    </row>
    <row r="205" spans="1:5" ht="20.25">
      <c r="A205" s="934"/>
      <c r="B205" s="932"/>
      <c r="C205" s="932"/>
      <c r="D205" s="932"/>
      <c r="E205" s="932"/>
    </row>
    <row r="206" spans="1:5" ht="20.25">
      <c r="A206" s="934"/>
      <c r="B206" s="932"/>
      <c r="C206" s="932"/>
      <c r="D206" s="932"/>
      <c r="E206" s="932"/>
    </row>
    <row r="207" spans="1:5" ht="20.25">
      <c r="A207" s="902" t="s">
        <v>0</v>
      </c>
      <c r="B207" s="903"/>
      <c r="C207" s="903"/>
      <c r="D207" s="904"/>
      <c r="E207" s="905"/>
    </row>
    <row r="208" spans="1:5" ht="20.25">
      <c r="A208" s="902" t="s">
        <v>1</v>
      </c>
      <c r="B208" s="903"/>
      <c r="C208" s="902" t="s">
        <v>2</v>
      </c>
      <c r="D208" s="904"/>
      <c r="E208" s="904"/>
    </row>
    <row r="209" spans="1:5" ht="20.25">
      <c r="A209" s="902"/>
      <c r="B209" s="906"/>
      <c r="C209" s="903"/>
      <c r="D209" s="905"/>
      <c r="E209" s="905"/>
    </row>
    <row r="210" spans="1:5" ht="20.25">
      <c r="A210" s="902"/>
      <c r="B210" s="906"/>
      <c r="C210" s="903"/>
      <c r="D210" s="905"/>
      <c r="E210" s="905"/>
    </row>
    <row r="211" spans="1:5" ht="20.25">
      <c r="A211" s="902" t="s">
        <v>3</v>
      </c>
      <c r="B211" s="906"/>
      <c r="C211" s="903"/>
      <c r="D211" s="905"/>
      <c r="E211" s="905"/>
    </row>
    <row r="212" spans="1:5" ht="20.25">
      <c r="A212" s="904"/>
      <c r="B212" s="907"/>
      <c r="C212" s="904"/>
      <c r="D212" s="905"/>
      <c r="E212" s="905"/>
    </row>
    <row r="213" spans="1:5" ht="20.25">
      <c r="A213" s="904" t="s">
        <v>44</v>
      </c>
      <c r="B213" s="907"/>
      <c r="C213" s="904"/>
      <c r="D213" s="905"/>
      <c r="E213" s="905"/>
    </row>
    <row r="214" spans="1:5" ht="20.25">
      <c r="A214" s="904" t="s">
        <v>5</v>
      </c>
      <c r="B214" s="904"/>
      <c r="C214" s="904"/>
      <c r="D214" s="905"/>
      <c r="E214" s="905"/>
    </row>
    <row r="215" spans="1:5" ht="20.25">
      <c r="A215" s="904" t="s">
        <v>6</v>
      </c>
      <c r="B215" s="905"/>
      <c r="C215" s="905"/>
      <c r="D215" s="905"/>
      <c r="E215" s="905"/>
    </row>
    <row r="216" spans="1:5" ht="20.25">
      <c r="A216" s="908" t="s">
        <v>7</v>
      </c>
      <c r="B216" s="909" t="s">
        <v>8</v>
      </c>
      <c r="C216" s="1238" t="s">
        <v>9</v>
      </c>
      <c r="D216" s="1239"/>
      <c r="E216" s="908" t="s">
        <v>10</v>
      </c>
    </row>
    <row r="217" spans="1:5" ht="20.25">
      <c r="A217" s="910"/>
      <c r="B217" s="911" t="s">
        <v>11</v>
      </c>
      <c r="C217" s="908"/>
      <c r="D217" s="912"/>
      <c r="E217" s="910" t="s">
        <v>12</v>
      </c>
    </row>
    <row r="218" spans="1:5" ht="20.25">
      <c r="A218" s="913"/>
      <c r="B218" s="914"/>
      <c r="C218" s="915" t="s">
        <v>13</v>
      </c>
      <c r="D218" s="916" t="s">
        <v>14</v>
      </c>
      <c r="E218" s="915"/>
    </row>
    <row r="219" spans="1:5" ht="20.25">
      <c r="A219" s="917" t="s">
        <v>45</v>
      </c>
      <c r="B219" s="917" t="s">
        <v>46</v>
      </c>
      <c r="C219" s="917" t="s">
        <v>19</v>
      </c>
      <c r="D219" s="918">
        <v>39416</v>
      </c>
      <c r="E219" s="950">
        <v>-3000</v>
      </c>
    </row>
    <row r="220" spans="1:5" ht="20.25">
      <c r="A220" s="885"/>
      <c r="B220" s="885" t="s">
        <v>26</v>
      </c>
      <c r="C220" s="885" t="s">
        <v>19</v>
      </c>
      <c r="D220" s="886">
        <v>39964</v>
      </c>
      <c r="E220" s="951">
        <v>-18534.5</v>
      </c>
    </row>
    <row r="221" spans="1:5" ht="20.25">
      <c r="A221" s="887"/>
      <c r="B221" s="885" t="s">
        <v>46</v>
      </c>
      <c r="C221" s="885" t="s">
        <v>19</v>
      </c>
      <c r="D221" s="886">
        <v>40482</v>
      </c>
      <c r="E221" s="951">
        <v>-26377.5</v>
      </c>
    </row>
    <row r="222" spans="1:5" ht="20.25">
      <c r="A222" s="887"/>
      <c r="B222" s="885"/>
      <c r="C222" s="885"/>
      <c r="D222" s="922"/>
      <c r="E222" s="951"/>
    </row>
    <row r="223" spans="1:5" ht="20.25">
      <c r="A223" s="887"/>
      <c r="B223" s="885"/>
      <c r="C223" s="885"/>
      <c r="D223" s="922"/>
      <c r="E223" s="952"/>
    </row>
    <row r="224" spans="1:5" ht="20.25">
      <c r="A224" s="887"/>
      <c r="B224" s="885"/>
      <c r="C224" s="885"/>
      <c r="D224" s="922"/>
      <c r="E224" s="951"/>
    </row>
    <row r="225" spans="1:5" ht="20.25">
      <c r="A225" s="887"/>
      <c r="B225" s="885"/>
      <c r="C225" s="885"/>
      <c r="D225" s="922"/>
      <c r="E225" s="951"/>
    </row>
    <row r="226" spans="1:5" ht="20.25">
      <c r="A226" s="887"/>
      <c r="B226" s="885"/>
      <c r="C226" s="885"/>
      <c r="D226" s="922"/>
      <c r="E226" s="951"/>
    </row>
    <row r="227" spans="1:5" ht="20.25">
      <c r="A227" s="887"/>
      <c r="B227" s="923"/>
      <c r="C227" s="885"/>
      <c r="D227" s="922"/>
      <c r="E227" s="951"/>
    </row>
    <row r="228" spans="1:5" ht="20.25">
      <c r="A228" s="887"/>
      <c r="B228" s="885"/>
      <c r="C228" s="885"/>
      <c r="D228" s="922"/>
      <c r="E228" s="951"/>
    </row>
    <row r="229" spans="1:5" ht="20.25">
      <c r="A229" s="887"/>
      <c r="B229" s="885"/>
      <c r="C229" s="885"/>
      <c r="D229" s="922"/>
      <c r="E229" s="951"/>
    </row>
    <row r="230" spans="1:5" ht="20.25">
      <c r="A230" s="887"/>
      <c r="B230" s="923"/>
      <c r="C230" s="885"/>
      <c r="D230" s="922"/>
      <c r="E230" s="951"/>
    </row>
    <row r="231" spans="1:5" ht="20.25">
      <c r="A231" s="887"/>
      <c r="B231" s="923"/>
      <c r="C231" s="885"/>
      <c r="D231" s="922"/>
      <c r="E231" s="951"/>
    </row>
    <row r="232" spans="1:5" ht="20.25">
      <c r="A232" s="887"/>
      <c r="B232" s="923"/>
      <c r="C232" s="885"/>
      <c r="D232" s="922"/>
      <c r="E232" s="951"/>
    </row>
    <row r="233" spans="1:5" ht="20.25">
      <c r="A233" s="887"/>
      <c r="B233" s="923"/>
      <c r="C233" s="885"/>
      <c r="D233" s="922"/>
      <c r="E233" s="951"/>
    </row>
    <row r="234" spans="1:5" ht="20.25">
      <c r="A234" s="887"/>
      <c r="B234" s="923"/>
      <c r="C234" s="885"/>
      <c r="D234" s="922"/>
      <c r="E234" s="951"/>
    </row>
    <row r="235" spans="1:5" ht="20.25">
      <c r="A235" s="887"/>
      <c r="B235" s="923"/>
      <c r="C235" s="885"/>
      <c r="D235" s="922"/>
      <c r="E235" s="951"/>
    </row>
    <row r="236" spans="1:5" ht="20.25">
      <c r="A236" s="887"/>
      <c r="B236" s="923"/>
      <c r="C236" s="885"/>
      <c r="D236" s="922"/>
      <c r="E236" s="951"/>
    </row>
    <row r="237" spans="1:5" ht="20.25">
      <c r="A237" s="887"/>
      <c r="B237" s="923"/>
      <c r="C237" s="885"/>
      <c r="D237" s="922"/>
      <c r="E237" s="951"/>
    </row>
    <row r="238" spans="1:5" ht="20.25">
      <c r="A238" s="887"/>
      <c r="B238" s="923"/>
      <c r="C238" s="885"/>
      <c r="D238" s="922"/>
      <c r="E238" s="951"/>
    </row>
    <row r="239" spans="1:5" ht="20.25">
      <c r="A239" s="887"/>
      <c r="B239" s="923"/>
      <c r="C239" s="885"/>
      <c r="D239" s="922"/>
      <c r="E239" s="951"/>
    </row>
    <row r="240" spans="1:5" ht="20.25">
      <c r="A240" s="885"/>
      <c r="B240" s="923"/>
      <c r="C240" s="885"/>
      <c r="D240" s="924"/>
      <c r="E240" s="925"/>
    </row>
    <row r="241" spans="1:5" ht="20.25">
      <c r="A241" s="885"/>
      <c r="B241" s="923"/>
      <c r="C241" s="885"/>
      <c r="D241" s="924"/>
      <c r="E241" s="925"/>
    </row>
    <row r="242" spans="1:5" ht="20.25">
      <c r="A242" s="885"/>
      <c r="B242" s="923"/>
      <c r="C242" s="885"/>
      <c r="D242" s="924"/>
      <c r="E242" s="925"/>
    </row>
    <row r="243" spans="1:5" ht="20.25">
      <c r="A243" s="926"/>
      <c r="B243" s="927"/>
      <c r="C243" s="926"/>
      <c r="D243" s="928"/>
      <c r="E243" s="929"/>
    </row>
    <row r="244" spans="1:5" ht="20.25">
      <c r="A244" s="913"/>
      <c r="B244" s="930"/>
      <c r="C244" s="913"/>
      <c r="D244" s="928"/>
      <c r="E244" s="929"/>
    </row>
    <row r="245" spans="1:5" ht="20.25">
      <c r="A245" s="931"/>
      <c r="B245" s="932"/>
      <c r="C245" s="1241" t="s">
        <v>774</v>
      </c>
      <c r="D245" s="1242"/>
      <c r="E245" s="953">
        <v>-47912</v>
      </c>
    </row>
    <row r="246" spans="1:5" ht="20.25">
      <c r="A246" s="934" t="s">
        <v>23</v>
      </c>
      <c r="B246" s="932"/>
      <c r="C246" s="932"/>
      <c r="D246" s="932"/>
      <c r="E246" s="932"/>
    </row>
    <row r="247" spans="1:5" ht="20.25">
      <c r="A247" s="934"/>
      <c r="B247" s="932"/>
      <c r="C247" s="932"/>
      <c r="D247" s="932"/>
      <c r="E247" s="932"/>
    </row>
    <row r="248" spans="1:5" ht="20.25">
      <c r="A248" s="902" t="s">
        <v>0</v>
      </c>
      <c r="B248" s="903"/>
      <c r="C248" s="903"/>
      <c r="D248" s="904"/>
      <c r="E248" s="905"/>
    </row>
    <row r="249" spans="1:5" ht="20.25">
      <c r="A249" s="902" t="s">
        <v>1</v>
      </c>
      <c r="B249" s="903"/>
      <c r="C249" s="902" t="s">
        <v>2</v>
      </c>
      <c r="D249" s="904"/>
      <c r="E249" s="904"/>
    </row>
    <row r="250" spans="1:5" ht="20.25">
      <c r="A250" s="902"/>
      <c r="B250" s="906"/>
      <c r="C250" s="903"/>
      <c r="D250" s="905"/>
      <c r="E250" s="905"/>
    </row>
    <row r="251" spans="1:5" ht="20.25">
      <c r="A251" s="902"/>
      <c r="B251" s="906"/>
      <c r="C251" s="903"/>
      <c r="D251" s="905"/>
      <c r="E251" s="905"/>
    </row>
    <row r="252" spans="1:5" ht="20.25">
      <c r="A252" s="902" t="s">
        <v>3</v>
      </c>
      <c r="B252" s="906"/>
      <c r="C252" s="903"/>
      <c r="D252" s="905"/>
      <c r="E252" s="905"/>
    </row>
    <row r="253" spans="1:5" ht="20.25">
      <c r="A253" s="904"/>
      <c r="B253" s="907"/>
      <c r="C253" s="904"/>
      <c r="D253" s="905"/>
      <c r="E253" s="905"/>
    </row>
    <row r="254" spans="1:5" ht="20.25">
      <c r="A254" s="904" t="s">
        <v>47</v>
      </c>
      <c r="B254" s="907"/>
      <c r="C254" s="904"/>
      <c r="D254" s="905"/>
      <c r="E254" s="905"/>
    </row>
    <row r="255" spans="1:5" ht="20.25">
      <c r="A255" s="904" t="s">
        <v>5</v>
      </c>
      <c r="B255" s="904"/>
      <c r="C255" s="904"/>
      <c r="D255" s="905"/>
      <c r="E255" s="905"/>
    </row>
    <row r="256" spans="1:5" ht="20.25">
      <c r="A256" s="904" t="s">
        <v>6</v>
      </c>
      <c r="B256" s="905"/>
      <c r="C256" s="905"/>
      <c r="D256" s="905"/>
      <c r="E256" s="905"/>
    </row>
    <row r="257" spans="1:5" ht="20.25">
      <c r="A257" s="908" t="s">
        <v>7</v>
      </c>
      <c r="B257" s="909" t="s">
        <v>8</v>
      </c>
      <c r="C257" s="1238" t="s">
        <v>9</v>
      </c>
      <c r="D257" s="1240"/>
      <c r="E257" s="908" t="s">
        <v>10</v>
      </c>
    </row>
    <row r="258" spans="1:5" ht="20.25">
      <c r="A258" s="910"/>
      <c r="B258" s="911" t="s">
        <v>11</v>
      </c>
      <c r="C258" s="908"/>
      <c r="D258" s="912"/>
      <c r="E258" s="910" t="s">
        <v>12</v>
      </c>
    </row>
    <row r="259" spans="1:5" ht="20.25">
      <c r="A259" s="913"/>
      <c r="B259" s="914"/>
      <c r="C259" s="915" t="s">
        <v>13</v>
      </c>
      <c r="D259" s="916" t="s">
        <v>14</v>
      </c>
      <c r="E259" s="915"/>
    </row>
    <row r="260" spans="1:5" ht="20.25">
      <c r="A260" s="917" t="s">
        <v>48</v>
      </c>
      <c r="B260" s="917" t="s">
        <v>26</v>
      </c>
      <c r="C260" s="917" t="s">
        <v>19</v>
      </c>
      <c r="D260" s="918">
        <v>38290</v>
      </c>
      <c r="E260" s="950">
        <v>-1000</v>
      </c>
    </row>
    <row r="261" spans="1:5" ht="20.25">
      <c r="A261" s="885"/>
      <c r="B261" s="885" t="s">
        <v>49</v>
      </c>
      <c r="C261" s="885" t="s">
        <v>50</v>
      </c>
      <c r="D261" s="886">
        <v>39294</v>
      </c>
      <c r="E261" s="951">
        <v>47225.5</v>
      </c>
    </row>
    <row r="262" spans="1:5" ht="20.25">
      <c r="A262" s="887"/>
      <c r="B262" s="885" t="s">
        <v>26</v>
      </c>
      <c r="C262" s="885" t="s">
        <v>19</v>
      </c>
      <c r="D262" s="886">
        <v>39416</v>
      </c>
      <c r="E262" s="951">
        <v>-12863</v>
      </c>
    </row>
    <row r="263" spans="1:5" ht="20.25">
      <c r="A263" s="887"/>
      <c r="B263" s="885" t="s">
        <v>26</v>
      </c>
      <c r="C263" s="885" t="s">
        <v>19</v>
      </c>
      <c r="D263" s="886">
        <v>39844</v>
      </c>
      <c r="E263" s="951">
        <v>-17266</v>
      </c>
    </row>
    <row r="264" spans="1:5" ht="20.25">
      <c r="A264" s="887"/>
      <c r="B264" s="885"/>
      <c r="C264" s="885"/>
      <c r="D264" s="886"/>
      <c r="E264" s="951"/>
    </row>
    <row r="265" spans="1:5" ht="20.25">
      <c r="A265" s="887"/>
      <c r="B265" s="885"/>
      <c r="C265" s="885"/>
      <c r="D265" s="886"/>
      <c r="E265" s="951"/>
    </row>
    <row r="266" spans="1:5" ht="20.25">
      <c r="A266" s="887"/>
      <c r="B266" s="885"/>
      <c r="C266" s="885"/>
      <c r="D266" s="886"/>
      <c r="E266" s="951"/>
    </row>
    <row r="267" spans="1:5" ht="20.25">
      <c r="A267" s="887"/>
      <c r="B267" s="885"/>
      <c r="C267" s="885"/>
      <c r="D267" s="886"/>
      <c r="E267" s="951"/>
    </row>
    <row r="268" spans="1:5" ht="20.25">
      <c r="A268" s="887"/>
      <c r="B268" s="885"/>
      <c r="C268" s="885"/>
      <c r="D268" s="886"/>
      <c r="E268" s="951"/>
    </row>
    <row r="269" spans="1:5" ht="20.25">
      <c r="A269" s="887"/>
      <c r="B269" s="885"/>
      <c r="C269" s="885"/>
      <c r="D269" s="886"/>
      <c r="E269" s="951"/>
    </row>
    <row r="270" spans="1:5" ht="20.25">
      <c r="A270" s="887"/>
      <c r="B270" s="885"/>
      <c r="C270" s="885"/>
      <c r="D270" s="886"/>
      <c r="E270" s="951"/>
    </row>
    <row r="271" spans="1:5" ht="20.25">
      <c r="A271" s="887"/>
      <c r="B271" s="885"/>
      <c r="C271" s="885"/>
      <c r="D271" s="886"/>
      <c r="E271" s="951"/>
    </row>
    <row r="272" spans="1:5" ht="20.25">
      <c r="A272" s="887"/>
      <c r="B272" s="885"/>
      <c r="C272" s="885"/>
      <c r="D272" s="886"/>
      <c r="E272" s="951"/>
    </row>
    <row r="273" spans="1:5" ht="20.25">
      <c r="A273" s="887"/>
      <c r="B273" s="885"/>
      <c r="C273" s="885"/>
      <c r="D273" s="886"/>
      <c r="E273" s="951"/>
    </row>
    <row r="274" spans="1:5" ht="20.25">
      <c r="A274" s="887"/>
      <c r="B274" s="885"/>
      <c r="C274" s="885"/>
      <c r="D274" s="886"/>
      <c r="E274" s="951"/>
    </row>
    <row r="275" spans="1:5" ht="20.25">
      <c r="A275" s="887"/>
      <c r="B275" s="885"/>
      <c r="C275" s="885"/>
      <c r="D275" s="886"/>
      <c r="E275" s="951"/>
    </row>
    <row r="276" spans="1:5" ht="20.25">
      <c r="A276" s="887"/>
      <c r="B276" s="885"/>
      <c r="C276" s="885"/>
      <c r="D276" s="886"/>
      <c r="E276" s="951"/>
    </row>
    <row r="277" spans="1:5" ht="20.25">
      <c r="A277" s="887"/>
      <c r="B277" s="885"/>
      <c r="C277" s="955"/>
      <c r="D277" s="887"/>
      <c r="E277" s="925"/>
    </row>
    <row r="278" spans="1:5" ht="20.25">
      <c r="A278" s="887"/>
      <c r="B278" s="923"/>
      <c r="C278" s="955"/>
      <c r="D278" s="956"/>
      <c r="E278" s="925"/>
    </row>
    <row r="279" spans="1:5" ht="20.25">
      <c r="A279" s="887"/>
      <c r="B279" s="923"/>
      <c r="C279" s="955"/>
      <c r="D279" s="956"/>
      <c r="E279" s="925"/>
    </row>
    <row r="280" spans="1:5" ht="20.25">
      <c r="A280" s="887"/>
      <c r="B280" s="923"/>
      <c r="C280" s="955"/>
      <c r="D280" s="956"/>
      <c r="E280" s="925"/>
    </row>
    <row r="281" spans="1:5" ht="20.25">
      <c r="A281" s="887"/>
      <c r="B281" s="923"/>
      <c r="C281" s="955"/>
      <c r="D281" s="956"/>
      <c r="E281" s="925"/>
    </row>
    <row r="282" spans="1:5" ht="20.25">
      <c r="A282" s="885"/>
      <c r="B282" s="923"/>
      <c r="C282" s="885"/>
      <c r="D282" s="924"/>
      <c r="E282" s="925"/>
    </row>
    <row r="283" spans="1:5" ht="20.25">
      <c r="A283" s="885"/>
      <c r="B283" s="923"/>
      <c r="C283" s="885"/>
      <c r="D283" s="924"/>
      <c r="E283" s="925"/>
    </row>
    <row r="284" spans="1:5" ht="20.25">
      <c r="A284" s="926"/>
      <c r="B284" s="927"/>
      <c r="C284" s="926"/>
      <c r="D284" s="928"/>
      <c r="E284" s="929"/>
    </row>
    <row r="285" spans="1:5" ht="20.25">
      <c r="A285" s="913"/>
      <c r="B285" s="930"/>
      <c r="C285" s="913"/>
      <c r="D285" s="928"/>
      <c r="E285" s="929"/>
    </row>
    <row r="286" spans="1:5" ht="20.25">
      <c r="A286" s="931"/>
      <c r="B286" s="932"/>
      <c r="C286" s="1238" t="s">
        <v>801</v>
      </c>
      <c r="D286" s="1239"/>
      <c r="E286" s="941">
        <v>16096.5</v>
      </c>
    </row>
    <row r="287" spans="1:5" ht="20.25">
      <c r="A287" s="934" t="s">
        <v>23</v>
      </c>
      <c r="B287" s="932"/>
      <c r="C287" s="932"/>
      <c r="D287" s="932"/>
      <c r="E287" s="932"/>
    </row>
    <row r="288" spans="1:5" ht="20.25">
      <c r="A288" s="934"/>
      <c r="B288" s="932"/>
      <c r="C288" s="932"/>
      <c r="D288" s="932"/>
      <c r="E288" s="932"/>
    </row>
    <row r="289" spans="1:5" ht="20.25">
      <c r="A289" s="902" t="s">
        <v>0</v>
      </c>
      <c r="B289" s="903"/>
      <c r="C289" s="903"/>
      <c r="D289" s="904"/>
      <c r="E289" s="905"/>
    </row>
    <row r="290" spans="1:5" ht="20.25">
      <c r="A290" s="902" t="s">
        <v>1</v>
      </c>
      <c r="B290" s="903"/>
      <c r="C290" s="902" t="s">
        <v>2</v>
      </c>
      <c r="D290" s="904"/>
      <c r="E290" s="904"/>
    </row>
    <row r="291" spans="1:5" ht="20.25">
      <c r="A291" s="902"/>
      <c r="B291" s="906"/>
      <c r="C291" s="903"/>
      <c r="D291" s="905"/>
      <c r="E291" s="905"/>
    </row>
    <row r="292" spans="1:5" ht="20.25">
      <c r="A292" s="902"/>
      <c r="B292" s="906"/>
      <c r="C292" s="903"/>
      <c r="D292" s="905"/>
      <c r="E292" s="905"/>
    </row>
    <row r="293" spans="1:5" ht="20.25">
      <c r="A293" s="902" t="s">
        <v>3</v>
      </c>
      <c r="B293" s="906"/>
      <c r="C293" s="903"/>
      <c r="D293" s="905"/>
      <c r="E293" s="905"/>
    </row>
    <row r="294" spans="1:5" ht="20.25">
      <c r="A294" s="904"/>
      <c r="B294" s="907"/>
      <c r="C294" s="904"/>
      <c r="D294" s="905"/>
      <c r="E294" s="905"/>
    </row>
    <row r="295" spans="1:5" ht="20.25">
      <c r="A295" s="904" t="s">
        <v>51</v>
      </c>
      <c r="B295" s="907"/>
      <c r="C295" s="904"/>
      <c r="D295" s="905"/>
      <c r="E295" s="905"/>
    </row>
    <row r="296" spans="1:5" ht="20.25">
      <c r="A296" s="904" t="s">
        <v>5</v>
      </c>
      <c r="B296" s="904"/>
      <c r="C296" s="904"/>
      <c r="D296" s="905"/>
      <c r="E296" s="905"/>
    </row>
    <row r="297" spans="1:5" ht="20.25">
      <c r="A297" s="904" t="s">
        <v>6</v>
      </c>
      <c r="B297" s="905"/>
      <c r="C297" s="905"/>
      <c r="D297" s="905"/>
      <c r="E297" s="905"/>
    </row>
    <row r="298" spans="1:5" ht="20.25">
      <c r="A298" s="908" t="s">
        <v>7</v>
      </c>
      <c r="B298" s="909" t="s">
        <v>8</v>
      </c>
      <c r="C298" s="1238" t="s">
        <v>9</v>
      </c>
      <c r="D298" s="1240"/>
      <c r="E298" s="908" t="s">
        <v>10</v>
      </c>
    </row>
    <row r="299" spans="1:5" ht="20.25">
      <c r="A299" s="910"/>
      <c r="B299" s="911" t="s">
        <v>11</v>
      </c>
      <c r="C299" s="908"/>
      <c r="D299" s="912"/>
      <c r="E299" s="910" t="s">
        <v>12</v>
      </c>
    </row>
    <row r="300" spans="1:5" ht="20.25">
      <c r="A300" s="913"/>
      <c r="B300" s="914"/>
      <c r="C300" s="915" t="s">
        <v>13</v>
      </c>
      <c r="D300" s="916" t="s">
        <v>14</v>
      </c>
      <c r="E300" s="915"/>
    </row>
    <row r="301" spans="1:5" ht="20.25">
      <c r="A301" s="917" t="s">
        <v>52</v>
      </c>
      <c r="B301" s="917" t="s">
        <v>26</v>
      </c>
      <c r="C301" s="885" t="s">
        <v>19</v>
      </c>
      <c r="D301" s="918">
        <v>38625</v>
      </c>
      <c r="E301" s="1149">
        <v>-1000</v>
      </c>
    </row>
    <row r="302" spans="1:5" ht="20.25">
      <c r="A302" s="885"/>
      <c r="B302" s="885" t="s">
        <v>26</v>
      </c>
      <c r="C302" s="885" t="s">
        <v>17</v>
      </c>
      <c r="D302" s="886">
        <v>38763</v>
      </c>
      <c r="E302" s="1085">
        <v>-1105</v>
      </c>
    </row>
    <row r="303" spans="1:5" ht="20.25">
      <c r="A303" s="887"/>
      <c r="B303" s="885" t="s">
        <v>26</v>
      </c>
      <c r="C303" s="885" t="s">
        <v>19</v>
      </c>
      <c r="D303" s="886">
        <v>39325</v>
      </c>
      <c r="E303" s="1085">
        <v>-7000</v>
      </c>
    </row>
    <row r="304" spans="1:5" ht="20.25">
      <c r="A304" s="887"/>
      <c r="B304" s="885" t="s">
        <v>26</v>
      </c>
      <c r="C304" s="885" t="s">
        <v>17</v>
      </c>
      <c r="D304" s="886">
        <v>39340</v>
      </c>
      <c r="E304" s="1085">
        <v>-500</v>
      </c>
    </row>
    <row r="305" spans="1:5" ht="20.25">
      <c r="A305" s="887"/>
      <c r="B305" s="885" t="s">
        <v>16</v>
      </c>
      <c r="C305" s="885" t="s">
        <v>17</v>
      </c>
      <c r="D305" s="886">
        <v>39644</v>
      </c>
      <c r="E305" s="1074">
        <v>2307</v>
      </c>
    </row>
    <row r="306" spans="1:5" ht="20.25">
      <c r="A306" s="887"/>
      <c r="B306" s="885" t="s">
        <v>26</v>
      </c>
      <c r="C306" s="885" t="s">
        <v>17</v>
      </c>
      <c r="D306" s="886">
        <v>39706</v>
      </c>
      <c r="E306" s="1085">
        <v>-43462.35</v>
      </c>
    </row>
    <row r="307" spans="1:5" ht="20.25">
      <c r="A307" s="887"/>
      <c r="B307" s="885" t="s">
        <v>16</v>
      </c>
      <c r="C307" s="885" t="s">
        <v>17</v>
      </c>
      <c r="D307" s="886">
        <v>39736</v>
      </c>
      <c r="E307" s="1074">
        <v>16693</v>
      </c>
    </row>
    <row r="308" spans="1:5" ht="20.25">
      <c r="A308" s="887"/>
      <c r="B308" s="885" t="s">
        <v>26</v>
      </c>
      <c r="C308" s="885" t="s">
        <v>19</v>
      </c>
      <c r="D308" s="886">
        <v>39872</v>
      </c>
      <c r="E308" s="1085">
        <v>-35903</v>
      </c>
    </row>
    <row r="309" spans="1:5" ht="20.25">
      <c r="A309" s="885"/>
      <c r="B309" s="885" t="s">
        <v>27</v>
      </c>
      <c r="C309" s="885" t="s">
        <v>17</v>
      </c>
      <c r="D309" s="886">
        <v>40374</v>
      </c>
      <c r="E309" s="1085">
        <v>-15066.5</v>
      </c>
    </row>
    <row r="310" spans="1:5" ht="20.25">
      <c r="A310" s="887"/>
      <c r="B310" s="885" t="s">
        <v>53</v>
      </c>
      <c r="C310" s="885" t="s">
        <v>54</v>
      </c>
      <c r="D310" s="886">
        <v>40461</v>
      </c>
      <c r="E310" s="1085">
        <v>-48653</v>
      </c>
    </row>
    <row r="311" spans="1:5" ht="20.25">
      <c r="A311" s="887"/>
      <c r="B311" s="885" t="s">
        <v>53</v>
      </c>
      <c r="C311" s="885" t="s">
        <v>55</v>
      </c>
      <c r="D311" s="886">
        <v>40492</v>
      </c>
      <c r="E311" s="1085">
        <v>-7180</v>
      </c>
    </row>
    <row r="312" spans="1:5" ht="20.25">
      <c r="A312" s="885"/>
      <c r="B312" s="885" t="s">
        <v>53</v>
      </c>
      <c r="C312" s="885" t="s">
        <v>56</v>
      </c>
      <c r="D312" s="886">
        <v>40527</v>
      </c>
      <c r="E312" s="1085">
        <v>-32009</v>
      </c>
    </row>
    <row r="313" spans="1:5" ht="20.25">
      <c r="A313" s="885"/>
      <c r="B313" s="885" t="s">
        <v>53</v>
      </c>
      <c r="C313" s="885" t="s">
        <v>57</v>
      </c>
      <c r="D313" s="886">
        <v>40633</v>
      </c>
      <c r="E313" s="1085">
        <v>-57804</v>
      </c>
    </row>
    <row r="314" spans="1:5" ht="20.25">
      <c r="A314" s="885"/>
      <c r="B314" s="885" t="s">
        <v>26</v>
      </c>
      <c r="C314" s="885" t="s">
        <v>19</v>
      </c>
      <c r="D314" s="886">
        <v>40786</v>
      </c>
      <c r="E314" s="1085">
        <v>-1133</v>
      </c>
    </row>
    <row r="315" spans="1:5" ht="20.25">
      <c r="A315" s="885"/>
      <c r="B315" s="885" t="s">
        <v>53</v>
      </c>
      <c r="C315" s="885" t="s">
        <v>55</v>
      </c>
      <c r="D315" s="886">
        <v>40796</v>
      </c>
      <c r="E315" s="1085">
        <v>-42361</v>
      </c>
    </row>
    <row r="316" spans="1:5" ht="20.25">
      <c r="A316" s="885"/>
      <c r="B316" s="885" t="s">
        <v>58</v>
      </c>
      <c r="C316" s="885" t="s">
        <v>17</v>
      </c>
      <c r="D316" s="886">
        <v>40801</v>
      </c>
      <c r="E316" s="1085">
        <v>-3343</v>
      </c>
    </row>
    <row r="317" spans="1:5" ht="20.25">
      <c r="A317" s="885"/>
      <c r="B317" s="885" t="s">
        <v>59</v>
      </c>
      <c r="C317" s="885" t="s">
        <v>19</v>
      </c>
      <c r="D317" s="886">
        <v>40816</v>
      </c>
      <c r="E317" s="1074">
        <v>4476</v>
      </c>
    </row>
    <row r="318" spans="1:5" ht="20.25">
      <c r="A318" s="885"/>
      <c r="B318" s="885" t="s">
        <v>34</v>
      </c>
      <c r="C318" s="885" t="s">
        <v>17</v>
      </c>
      <c r="D318" s="886">
        <v>41213</v>
      </c>
      <c r="E318" s="1074">
        <v>7194</v>
      </c>
    </row>
    <row r="319" spans="1:5" ht="20.25">
      <c r="A319" s="885"/>
      <c r="B319" s="885" t="s">
        <v>34</v>
      </c>
      <c r="C319" s="885" t="s">
        <v>17</v>
      </c>
      <c r="D319" s="886">
        <v>41228</v>
      </c>
      <c r="E319" s="1074">
        <v>40701</v>
      </c>
    </row>
    <row r="320" spans="1:5" ht="20.25">
      <c r="A320" s="885"/>
      <c r="B320" s="885" t="s">
        <v>60</v>
      </c>
      <c r="C320" s="885" t="s">
        <v>55</v>
      </c>
      <c r="D320" s="886">
        <v>41228</v>
      </c>
      <c r="E320" s="1085">
        <v>-33775</v>
      </c>
    </row>
    <row r="321" spans="1:5" ht="20.25">
      <c r="A321" s="885"/>
      <c r="B321" s="885" t="s">
        <v>34</v>
      </c>
      <c r="C321" s="885" t="s">
        <v>17</v>
      </c>
      <c r="D321" s="886">
        <v>41258</v>
      </c>
      <c r="E321" s="1074">
        <v>16232</v>
      </c>
    </row>
    <row r="322" spans="1:5" ht="20.25">
      <c r="A322" s="885"/>
      <c r="B322" s="885" t="s">
        <v>60</v>
      </c>
      <c r="C322" s="885" t="s">
        <v>61</v>
      </c>
      <c r="D322" s="886">
        <v>41289</v>
      </c>
      <c r="E322" s="1150">
        <v>-6253</v>
      </c>
    </row>
    <row r="323" spans="1:5" ht="20.25">
      <c r="A323" s="885"/>
      <c r="B323" s="885" t="s">
        <v>27</v>
      </c>
      <c r="C323" s="885" t="s">
        <v>17</v>
      </c>
      <c r="D323" s="1107">
        <v>41348</v>
      </c>
      <c r="E323" s="1146">
        <v>-8284</v>
      </c>
    </row>
    <row r="324" spans="1:5" ht="20.25">
      <c r="A324" s="887"/>
      <c r="B324" s="885" t="s">
        <v>40</v>
      </c>
      <c r="C324" s="885" t="s">
        <v>19</v>
      </c>
      <c r="D324" s="886">
        <v>43251</v>
      </c>
      <c r="E324" s="1074">
        <v>901448</v>
      </c>
    </row>
    <row r="325" spans="1:5" ht="20.25">
      <c r="A325" s="885"/>
      <c r="B325" s="885"/>
      <c r="C325" s="885"/>
      <c r="D325" s="886"/>
      <c r="E325" s="1074">
        <v>788282</v>
      </c>
    </row>
    <row r="326" spans="1:5" ht="20.25">
      <c r="A326" s="885"/>
      <c r="B326" s="946"/>
      <c r="C326" s="946"/>
      <c r="D326" s="947"/>
      <c r="E326" s="962">
        <v>-969801</v>
      </c>
    </row>
    <row r="327" spans="1:5" ht="20.25">
      <c r="A327" s="1110"/>
      <c r="B327" s="932"/>
      <c r="C327" s="1238" t="s">
        <v>835</v>
      </c>
      <c r="D327" s="1239"/>
      <c r="E327" s="896">
        <f>SUM(E301:E326)</f>
        <v>462700.14999999991</v>
      </c>
    </row>
    <row r="328" spans="1:5" ht="20.25">
      <c r="A328" s="934" t="s">
        <v>23</v>
      </c>
      <c r="B328" s="932"/>
      <c r="C328" s="932"/>
      <c r="D328" s="932"/>
      <c r="E328" s="932"/>
    </row>
    <row r="329" spans="1:5" ht="20.25">
      <c r="A329" s="934"/>
      <c r="B329" s="932"/>
      <c r="C329" s="932"/>
      <c r="D329" s="932"/>
      <c r="E329" s="932"/>
    </row>
    <row r="330" spans="1:5" ht="20.25">
      <c r="A330" s="902" t="s">
        <v>0</v>
      </c>
      <c r="B330" s="903"/>
      <c r="C330" s="903"/>
      <c r="D330" s="904"/>
      <c r="E330" s="905"/>
    </row>
    <row r="331" spans="1:5" ht="20.25">
      <c r="A331" s="902" t="s">
        <v>1</v>
      </c>
      <c r="B331" s="903"/>
      <c r="C331" s="902" t="s">
        <v>2</v>
      </c>
      <c r="D331" s="904"/>
      <c r="E331" s="904"/>
    </row>
    <row r="332" spans="1:5" ht="20.25">
      <c r="A332" s="902"/>
      <c r="B332" s="906"/>
      <c r="C332" s="903"/>
      <c r="D332" s="905"/>
      <c r="E332" s="905"/>
    </row>
    <row r="333" spans="1:5" ht="20.25">
      <c r="A333" s="902"/>
      <c r="B333" s="906"/>
      <c r="C333" s="903"/>
      <c r="D333" s="905"/>
      <c r="E333" s="905"/>
    </row>
    <row r="334" spans="1:5" ht="20.25">
      <c r="A334" s="902" t="s">
        <v>3</v>
      </c>
      <c r="B334" s="906"/>
      <c r="C334" s="903"/>
      <c r="D334" s="905"/>
      <c r="E334" s="905"/>
    </row>
    <row r="335" spans="1:5" ht="20.25">
      <c r="A335" s="904"/>
      <c r="B335" s="907"/>
      <c r="C335" s="904"/>
      <c r="D335" s="905"/>
      <c r="E335" s="905"/>
    </row>
    <row r="336" spans="1:5" ht="20.25">
      <c r="A336" s="904" t="s">
        <v>62</v>
      </c>
      <c r="B336" s="907"/>
      <c r="C336" s="904"/>
      <c r="D336" s="905"/>
      <c r="E336" s="905"/>
    </row>
    <row r="337" spans="1:5" ht="20.25">
      <c r="A337" s="904" t="s">
        <v>5</v>
      </c>
      <c r="B337" s="904"/>
      <c r="C337" s="904"/>
      <c r="D337" s="905"/>
      <c r="E337" s="905"/>
    </row>
    <row r="338" spans="1:5" ht="20.25">
      <c r="A338" s="904" t="s">
        <v>6</v>
      </c>
      <c r="B338" s="905"/>
      <c r="C338" s="905"/>
      <c r="D338" s="905"/>
      <c r="E338" s="905"/>
    </row>
    <row r="339" spans="1:5" ht="20.25">
      <c r="A339" s="908" t="s">
        <v>7</v>
      </c>
      <c r="B339" s="909" t="s">
        <v>8</v>
      </c>
      <c r="C339" s="1238" t="s">
        <v>9</v>
      </c>
      <c r="D339" s="1240"/>
      <c r="E339" s="908" t="s">
        <v>10</v>
      </c>
    </row>
    <row r="340" spans="1:5" ht="20.25">
      <c r="A340" s="910"/>
      <c r="B340" s="911" t="s">
        <v>11</v>
      </c>
      <c r="C340" s="908"/>
      <c r="D340" s="912"/>
      <c r="E340" s="910" t="s">
        <v>12</v>
      </c>
    </row>
    <row r="341" spans="1:5" ht="20.25">
      <c r="A341" s="913"/>
      <c r="B341" s="914"/>
      <c r="C341" s="915" t="s">
        <v>13</v>
      </c>
      <c r="D341" s="916" t="s">
        <v>14</v>
      </c>
      <c r="E341" s="915"/>
    </row>
    <row r="342" spans="1:5" ht="20.25">
      <c r="A342" s="917" t="s">
        <v>63</v>
      </c>
      <c r="B342" s="917" t="s">
        <v>26</v>
      </c>
      <c r="C342" s="885" t="s">
        <v>17</v>
      </c>
      <c r="D342" s="918">
        <v>39278</v>
      </c>
      <c r="E342" s="936">
        <v>-760</v>
      </c>
    </row>
    <row r="343" spans="1:5" ht="20.25">
      <c r="A343" s="885"/>
      <c r="B343" s="885" t="s">
        <v>26</v>
      </c>
      <c r="C343" s="885" t="s">
        <v>19</v>
      </c>
      <c r="D343" s="886">
        <v>39325</v>
      </c>
      <c r="E343" s="939">
        <v>-20328.7</v>
      </c>
    </row>
    <row r="344" spans="1:5" ht="20.25">
      <c r="A344" s="887"/>
      <c r="B344" s="885" t="s">
        <v>16</v>
      </c>
      <c r="C344" s="885" t="s">
        <v>17</v>
      </c>
      <c r="D344" s="886">
        <v>39583</v>
      </c>
      <c r="E344" s="937">
        <v>1000</v>
      </c>
    </row>
    <row r="345" spans="1:5" ht="20.25">
      <c r="A345" s="887"/>
      <c r="B345" s="885" t="s">
        <v>16</v>
      </c>
      <c r="C345" s="885" t="s">
        <v>19</v>
      </c>
      <c r="D345" s="886">
        <v>39660</v>
      </c>
      <c r="E345" s="937">
        <v>120.3</v>
      </c>
    </row>
    <row r="346" spans="1:5" ht="20.25">
      <c r="A346" s="887"/>
      <c r="B346" s="885" t="s">
        <v>16</v>
      </c>
      <c r="C346" s="885" t="s">
        <v>17</v>
      </c>
      <c r="D346" s="886">
        <v>39675</v>
      </c>
      <c r="E346" s="937">
        <v>20</v>
      </c>
    </row>
    <row r="347" spans="1:5" ht="20.25">
      <c r="A347" s="887"/>
      <c r="B347" s="885" t="s">
        <v>16</v>
      </c>
      <c r="C347" s="885" t="s">
        <v>17</v>
      </c>
      <c r="D347" s="886">
        <v>39706</v>
      </c>
      <c r="E347" s="937">
        <v>20</v>
      </c>
    </row>
    <row r="348" spans="1:5" ht="20.25">
      <c r="A348" s="885"/>
      <c r="B348" s="885" t="s">
        <v>16</v>
      </c>
      <c r="C348" s="885" t="s">
        <v>19</v>
      </c>
      <c r="D348" s="886">
        <v>39721</v>
      </c>
      <c r="E348" s="937">
        <v>63280.35</v>
      </c>
    </row>
    <row r="349" spans="1:5" ht="20.25">
      <c r="A349" s="887"/>
      <c r="B349" s="885" t="s">
        <v>26</v>
      </c>
      <c r="C349" s="885" t="s">
        <v>19</v>
      </c>
      <c r="D349" s="886">
        <v>39752</v>
      </c>
      <c r="E349" s="939">
        <v>-14543</v>
      </c>
    </row>
    <row r="350" spans="1:5" ht="20.25">
      <c r="A350" s="887"/>
      <c r="B350" s="885" t="s">
        <v>16</v>
      </c>
      <c r="C350" s="885" t="s">
        <v>19</v>
      </c>
      <c r="D350" s="886">
        <v>39844</v>
      </c>
      <c r="E350" s="937">
        <v>3518.2</v>
      </c>
    </row>
    <row r="351" spans="1:5" ht="20.25">
      <c r="A351" s="885"/>
      <c r="B351" s="885" t="s">
        <v>26</v>
      </c>
      <c r="C351" s="885" t="s">
        <v>17</v>
      </c>
      <c r="D351" s="886">
        <v>39859</v>
      </c>
      <c r="E351" s="939">
        <v>-25056</v>
      </c>
    </row>
    <row r="352" spans="1:5" ht="20.25">
      <c r="A352" s="885"/>
      <c r="B352" s="885" t="s">
        <v>64</v>
      </c>
      <c r="C352" s="885" t="s">
        <v>17</v>
      </c>
      <c r="D352" s="886">
        <v>40162</v>
      </c>
      <c r="E352" s="939">
        <v>-32119</v>
      </c>
    </row>
    <row r="353" spans="1:5" ht="20.25">
      <c r="A353" s="885"/>
      <c r="B353" s="885"/>
      <c r="C353" s="885"/>
      <c r="D353" s="886"/>
      <c r="E353" s="939"/>
    </row>
    <row r="354" spans="1:5" ht="20.25">
      <c r="A354" s="885"/>
      <c r="B354" s="885"/>
      <c r="C354" s="885"/>
      <c r="D354" s="886"/>
      <c r="E354" s="939"/>
    </row>
    <row r="355" spans="1:5" ht="20.25">
      <c r="A355" s="885"/>
      <c r="B355" s="885"/>
      <c r="C355" s="885"/>
      <c r="D355" s="886"/>
      <c r="E355" s="939"/>
    </row>
    <row r="356" spans="1:5" ht="20.25">
      <c r="A356" s="885"/>
      <c r="B356" s="885"/>
      <c r="C356" s="885"/>
      <c r="D356" s="886"/>
      <c r="E356" s="938"/>
    </row>
    <row r="357" spans="1:5" ht="20.25">
      <c r="A357" s="885"/>
      <c r="B357" s="885"/>
      <c r="C357" s="885"/>
      <c r="D357" s="886"/>
      <c r="E357" s="938"/>
    </row>
    <row r="358" spans="1:5" ht="20.25">
      <c r="A358" s="885"/>
      <c r="B358" s="885"/>
      <c r="C358" s="885"/>
      <c r="D358" s="886"/>
      <c r="E358" s="938"/>
    </row>
    <row r="359" spans="1:5" ht="20.25">
      <c r="A359" s="885"/>
      <c r="B359" s="885"/>
      <c r="C359" s="885"/>
      <c r="D359" s="886"/>
      <c r="E359" s="938"/>
    </row>
    <row r="360" spans="1:5" ht="20.25">
      <c r="A360" s="885"/>
      <c r="B360" s="885"/>
      <c r="C360" s="885"/>
      <c r="D360" s="886"/>
      <c r="E360" s="938"/>
    </row>
    <row r="361" spans="1:5" ht="20.25">
      <c r="A361" s="885"/>
      <c r="B361" s="885"/>
      <c r="C361" s="885"/>
      <c r="D361" s="886"/>
      <c r="E361" s="938"/>
    </row>
    <row r="362" spans="1:5" ht="20.25">
      <c r="A362" s="885"/>
      <c r="B362" s="885"/>
      <c r="C362" s="885"/>
      <c r="D362" s="886"/>
      <c r="E362" s="938"/>
    </row>
    <row r="363" spans="1:5" ht="20.25">
      <c r="A363" s="885"/>
      <c r="B363" s="885"/>
      <c r="C363" s="885"/>
      <c r="D363" s="886"/>
      <c r="E363" s="939"/>
    </row>
    <row r="364" spans="1:5" ht="20.25">
      <c r="A364" s="885"/>
      <c r="B364" s="885"/>
      <c r="C364" s="885"/>
      <c r="D364" s="886"/>
      <c r="E364" s="939"/>
    </row>
    <row r="365" spans="1:5" ht="20.25">
      <c r="A365" s="885"/>
      <c r="B365" s="885"/>
      <c r="C365" s="885"/>
      <c r="D365" s="886"/>
      <c r="E365" s="939"/>
    </row>
    <row r="366" spans="1:5" ht="20.25">
      <c r="A366" s="885"/>
      <c r="B366" s="885"/>
      <c r="C366" s="885"/>
      <c r="D366" s="886"/>
      <c r="E366" s="939"/>
    </row>
    <row r="367" spans="1:5" ht="20.25">
      <c r="A367" s="946"/>
      <c r="B367" s="946"/>
      <c r="C367" s="946"/>
      <c r="D367" s="947"/>
      <c r="E367" s="958"/>
    </row>
    <row r="368" spans="1:5" ht="20.25">
      <c r="A368" s="931"/>
      <c r="B368" s="932"/>
      <c r="C368" s="1238" t="s">
        <v>774</v>
      </c>
      <c r="D368" s="1239"/>
      <c r="E368" s="959">
        <v>-24847.850000000002</v>
      </c>
    </row>
    <row r="369" spans="1:5" ht="20.25">
      <c r="A369" s="934" t="s">
        <v>23</v>
      </c>
      <c r="B369" s="932"/>
      <c r="C369" s="932"/>
      <c r="D369" s="932"/>
      <c r="E369" s="935"/>
    </row>
    <row r="370" spans="1:5" ht="20.25">
      <c r="A370" s="934"/>
      <c r="B370" s="932"/>
      <c r="C370" s="932"/>
      <c r="D370" s="932"/>
      <c r="E370" s="935"/>
    </row>
    <row r="371" spans="1:5" ht="20.25">
      <c r="A371" s="902" t="s">
        <v>0</v>
      </c>
      <c r="B371" s="903"/>
      <c r="C371" s="903"/>
      <c r="D371" s="904"/>
      <c r="E371" s="905"/>
    </row>
    <row r="372" spans="1:5" ht="20.25">
      <c r="A372" s="902" t="s">
        <v>1</v>
      </c>
      <c r="B372" s="903"/>
      <c r="C372" s="902" t="s">
        <v>2</v>
      </c>
      <c r="D372" s="904"/>
      <c r="E372" s="904"/>
    </row>
    <row r="373" spans="1:5" ht="20.25">
      <c r="A373" s="902"/>
      <c r="B373" s="906"/>
      <c r="C373" s="903"/>
      <c r="D373" s="905"/>
      <c r="E373" s="905"/>
    </row>
    <row r="374" spans="1:5" ht="20.25">
      <c r="A374" s="902"/>
      <c r="B374" s="906"/>
      <c r="C374" s="903"/>
      <c r="D374" s="905"/>
      <c r="E374" s="905"/>
    </row>
    <row r="375" spans="1:5" ht="20.25">
      <c r="A375" s="902" t="s">
        <v>3</v>
      </c>
      <c r="B375" s="906"/>
      <c r="C375" s="903"/>
      <c r="D375" s="905"/>
      <c r="E375" s="905"/>
    </row>
    <row r="376" spans="1:5" ht="20.25">
      <c r="A376" s="904"/>
      <c r="B376" s="907"/>
      <c r="C376" s="904"/>
      <c r="D376" s="905"/>
      <c r="E376" s="905"/>
    </row>
    <row r="377" spans="1:5" ht="20.25">
      <c r="A377" s="904" t="s">
        <v>65</v>
      </c>
      <c r="B377" s="907"/>
      <c r="C377" s="904"/>
      <c r="D377" s="905"/>
      <c r="E377" s="905"/>
    </row>
    <row r="378" spans="1:5" ht="20.25">
      <c r="A378" s="904" t="s">
        <v>5</v>
      </c>
      <c r="B378" s="904"/>
      <c r="C378" s="904"/>
      <c r="D378" s="905"/>
      <c r="E378" s="905"/>
    </row>
    <row r="379" spans="1:5" ht="20.25">
      <c r="A379" s="904" t="s">
        <v>6</v>
      </c>
      <c r="B379" s="905"/>
      <c r="C379" s="905"/>
      <c r="D379" s="905"/>
      <c r="E379" s="905"/>
    </row>
    <row r="380" spans="1:5" ht="20.25">
      <c r="A380" s="908" t="s">
        <v>7</v>
      </c>
      <c r="B380" s="909" t="s">
        <v>8</v>
      </c>
      <c r="C380" s="1238" t="s">
        <v>9</v>
      </c>
      <c r="D380" s="1240"/>
      <c r="E380" s="908" t="s">
        <v>10</v>
      </c>
    </row>
    <row r="381" spans="1:5" ht="20.25">
      <c r="A381" s="910"/>
      <c r="B381" s="911" t="s">
        <v>11</v>
      </c>
      <c r="C381" s="908"/>
      <c r="D381" s="912"/>
      <c r="E381" s="910" t="s">
        <v>12</v>
      </c>
    </row>
    <row r="382" spans="1:5" ht="20.25">
      <c r="A382" s="913"/>
      <c r="B382" s="914"/>
      <c r="C382" s="915" t="s">
        <v>13</v>
      </c>
      <c r="D382" s="916" t="s">
        <v>14</v>
      </c>
      <c r="E382" s="915"/>
    </row>
    <row r="383" spans="1:5" ht="20.25">
      <c r="A383" s="917" t="s">
        <v>66</v>
      </c>
      <c r="B383" s="917" t="s">
        <v>67</v>
      </c>
      <c r="C383" s="917" t="s">
        <v>17</v>
      </c>
      <c r="D383" s="918">
        <v>35200</v>
      </c>
      <c r="E383" s="919">
        <v>-626586.86</v>
      </c>
    </row>
    <row r="384" spans="1:5" ht="20.25">
      <c r="A384" s="885"/>
      <c r="B384" s="885" t="s">
        <v>68</v>
      </c>
      <c r="C384" s="885" t="s">
        <v>69</v>
      </c>
      <c r="D384" s="886">
        <v>39294</v>
      </c>
      <c r="E384" s="920">
        <v>18604</v>
      </c>
    </row>
    <row r="385" spans="1:5" ht="20.25">
      <c r="A385" s="887"/>
      <c r="B385" s="885" t="s">
        <v>70</v>
      </c>
      <c r="C385" s="885" t="s">
        <v>71</v>
      </c>
      <c r="D385" s="885" t="s">
        <v>72</v>
      </c>
      <c r="E385" s="920">
        <v>-11729.9</v>
      </c>
    </row>
    <row r="386" spans="1:5" ht="20.25">
      <c r="A386" s="887"/>
      <c r="B386" s="885" t="s">
        <v>73</v>
      </c>
      <c r="C386" s="885" t="s">
        <v>74</v>
      </c>
      <c r="D386" s="886" t="s">
        <v>75</v>
      </c>
      <c r="E386" s="920">
        <v>-75508</v>
      </c>
    </row>
    <row r="387" spans="1:5" ht="20.25">
      <c r="A387" s="887"/>
      <c r="B387" s="885" t="s">
        <v>76</v>
      </c>
      <c r="C387" s="885" t="s">
        <v>77</v>
      </c>
      <c r="D387" s="886">
        <v>40188</v>
      </c>
      <c r="E387" s="920">
        <v>15804.5</v>
      </c>
    </row>
    <row r="388" spans="1:5" ht="20.25">
      <c r="A388" s="887"/>
      <c r="B388" s="885" t="s">
        <v>27</v>
      </c>
      <c r="C388" s="885" t="s">
        <v>19</v>
      </c>
      <c r="D388" s="886">
        <v>40224</v>
      </c>
      <c r="E388" s="920">
        <v>-6551.75</v>
      </c>
    </row>
    <row r="389" spans="1:5" ht="20.25">
      <c r="A389" s="887"/>
      <c r="B389" s="923"/>
      <c r="C389" s="885"/>
      <c r="D389" s="922"/>
      <c r="E389" s="920"/>
    </row>
    <row r="390" spans="1:5" ht="20.25">
      <c r="A390" s="887"/>
      <c r="B390" s="923"/>
      <c r="C390" s="885"/>
      <c r="D390" s="922"/>
      <c r="E390" s="920"/>
    </row>
    <row r="391" spans="1:5" ht="20.25">
      <c r="A391" s="887"/>
      <c r="B391" s="923"/>
      <c r="C391" s="885"/>
      <c r="D391" s="922"/>
      <c r="E391" s="920"/>
    </row>
    <row r="392" spans="1:5" ht="20.25">
      <c r="A392" s="887"/>
      <c r="B392" s="923"/>
      <c r="C392" s="885"/>
      <c r="D392" s="922"/>
      <c r="E392" s="920"/>
    </row>
    <row r="393" spans="1:5" ht="20.25">
      <c r="A393" s="887"/>
      <c r="B393" s="923"/>
      <c r="C393" s="885"/>
      <c r="D393" s="922"/>
      <c r="E393" s="920"/>
    </row>
    <row r="394" spans="1:5" ht="20.25">
      <c r="A394" s="887"/>
      <c r="B394" s="923"/>
      <c r="C394" s="885"/>
      <c r="D394" s="922"/>
      <c r="E394" s="920"/>
    </row>
    <row r="395" spans="1:5" ht="20.25">
      <c r="A395" s="887"/>
      <c r="B395" s="923"/>
      <c r="C395" s="885"/>
      <c r="D395" s="922"/>
      <c r="E395" s="920"/>
    </row>
    <row r="396" spans="1:5" ht="20.25">
      <c r="A396" s="887"/>
      <c r="B396" s="923"/>
      <c r="C396" s="885"/>
      <c r="D396" s="922"/>
      <c r="E396" s="920"/>
    </row>
    <row r="397" spans="1:5" ht="20.25">
      <c r="A397" s="887"/>
      <c r="B397" s="923"/>
      <c r="C397" s="885"/>
      <c r="D397" s="922"/>
      <c r="E397" s="920"/>
    </row>
    <row r="398" spans="1:5" ht="20.25">
      <c r="A398" s="887"/>
      <c r="B398" s="923"/>
      <c r="C398" s="885"/>
      <c r="D398" s="922"/>
      <c r="E398" s="920"/>
    </row>
    <row r="399" spans="1:5" ht="20.25">
      <c r="A399" s="887"/>
      <c r="B399" s="923"/>
      <c r="C399" s="885"/>
      <c r="D399" s="922"/>
      <c r="E399" s="920"/>
    </row>
    <row r="400" spans="1:5" ht="20.25">
      <c r="A400" s="887"/>
      <c r="B400" s="923"/>
      <c r="C400" s="885"/>
      <c r="D400" s="922"/>
      <c r="E400" s="920"/>
    </row>
    <row r="401" spans="1:5" ht="20.25">
      <c r="A401" s="887"/>
      <c r="B401" s="923"/>
      <c r="C401" s="885"/>
      <c r="D401" s="922"/>
      <c r="E401" s="920"/>
    </row>
    <row r="402" spans="1:5" ht="20.25">
      <c r="A402" s="887"/>
      <c r="B402" s="923"/>
      <c r="C402" s="885"/>
      <c r="D402" s="922"/>
      <c r="E402" s="920"/>
    </row>
    <row r="403" spans="1:5" ht="20.25">
      <c r="A403" s="885"/>
      <c r="B403" s="923"/>
      <c r="C403" s="885"/>
      <c r="D403" s="924"/>
      <c r="E403" s="925"/>
    </row>
    <row r="404" spans="1:5" ht="20.25">
      <c r="A404" s="885"/>
      <c r="B404" s="923"/>
      <c r="C404" s="885"/>
      <c r="D404" s="924"/>
      <c r="E404" s="925"/>
    </row>
    <row r="405" spans="1:5" ht="20.25">
      <c r="A405" s="885"/>
      <c r="B405" s="923"/>
      <c r="C405" s="885"/>
      <c r="D405" s="924"/>
      <c r="E405" s="925"/>
    </row>
    <row r="406" spans="1:5" ht="20.25">
      <c r="A406" s="885"/>
      <c r="B406" s="923"/>
      <c r="C406" s="885"/>
      <c r="D406" s="924"/>
      <c r="E406" s="925"/>
    </row>
    <row r="407" spans="1:5" ht="20.25">
      <c r="A407" s="926"/>
      <c r="B407" s="927"/>
      <c r="C407" s="926"/>
      <c r="D407" s="928"/>
      <c r="E407" s="929"/>
    </row>
    <row r="408" spans="1:5" ht="20.25">
      <c r="A408" s="913"/>
      <c r="B408" s="930"/>
      <c r="C408" s="926"/>
      <c r="D408" s="928"/>
      <c r="E408" s="929"/>
    </row>
    <row r="409" spans="1:5" ht="20.25">
      <c r="A409" s="931"/>
      <c r="B409" s="932"/>
      <c r="C409" s="1238" t="s">
        <v>774</v>
      </c>
      <c r="D409" s="1239"/>
      <c r="E409" s="953">
        <v>-685968.01</v>
      </c>
    </row>
    <row r="410" spans="1:5" ht="20.25">
      <c r="A410" s="934" t="s">
        <v>23</v>
      </c>
      <c r="B410" s="932"/>
      <c r="C410" s="932"/>
      <c r="D410" s="932"/>
      <c r="E410" s="932"/>
    </row>
    <row r="411" spans="1:5" ht="20.25">
      <c r="A411" s="934"/>
      <c r="B411" s="932"/>
      <c r="C411" s="932"/>
      <c r="D411" s="932"/>
      <c r="E411" s="932"/>
    </row>
    <row r="412" spans="1:5" ht="20.25">
      <c r="A412" s="902" t="s">
        <v>0</v>
      </c>
      <c r="B412" s="903"/>
      <c r="C412" s="903"/>
      <c r="D412" s="904"/>
      <c r="E412" s="905"/>
    </row>
    <row r="413" spans="1:5" ht="20.25">
      <c r="A413" s="902" t="s">
        <v>1</v>
      </c>
      <c r="B413" s="903"/>
      <c r="C413" s="902" t="s">
        <v>2</v>
      </c>
      <c r="D413" s="904"/>
      <c r="E413" s="904"/>
    </row>
    <row r="414" spans="1:5" ht="20.25">
      <c r="A414" s="902"/>
      <c r="B414" s="906"/>
      <c r="C414" s="903"/>
      <c r="D414" s="905"/>
      <c r="E414" s="905"/>
    </row>
    <row r="415" spans="1:5" ht="20.25">
      <c r="A415" s="902"/>
      <c r="B415" s="906"/>
      <c r="C415" s="903"/>
      <c r="D415" s="905"/>
      <c r="E415" s="905"/>
    </row>
    <row r="416" spans="1:5" ht="20.25">
      <c r="A416" s="902" t="s">
        <v>3</v>
      </c>
      <c r="B416" s="906"/>
      <c r="C416" s="903"/>
      <c r="D416" s="905"/>
      <c r="E416" s="905"/>
    </row>
    <row r="417" spans="1:5" ht="20.25">
      <c r="A417" s="904"/>
      <c r="B417" s="907"/>
      <c r="C417" s="904"/>
      <c r="D417" s="905"/>
      <c r="E417" s="905"/>
    </row>
    <row r="418" spans="1:5" ht="20.25">
      <c r="A418" s="904" t="s">
        <v>78</v>
      </c>
      <c r="B418" s="907"/>
      <c r="C418" s="904"/>
      <c r="D418" s="905"/>
      <c r="E418" s="905"/>
    </row>
    <row r="419" spans="1:5" ht="20.25">
      <c r="A419" s="904" t="s">
        <v>5</v>
      </c>
      <c r="B419" s="904"/>
      <c r="C419" s="904"/>
      <c r="D419" s="905"/>
      <c r="E419" s="905"/>
    </row>
    <row r="420" spans="1:5" ht="20.25">
      <c r="A420" s="904" t="s">
        <v>6</v>
      </c>
      <c r="B420" s="905"/>
      <c r="C420" s="905"/>
      <c r="D420" s="905"/>
      <c r="E420" s="905"/>
    </row>
    <row r="421" spans="1:5" ht="20.25">
      <c r="A421" s="908" t="s">
        <v>7</v>
      </c>
      <c r="B421" s="909" t="s">
        <v>8</v>
      </c>
      <c r="C421" s="1238" t="s">
        <v>9</v>
      </c>
      <c r="D421" s="1240"/>
      <c r="E421" s="908" t="s">
        <v>10</v>
      </c>
    </row>
    <row r="422" spans="1:5" ht="20.25">
      <c r="A422" s="910"/>
      <c r="B422" s="911" t="s">
        <v>11</v>
      </c>
      <c r="C422" s="908"/>
      <c r="D422" s="912"/>
      <c r="E422" s="910" t="s">
        <v>12</v>
      </c>
    </row>
    <row r="423" spans="1:5" ht="20.25">
      <c r="A423" s="913"/>
      <c r="B423" s="914"/>
      <c r="C423" s="915" t="s">
        <v>13</v>
      </c>
      <c r="D423" s="916" t="s">
        <v>14</v>
      </c>
      <c r="E423" s="915"/>
    </row>
    <row r="424" spans="1:5" ht="20.25">
      <c r="A424" s="917" t="s">
        <v>79</v>
      </c>
      <c r="B424" s="917" t="s">
        <v>18</v>
      </c>
      <c r="C424" s="885" t="s">
        <v>19</v>
      </c>
      <c r="D424" s="918">
        <v>39462</v>
      </c>
      <c r="E424" s="936">
        <v>-300</v>
      </c>
    </row>
    <row r="425" spans="1:5" ht="20.25">
      <c r="A425" s="885"/>
      <c r="B425" s="885" t="s">
        <v>16</v>
      </c>
      <c r="C425" s="885" t="s">
        <v>17</v>
      </c>
      <c r="D425" s="886">
        <v>39644</v>
      </c>
      <c r="E425" s="938">
        <v>6035.55</v>
      </c>
    </row>
    <row r="426" spans="1:5" ht="20.25">
      <c r="A426" s="887"/>
      <c r="B426" s="885" t="s">
        <v>26</v>
      </c>
      <c r="C426" s="885" t="s">
        <v>19</v>
      </c>
      <c r="D426" s="886">
        <v>39903</v>
      </c>
      <c r="E426" s="939">
        <v>-2733</v>
      </c>
    </row>
    <row r="427" spans="1:5" ht="20.25">
      <c r="A427" s="887"/>
      <c r="B427" s="885" t="s">
        <v>16</v>
      </c>
      <c r="C427" s="885" t="s">
        <v>19</v>
      </c>
      <c r="D427" s="886">
        <v>39872</v>
      </c>
      <c r="E427" s="938">
        <v>1000</v>
      </c>
    </row>
    <row r="428" spans="1:5" ht="20.25">
      <c r="A428" s="887"/>
      <c r="B428" s="885"/>
      <c r="C428" s="885"/>
      <c r="D428" s="886"/>
      <c r="E428" s="938"/>
    </row>
    <row r="429" spans="1:5" ht="20.25">
      <c r="A429" s="887"/>
      <c r="B429" s="885"/>
      <c r="C429" s="885"/>
      <c r="D429" s="886"/>
      <c r="E429" s="938"/>
    </row>
    <row r="430" spans="1:5" ht="20.25">
      <c r="A430" s="887"/>
      <c r="B430" s="885"/>
      <c r="C430" s="885"/>
      <c r="D430" s="886"/>
      <c r="E430" s="938"/>
    </row>
    <row r="431" spans="1:5" ht="20.25">
      <c r="A431" s="887"/>
      <c r="B431" s="885"/>
      <c r="C431" s="885"/>
      <c r="D431" s="886"/>
      <c r="E431" s="938"/>
    </row>
    <row r="432" spans="1:5" ht="20.25">
      <c r="A432" s="887"/>
      <c r="B432" s="885"/>
      <c r="C432" s="885"/>
      <c r="D432" s="886"/>
      <c r="E432" s="938"/>
    </row>
    <row r="433" spans="1:5" ht="20.25">
      <c r="A433" s="887"/>
      <c r="B433" s="885"/>
      <c r="C433" s="885"/>
      <c r="D433" s="886"/>
      <c r="E433" s="938"/>
    </row>
    <row r="434" spans="1:5" ht="20.25">
      <c r="A434" s="887"/>
      <c r="B434" s="885"/>
      <c r="C434" s="885"/>
      <c r="D434" s="886"/>
      <c r="E434" s="938"/>
    </row>
    <row r="435" spans="1:5" ht="20.25">
      <c r="A435" s="887"/>
      <c r="B435" s="885"/>
      <c r="C435" s="885"/>
      <c r="D435" s="886"/>
      <c r="E435" s="938"/>
    </row>
    <row r="436" spans="1:5" ht="20.25">
      <c r="A436" s="887"/>
      <c r="B436" s="885"/>
      <c r="C436" s="885"/>
      <c r="D436" s="886"/>
      <c r="E436" s="938"/>
    </row>
    <row r="437" spans="1:5" ht="20.25">
      <c r="A437" s="887"/>
      <c r="B437" s="885"/>
      <c r="C437" s="885"/>
      <c r="D437" s="886"/>
      <c r="E437" s="938"/>
    </row>
    <row r="438" spans="1:5" ht="20.25">
      <c r="A438" s="887"/>
      <c r="B438" s="885"/>
      <c r="C438" s="885"/>
      <c r="D438" s="886"/>
      <c r="E438" s="938"/>
    </row>
    <row r="439" spans="1:5" ht="20.25">
      <c r="A439" s="887"/>
      <c r="B439" s="885"/>
      <c r="C439" s="885"/>
      <c r="D439" s="886"/>
      <c r="E439" s="938"/>
    </row>
    <row r="440" spans="1:5" ht="20.25">
      <c r="A440" s="887"/>
      <c r="B440" s="885"/>
      <c r="C440" s="885"/>
      <c r="D440" s="886"/>
      <c r="E440" s="938"/>
    </row>
    <row r="441" spans="1:5" ht="20.25">
      <c r="A441" s="887"/>
      <c r="B441" s="885"/>
      <c r="C441" s="885"/>
      <c r="D441" s="886"/>
      <c r="E441" s="938"/>
    </row>
    <row r="442" spans="1:5" ht="20.25">
      <c r="A442" s="887"/>
      <c r="B442" s="885"/>
      <c r="C442" s="885"/>
      <c r="D442" s="886"/>
      <c r="E442" s="938"/>
    </row>
    <row r="443" spans="1:5" ht="20.25">
      <c r="A443" s="887"/>
      <c r="B443" s="885"/>
      <c r="C443" s="885"/>
      <c r="D443" s="886"/>
      <c r="E443" s="938"/>
    </row>
    <row r="444" spans="1:5" ht="20.25">
      <c r="A444" s="887"/>
      <c r="B444" s="885"/>
      <c r="C444" s="885"/>
      <c r="D444" s="886"/>
      <c r="E444" s="938"/>
    </row>
    <row r="445" spans="1:5" ht="20.25">
      <c r="A445" s="887"/>
      <c r="B445" s="885"/>
      <c r="C445" s="885"/>
      <c r="D445" s="886"/>
      <c r="E445" s="938"/>
    </row>
    <row r="446" spans="1:5" ht="20.25">
      <c r="A446" s="887"/>
      <c r="B446" s="885"/>
      <c r="C446" s="955"/>
      <c r="D446" s="887"/>
      <c r="E446" s="925"/>
    </row>
    <row r="447" spans="1:5" ht="20.25">
      <c r="A447" s="887"/>
      <c r="B447" s="923"/>
      <c r="C447" s="955"/>
      <c r="D447" s="956"/>
      <c r="E447" s="925"/>
    </row>
    <row r="448" spans="1:5" ht="20.25">
      <c r="A448" s="885"/>
      <c r="B448" s="923"/>
      <c r="C448" s="885"/>
      <c r="D448" s="924"/>
      <c r="E448" s="925"/>
    </row>
    <row r="449" spans="1:5" ht="20.25">
      <c r="A449" s="913"/>
      <c r="B449" s="930"/>
      <c r="C449" s="913"/>
      <c r="D449" s="928"/>
      <c r="E449" s="929"/>
    </row>
    <row r="450" spans="1:5" ht="20.25">
      <c r="A450" s="931"/>
      <c r="B450" s="932"/>
      <c r="C450" s="1238" t="s">
        <v>801</v>
      </c>
      <c r="D450" s="1239"/>
      <c r="E450" s="941">
        <v>4002.55</v>
      </c>
    </row>
    <row r="451" spans="1:5" ht="20.25">
      <c r="A451" s="934" t="s">
        <v>23</v>
      </c>
      <c r="B451" s="932"/>
      <c r="C451" s="932"/>
      <c r="D451" s="932"/>
      <c r="E451" s="932"/>
    </row>
    <row r="452" spans="1:5" ht="20.25">
      <c r="A452" s="934"/>
      <c r="B452" s="932"/>
      <c r="C452" s="932"/>
      <c r="D452" s="932"/>
      <c r="E452" s="932"/>
    </row>
    <row r="453" spans="1:5" ht="20.25">
      <c r="A453" s="902" t="s">
        <v>0</v>
      </c>
      <c r="B453" s="903"/>
      <c r="C453" s="903"/>
      <c r="D453" s="904"/>
      <c r="E453" s="905"/>
    </row>
    <row r="454" spans="1:5" ht="20.25">
      <c r="A454" s="902" t="s">
        <v>1</v>
      </c>
      <c r="B454" s="903"/>
      <c r="C454" s="902" t="s">
        <v>2</v>
      </c>
      <c r="D454" s="904"/>
      <c r="E454" s="904"/>
    </row>
    <row r="455" spans="1:5" ht="20.25">
      <c r="A455" s="902"/>
      <c r="B455" s="906"/>
      <c r="C455" s="903"/>
      <c r="D455" s="905"/>
      <c r="E455" s="905"/>
    </row>
    <row r="456" spans="1:5" ht="20.25">
      <c r="A456" s="902"/>
      <c r="B456" s="906"/>
      <c r="C456" s="903"/>
      <c r="D456" s="905"/>
      <c r="E456" s="905"/>
    </row>
    <row r="457" spans="1:5" ht="20.25">
      <c r="A457" s="902" t="s">
        <v>3</v>
      </c>
      <c r="B457" s="906"/>
      <c r="C457" s="903"/>
      <c r="D457" s="905"/>
      <c r="E457" s="905"/>
    </row>
    <row r="458" spans="1:5" ht="20.25">
      <c r="A458" s="904"/>
      <c r="B458" s="907"/>
      <c r="C458" s="904"/>
      <c r="D458" s="905"/>
      <c r="E458" s="905"/>
    </row>
    <row r="459" spans="1:5" ht="20.25">
      <c r="A459" s="904" t="s">
        <v>80</v>
      </c>
      <c r="B459" s="907"/>
      <c r="C459" s="904"/>
      <c r="D459" s="905"/>
      <c r="E459" s="905"/>
    </row>
    <row r="460" spans="1:5" ht="20.25">
      <c r="A460" s="904" t="s">
        <v>5</v>
      </c>
      <c r="B460" s="904"/>
      <c r="C460" s="904"/>
      <c r="D460" s="905"/>
      <c r="E460" s="905"/>
    </row>
    <row r="461" spans="1:5" ht="20.25">
      <c r="A461" s="904" t="s">
        <v>6</v>
      </c>
      <c r="B461" s="905"/>
      <c r="C461" s="905"/>
      <c r="D461" s="905"/>
      <c r="E461" s="905"/>
    </row>
    <row r="462" spans="1:5" ht="20.25">
      <c r="A462" s="908" t="s">
        <v>7</v>
      </c>
      <c r="B462" s="909" t="s">
        <v>8</v>
      </c>
      <c r="C462" s="1238" t="s">
        <v>9</v>
      </c>
      <c r="D462" s="1240"/>
      <c r="E462" s="908" t="s">
        <v>10</v>
      </c>
    </row>
    <row r="463" spans="1:5" ht="20.25">
      <c r="A463" s="910"/>
      <c r="B463" s="911" t="s">
        <v>11</v>
      </c>
      <c r="C463" s="908"/>
      <c r="D463" s="912"/>
      <c r="E463" s="910" t="s">
        <v>12</v>
      </c>
    </row>
    <row r="464" spans="1:5" ht="20.25">
      <c r="A464" s="913"/>
      <c r="B464" s="914"/>
      <c r="C464" s="915" t="s">
        <v>13</v>
      </c>
      <c r="D464" s="916" t="s">
        <v>14</v>
      </c>
      <c r="E464" s="915"/>
    </row>
    <row r="465" spans="1:6" ht="20.25">
      <c r="A465" s="917" t="s">
        <v>81</v>
      </c>
      <c r="B465" s="917" t="s">
        <v>26</v>
      </c>
      <c r="C465" s="917" t="s">
        <v>17</v>
      </c>
      <c r="D465" s="918">
        <v>39797</v>
      </c>
      <c r="E465" s="1080">
        <v>-1000</v>
      </c>
    </row>
    <row r="466" spans="1:6" ht="20.25">
      <c r="A466" s="885"/>
      <c r="B466" s="885" t="s">
        <v>16</v>
      </c>
      <c r="C466" s="885" t="s">
        <v>17</v>
      </c>
      <c r="D466" s="886">
        <v>39918</v>
      </c>
      <c r="E466" s="1074">
        <v>6920</v>
      </c>
    </row>
    <row r="467" spans="1:6" ht="20.25">
      <c r="A467" s="887"/>
      <c r="B467" s="885" t="s">
        <v>82</v>
      </c>
      <c r="C467" s="885" t="s">
        <v>17</v>
      </c>
      <c r="D467" s="886">
        <v>41623</v>
      </c>
      <c r="E467" s="1081">
        <v>25108</v>
      </c>
    </row>
    <row r="468" spans="1:6" ht="20.25">
      <c r="A468" s="887"/>
      <c r="B468" s="885" t="s">
        <v>16</v>
      </c>
      <c r="C468" s="885" t="s">
        <v>19</v>
      </c>
      <c r="D468" s="886">
        <v>43038</v>
      </c>
      <c r="E468" s="1082">
        <v>6560</v>
      </c>
    </row>
    <row r="469" spans="1:6" ht="20.25">
      <c r="A469" s="887"/>
      <c r="B469" s="1103" t="s">
        <v>18</v>
      </c>
      <c r="C469" s="885" t="s">
        <v>19</v>
      </c>
      <c r="D469" s="886">
        <v>43190</v>
      </c>
      <c r="E469" s="1173">
        <v>2045244</v>
      </c>
      <c r="F469" s="1554">
        <v>47359</v>
      </c>
    </row>
    <row r="470" spans="1:6" ht="20.25">
      <c r="A470" s="887"/>
      <c r="B470" s="1103" t="s">
        <v>73</v>
      </c>
      <c r="C470" s="885" t="s">
        <v>749</v>
      </c>
      <c r="D470" s="1043">
        <v>43220</v>
      </c>
      <c r="E470" s="1231">
        <v>-1997885</v>
      </c>
      <c r="F470" s="1554"/>
    </row>
    <row r="471" spans="1:6" ht="20.25">
      <c r="A471" s="887"/>
      <c r="B471" s="1103" t="s">
        <v>73</v>
      </c>
      <c r="C471" s="885" t="s">
        <v>749</v>
      </c>
      <c r="D471" s="886">
        <v>43220</v>
      </c>
      <c r="E471" s="1231">
        <v>-2632973</v>
      </c>
    </row>
    <row r="472" spans="1:6" ht="20.25">
      <c r="A472" s="887"/>
      <c r="B472" s="1103" t="s">
        <v>18</v>
      </c>
      <c r="C472" s="885" t="s">
        <v>17</v>
      </c>
      <c r="D472" s="1105">
        <v>43205</v>
      </c>
      <c r="E472" s="1173">
        <v>2532596</v>
      </c>
    </row>
    <row r="473" spans="1:6" ht="20.25">
      <c r="A473" s="887"/>
      <c r="B473" s="1103" t="s">
        <v>18</v>
      </c>
      <c r="C473" s="885" t="s">
        <v>19</v>
      </c>
      <c r="D473" s="1043">
        <v>43250</v>
      </c>
      <c r="E473" s="1104">
        <v>1126928</v>
      </c>
    </row>
    <row r="474" spans="1:6" ht="20.25">
      <c r="A474" s="887"/>
      <c r="B474" s="885" t="s">
        <v>34</v>
      </c>
      <c r="C474" s="885" t="s">
        <v>32</v>
      </c>
      <c r="D474" s="886">
        <v>43266</v>
      </c>
      <c r="E474" s="925">
        <v>2240801</v>
      </c>
    </row>
    <row r="475" spans="1:6" ht="20.25">
      <c r="A475" s="887"/>
      <c r="B475" s="885" t="s">
        <v>34</v>
      </c>
      <c r="C475" s="885" t="s">
        <v>19</v>
      </c>
      <c r="D475" s="886">
        <v>43281</v>
      </c>
      <c r="E475" s="925">
        <v>1882833</v>
      </c>
    </row>
    <row r="476" spans="1:6" ht="20.25">
      <c r="A476" s="887"/>
      <c r="B476" s="885"/>
      <c r="C476" s="885"/>
      <c r="D476" s="886"/>
      <c r="E476" s="925"/>
    </row>
    <row r="477" spans="1:6" ht="20.25">
      <c r="A477" s="887"/>
      <c r="B477" s="923"/>
      <c r="C477" s="955"/>
      <c r="D477" s="956"/>
      <c r="E477" s="925"/>
    </row>
    <row r="478" spans="1:6" ht="20.25">
      <c r="A478" s="887"/>
      <c r="B478" s="923"/>
      <c r="C478" s="955"/>
      <c r="D478" s="956"/>
      <c r="E478" s="925"/>
    </row>
    <row r="479" spans="1:6" ht="20.25">
      <c r="A479" s="887"/>
      <c r="B479" s="923"/>
      <c r="C479" s="955"/>
      <c r="D479" s="956"/>
      <c r="E479" s="925"/>
    </row>
    <row r="480" spans="1:6" ht="20.25">
      <c r="A480" s="887"/>
      <c r="B480" s="923"/>
      <c r="C480" s="955"/>
      <c r="D480" s="956"/>
      <c r="E480" s="925"/>
    </row>
    <row r="481" spans="1:5" ht="20.25">
      <c r="A481" s="887"/>
      <c r="B481" s="923"/>
      <c r="C481" s="955"/>
      <c r="D481" s="956"/>
      <c r="E481" s="925"/>
    </row>
    <row r="482" spans="1:5" ht="20.25">
      <c r="A482" s="887"/>
      <c r="B482" s="923"/>
      <c r="C482" s="955"/>
      <c r="D482" s="956"/>
      <c r="E482" s="925"/>
    </row>
    <row r="483" spans="1:5" ht="20.25">
      <c r="A483" s="887"/>
      <c r="B483" s="923"/>
      <c r="C483" s="955"/>
      <c r="D483" s="956"/>
      <c r="E483" s="925"/>
    </row>
    <row r="484" spans="1:5" ht="20.25">
      <c r="A484" s="887"/>
      <c r="B484" s="923"/>
      <c r="C484" s="955"/>
      <c r="D484" s="956"/>
      <c r="E484" s="925"/>
    </row>
    <row r="485" spans="1:5" ht="20.25">
      <c r="A485" s="885"/>
      <c r="B485" s="923"/>
      <c r="C485" s="885"/>
      <c r="D485" s="924"/>
      <c r="E485" s="925"/>
    </row>
    <row r="486" spans="1:5" ht="20.25">
      <c r="A486" s="885"/>
      <c r="B486" s="923"/>
      <c r="C486" s="885"/>
      <c r="D486" s="924"/>
      <c r="E486" s="925"/>
    </row>
    <row r="487" spans="1:5" ht="20.25">
      <c r="A487" s="885"/>
      <c r="B487" s="923"/>
      <c r="C487" s="885"/>
      <c r="D487" s="924"/>
      <c r="E487" s="925"/>
    </row>
    <row r="488" spans="1:5" ht="20.25">
      <c r="A488" s="885"/>
      <c r="B488" s="923"/>
      <c r="C488" s="885"/>
      <c r="D488" s="924"/>
      <c r="E488" s="925"/>
    </row>
    <row r="489" spans="1:5" ht="20.25">
      <c r="A489" s="926"/>
      <c r="B489" s="927"/>
      <c r="C489" s="926"/>
      <c r="D489" s="928"/>
      <c r="E489" s="929"/>
    </row>
    <row r="490" spans="1:5" ht="20.25">
      <c r="A490" s="913"/>
      <c r="B490" s="930"/>
      <c r="C490" s="913"/>
      <c r="D490" s="928"/>
      <c r="E490" s="929"/>
    </row>
    <row r="491" spans="1:5" ht="20.25">
      <c r="A491" s="931"/>
      <c r="B491" s="932"/>
      <c r="C491" s="1238" t="s">
        <v>835</v>
      </c>
      <c r="D491" s="1239"/>
      <c r="E491" s="941">
        <f>SUM(E465:E490)</f>
        <v>5235132</v>
      </c>
    </row>
    <row r="492" spans="1:5" ht="20.25">
      <c r="A492" s="934" t="s">
        <v>23</v>
      </c>
      <c r="B492" s="905"/>
      <c r="C492" s="905"/>
      <c r="D492" s="905"/>
      <c r="E492" s="905"/>
    </row>
    <row r="493" spans="1:5" ht="20.25">
      <c r="A493" s="902" t="s">
        <v>0</v>
      </c>
      <c r="B493" s="903"/>
      <c r="C493" s="903"/>
      <c r="D493" s="904"/>
      <c r="E493" s="905"/>
    </row>
    <row r="494" spans="1:5" ht="20.25">
      <c r="A494" s="902" t="s">
        <v>1</v>
      </c>
      <c r="B494" s="903"/>
      <c r="C494" s="902" t="s">
        <v>2</v>
      </c>
      <c r="D494" s="904"/>
      <c r="E494" s="904"/>
    </row>
    <row r="495" spans="1:5" ht="20.25">
      <c r="A495" s="902"/>
      <c r="B495" s="906"/>
      <c r="C495" s="903"/>
      <c r="D495" s="905"/>
      <c r="E495" s="905"/>
    </row>
    <row r="496" spans="1:5" ht="20.25">
      <c r="A496" s="902"/>
      <c r="B496" s="906"/>
      <c r="C496" s="903"/>
      <c r="D496" s="905"/>
      <c r="E496" s="905"/>
    </row>
    <row r="497" spans="1:5" ht="20.25">
      <c r="A497" s="902" t="s">
        <v>3</v>
      </c>
      <c r="B497" s="906"/>
      <c r="C497" s="903"/>
      <c r="D497" s="905"/>
      <c r="E497" s="905"/>
    </row>
    <row r="498" spans="1:5" ht="20.25">
      <c r="A498" s="904"/>
      <c r="B498" s="907"/>
      <c r="C498" s="904"/>
      <c r="D498" s="905"/>
      <c r="E498" s="905"/>
    </row>
    <row r="499" spans="1:5" ht="20.25">
      <c r="A499" s="904" t="s">
        <v>83</v>
      </c>
      <c r="B499" s="907"/>
      <c r="C499" s="904"/>
      <c r="D499" s="905"/>
      <c r="E499" s="905"/>
    </row>
    <row r="500" spans="1:5" ht="20.25">
      <c r="A500" s="904" t="s">
        <v>5</v>
      </c>
      <c r="B500" s="904"/>
      <c r="C500" s="904"/>
      <c r="D500" s="905"/>
      <c r="E500" s="905"/>
    </row>
    <row r="501" spans="1:5" ht="20.25">
      <c r="A501" s="904" t="s">
        <v>6</v>
      </c>
      <c r="B501" s="905"/>
      <c r="C501" s="905"/>
      <c r="D501" s="905"/>
      <c r="E501" s="905"/>
    </row>
    <row r="502" spans="1:5" ht="20.25">
      <c r="A502" s="908" t="s">
        <v>7</v>
      </c>
      <c r="B502" s="909" t="s">
        <v>8</v>
      </c>
      <c r="C502" s="1238" t="s">
        <v>9</v>
      </c>
      <c r="D502" s="1240"/>
      <c r="E502" s="908" t="s">
        <v>10</v>
      </c>
    </row>
    <row r="503" spans="1:5" ht="20.25">
      <c r="A503" s="910"/>
      <c r="B503" s="911" t="s">
        <v>11</v>
      </c>
      <c r="C503" s="908"/>
      <c r="D503" s="912"/>
      <c r="E503" s="910" t="s">
        <v>12</v>
      </c>
    </row>
    <row r="504" spans="1:5" ht="20.25">
      <c r="A504" s="913"/>
      <c r="B504" s="914"/>
      <c r="C504" s="915" t="s">
        <v>13</v>
      </c>
      <c r="D504" s="916" t="s">
        <v>14</v>
      </c>
      <c r="E504" s="915"/>
    </row>
    <row r="505" spans="1:5" ht="20.25">
      <c r="A505" s="917" t="s">
        <v>84</v>
      </c>
      <c r="B505" s="917" t="s">
        <v>26</v>
      </c>
      <c r="C505" s="885" t="s">
        <v>19</v>
      </c>
      <c r="D505" s="918">
        <v>38077</v>
      </c>
      <c r="E505" s="919">
        <v>-8852.42</v>
      </c>
    </row>
    <row r="506" spans="1:5" ht="20.25">
      <c r="A506" s="885"/>
      <c r="B506" s="885" t="s">
        <v>26</v>
      </c>
      <c r="C506" s="885" t="s">
        <v>17</v>
      </c>
      <c r="D506" s="886">
        <v>38610</v>
      </c>
      <c r="E506" s="920">
        <v>-13139.1</v>
      </c>
    </row>
    <row r="507" spans="1:5" ht="20.25">
      <c r="A507" s="887"/>
      <c r="B507" s="885" t="s">
        <v>26</v>
      </c>
      <c r="C507" s="885" t="s">
        <v>17</v>
      </c>
      <c r="D507" s="886">
        <v>40071</v>
      </c>
      <c r="E507" s="920">
        <v>-611.77</v>
      </c>
    </row>
    <row r="508" spans="1:5" ht="20.25">
      <c r="A508" s="887"/>
      <c r="B508" s="885" t="s">
        <v>20</v>
      </c>
      <c r="C508" s="885" t="s">
        <v>19</v>
      </c>
      <c r="D508" s="886">
        <v>40086</v>
      </c>
      <c r="E508" s="920">
        <v>-453349.6</v>
      </c>
    </row>
    <row r="509" spans="1:5" ht="20.25">
      <c r="A509" s="887"/>
      <c r="B509" s="885" t="s">
        <v>34</v>
      </c>
      <c r="C509" s="885" t="s">
        <v>19</v>
      </c>
      <c r="D509" s="886">
        <v>40117</v>
      </c>
      <c r="E509" s="920">
        <v>57466</v>
      </c>
    </row>
    <row r="510" spans="1:5" ht="20.25">
      <c r="A510" s="885"/>
      <c r="B510" s="885" t="s">
        <v>85</v>
      </c>
      <c r="C510" s="885" t="s">
        <v>19</v>
      </c>
      <c r="D510" s="886">
        <v>40268</v>
      </c>
      <c r="E510" s="920">
        <v>200</v>
      </c>
    </row>
    <row r="511" spans="1:5" ht="20.25">
      <c r="A511" s="887"/>
      <c r="B511" s="885" t="s">
        <v>85</v>
      </c>
      <c r="C511" s="885" t="s">
        <v>19</v>
      </c>
      <c r="D511" s="886">
        <v>40329</v>
      </c>
      <c r="E511" s="920">
        <v>1200</v>
      </c>
    </row>
    <row r="512" spans="1:5" ht="20.25">
      <c r="A512" s="885"/>
      <c r="B512" s="885" t="s">
        <v>85</v>
      </c>
      <c r="C512" s="885" t="s">
        <v>17</v>
      </c>
      <c r="D512" s="886">
        <v>41501</v>
      </c>
      <c r="E512" s="920">
        <v>1056</v>
      </c>
    </row>
    <row r="513" spans="1:5" ht="20.25">
      <c r="A513" s="885"/>
      <c r="B513" s="1103" t="s">
        <v>18</v>
      </c>
      <c r="C513" s="885" t="s">
        <v>19</v>
      </c>
      <c r="D513" s="886">
        <v>43220</v>
      </c>
      <c r="E513" s="920">
        <v>2877791</v>
      </c>
    </row>
    <row r="514" spans="1:5" ht="20.25">
      <c r="A514" s="885"/>
      <c r="B514" s="1103" t="s">
        <v>18</v>
      </c>
      <c r="C514" s="885" t="s">
        <v>17</v>
      </c>
      <c r="D514" s="1043">
        <v>43250</v>
      </c>
      <c r="E514" s="920">
        <v>2155660</v>
      </c>
    </row>
    <row r="515" spans="1:5" ht="20.25">
      <c r="A515" s="885"/>
      <c r="B515" s="1103" t="s">
        <v>18</v>
      </c>
      <c r="C515" s="885" t="s">
        <v>17</v>
      </c>
      <c r="D515" s="886">
        <v>43266</v>
      </c>
      <c r="E515" s="920">
        <v>2526289</v>
      </c>
    </row>
    <row r="516" spans="1:5" ht="20.25">
      <c r="A516" s="885"/>
      <c r="B516" s="1103" t="s">
        <v>18</v>
      </c>
      <c r="C516" s="885" t="s">
        <v>19</v>
      </c>
      <c r="D516" s="886">
        <v>43281</v>
      </c>
      <c r="E516" s="920">
        <v>2957505</v>
      </c>
    </row>
    <row r="517" spans="1:5" ht="20.25">
      <c r="A517" s="885"/>
      <c r="B517" s="885" t="s">
        <v>85</v>
      </c>
      <c r="C517" s="885" t="s">
        <v>17</v>
      </c>
      <c r="D517" s="886">
        <v>43205</v>
      </c>
      <c r="E517" s="920">
        <v>1</v>
      </c>
    </row>
    <row r="518" spans="1:5" ht="20.25">
      <c r="A518" s="885"/>
      <c r="B518" s="885"/>
      <c r="C518" s="885"/>
      <c r="D518" s="886"/>
      <c r="E518" s="920"/>
    </row>
    <row r="519" spans="1:5" ht="20.25">
      <c r="A519" s="885"/>
      <c r="B519" s="885"/>
      <c r="C519" s="885"/>
      <c r="D519" s="886"/>
      <c r="E519" s="920"/>
    </row>
    <row r="520" spans="1:5" ht="20.25">
      <c r="A520" s="885"/>
      <c r="B520" s="885"/>
      <c r="C520" s="885"/>
      <c r="D520" s="886"/>
      <c r="E520" s="920"/>
    </row>
    <row r="521" spans="1:5" ht="20.25">
      <c r="A521" s="885"/>
      <c r="B521" s="885"/>
      <c r="C521" s="885"/>
      <c r="D521" s="886"/>
      <c r="E521" s="920"/>
    </row>
    <row r="522" spans="1:5" ht="20.25">
      <c r="A522" s="885"/>
      <c r="B522" s="885"/>
      <c r="C522" s="885"/>
      <c r="D522" s="886"/>
      <c r="E522" s="920"/>
    </row>
    <row r="523" spans="1:5" ht="20.25">
      <c r="A523" s="885"/>
      <c r="B523" s="885"/>
      <c r="C523" s="885"/>
      <c r="D523" s="886"/>
      <c r="E523" s="920"/>
    </row>
    <row r="524" spans="1:5" ht="20.25">
      <c r="A524" s="885"/>
      <c r="B524" s="885"/>
      <c r="C524" s="885"/>
      <c r="D524" s="886"/>
      <c r="E524" s="920"/>
    </row>
    <row r="525" spans="1:5" ht="20.25">
      <c r="A525" s="885"/>
      <c r="B525" s="885"/>
      <c r="C525" s="885"/>
      <c r="D525" s="886"/>
      <c r="E525" s="920"/>
    </row>
    <row r="526" spans="1:5" ht="20.25">
      <c r="A526" s="885"/>
      <c r="B526" s="885"/>
      <c r="C526" s="885"/>
      <c r="D526" s="886"/>
      <c r="E526" s="920"/>
    </row>
    <row r="527" spans="1:5" ht="20.25">
      <c r="A527" s="885"/>
      <c r="B527" s="885"/>
      <c r="C527" s="885"/>
      <c r="D527" s="886"/>
      <c r="E527" s="920"/>
    </row>
    <row r="528" spans="1:5" ht="20.25">
      <c r="A528" s="885"/>
      <c r="B528" s="885"/>
      <c r="C528" s="885"/>
      <c r="D528" s="886"/>
      <c r="E528" s="920"/>
    </row>
    <row r="529" spans="1:5" ht="20.25">
      <c r="A529" s="885"/>
      <c r="B529" s="885"/>
      <c r="C529" s="885"/>
      <c r="D529" s="886"/>
      <c r="E529" s="920"/>
    </row>
    <row r="530" spans="1:5" ht="20.25">
      <c r="A530" s="946"/>
      <c r="B530" s="946"/>
      <c r="C530" s="946"/>
      <c r="D530" s="947"/>
      <c r="E530" s="962"/>
    </row>
    <row r="531" spans="1:5" ht="20.25">
      <c r="A531" s="931"/>
      <c r="B531" s="932"/>
      <c r="C531" s="1238" t="s">
        <v>835</v>
      </c>
      <c r="D531" s="1239"/>
      <c r="E531" s="949">
        <f>SUM(E505:E530)</f>
        <v>10101215.109999999</v>
      </c>
    </row>
    <row r="532" spans="1:5" ht="20.25">
      <c r="A532" s="934" t="s">
        <v>23</v>
      </c>
      <c r="B532" s="932"/>
      <c r="C532" s="932"/>
      <c r="D532" s="932"/>
      <c r="E532" s="935"/>
    </row>
    <row r="533" spans="1:5" ht="20.25">
      <c r="A533" s="902" t="s">
        <v>0</v>
      </c>
      <c r="B533" s="903"/>
      <c r="C533" s="903"/>
      <c r="D533" s="904"/>
      <c r="E533" s="905"/>
    </row>
    <row r="534" spans="1:5" ht="20.25">
      <c r="A534" s="902" t="s">
        <v>1</v>
      </c>
      <c r="B534" s="903"/>
      <c r="C534" s="902" t="s">
        <v>2</v>
      </c>
      <c r="D534" s="904"/>
      <c r="E534" s="904"/>
    </row>
    <row r="535" spans="1:5" ht="20.25">
      <c r="A535" s="902"/>
      <c r="B535" s="906"/>
      <c r="C535" s="903"/>
      <c r="D535" s="905"/>
      <c r="E535" s="905"/>
    </row>
    <row r="536" spans="1:5" ht="20.25">
      <c r="A536" s="902"/>
      <c r="B536" s="906"/>
      <c r="C536" s="903"/>
      <c r="D536" s="905"/>
      <c r="E536" s="905"/>
    </row>
    <row r="537" spans="1:5" ht="20.25">
      <c r="A537" s="902" t="s">
        <v>3</v>
      </c>
      <c r="B537" s="906"/>
      <c r="C537" s="903"/>
      <c r="D537" s="905"/>
      <c r="E537" s="905"/>
    </row>
    <row r="538" spans="1:5" ht="20.25">
      <c r="A538" s="904"/>
      <c r="B538" s="907"/>
      <c r="C538" s="904"/>
      <c r="D538" s="905"/>
      <c r="E538" s="905"/>
    </row>
    <row r="539" spans="1:5" ht="20.25">
      <c r="A539" s="904" t="s">
        <v>86</v>
      </c>
      <c r="B539" s="907"/>
      <c r="C539" s="904"/>
      <c r="D539" s="905"/>
      <c r="E539" s="905"/>
    </row>
    <row r="540" spans="1:5" ht="20.25">
      <c r="A540" s="904" t="s">
        <v>5</v>
      </c>
      <c r="B540" s="904"/>
      <c r="C540" s="904"/>
      <c r="D540" s="905"/>
      <c r="E540" s="905"/>
    </row>
    <row r="541" spans="1:5" ht="20.25">
      <c r="A541" s="904" t="s">
        <v>6</v>
      </c>
      <c r="B541" s="905"/>
      <c r="C541" s="905"/>
      <c r="D541" s="905"/>
      <c r="E541" s="905"/>
    </row>
    <row r="542" spans="1:5" ht="20.25">
      <c r="A542" s="908" t="s">
        <v>7</v>
      </c>
      <c r="B542" s="909" t="s">
        <v>8</v>
      </c>
      <c r="C542" s="1238" t="s">
        <v>9</v>
      </c>
      <c r="D542" s="1240"/>
      <c r="E542" s="1243" t="s">
        <v>10</v>
      </c>
    </row>
    <row r="543" spans="1:5" ht="20.25">
      <c r="A543" s="910"/>
      <c r="B543" s="911" t="s">
        <v>11</v>
      </c>
      <c r="C543" s="1246" t="s">
        <v>13</v>
      </c>
      <c r="D543" s="1246" t="s">
        <v>14</v>
      </c>
      <c r="E543" s="1244"/>
    </row>
    <row r="544" spans="1:5" ht="20.25">
      <c r="A544" s="913"/>
      <c r="B544" s="914"/>
      <c r="C544" s="1247"/>
      <c r="D544" s="1247"/>
      <c r="E544" s="1245"/>
    </row>
    <row r="545" spans="1:6" ht="20.25">
      <c r="A545" s="917" t="s">
        <v>87</v>
      </c>
      <c r="B545" s="917" t="s">
        <v>26</v>
      </c>
      <c r="C545" s="885" t="s">
        <v>33</v>
      </c>
      <c r="D545" s="918">
        <v>38045</v>
      </c>
      <c r="E545" s="919">
        <v>-12377.79</v>
      </c>
    </row>
    <row r="546" spans="1:6" ht="20.25">
      <c r="A546" s="885"/>
      <c r="B546" s="885" t="s">
        <v>26</v>
      </c>
      <c r="C546" s="885" t="s">
        <v>33</v>
      </c>
      <c r="D546" s="886">
        <v>38017</v>
      </c>
      <c r="E546" s="920">
        <v>-10000</v>
      </c>
    </row>
    <row r="547" spans="1:6" ht="20.25">
      <c r="A547" s="887"/>
      <c r="B547" s="885" t="s">
        <v>26</v>
      </c>
      <c r="C547" s="885" t="s">
        <v>33</v>
      </c>
      <c r="D547" s="886">
        <v>38260</v>
      </c>
      <c r="E547" s="920">
        <v>-68357.75</v>
      </c>
    </row>
    <row r="548" spans="1:6" ht="20.25">
      <c r="A548" s="887"/>
      <c r="B548" s="885" t="s">
        <v>26</v>
      </c>
      <c r="C548" s="885" t="s">
        <v>33</v>
      </c>
      <c r="D548" s="886">
        <v>39506</v>
      </c>
      <c r="E548" s="920">
        <v>-1000</v>
      </c>
    </row>
    <row r="549" spans="1:6" ht="20.25">
      <c r="A549" s="887"/>
      <c r="B549" s="885" t="s">
        <v>16</v>
      </c>
      <c r="C549" s="885" t="s">
        <v>33</v>
      </c>
      <c r="D549" s="886">
        <v>39812</v>
      </c>
      <c r="E549" s="920">
        <v>100</v>
      </c>
    </row>
    <row r="550" spans="1:6" ht="20.25">
      <c r="A550" s="887"/>
      <c r="B550" s="885" t="s">
        <v>26</v>
      </c>
      <c r="C550" s="885" t="s">
        <v>32</v>
      </c>
      <c r="D550" s="886">
        <v>40009</v>
      </c>
      <c r="E550" s="920">
        <v>-13245.5</v>
      </c>
    </row>
    <row r="551" spans="1:6" ht="20.25">
      <c r="A551" s="887"/>
      <c r="B551" s="885" t="s">
        <v>34</v>
      </c>
      <c r="C551" s="885" t="s">
        <v>32</v>
      </c>
      <c r="D551" s="886">
        <v>40009</v>
      </c>
      <c r="E551" s="920">
        <v>47368.9</v>
      </c>
    </row>
    <row r="552" spans="1:6" ht="20.25">
      <c r="A552" s="887"/>
      <c r="B552" s="885" t="s">
        <v>26</v>
      </c>
      <c r="C552" s="885" t="s">
        <v>19</v>
      </c>
      <c r="D552" s="886">
        <v>43159</v>
      </c>
      <c r="E552" s="920">
        <v>-28656</v>
      </c>
    </row>
    <row r="553" spans="1:6" ht="20.25">
      <c r="A553" s="887"/>
      <c r="B553" s="1103" t="s">
        <v>18</v>
      </c>
      <c r="C553" s="885" t="s">
        <v>17</v>
      </c>
      <c r="D553" s="886">
        <v>43174</v>
      </c>
      <c r="E553" s="920">
        <v>-31265</v>
      </c>
    </row>
    <row r="554" spans="1:6" ht="20.25">
      <c r="A554" s="887"/>
      <c r="B554" s="1103" t="s">
        <v>18</v>
      </c>
      <c r="C554" s="885" t="s">
        <v>19</v>
      </c>
      <c r="D554" s="886">
        <v>43190</v>
      </c>
      <c r="E554" s="638">
        <v>1797361</v>
      </c>
      <c r="F554" s="1562">
        <v>43282</v>
      </c>
    </row>
    <row r="555" spans="1:6" ht="20.25">
      <c r="A555" s="887"/>
      <c r="B555" s="1103" t="s">
        <v>73</v>
      </c>
      <c r="C555" s="885" t="s">
        <v>749</v>
      </c>
      <c r="D555" s="1043">
        <v>43220</v>
      </c>
      <c r="E555" s="638">
        <v>-1827528</v>
      </c>
      <c r="F555" s="1563"/>
    </row>
    <row r="556" spans="1:6" ht="20.25">
      <c r="A556" s="887"/>
      <c r="B556" s="885" t="s">
        <v>73</v>
      </c>
      <c r="C556" s="885" t="s">
        <v>19</v>
      </c>
      <c r="D556" s="886">
        <v>43220</v>
      </c>
      <c r="E556" s="638">
        <v>1368648</v>
      </c>
      <c r="F556" s="1563"/>
    </row>
    <row r="557" spans="1:6" ht="20.25">
      <c r="A557" s="887"/>
      <c r="B557" s="1103" t="s">
        <v>18</v>
      </c>
      <c r="C557" s="885" t="s">
        <v>19</v>
      </c>
      <c r="D557" s="886">
        <v>43250</v>
      </c>
      <c r="E557" s="920">
        <v>1271455</v>
      </c>
    </row>
    <row r="558" spans="1:6" ht="20.25">
      <c r="A558" s="887"/>
      <c r="B558" s="1103" t="s">
        <v>18</v>
      </c>
      <c r="C558" s="885" t="s">
        <v>17</v>
      </c>
      <c r="D558" s="886">
        <v>43266</v>
      </c>
      <c r="E558" s="920">
        <v>1532010</v>
      </c>
    </row>
    <row r="559" spans="1:6" ht="20.25">
      <c r="A559" s="887"/>
      <c r="B559" s="1103" t="s">
        <v>18</v>
      </c>
      <c r="C559" s="885" t="s">
        <v>19</v>
      </c>
      <c r="D559" s="886">
        <v>43281</v>
      </c>
      <c r="E559" s="920">
        <v>1280330</v>
      </c>
    </row>
    <row r="560" spans="1:6" ht="20.25">
      <c r="A560" s="887"/>
      <c r="B560" s="885"/>
      <c r="C560" s="885"/>
      <c r="D560" s="886"/>
      <c r="E560" s="920"/>
    </row>
    <row r="561" spans="1:5" ht="20.25">
      <c r="A561" s="887"/>
      <c r="B561" s="885"/>
      <c r="C561" s="885"/>
      <c r="D561" s="886"/>
      <c r="E561" s="920"/>
    </row>
    <row r="562" spans="1:5" ht="20.25">
      <c r="A562" s="887"/>
      <c r="B562" s="885"/>
      <c r="C562" s="885"/>
      <c r="D562" s="886"/>
      <c r="E562" s="920"/>
    </row>
    <row r="563" spans="1:5" ht="20.25">
      <c r="A563" s="887"/>
      <c r="B563" s="885"/>
      <c r="C563" s="885"/>
      <c r="D563" s="886"/>
      <c r="E563" s="920"/>
    </row>
    <row r="564" spans="1:5" ht="20.25">
      <c r="A564" s="887"/>
      <c r="B564" s="885"/>
      <c r="C564" s="885"/>
      <c r="D564" s="886"/>
      <c r="E564" s="920"/>
    </row>
    <row r="565" spans="1:5" ht="20.25">
      <c r="A565" s="887"/>
      <c r="B565" s="885"/>
      <c r="C565" s="885"/>
      <c r="D565" s="886"/>
      <c r="E565" s="920"/>
    </row>
    <row r="566" spans="1:5" ht="20.25">
      <c r="A566" s="887"/>
      <c r="B566" s="885"/>
      <c r="C566" s="885"/>
      <c r="D566" s="886"/>
      <c r="E566" s="920"/>
    </row>
    <row r="567" spans="1:5" ht="20.25">
      <c r="A567" s="885"/>
      <c r="B567" s="885"/>
      <c r="C567" s="885"/>
      <c r="D567" s="886"/>
      <c r="E567" s="920"/>
    </row>
    <row r="568" spans="1:5" ht="20.25">
      <c r="A568" s="885"/>
      <c r="B568" s="885"/>
      <c r="C568" s="885"/>
      <c r="D568" s="886"/>
      <c r="E568" s="920"/>
    </row>
    <row r="569" spans="1:5" ht="20.25">
      <c r="A569" s="885"/>
      <c r="B569" s="885"/>
      <c r="C569" s="885"/>
      <c r="D569" s="886"/>
      <c r="E569" s="920"/>
    </row>
    <row r="570" spans="1:5" ht="20.25">
      <c r="A570" s="926"/>
      <c r="B570" s="885"/>
      <c r="C570" s="885"/>
      <c r="D570" s="886"/>
      <c r="E570" s="920"/>
    </row>
    <row r="571" spans="1:5" ht="20.25">
      <c r="A571" s="913"/>
      <c r="B571" s="946"/>
      <c r="C571" s="946"/>
      <c r="D571" s="947"/>
      <c r="E571" s="920"/>
    </row>
    <row r="572" spans="1:5" ht="20.25">
      <c r="A572" s="931"/>
      <c r="B572" s="932"/>
      <c r="C572" s="1238" t="s">
        <v>835</v>
      </c>
      <c r="D572" s="1239"/>
      <c r="E572" s="941">
        <f>SUM(E545:E571)</f>
        <v>5304842.8599999994</v>
      </c>
    </row>
    <row r="573" spans="1:5" ht="20.25">
      <c r="A573" s="934" t="s">
        <v>23</v>
      </c>
      <c r="B573" s="905"/>
      <c r="C573" s="905"/>
      <c r="D573" s="905"/>
      <c r="E573" s="905"/>
    </row>
    <row r="574" spans="1:5" ht="20.25">
      <c r="A574" s="902" t="s">
        <v>0</v>
      </c>
      <c r="B574" s="903"/>
      <c r="C574" s="903"/>
      <c r="D574" s="904"/>
      <c r="E574" s="905"/>
    </row>
    <row r="575" spans="1:5" ht="20.25">
      <c r="A575" s="902" t="s">
        <v>1</v>
      </c>
      <c r="B575" s="903"/>
      <c r="C575" s="902" t="s">
        <v>2</v>
      </c>
      <c r="D575" s="904"/>
      <c r="E575" s="904"/>
    </row>
    <row r="576" spans="1:5" ht="20.25">
      <c r="A576" s="902"/>
      <c r="B576" s="906"/>
      <c r="C576" s="903"/>
      <c r="D576" s="905"/>
      <c r="E576" s="905"/>
    </row>
    <row r="577" spans="1:5" ht="20.25">
      <c r="A577" s="902"/>
      <c r="B577" s="906"/>
      <c r="C577" s="903"/>
      <c r="D577" s="905"/>
      <c r="E577" s="905"/>
    </row>
    <row r="578" spans="1:5" ht="20.25">
      <c r="A578" s="902" t="s">
        <v>3</v>
      </c>
      <c r="B578" s="906"/>
      <c r="C578" s="903"/>
      <c r="D578" s="905"/>
      <c r="E578" s="905" t="s">
        <v>88</v>
      </c>
    </row>
    <row r="579" spans="1:5" ht="20.25">
      <c r="A579" s="904"/>
      <c r="B579" s="907"/>
      <c r="C579" s="904"/>
      <c r="D579" s="905"/>
      <c r="E579" s="905"/>
    </row>
    <row r="580" spans="1:5" ht="20.25">
      <c r="A580" s="904" t="s">
        <v>89</v>
      </c>
      <c r="B580" s="907"/>
      <c r="C580" s="904"/>
      <c r="D580" s="905"/>
      <c r="E580" s="905"/>
    </row>
    <row r="581" spans="1:5" ht="20.25">
      <c r="A581" s="904" t="s">
        <v>5</v>
      </c>
      <c r="B581" s="904"/>
      <c r="C581" s="904"/>
      <c r="D581" s="905"/>
      <c r="E581" s="905"/>
    </row>
    <row r="582" spans="1:5" ht="20.25">
      <c r="A582" s="904" t="s">
        <v>6</v>
      </c>
      <c r="B582" s="905"/>
      <c r="C582" s="905"/>
      <c r="D582" s="905"/>
      <c r="E582" s="905"/>
    </row>
    <row r="583" spans="1:5" ht="20.25">
      <c r="A583" s="908" t="s">
        <v>7</v>
      </c>
      <c r="B583" s="909" t="s">
        <v>8</v>
      </c>
      <c r="C583" s="1238" t="s">
        <v>9</v>
      </c>
      <c r="D583" s="1239"/>
      <c r="E583" s="908" t="s">
        <v>10</v>
      </c>
    </row>
    <row r="584" spans="1:5" ht="20.25">
      <c r="A584" s="910"/>
      <c r="B584" s="911" t="s">
        <v>11</v>
      </c>
      <c r="C584" s="908"/>
      <c r="D584" s="912"/>
      <c r="E584" s="910" t="s">
        <v>12</v>
      </c>
    </row>
    <row r="585" spans="1:5" ht="20.25">
      <c r="A585" s="913"/>
      <c r="B585" s="914"/>
      <c r="C585" s="915" t="s">
        <v>13</v>
      </c>
      <c r="D585" s="916" t="s">
        <v>14</v>
      </c>
      <c r="E585" s="915"/>
    </row>
    <row r="586" spans="1:5" ht="20.25">
      <c r="A586" s="917" t="s">
        <v>90</v>
      </c>
      <c r="B586" s="917" t="s">
        <v>26</v>
      </c>
      <c r="C586" s="885" t="s">
        <v>33</v>
      </c>
      <c r="D586" s="918">
        <v>38595</v>
      </c>
      <c r="E586" s="919">
        <v>-213125.98</v>
      </c>
    </row>
    <row r="587" spans="1:5" ht="20.25">
      <c r="A587" s="885"/>
      <c r="B587" s="885" t="s">
        <v>26</v>
      </c>
      <c r="C587" s="888" t="s">
        <v>32</v>
      </c>
      <c r="D587" s="886">
        <v>39036</v>
      </c>
      <c r="E587" s="920">
        <v>-1000</v>
      </c>
    </row>
    <row r="588" spans="1:5" ht="20.25">
      <c r="A588" s="887"/>
      <c r="B588" s="885" t="s">
        <v>26</v>
      </c>
      <c r="C588" s="888" t="s">
        <v>32</v>
      </c>
      <c r="D588" s="886">
        <v>39340</v>
      </c>
      <c r="E588" s="920">
        <v>-1883.97</v>
      </c>
    </row>
    <row r="589" spans="1:5" ht="20.25">
      <c r="A589" s="887"/>
      <c r="B589" s="885" t="s">
        <v>26</v>
      </c>
      <c r="C589" s="885" t="s">
        <v>33</v>
      </c>
      <c r="D589" s="886">
        <v>39355</v>
      </c>
      <c r="E589" s="920">
        <v>-511</v>
      </c>
    </row>
    <row r="590" spans="1:5" ht="20.25">
      <c r="A590" s="887"/>
      <c r="B590" s="885" t="s">
        <v>26</v>
      </c>
      <c r="C590" s="885" t="s">
        <v>33</v>
      </c>
      <c r="D590" s="886">
        <v>39370</v>
      </c>
      <c r="E590" s="920">
        <v>6855.25</v>
      </c>
    </row>
    <row r="591" spans="1:5" ht="20.25">
      <c r="A591" s="887"/>
      <c r="B591" s="885" t="s">
        <v>26</v>
      </c>
      <c r="C591" s="888" t="s">
        <v>32</v>
      </c>
      <c r="D591" s="886">
        <v>39614</v>
      </c>
      <c r="E591" s="920">
        <v>-136.02000000000001</v>
      </c>
    </row>
    <row r="592" spans="1:5" ht="20.25">
      <c r="A592" s="887"/>
      <c r="B592" s="885" t="s">
        <v>16</v>
      </c>
      <c r="C592" s="885" t="s">
        <v>33</v>
      </c>
      <c r="D592" s="886">
        <v>39721</v>
      </c>
      <c r="E592" s="920">
        <v>7987.81</v>
      </c>
    </row>
    <row r="593" spans="1:6" ht="20.25">
      <c r="A593" s="885"/>
      <c r="B593" s="885" t="s">
        <v>91</v>
      </c>
      <c r="C593" s="888" t="s">
        <v>32</v>
      </c>
      <c r="D593" s="963">
        <v>40132</v>
      </c>
      <c r="E593" s="1174">
        <v>1500</v>
      </c>
      <c r="F593" s="882"/>
    </row>
    <row r="594" spans="1:6" ht="20.25">
      <c r="A594" s="887"/>
      <c r="B594" s="885" t="s">
        <v>16</v>
      </c>
      <c r="C594" s="885" t="s">
        <v>33</v>
      </c>
      <c r="D594" s="886">
        <v>40390</v>
      </c>
      <c r="E594" s="920">
        <v>272</v>
      </c>
      <c r="F594" s="882"/>
    </row>
    <row r="595" spans="1:6" ht="20.25">
      <c r="A595" s="885"/>
      <c r="B595" s="885" t="s">
        <v>92</v>
      </c>
      <c r="C595" s="885" t="s">
        <v>33</v>
      </c>
      <c r="D595" s="886">
        <v>40633</v>
      </c>
      <c r="E595" s="920">
        <v>-11274</v>
      </c>
      <c r="F595" s="882"/>
    </row>
    <row r="596" spans="1:6" ht="20.25">
      <c r="A596" s="885"/>
      <c r="B596" s="885" t="s">
        <v>18</v>
      </c>
      <c r="C596" s="885" t="s">
        <v>33</v>
      </c>
      <c r="D596" s="886">
        <v>43220</v>
      </c>
      <c r="E596" s="638">
        <v>6472996</v>
      </c>
      <c r="F596" s="882" t="s">
        <v>838</v>
      </c>
    </row>
    <row r="597" spans="1:6" ht="20.25">
      <c r="A597" s="885"/>
      <c r="B597" s="885" t="s">
        <v>18</v>
      </c>
      <c r="C597" s="885" t="s">
        <v>33</v>
      </c>
      <c r="D597" s="886">
        <v>43250</v>
      </c>
      <c r="E597" s="638">
        <v>2712267</v>
      </c>
      <c r="F597" s="882"/>
    </row>
    <row r="598" spans="1:6" ht="20.25">
      <c r="A598" s="885"/>
      <c r="B598" s="1103" t="s">
        <v>18</v>
      </c>
      <c r="C598" s="885" t="s">
        <v>17</v>
      </c>
      <c r="D598" s="886">
        <v>43266</v>
      </c>
      <c r="E598" s="920">
        <v>4005971</v>
      </c>
      <c r="F598" s="882"/>
    </row>
    <row r="599" spans="1:6" ht="20.25">
      <c r="A599" s="885"/>
      <c r="B599" s="1103" t="s">
        <v>18</v>
      </c>
      <c r="C599" s="885" t="s">
        <v>19</v>
      </c>
      <c r="D599" s="886">
        <v>43281</v>
      </c>
      <c r="E599" s="920">
        <v>3562840</v>
      </c>
      <c r="F599" s="882"/>
    </row>
    <row r="600" spans="1:6" ht="20.25">
      <c r="A600" s="885"/>
      <c r="B600" s="1103"/>
      <c r="C600" s="885"/>
      <c r="D600" s="886"/>
      <c r="E600" s="920">
        <v>1</v>
      </c>
      <c r="F600" s="882"/>
    </row>
    <row r="601" spans="1:6" ht="20.25">
      <c r="A601" s="885"/>
      <c r="B601" s="885"/>
      <c r="C601" s="885"/>
      <c r="D601" s="886"/>
      <c r="E601" s="920"/>
      <c r="F601" s="882"/>
    </row>
    <row r="602" spans="1:6" ht="20.25">
      <c r="A602" s="885"/>
      <c r="B602" s="885"/>
      <c r="C602" s="885"/>
      <c r="D602" s="886"/>
      <c r="E602" s="920"/>
      <c r="F602" s="882"/>
    </row>
    <row r="603" spans="1:6" ht="20.25">
      <c r="A603" s="885"/>
      <c r="B603" s="885"/>
      <c r="C603" s="885"/>
      <c r="D603" s="886"/>
      <c r="E603" s="920"/>
      <c r="F603" s="882"/>
    </row>
    <row r="604" spans="1:6" ht="20.25">
      <c r="A604" s="885"/>
      <c r="B604" s="885"/>
      <c r="C604" s="885"/>
      <c r="D604" s="886"/>
      <c r="E604" s="920"/>
      <c r="F604" s="882"/>
    </row>
    <row r="605" spans="1:6" ht="20.25">
      <c r="A605" s="885"/>
      <c r="B605" s="885"/>
      <c r="C605" s="888"/>
      <c r="D605" s="886"/>
      <c r="E605" s="920"/>
      <c r="F605" s="882"/>
    </row>
    <row r="606" spans="1:6" ht="20.25">
      <c r="A606" s="885"/>
      <c r="B606" s="885"/>
      <c r="C606" s="885"/>
      <c r="D606" s="886"/>
      <c r="E606" s="920"/>
      <c r="F606" s="882"/>
    </row>
    <row r="607" spans="1:6" ht="20.25">
      <c r="A607" s="885"/>
      <c r="B607" s="885"/>
      <c r="C607" s="885"/>
      <c r="D607" s="886"/>
      <c r="E607" s="920"/>
      <c r="F607" s="882"/>
    </row>
    <row r="608" spans="1:6" ht="20.25">
      <c r="A608" s="885"/>
      <c r="B608" s="885"/>
      <c r="C608" s="885"/>
      <c r="D608" s="886"/>
      <c r="E608" s="920"/>
      <c r="F608" s="882"/>
    </row>
    <row r="609" spans="1:5" ht="20.25">
      <c r="A609" s="885"/>
      <c r="B609" s="885"/>
      <c r="C609" s="885"/>
      <c r="D609" s="886"/>
      <c r="E609" s="920"/>
    </row>
    <row r="610" spans="1:5" ht="20.25">
      <c r="A610" s="885"/>
      <c r="B610" s="885"/>
      <c r="C610" s="885"/>
      <c r="D610" s="886"/>
      <c r="E610" s="920"/>
    </row>
    <row r="611" spans="1:5" ht="20.25">
      <c r="A611" s="946"/>
      <c r="B611" s="946"/>
      <c r="C611" s="946"/>
      <c r="D611" s="947"/>
      <c r="E611" s="962"/>
    </row>
    <row r="612" spans="1:5" ht="20.25">
      <c r="A612" s="931"/>
      <c r="B612" s="932"/>
      <c r="C612" s="1238" t="s">
        <v>835</v>
      </c>
      <c r="D612" s="1239"/>
      <c r="E612" s="949">
        <f>SUM(E586:E611)</f>
        <v>16542759.09</v>
      </c>
    </row>
    <row r="613" spans="1:5" ht="20.25">
      <c r="A613" s="934" t="s">
        <v>23</v>
      </c>
      <c r="B613" s="932"/>
      <c r="C613" s="932"/>
      <c r="D613" s="932"/>
      <c r="E613" s="932"/>
    </row>
    <row r="614" spans="1:5" ht="20.25">
      <c r="A614" s="902" t="s">
        <v>0</v>
      </c>
      <c r="B614" s="903"/>
      <c r="C614" s="903"/>
      <c r="D614" s="904"/>
      <c r="E614" s="905"/>
    </row>
    <row r="615" spans="1:5" ht="20.25">
      <c r="A615" s="902" t="s">
        <v>1</v>
      </c>
      <c r="B615" s="903"/>
      <c r="C615" s="902" t="s">
        <v>2</v>
      </c>
      <c r="D615" s="904"/>
      <c r="E615" s="904"/>
    </row>
    <row r="616" spans="1:5" ht="20.25">
      <c r="A616" s="902"/>
      <c r="B616" s="906"/>
      <c r="C616" s="903"/>
      <c r="D616" s="905"/>
      <c r="E616" s="905"/>
    </row>
    <row r="617" spans="1:5" ht="20.25">
      <c r="A617" s="902"/>
      <c r="B617" s="906"/>
      <c r="C617" s="903"/>
      <c r="D617" s="905"/>
      <c r="E617" s="905"/>
    </row>
    <row r="618" spans="1:5" ht="20.25">
      <c r="A618" s="902" t="s">
        <v>3</v>
      </c>
      <c r="B618" s="906"/>
      <c r="C618" s="903"/>
      <c r="D618" s="905"/>
      <c r="E618" s="905"/>
    </row>
    <row r="619" spans="1:5" ht="20.25">
      <c r="A619" s="904"/>
      <c r="B619" s="907"/>
      <c r="C619" s="904"/>
      <c r="D619" s="905"/>
      <c r="E619" s="905"/>
    </row>
    <row r="620" spans="1:5" ht="20.25">
      <c r="A620" s="904" t="s">
        <v>93</v>
      </c>
      <c r="B620" s="907"/>
      <c r="C620" s="904"/>
      <c r="D620" s="905"/>
      <c r="E620" s="905"/>
    </row>
    <row r="621" spans="1:5" ht="20.25">
      <c r="A621" s="904" t="s">
        <v>5</v>
      </c>
      <c r="B621" s="904"/>
      <c r="C621" s="904"/>
      <c r="D621" s="905"/>
      <c r="E621" s="905"/>
    </row>
    <row r="622" spans="1:5" ht="20.25">
      <c r="A622" s="904" t="s">
        <v>6</v>
      </c>
      <c r="B622" s="905"/>
      <c r="C622" s="905"/>
      <c r="D622" s="905"/>
      <c r="E622" s="905"/>
    </row>
    <row r="623" spans="1:5" ht="20.25">
      <c r="A623" s="908" t="s">
        <v>7</v>
      </c>
      <c r="B623" s="909" t="s">
        <v>8</v>
      </c>
      <c r="C623" s="1238" t="s">
        <v>9</v>
      </c>
      <c r="D623" s="1240"/>
      <c r="E623" s="908" t="s">
        <v>10</v>
      </c>
    </row>
    <row r="624" spans="1:5" ht="20.25">
      <c r="A624" s="910"/>
      <c r="B624" s="911" t="s">
        <v>11</v>
      </c>
      <c r="C624" s="908"/>
      <c r="D624" s="912"/>
      <c r="E624" s="910" t="s">
        <v>12</v>
      </c>
    </row>
    <row r="625" spans="1:6" ht="20.25">
      <c r="A625" s="913"/>
      <c r="B625" s="914"/>
      <c r="C625" s="915" t="s">
        <v>13</v>
      </c>
      <c r="D625" s="916" t="s">
        <v>14</v>
      </c>
      <c r="E625" s="915"/>
    </row>
    <row r="626" spans="1:6" ht="20.25">
      <c r="A626" s="917" t="s">
        <v>94</v>
      </c>
      <c r="B626" s="917" t="s">
        <v>26</v>
      </c>
      <c r="C626" s="917" t="s">
        <v>19</v>
      </c>
      <c r="D626" s="918">
        <v>38595</v>
      </c>
      <c r="E626" s="919">
        <v>-11000.45</v>
      </c>
    </row>
    <row r="627" spans="1:6" ht="20.25">
      <c r="A627" s="885"/>
      <c r="B627" s="885" t="s">
        <v>27</v>
      </c>
      <c r="C627" s="885" t="s">
        <v>17</v>
      </c>
      <c r="D627" s="886">
        <v>40558</v>
      </c>
      <c r="E627" s="920">
        <v>-746401</v>
      </c>
    </row>
    <row r="628" spans="1:6" ht="20.25">
      <c r="A628" s="885"/>
      <c r="B628" s="1103" t="s">
        <v>18</v>
      </c>
      <c r="C628" s="885" t="s">
        <v>19</v>
      </c>
      <c r="D628" s="886">
        <v>43220</v>
      </c>
      <c r="E628" s="638">
        <v>667486</v>
      </c>
      <c r="F628" s="882" t="s">
        <v>838</v>
      </c>
    </row>
    <row r="629" spans="1:6" ht="20.25">
      <c r="A629" s="885"/>
      <c r="B629" s="1103" t="s">
        <v>18</v>
      </c>
      <c r="C629" s="885" t="s">
        <v>19</v>
      </c>
      <c r="D629" s="886">
        <v>43250</v>
      </c>
      <c r="E629" s="920">
        <v>210082</v>
      </c>
    </row>
    <row r="630" spans="1:6" ht="20.25">
      <c r="A630" s="885"/>
      <c r="B630" s="1103" t="s">
        <v>18</v>
      </c>
      <c r="C630" s="885" t="s">
        <v>17</v>
      </c>
      <c r="D630" s="886">
        <v>43266</v>
      </c>
      <c r="E630" s="920">
        <v>358068</v>
      </c>
      <c r="F630" s="882" t="s">
        <v>838</v>
      </c>
    </row>
    <row r="631" spans="1:6" ht="20.25">
      <c r="A631" s="885"/>
      <c r="B631" s="1103" t="s">
        <v>18</v>
      </c>
      <c r="C631" s="885" t="s">
        <v>19</v>
      </c>
      <c r="D631" s="886">
        <v>43281</v>
      </c>
      <c r="E631" s="920">
        <v>314599</v>
      </c>
    </row>
    <row r="632" spans="1:6" ht="20.25">
      <c r="A632" s="885"/>
      <c r="B632" s="885"/>
      <c r="C632" s="885"/>
      <c r="D632" s="886"/>
      <c r="E632" s="920"/>
    </row>
    <row r="633" spans="1:6" ht="20.25">
      <c r="A633" s="885"/>
      <c r="B633" s="885"/>
      <c r="C633" s="885"/>
      <c r="D633" s="886"/>
      <c r="E633" s="920"/>
    </row>
    <row r="634" spans="1:6" ht="20.25">
      <c r="A634" s="885"/>
      <c r="B634" s="885"/>
      <c r="C634" s="885"/>
      <c r="D634" s="886"/>
      <c r="E634" s="920"/>
    </row>
    <row r="635" spans="1:6" ht="20.25">
      <c r="A635" s="885"/>
      <c r="B635" s="885"/>
      <c r="C635" s="885"/>
      <c r="D635" s="886"/>
      <c r="E635" s="920"/>
    </row>
    <row r="636" spans="1:6" ht="20.25">
      <c r="A636" s="885"/>
      <c r="B636" s="885"/>
      <c r="C636" s="885"/>
      <c r="D636" s="886"/>
      <c r="E636" s="920"/>
    </row>
    <row r="637" spans="1:6" ht="20.25">
      <c r="A637" s="885"/>
      <c r="B637" s="885"/>
      <c r="C637" s="885"/>
      <c r="D637" s="886"/>
      <c r="E637" s="920"/>
    </row>
    <row r="638" spans="1:6" ht="20.25">
      <c r="A638" s="885"/>
      <c r="B638" s="885"/>
      <c r="C638" s="885"/>
      <c r="D638" s="886"/>
      <c r="E638" s="920"/>
    </row>
    <row r="639" spans="1:6" ht="20.25">
      <c r="A639" s="885"/>
      <c r="B639" s="885"/>
      <c r="C639" s="885"/>
      <c r="D639" s="886"/>
      <c r="E639" s="920"/>
    </row>
    <row r="640" spans="1:6" ht="20.25">
      <c r="A640" s="885"/>
      <c r="B640" s="885"/>
      <c r="C640" s="885"/>
      <c r="D640" s="886"/>
      <c r="E640" s="920"/>
    </row>
    <row r="641" spans="1:5" ht="20.25">
      <c r="A641" s="885"/>
      <c r="B641" s="885"/>
      <c r="C641" s="885"/>
      <c r="D641" s="886"/>
      <c r="E641" s="920"/>
    </row>
    <row r="642" spans="1:5" ht="20.25">
      <c r="A642" s="885"/>
      <c r="B642" s="885"/>
      <c r="C642" s="955"/>
      <c r="D642" s="960"/>
      <c r="E642" s="925"/>
    </row>
    <row r="643" spans="1:5" ht="20.25">
      <c r="A643" s="887"/>
      <c r="B643" s="885"/>
      <c r="C643" s="955"/>
      <c r="D643" s="887"/>
      <c r="E643" s="925"/>
    </row>
    <row r="644" spans="1:5" ht="20.25">
      <c r="A644" s="885"/>
      <c r="B644" s="923"/>
      <c r="C644" s="885"/>
      <c r="D644" s="924"/>
      <c r="E644" s="925"/>
    </row>
    <row r="645" spans="1:5" ht="20.25">
      <c r="A645" s="885"/>
      <c r="B645" s="923"/>
      <c r="C645" s="885"/>
      <c r="D645" s="924"/>
      <c r="E645" s="925"/>
    </row>
    <row r="646" spans="1:5" ht="20.25">
      <c r="A646" s="885"/>
      <c r="B646" s="923"/>
      <c r="C646" s="885"/>
      <c r="D646" s="924"/>
      <c r="E646" s="925"/>
    </row>
    <row r="647" spans="1:5" ht="20.25">
      <c r="A647" s="885"/>
      <c r="B647" s="923"/>
      <c r="C647" s="885"/>
      <c r="D647" s="924"/>
      <c r="E647" s="925"/>
    </row>
    <row r="648" spans="1:5" ht="20.25">
      <c r="A648" s="885"/>
      <c r="B648" s="923"/>
      <c r="C648" s="885"/>
      <c r="D648" s="924"/>
      <c r="E648" s="925"/>
    </row>
    <row r="649" spans="1:5" ht="20.25">
      <c r="A649" s="885"/>
      <c r="B649" s="923"/>
      <c r="C649" s="885"/>
      <c r="D649" s="924"/>
      <c r="E649" s="925"/>
    </row>
    <row r="650" spans="1:5" ht="20.25">
      <c r="A650" s="926"/>
      <c r="B650" s="927"/>
      <c r="C650" s="926"/>
      <c r="D650" s="928"/>
      <c r="E650" s="929"/>
    </row>
    <row r="651" spans="1:5" ht="20.25">
      <c r="A651" s="913"/>
      <c r="B651" s="930"/>
      <c r="C651" s="926"/>
      <c r="D651" s="928"/>
      <c r="E651" s="929"/>
    </row>
    <row r="652" spans="1:5" ht="20.25">
      <c r="A652" s="931"/>
      <c r="B652" s="932"/>
      <c r="C652" s="1238" t="s">
        <v>835</v>
      </c>
      <c r="D652" s="1239"/>
      <c r="E652" s="941">
        <f>SUM(E626:E651)</f>
        <v>792833.55</v>
      </c>
    </row>
    <row r="653" spans="1:5" ht="20.25">
      <c r="A653" s="934" t="s">
        <v>23</v>
      </c>
      <c r="B653" s="932"/>
      <c r="C653" s="932"/>
      <c r="D653" s="932"/>
      <c r="E653" s="932"/>
    </row>
    <row r="654" spans="1:5" ht="20.25">
      <c r="A654" s="902" t="s">
        <v>0</v>
      </c>
      <c r="B654" s="903"/>
      <c r="C654" s="903"/>
      <c r="D654" s="904"/>
      <c r="E654" s="905"/>
    </row>
    <row r="655" spans="1:5" ht="20.25">
      <c r="A655" s="902" t="s">
        <v>1</v>
      </c>
      <c r="B655" s="903"/>
      <c r="C655" s="902" t="s">
        <v>2</v>
      </c>
      <c r="D655" s="904"/>
      <c r="E655" s="904"/>
    </row>
    <row r="656" spans="1:5" ht="20.25">
      <c r="A656" s="902"/>
      <c r="B656" s="906"/>
      <c r="C656" s="903"/>
      <c r="D656" s="905"/>
      <c r="E656" s="905"/>
    </row>
    <row r="657" spans="1:5" ht="20.25">
      <c r="A657" s="902"/>
      <c r="B657" s="906"/>
      <c r="C657" s="903"/>
      <c r="D657" s="905"/>
      <c r="E657" s="905"/>
    </row>
    <row r="658" spans="1:5" ht="20.25">
      <c r="A658" s="902" t="s">
        <v>3</v>
      </c>
      <c r="B658" s="906"/>
      <c r="C658" s="903"/>
      <c r="D658" s="905"/>
      <c r="E658" s="905"/>
    </row>
    <row r="659" spans="1:5" ht="20.25">
      <c r="A659" s="904"/>
      <c r="B659" s="907"/>
      <c r="C659" s="904"/>
      <c r="D659" s="905"/>
      <c r="E659" s="905"/>
    </row>
    <row r="660" spans="1:5" ht="20.25">
      <c r="A660" s="904" t="s">
        <v>95</v>
      </c>
      <c r="B660" s="907"/>
      <c r="C660" s="904"/>
      <c r="D660" s="905"/>
      <c r="E660" s="905"/>
    </row>
    <row r="661" spans="1:5" ht="20.25">
      <c r="A661" s="904" t="s">
        <v>5</v>
      </c>
      <c r="B661" s="904"/>
      <c r="C661" s="904"/>
      <c r="D661" s="905"/>
      <c r="E661" s="905"/>
    </row>
    <row r="662" spans="1:5" ht="20.25">
      <c r="A662" s="904" t="s">
        <v>6</v>
      </c>
      <c r="B662" s="905"/>
      <c r="C662" s="905"/>
      <c r="D662" s="905"/>
      <c r="E662" s="905"/>
    </row>
    <row r="663" spans="1:5" ht="20.25">
      <c r="A663" s="908" t="s">
        <v>7</v>
      </c>
      <c r="B663" s="909" t="s">
        <v>8</v>
      </c>
      <c r="C663" s="1238" t="s">
        <v>9</v>
      </c>
      <c r="D663" s="1240"/>
      <c r="E663" s="908" t="s">
        <v>10</v>
      </c>
    </row>
    <row r="664" spans="1:5" ht="20.25">
      <c r="A664" s="910"/>
      <c r="B664" s="911" t="s">
        <v>11</v>
      </c>
      <c r="C664" s="908"/>
      <c r="D664" s="912"/>
      <c r="E664" s="910" t="s">
        <v>12</v>
      </c>
    </row>
    <row r="665" spans="1:5" ht="20.25">
      <c r="A665" s="913"/>
      <c r="B665" s="914"/>
      <c r="C665" s="915" t="s">
        <v>13</v>
      </c>
      <c r="D665" s="916" t="s">
        <v>14</v>
      </c>
      <c r="E665" s="915"/>
    </row>
    <row r="666" spans="1:5" ht="20.25">
      <c r="A666" s="917" t="s">
        <v>96</v>
      </c>
      <c r="B666" s="917" t="s">
        <v>26</v>
      </c>
      <c r="C666" s="917" t="s">
        <v>17</v>
      </c>
      <c r="D666" s="918">
        <v>39340</v>
      </c>
      <c r="E666" s="936">
        <v>-3600</v>
      </c>
    </row>
    <row r="667" spans="1:5" ht="20.25">
      <c r="A667" s="885"/>
      <c r="B667" s="885" t="s">
        <v>26</v>
      </c>
      <c r="C667" s="885" t="s">
        <v>17</v>
      </c>
      <c r="D667" s="886">
        <v>39462</v>
      </c>
      <c r="E667" s="939">
        <v>-1438</v>
      </c>
    </row>
    <row r="668" spans="1:5" ht="20.25">
      <c r="A668" s="887"/>
      <c r="B668" s="885" t="s">
        <v>804</v>
      </c>
      <c r="C668" s="885" t="s">
        <v>98</v>
      </c>
      <c r="D668" s="886">
        <v>40847</v>
      </c>
      <c r="E668" s="937">
        <v>89646</v>
      </c>
    </row>
    <row r="669" spans="1:5" ht="20.25">
      <c r="A669" s="887"/>
      <c r="B669" s="885" t="s">
        <v>99</v>
      </c>
      <c r="C669" s="885" t="s">
        <v>17</v>
      </c>
      <c r="D669" s="886">
        <v>41258</v>
      </c>
      <c r="E669" s="939">
        <v>-6000</v>
      </c>
    </row>
    <row r="670" spans="1:5" ht="20.25">
      <c r="A670" s="887"/>
      <c r="B670" s="885" t="s">
        <v>27</v>
      </c>
      <c r="C670" s="885" t="s">
        <v>17</v>
      </c>
      <c r="D670" s="886">
        <v>42962</v>
      </c>
      <c r="E670" s="937">
        <v>360</v>
      </c>
    </row>
    <row r="671" spans="1:5" ht="20.25">
      <c r="A671" s="887"/>
      <c r="B671" s="1103" t="s">
        <v>18</v>
      </c>
      <c r="C671" s="885" t="s">
        <v>19</v>
      </c>
      <c r="D671" s="886">
        <v>43220</v>
      </c>
      <c r="E671" s="1168">
        <v>934889</v>
      </c>
    </row>
    <row r="672" spans="1:5" ht="20.25">
      <c r="A672" s="887"/>
      <c r="B672" s="1103" t="s">
        <v>18</v>
      </c>
      <c r="C672" s="885" t="s">
        <v>17</v>
      </c>
      <c r="D672" s="1043">
        <v>43235</v>
      </c>
      <c r="E672" s="937">
        <v>688963</v>
      </c>
    </row>
    <row r="673" spans="1:5" ht="20.25">
      <c r="A673" s="887"/>
      <c r="B673" s="1103" t="s">
        <v>18</v>
      </c>
      <c r="C673" s="885" t="s">
        <v>19</v>
      </c>
      <c r="D673" s="886">
        <v>43250</v>
      </c>
      <c r="E673" s="937">
        <v>1003586</v>
      </c>
    </row>
    <row r="674" spans="1:5" ht="20.25">
      <c r="A674" s="887"/>
      <c r="B674" s="885" t="s">
        <v>73</v>
      </c>
      <c r="C674" s="885" t="s">
        <v>54</v>
      </c>
      <c r="D674" s="886">
        <v>43281</v>
      </c>
      <c r="E674" s="937">
        <v>-1024099</v>
      </c>
    </row>
    <row r="675" spans="1:5" ht="20.25">
      <c r="A675" s="887"/>
      <c r="B675" s="1103" t="s">
        <v>18</v>
      </c>
      <c r="C675" s="885" t="s">
        <v>17</v>
      </c>
      <c r="D675" s="886">
        <v>43266</v>
      </c>
      <c r="E675" s="937">
        <v>921010</v>
      </c>
    </row>
    <row r="676" spans="1:5" ht="20.25">
      <c r="A676" s="887"/>
      <c r="B676" s="1103" t="s">
        <v>18</v>
      </c>
      <c r="C676" s="885" t="s">
        <v>19</v>
      </c>
      <c r="D676" s="886">
        <v>43281</v>
      </c>
      <c r="E676" s="937">
        <v>1162915</v>
      </c>
    </row>
    <row r="677" spans="1:5" ht="20.25">
      <c r="A677" s="887"/>
      <c r="B677" s="885"/>
      <c r="C677" s="885"/>
      <c r="D677" s="886"/>
      <c r="E677" s="937"/>
    </row>
    <row r="678" spans="1:5" ht="20.25">
      <c r="A678" s="887"/>
      <c r="B678" s="885"/>
      <c r="C678" s="885"/>
      <c r="D678" s="886"/>
      <c r="E678" s="937"/>
    </row>
    <row r="679" spans="1:5" ht="20.25">
      <c r="A679" s="887"/>
      <c r="B679" s="885"/>
      <c r="C679" s="885"/>
      <c r="D679" s="886"/>
      <c r="E679" s="937"/>
    </row>
    <row r="680" spans="1:5" ht="20.25">
      <c r="A680" s="887"/>
      <c r="B680" s="885"/>
      <c r="C680" s="885"/>
      <c r="D680" s="886"/>
      <c r="E680" s="937"/>
    </row>
    <row r="681" spans="1:5" ht="20.25">
      <c r="A681" s="885"/>
      <c r="B681" s="885"/>
      <c r="C681" s="955"/>
      <c r="D681" s="887"/>
      <c r="E681" s="925"/>
    </row>
    <row r="682" spans="1:5" ht="20.25">
      <c r="A682" s="887"/>
      <c r="B682" s="885"/>
      <c r="C682" s="955"/>
      <c r="D682" s="887"/>
      <c r="E682" s="925"/>
    </row>
    <row r="683" spans="1:5" ht="20.25">
      <c r="A683" s="887"/>
      <c r="B683" s="923"/>
      <c r="C683" s="955"/>
      <c r="D683" s="956"/>
      <c r="E683" s="925"/>
    </row>
    <row r="684" spans="1:5" ht="20.25">
      <c r="A684" s="885"/>
      <c r="B684" s="923"/>
      <c r="C684" s="885"/>
      <c r="D684" s="924"/>
      <c r="E684" s="925"/>
    </row>
    <row r="685" spans="1:5" ht="20.25">
      <c r="A685" s="885"/>
      <c r="B685" s="923"/>
      <c r="C685" s="885"/>
      <c r="D685" s="924"/>
      <c r="E685" s="925"/>
    </row>
    <row r="686" spans="1:5" ht="20.25">
      <c r="A686" s="885"/>
      <c r="B686" s="923"/>
      <c r="C686" s="885"/>
      <c r="D686" s="924"/>
      <c r="E686" s="925"/>
    </row>
    <row r="687" spans="1:5" ht="20.25">
      <c r="A687" s="885"/>
      <c r="B687" s="923"/>
      <c r="C687" s="885"/>
      <c r="D687" s="924"/>
      <c r="E687" s="925"/>
    </row>
    <row r="688" spans="1:5" ht="20.25">
      <c r="A688" s="885"/>
      <c r="B688" s="923"/>
      <c r="C688" s="885"/>
      <c r="D688" s="924"/>
      <c r="E688" s="925"/>
    </row>
    <row r="689" spans="1:5" ht="20.25">
      <c r="A689" s="885"/>
      <c r="B689" s="923"/>
      <c r="C689" s="885"/>
      <c r="D689" s="924"/>
      <c r="E689" s="925"/>
    </row>
    <row r="690" spans="1:5" ht="20.25">
      <c r="A690" s="926"/>
      <c r="B690" s="927"/>
      <c r="C690" s="926"/>
      <c r="D690" s="928"/>
      <c r="E690" s="929"/>
    </row>
    <row r="691" spans="1:5" ht="20.25">
      <c r="A691" s="913"/>
      <c r="B691" s="930"/>
      <c r="C691" s="926"/>
      <c r="D691" s="928"/>
      <c r="E691" s="929"/>
    </row>
    <row r="692" spans="1:5" ht="20.25">
      <c r="A692" s="931"/>
      <c r="B692" s="932"/>
      <c r="C692" s="1238" t="s">
        <v>835</v>
      </c>
      <c r="D692" s="1239"/>
      <c r="E692" s="941">
        <f>SUM(E666:E691)</f>
        <v>3766232</v>
      </c>
    </row>
    <row r="693" spans="1:5" ht="20.25">
      <c r="A693" s="934" t="s">
        <v>23</v>
      </c>
      <c r="B693" s="932"/>
      <c r="C693" s="932"/>
      <c r="D693" s="932"/>
      <c r="E693" s="932"/>
    </row>
    <row r="694" spans="1:5" ht="20.25">
      <c r="A694" s="902" t="s">
        <v>0</v>
      </c>
      <c r="B694" s="903"/>
      <c r="C694" s="903"/>
      <c r="D694" s="904"/>
      <c r="E694" s="905"/>
    </row>
    <row r="695" spans="1:5" ht="20.25">
      <c r="A695" s="902" t="s">
        <v>1</v>
      </c>
      <c r="B695" s="903"/>
      <c r="C695" s="902" t="s">
        <v>2</v>
      </c>
      <c r="D695" s="904"/>
      <c r="E695" s="904"/>
    </row>
    <row r="696" spans="1:5" ht="20.25">
      <c r="A696" s="902"/>
      <c r="B696" s="906"/>
      <c r="C696" s="903"/>
      <c r="D696" s="905"/>
      <c r="E696" s="905"/>
    </row>
    <row r="697" spans="1:5" ht="20.25">
      <c r="A697" s="902"/>
      <c r="B697" s="906"/>
      <c r="C697" s="903"/>
      <c r="D697" s="905"/>
      <c r="E697" s="905"/>
    </row>
    <row r="698" spans="1:5" ht="20.25">
      <c r="A698" s="902" t="s">
        <v>3</v>
      </c>
      <c r="B698" s="906"/>
      <c r="C698" s="903"/>
      <c r="D698" s="905"/>
      <c r="E698" s="905"/>
    </row>
    <row r="699" spans="1:5" ht="20.25">
      <c r="A699" s="904"/>
      <c r="B699" s="907"/>
      <c r="C699" s="904"/>
      <c r="D699" s="905"/>
      <c r="E699" s="905"/>
    </row>
    <row r="700" spans="1:5" ht="20.25">
      <c r="A700" s="904" t="s">
        <v>100</v>
      </c>
      <c r="B700" s="907"/>
      <c r="C700" s="904"/>
      <c r="D700" s="905"/>
      <c r="E700" s="905"/>
    </row>
    <row r="701" spans="1:5" ht="20.25">
      <c r="A701" s="904" t="s">
        <v>5</v>
      </c>
      <c r="B701" s="904"/>
      <c r="C701" s="904"/>
      <c r="D701" s="905"/>
      <c r="E701" s="905"/>
    </row>
    <row r="702" spans="1:5" ht="20.25">
      <c r="A702" s="904" t="s">
        <v>6</v>
      </c>
      <c r="B702" s="905"/>
      <c r="C702" s="905"/>
      <c r="D702" s="905"/>
      <c r="E702" s="905"/>
    </row>
    <row r="703" spans="1:5" ht="20.25">
      <c r="A703" s="908" t="s">
        <v>7</v>
      </c>
      <c r="B703" s="909" t="s">
        <v>8</v>
      </c>
      <c r="C703" s="1238" t="s">
        <v>9</v>
      </c>
      <c r="D703" s="1240"/>
      <c r="E703" s="908" t="s">
        <v>10</v>
      </c>
    </row>
    <row r="704" spans="1:5" ht="20.25">
      <c r="A704" s="910"/>
      <c r="B704" s="911" t="s">
        <v>11</v>
      </c>
      <c r="C704" s="908"/>
      <c r="D704" s="912"/>
      <c r="E704" s="910" t="s">
        <v>12</v>
      </c>
    </row>
    <row r="705" spans="1:6" ht="20.25">
      <c r="A705" s="913"/>
      <c r="B705" s="914"/>
      <c r="C705" s="915" t="s">
        <v>13</v>
      </c>
      <c r="D705" s="916" t="s">
        <v>14</v>
      </c>
      <c r="E705" s="915"/>
    </row>
    <row r="706" spans="1:6" ht="20.25">
      <c r="A706" s="917" t="s">
        <v>101</v>
      </c>
      <c r="B706" s="917" t="s">
        <v>26</v>
      </c>
      <c r="C706" s="885" t="s">
        <v>17</v>
      </c>
      <c r="D706" s="918">
        <v>38383</v>
      </c>
      <c r="E706" s="919">
        <v>-4500</v>
      </c>
    </row>
    <row r="707" spans="1:6" ht="20.25">
      <c r="A707" s="885"/>
      <c r="B707" s="885" t="s">
        <v>26</v>
      </c>
      <c r="C707" s="885" t="s">
        <v>17</v>
      </c>
      <c r="D707" s="886">
        <v>38640</v>
      </c>
      <c r="E707" s="920">
        <v>-12879.02</v>
      </c>
    </row>
    <row r="708" spans="1:6" ht="20.25">
      <c r="A708" s="887"/>
      <c r="B708" s="885" t="s">
        <v>26</v>
      </c>
      <c r="C708" s="885" t="s">
        <v>19</v>
      </c>
      <c r="D708" s="886">
        <v>38656</v>
      </c>
      <c r="E708" s="920">
        <v>-12879.02</v>
      </c>
    </row>
    <row r="709" spans="1:6" ht="20.25">
      <c r="A709" s="887"/>
      <c r="B709" s="885" t="s">
        <v>26</v>
      </c>
      <c r="C709" s="885" t="s">
        <v>17</v>
      </c>
      <c r="D709" s="886">
        <v>39097</v>
      </c>
      <c r="E709" s="920">
        <v>-900</v>
      </c>
    </row>
    <row r="710" spans="1:6" ht="20.25">
      <c r="A710" s="887"/>
      <c r="B710" s="885" t="s">
        <v>26</v>
      </c>
      <c r="C710" s="885" t="s">
        <v>17</v>
      </c>
      <c r="D710" s="886">
        <v>39828</v>
      </c>
      <c r="E710" s="920">
        <v>-576</v>
      </c>
    </row>
    <row r="711" spans="1:6" ht="20.25">
      <c r="A711" s="887"/>
      <c r="B711" s="1103" t="s">
        <v>18</v>
      </c>
      <c r="C711" s="885" t="s">
        <v>19</v>
      </c>
      <c r="D711" s="886">
        <v>43220</v>
      </c>
      <c r="E711" s="638">
        <v>309196</v>
      </c>
      <c r="F711" s="1564">
        <v>43282</v>
      </c>
    </row>
    <row r="712" spans="1:6" ht="20.25">
      <c r="A712" s="887"/>
      <c r="B712" s="1103" t="s">
        <v>18</v>
      </c>
      <c r="C712" s="885" t="s">
        <v>17</v>
      </c>
      <c r="D712" s="922">
        <v>43235</v>
      </c>
      <c r="E712" s="638">
        <v>659697</v>
      </c>
      <c r="F712" s="1554"/>
    </row>
    <row r="713" spans="1:6" ht="20.25">
      <c r="A713" s="887"/>
      <c r="B713" s="1103" t="s">
        <v>18</v>
      </c>
      <c r="C713" s="885" t="s">
        <v>19</v>
      </c>
      <c r="D713" s="922">
        <v>43250</v>
      </c>
      <c r="E713" s="638">
        <v>300000</v>
      </c>
      <c r="F713" s="1554"/>
    </row>
    <row r="714" spans="1:6" ht="20.25">
      <c r="A714" s="887"/>
      <c r="B714" s="1186" t="s">
        <v>73</v>
      </c>
      <c r="C714" s="885" t="s">
        <v>809</v>
      </c>
      <c r="D714" s="922">
        <v>43281</v>
      </c>
      <c r="E714" s="638">
        <v>-359697</v>
      </c>
    </row>
    <row r="715" spans="1:6" ht="20.25">
      <c r="A715" s="887"/>
      <c r="B715" s="1103" t="s">
        <v>18</v>
      </c>
      <c r="C715" s="885" t="s">
        <v>17</v>
      </c>
      <c r="D715" s="886">
        <v>43266</v>
      </c>
      <c r="E715" s="920">
        <v>492207</v>
      </c>
    </row>
    <row r="716" spans="1:6" ht="20.25">
      <c r="A716" s="887"/>
      <c r="B716" s="1103" t="s">
        <v>18</v>
      </c>
      <c r="C716" s="885" t="s">
        <v>19</v>
      </c>
      <c r="D716" s="886">
        <v>43281</v>
      </c>
      <c r="E716" s="920">
        <v>649421</v>
      </c>
    </row>
    <row r="717" spans="1:6" ht="20.25">
      <c r="A717" s="887"/>
      <c r="B717" s="923"/>
      <c r="C717" s="885"/>
      <c r="D717" s="922"/>
      <c r="E717" s="920"/>
    </row>
    <row r="718" spans="1:6" ht="20.25">
      <c r="A718" s="887"/>
      <c r="B718" s="923"/>
      <c r="C718" s="885"/>
      <c r="D718" s="922"/>
      <c r="E718" s="920"/>
    </row>
    <row r="719" spans="1:6" ht="20.25">
      <c r="A719" s="887"/>
      <c r="B719" s="923"/>
      <c r="C719" s="885"/>
      <c r="D719" s="922"/>
      <c r="E719" s="920"/>
    </row>
    <row r="720" spans="1:6" ht="20.25">
      <c r="A720" s="887"/>
      <c r="B720" s="923"/>
      <c r="C720" s="885"/>
      <c r="D720" s="922"/>
      <c r="E720" s="920"/>
    </row>
    <row r="721" spans="1:5" ht="20.25">
      <c r="A721" s="887"/>
      <c r="B721" s="923"/>
      <c r="C721" s="885"/>
      <c r="D721" s="922"/>
      <c r="E721" s="920"/>
    </row>
    <row r="722" spans="1:5" ht="20.25">
      <c r="A722" s="887"/>
      <c r="B722" s="923"/>
      <c r="C722" s="885"/>
      <c r="D722" s="922"/>
      <c r="E722" s="920"/>
    </row>
    <row r="723" spans="1:5" ht="20.25">
      <c r="A723" s="887"/>
      <c r="B723" s="923"/>
      <c r="C723" s="885"/>
      <c r="D723" s="922"/>
      <c r="E723" s="920"/>
    </row>
    <row r="724" spans="1:5" ht="20.25">
      <c r="A724" s="887"/>
      <c r="B724" s="923"/>
      <c r="C724" s="885"/>
      <c r="D724" s="922"/>
      <c r="E724" s="920"/>
    </row>
    <row r="725" spans="1:5" ht="20.25">
      <c r="A725" s="887"/>
      <c r="B725" s="923"/>
      <c r="C725" s="885"/>
      <c r="D725" s="922"/>
      <c r="E725" s="920"/>
    </row>
    <row r="726" spans="1:5" ht="20.25">
      <c r="A726" s="885"/>
      <c r="B726" s="923"/>
      <c r="C726" s="885"/>
      <c r="D726" s="924"/>
      <c r="E726" s="925"/>
    </row>
    <row r="727" spans="1:5" ht="20.25">
      <c r="A727" s="885"/>
      <c r="B727" s="923"/>
      <c r="C727" s="885"/>
      <c r="D727" s="924"/>
      <c r="E727" s="925"/>
    </row>
    <row r="728" spans="1:5" ht="20.25">
      <c r="A728" s="885"/>
      <c r="B728" s="923"/>
      <c r="C728" s="885"/>
      <c r="D728" s="924"/>
      <c r="E728" s="925"/>
    </row>
    <row r="729" spans="1:5" ht="20.25">
      <c r="A729" s="885"/>
      <c r="B729" s="923"/>
      <c r="C729" s="885"/>
      <c r="D729" s="924"/>
      <c r="E729" s="925"/>
    </row>
    <row r="730" spans="1:5" ht="20.25">
      <c r="A730" s="885"/>
      <c r="B730" s="923"/>
      <c r="C730" s="885"/>
      <c r="D730" s="924"/>
      <c r="E730" s="925"/>
    </row>
    <row r="731" spans="1:5" ht="20.25">
      <c r="A731" s="926"/>
      <c r="B731" s="927"/>
      <c r="C731" s="926"/>
      <c r="D731" s="928"/>
      <c r="E731" s="929"/>
    </row>
    <row r="732" spans="1:5" ht="20.25">
      <c r="A732" s="913"/>
      <c r="B732" s="930"/>
      <c r="C732" s="913"/>
      <c r="D732" s="928"/>
      <c r="E732" s="929"/>
    </row>
    <row r="733" spans="1:5" ht="20.25">
      <c r="A733" s="931"/>
      <c r="B733" s="932"/>
      <c r="C733" s="1238" t="s">
        <v>835</v>
      </c>
      <c r="D733" s="1239"/>
      <c r="E733" s="941">
        <f>SUM(E706:E732)</f>
        <v>2019089.96</v>
      </c>
    </row>
    <row r="734" spans="1:5" ht="20.25">
      <c r="A734" s="934" t="s">
        <v>23</v>
      </c>
      <c r="B734" s="932"/>
      <c r="C734" s="932"/>
      <c r="D734" s="932"/>
      <c r="E734" s="932"/>
    </row>
    <row r="735" spans="1:5" ht="20.25">
      <c r="A735" s="902" t="s">
        <v>0</v>
      </c>
      <c r="B735" s="903"/>
      <c r="C735" s="903"/>
      <c r="D735" s="904"/>
      <c r="E735" s="905"/>
    </row>
    <row r="736" spans="1:5" ht="20.25">
      <c r="A736" s="902" t="s">
        <v>1</v>
      </c>
      <c r="B736" s="903"/>
      <c r="C736" s="902" t="s">
        <v>2</v>
      </c>
      <c r="D736" s="904"/>
      <c r="E736" s="904"/>
    </row>
    <row r="737" spans="1:5" ht="20.25">
      <c r="A737" s="902"/>
      <c r="B737" s="906"/>
      <c r="C737" s="903"/>
      <c r="D737" s="905"/>
      <c r="E737" s="905"/>
    </row>
    <row r="738" spans="1:5" ht="20.25">
      <c r="A738" s="902"/>
      <c r="B738" s="906"/>
      <c r="C738" s="903"/>
      <c r="D738" s="905"/>
      <c r="E738" s="905"/>
    </row>
    <row r="739" spans="1:5" ht="20.25">
      <c r="A739" s="902" t="s">
        <v>3</v>
      </c>
      <c r="B739" s="906"/>
      <c r="C739" s="903"/>
      <c r="D739" s="905"/>
      <c r="E739" s="905"/>
    </row>
    <row r="740" spans="1:5" ht="20.25">
      <c r="A740" s="904" t="s">
        <v>102</v>
      </c>
      <c r="B740" s="907"/>
      <c r="C740" s="904"/>
      <c r="D740" s="905"/>
      <c r="E740" s="905"/>
    </row>
    <row r="741" spans="1:5" ht="20.25">
      <c r="A741" s="904" t="s">
        <v>5</v>
      </c>
      <c r="B741" s="904"/>
      <c r="C741" s="904"/>
      <c r="D741" s="905"/>
      <c r="E741" s="905"/>
    </row>
    <row r="742" spans="1:5" ht="20.25">
      <c r="A742" s="904" t="s">
        <v>6</v>
      </c>
      <c r="B742" s="905"/>
      <c r="C742" s="905"/>
      <c r="D742" s="905"/>
      <c r="E742" s="905"/>
    </row>
    <row r="743" spans="1:5" ht="20.25">
      <c r="A743" s="908" t="s">
        <v>7</v>
      </c>
      <c r="B743" s="909" t="s">
        <v>8</v>
      </c>
      <c r="C743" s="1238" t="s">
        <v>9</v>
      </c>
      <c r="D743" s="1239"/>
      <c r="E743" s="908" t="s">
        <v>10</v>
      </c>
    </row>
    <row r="744" spans="1:5" ht="20.25">
      <c r="A744" s="910"/>
      <c r="B744" s="911" t="s">
        <v>11</v>
      </c>
      <c r="C744" s="908"/>
      <c r="D744" s="912"/>
      <c r="E744" s="910" t="s">
        <v>12</v>
      </c>
    </row>
    <row r="745" spans="1:5" ht="20.25">
      <c r="A745" s="913"/>
      <c r="B745" s="914"/>
      <c r="C745" s="915" t="s">
        <v>13</v>
      </c>
      <c r="D745" s="916" t="s">
        <v>14</v>
      </c>
      <c r="E745" s="915"/>
    </row>
    <row r="746" spans="1:5" ht="20.25">
      <c r="A746" s="917" t="s">
        <v>103</v>
      </c>
      <c r="B746" s="917" t="s">
        <v>104</v>
      </c>
      <c r="C746" s="885" t="s">
        <v>17</v>
      </c>
      <c r="D746" s="918">
        <v>39340</v>
      </c>
      <c r="E746" s="964">
        <v>1209</v>
      </c>
    </row>
    <row r="747" spans="1:5" ht="20.25">
      <c r="A747" s="885"/>
      <c r="B747" s="885" t="s">
        <v>34</v>
      </c>
      <c r="C747" s="885" t="s">
        <v>33</v>
      </c>
      <c r="D747" s="886">
        <v>39416</v>
      </c>
      <c r="E747" s="965">
        <v>-1318.2</v>
      </c>
    </row>
    <row r="748" spans="1:5" ht="20.25">
      <c r="A748" s="885"/>
      <c r="B748" s="885" t="s">
        <v>34</v>
      </c>
      <c r="C748" s="885" t="s">
        <v>17</v>
      </c>
      <c r="D748" s="886">
        <v>39431</v>
      </c>
      <c r="E748" s="965">
        <v>-6840</v>
      </c>
    </row>
    <row r="749" spans="1:5" ht="20.25">
      <c r="A749" s="885"/>
      <c r="B749" s="885" t="s">
        <v>34</v>
      </c>
      <c r="C749" s="885" t="s">
        <v>33</v>
      </c>
      <c r="D749" s="886">
        <v>39447</v>
      </c>
      <c r="E749" s="889">
        <v>631.20000000000005</v>
      </c>
    </row>
    <row r="750" spans="1:5" ht="20.25">
      <c r="A750" s="885"/>
      <c r="B750" s="885" t="s">
        <v>104</v>
      </c>
      <c r="C750" s="885" t="s">
        <v>33</v>
      </c>
      <c r="D750" s="886">
        <v>39568</v>
      </c>
      <c r="E750" s="889">
        <v>300</v>
      </c>
    </row>
    <row r="751" spans="1:5" ht="20.25">
      <c r="A751" s="885"/>
      <c r="B751" s="885" t="s">
        <v>105</v>
      </c>
      <c r="C751" s="885" t="s">
        <v>33</v>
      </c>
      <c r="D751" s="886">
        <v>39691</v>
      </c>
      <c r="E751" s="965">
        <v>-7112.1</v>
      </c>
    </row>
    <row r="752" spans="1:5" ht="20.25">
      <c r="A752" s="885"/>
      <c r="B752" s="885" t="s">
        <v>104</v>
      </c>
      <c r="C752" s="885" t="s">
        <v>17</v>
      </c>
      <c r="D752" s="886">
        <v>39706</v>
      </c>
      <c r="E752" s="889">
        <v>5917</v>
      </c>
    </row>
    <row r="753" spans="1:6" ht="20.25">
      <c r="A753" s="885"/>
      <c r="B753" s="885" t="s">
        <v>104</v>
      </c>
      <c r="C753" s="885" t="s">
        <v>33</v>
      </c>
      <c r="D753" s="886">
        <v>39721</v>
      </c>
      <c r="E753" s="889">
        <v>17820</v>
      </c>
      <c r="F753" s="882"/>
    </row>
    <row r="754" spans="1:6" ht="20.25">
      <c r="A754" s="885"/>
      <c r="B754" s="885" t="s">
        <v>105</v>
      </c>
      <c r="C754" s="885" t="s">
        <v>17</v>
      </c>
      <c r="D754" s="886">
        <v>39797</v>
      </c>
      <c r="E754" s="965">
        <v>-100</v>
      </c>
      <c r="F754" s="882"/>
    </row>
    <row r="755" spans="1:6" ht="20.25">
      <c r="A755" s="885"/>
      <c r="B755" s="885" t="s">
        <v>105</v>
      </c>
      <c r="C755" s="885" t="s">
        <v>17</v>
      </c>
      <c r="D755" s="886">
        <v>39859</v>
      </c>
      <c r="E755" s="965">
        <v>-291</v>
      </c>
      <c r="F755" s="882"/>
    </row>
    <row r="756" spans="1:6" ht="20.25">
      <c r="A756" s="885"/>
      <c r="B756" s="885" t="s">
        <v>104</v>
      </c>
      <c r="C756" s="885" t="s">
        <v>33</v>
      </c>
      <c r="D756" s="886">
        <v>39872</v>
      </c>
      <c r="E756" s="889">
        <v>100</v>
      </c>
      <c r="F756" s="882"/>
    </row>
    <row r="757" spans="1:6" ht="20.25">
      <c r="A757" s="885"/>
      <c r="B757" s="885" t="s">
        <v>104</v>
      </c>
      <c r="C757" s="885" t="s">
        <v>17</v>
      </c>
      <c r="D757" s="886">
        <v>39887</v>
      </c>
      <c r="E757" s="889">
        <v>1970</v>
      </c>
      <c r="F757" s="882"/>
    </row>
    <row r="758" spans="1:6" ht="20.25">
      <c r="A758" s="887"/>
      <c r="B758" s="885" t="s">
        <v>34</v>
      </c>
      <c r="C758" s="885" t="s">
        <v>17</v>
      </c>
      <c r="D758" s="886">
        <v>39979</v>
      </c>
      <c r="E758" s="965">
        <v>-960</v>
      </c>
      <c r="F758" s="882"/>
    </row>
    <row r="759" spans="1:6" ht="20.25">
      <c r="A759" s="887"/>
      <c r="B759" s="885" t="s">
        <v>105</v>
      </c>
      <c r="C759" s="885" t="s">
        <v>33</v>
      </c>
      <c r="D759" s="886">
        <v>40025</v>
      </c>
      <c r="E759" s="965">
        <v>-4868</v>
      </c>
      <c r="F759" s="882"/>
    </row>
    <row r="760" spans="1:6" ht="20.25">
      <c r="A760" s="887"/>
      <c r="B760" s="885" t="s">
        <v>34</v>
      </c>
      <c r="C760" s="885" t="s">
        <v>17</v>
      </c>
      <c r="D760" s="886">
        <v>40101</v>
      </c>
      <c r="E760" s="965">
        <v>-25737</v>
      </c>
      <c r="F760" s="882"/>
    </row>
    <row r="761" spans="1:6" ht="20.25">
      <c r="A761" s="887"/>
      <c r="B761" s="885" t="s">
        <v>105</v>
      </c>
      <c r="C761" s="885" t="s">
        <v>33</v>
      </c>
      <c r="D761" s="886">
        <v>40117</v>
      </c>
      <c r="E761" s="965">
        <v>-15457</v>
      </c>
      <c r="F761" s="882"/>
    </row>
    <row r="762" spans="1:6" ht="20.25">
      <c r="A762" s="887"/>
      <c r="B762" s="885" t="s">
        <v>106</v>
      </c>
      <c r="C762" s="885" t="s">
        <v>107</v>
      </c>
      <c r="D762" s="886">
        <v>40313</v>
      </c>
      <c r="E762" s="965">
        <v>-676457</v>
      </c>
      <c r="F762" s="882"/>
    </row>
    <row r="763" spans="1:6" ht="20.25">
      <c r="A763" s="887"/>
      <c r="B763" s="885" t="s">
        <v>105</v>
      </c>
      <c r="C763" s="885" t="s">
        <v>33</v>
      </c>
      <c r="D763" s="886">
        <v>40451</v>
      </c>
      <c r="E763" s="965">
        <v>-140</v>
      </c>
      <c r="F763" s="882"/>
    </row>
    <row r="764" spans="1:6" ht="20.25">
      <c r="A764" s="885"/>
      <c r="B764" s="885" t="s">
        <v>108</v>
      </c>
      <c r="C764" s="885" t="s">
        <v>33</v>
      </c>
      <c r="D764" s="886">
        <v>40633</v>
      </c>
      <c r="E764" s="889">
        <v>200</v>
      </c>
      <c r="F764" s="882"/>
    </row>
    <row r="765" spans="1:6" ht="20.25">
      <c r="A765" s="887"/>
      <c r="B765" s="885" t="s">
        <v>109</v>
      </c>
      <c r="C765" s="885" t="s">
        <v>33</v>
      </c>
      <c r="D765" s="886">
        <v>42308</v>
      </c>
      <c r="E765" s="966">
        <v>-3112</v>
      </c>
      <c r="F765" s="882"/>
    </row>
    <row r="766" spans="1:6" ht="20.25">
      <c r="A766" s="887"/>
      <c r="B766" s="885" t="s">
        <v>18</v>
      </c>
      <c r="C766" s="885" t="s">
        <v>19</v>
      </c>
      <c r="D766" s="1043">
        <v>43190</v>
      </c>
      <c r="E766" s="889">
        <v>1</v>
      </c>
      <c r="F766" s="882"/>
    </row>
    <row r="767" spans="1:6" ht="21">
      <c r="A767" s="887"/>
      <c r="B767" s="885" t="s">
        <v>18</v>
      </c>
      <c r="C767" s="885" t="s">
        <v>17</v>
      </c>
      <c r="D767" s="886">
        <v>43235</v>
      </c>
      <c r="E767" s="890">
        <v>2938407</v>
      </c>
      <c r="F767" s="1217" t="s">
        <v>839</v>
      </c>
    </row>
    <row r="768" spans="1:6" ht="21">
      <c r="A768" s="887"/>
      <c r="B768" s="885" t="s">
        <v>18</v>
      </c>
      <c r="C768" s="885" t="s">
        <v>19</v>
      </c>
      <c r="D768" s="886">
        <v>43250</v>
      </c>
      <c r="E768" s="890">
        <v>-3296027</v>
      </c>
      <c r="F768" s="1217">
        <v>3624</v>
      </c>
    </row>
    <row r="769" spans="1:6" ht="20.25">
      <c r="A769" s="887"/>
      <c r="B769" s="1103" t="s">
        <v>18</v>
      </c>
      <c r="C769" s="885" t="s">
        <v>17</v>
      </c>
      <c r="D769" s="886">
        <v>43266</v>
      </c>
      <c r="E769" s="890">
        <v>2760404</v>
      </c>
      <c r="F769">
        <v>3696</v>
      </c>
    </row>
    <row r="770" spans="1:6" ht="20.25">
      <c r="A770" s="887"/>
      <c r="B770" s="1103" t="s">
        <v>18</v>
      </c>
      <c r="C770" s="885" t="s">
        <v>19</v>
      </c>
      <c r="D770" s="886">
        <v>43281</v>
      </c>
      <c r="E770" s="890">
        <v>2114426</v>
      </c>
      <c r="F770" s="882" t="s">
        <v>839</v>
      </c>
    </row>
    <row r="771" spans="1:6" ht="20.25">
      <c r="A771" s="887"/>
      <c r="B771" s="885"/>
      <c r="C771" s="885"/>
      <c r="D771" s="886"/>
      <c r="E771" s="889"/>
    </row>
    <row r="772" spans="1:6" ht="20.25">
      <c r="A772" s="969"/>
      <c r="B772" s="946"/>
      <c r="C772" s="885"/>
      <c r="D772" s="886"/>
      <c r="E772" s="889"/>
    </row>
    <row r="773" spans="1:6" ht="20.25">
      <c r="A773" s="932"/>
      <c r="B773" s="932"/>
      <c r="C773" s="1238" t="s">
        <v>835</v>
      </c>
      <c r="D773" s="1239"/>
      <c r="E773" s="957">
        <f>SUM(E746:E772)</f>
        <v>3802965.9</v>
      </c>
    </row>
    <row r="774" spans="1:6" ht="20.25">
      <c r="A774" s="934" t="s">
        <v>23</v>
      </c>
      <c r="B774" s="932"/>
      <c r="C774" s="932"/>
      <c r="D774" s="932"/>
      <c r="E774" s="932"/>
    </row>
    <row r="775" spans="1:6" ht="20.25">
      <c r="A775" s="934"/>
      <c r="B775" s="932"/>
      <c r="C775" s="932"/>
      <c r="D775" s="932"/>
      <c r="E775" s="932"/>
    </row>
    <row r="776" spans="1:6" ht="20.25">
      <c r="A776" s="902" t="s">
        <v>0</v>
      </c>
      <c r="B776" s="903"/>
      <c r="C776" s="903"/>
      <c r="D776" s="904"/>
      <c r="E776" s="905"/>
    </row>
    <row r="777" spans="1:6" ht="20.25">
      <c r="A777" s="902" t="s">
        <v>1</v>
      </c>
      <c r="B777" s="903"/>
      <c r="C777" s="902" t="s">
        <v>2</v>
      </c>
      <c r="D777" s="904"/>
      <c r="E777" s="904"/>
    </row>
    <row r="778" spans="1:6" ht="20.25">
      <c r="A778" s="902"/>
      <c r="B778" s="906"/>
      <c r="C778" s="903"/>
      <c r="D778" s="905"/>
      <c r="E778" s="905"/>
    </row>
    <row r="779" spans="1:6" ht="20.25">
      <c r="A779" s="902"/>
      <c r="B779" s="906"/>
      <c r="C779" s="903"/>
      <c r="D779" s="905"/>
      <c r="E779" s="905"/>
    </row>
    <row r="780" spans="1:6" ht="20.25">
      <c r="A780" s="902" t="s">
        <v>3</v>
      </c>
      <c r="B780" s="906"/>
      <c r="C780" s="903"/>
      <c r="D780" s="905"/>
      <c r="E780" s="905"/>
    </row>
    <row r="781" spans="1:6" ht="20.25">
      <c r="A781" s="904"/>
      <c r="B781" s="907"/>
      <c r="C781" s="904"/>
      <c r="D781" s="905"/>
      <c r="E781" s="905"/>
    </row>
    <row r="782" spans="1:6" ht="20.25">
      <c r="A782" s="904" t="s">
        <v>110</v>
      </c>
      <c r="B782" s="907"/>
      <c r="C782" s="904"/>
      <c r="D782" s="905"/>
      <c r="E782" s="905"/>
    </row>
    <row r="783" spans="1:6" ht="20.25">
      <c r="A783" s="904" t="s">
        <v>5</v>
      </c>
      <c r="B783" s="904"/>
      <c r="C783" s="904"/>
      <c r="D783" s="905"/>
      <c r="E783" s="905"/>
    </row>
    <row r="784" spans="1:6" ht="20.25">
      <c r="A784" s="904" t="s">
        <v>6</v>
      </c>
      <c r="B784" s="905"/>
      <c r="C784" s="905"/>
      <c r="D784" s="905"/>
      <c r="E784" s="905"/>
    </row>
    <row r="785" spans="1:5" ht="20.25">
      <c r="A785" s="908" t="s">
        <v>7</v>
      </c>
      <c r="B785" s="909" t="s">
        <v>8</v>
      </c>
      <c r="C785" s="1238" t="s">
        <v>9</v>
      </c>
      <c r="D785" s="1240"/>
      <c r="E785" s="908" t="s">
        <v>10</v>
      </c>
    </row>
    <row r="786" spans="1:5" ht="20.25">
      <c r="A786" s="910"/>
      <c r="B786" s="911" t="s">
        <v>11</v>
      </c>
      <c r="C786" s="908"/>
      <c r="D786" s="912"/>
      <c r="E786" s="910" t="s">
        <v>12</v>
      </c>
    </row>
    <row r="787" spans="1:5" ht="20.25">
      <c r="A787" s="913"/>
      <c r="B787" s="914"/>
      <c r="C787" s="915" t="s">
        <v>13</v>
      </c>
      <c r="D787" s="916" t="s">
        <v>14</v>
      </c>
      <c r="E787" s="915"/>
    </row>
    <row r="788" spans="1:5" ht="20.25">
      <c r="A788" s="917" t="s">
        <v>111</v>
      </c>
      <c r="B788" s="917" t="s">
        <v>104</v>
      </c>
      <c r="C788" s="917" t="s">
        <v>19</v>
      </c>
      <c r="D788" s="918">
        <v>38868</v>
      </c>
      <c r="E788" s="1094">
        <v>100</v>
      </c>
    </row>
    <row r="789" spans="1:5" ht="20.25">
      <c r="A789" s="885"/>
      <c r="B789" s="885" t="s">
        <v>20</v>
      </c>
      <c r="C789" s="885" t="s">
        <v>33</v>
      </c>
      <c r="D789" s="886">
        <v>40209</v>
      </c>
      <c r="E789" s="1095">
        <v>-6963</v>
      </c>
    </row>
    <row r="790" spans="1:5" ht="20.25">
      <c r="A790" s="887"/>
      <c r="B790" s="885" t="s">
        <v>112</v>
      </c>
      <c r="C790" s="885" t="s">
        <v>33</v>
      </c>
      <c r="D790" s="886">
        <v>40237</v>
      </c>
      <c r="E790" s="1095">
        <v>-863</v>
      </c>
    </row>
    <row r="791" spans="1:5" ht="20.25">
      <c r="A791" s="887"/>
      <c r="B791" s="885" t="s">
        <v>20</v>
      </c>
      <c r="C791" s="885" t="s">
        <v>113</v>
      </c>
      <c r="D791" s="886">
        <v>40739</v>
      </c>
      <c r="E791" s="1096">
        <v>-7820</v>
      </c>
    </row>
    <row r="792" spans="1:5" ht="20.25">
      <c r="A792" s="887"/>
      <c r="B792" s="885" t="s">
        <v>106</v>
      </c>
      <c r="C792" s="885" t="s">
        <v>114</v>
      </c>
      <c r="D792" s="886">
        <v>41455</v>
      </c>
      <c r="E792" s="1095">
        <v>-20000</v>
      </c>
    </row>
    <row r="793" spans="1:5" ht="20.25">
      <c r="A793" s="887"/>
      <c r="B793" s="885" t="s">
        <v>27</v>
      </c>
      <c r="C793" s="885" t="s">
        <v>115</v>
      </c>
      <c r="D793" s="922">
        <v>41639</v>
      </c>
      <c r="E793" s="1095">
        <v>-195878</v>
      </c>
    </row>
    <row r="794" spans="1:5" ht="20.25">
      <c r="A794" s="887"/>
      <c r="B794" s="885"/>
      <c r="C794" s="885"/>
      <c r="D794" s="886"/>
      <c r="E794" s="1175"/>
    </row>
    <row r="795" spans="1:5" ht="20.25">
      <c r="A795" s="887"/>
      <c r="B795" s="885"/>
      <c r="C795" s="885"/>
      <c r="D795" s="922"/>
      <c r="E795" s="889"/>
    </row>
    <row r="796" spans="1:5" ht="20.25">
      <c r="A796" s="887"/>
      <c r="B796" s="885"/>
      <c r="C796" s="885"/>
      <c r="D796" s="922"/>
      <c r="E796" s="889"/>
    </row>
    <row r="797" spans="1:5" ht="20.25">
      <c r="A797" s="887"/>
      <c r="B797" s="885"/>
      <c r="C797" s="885"/>
      <c r="D797" s="922"/>
      <c r="E797" s="889"/>
    </row>
    <row r="798" spans="1:5" ht="20.25">
      <c r="A798" s="887"/>
      <c r="B798" s="885"/>
      <c r="C798" s="885"/>
      <c r="D798" s="922"/>
      <c r="E798" s="889"/>
    </row>
    <row r="799" spans="1:5" ht="20.25">
      <c r="A799" s="887"/>
      <c r="B799" s="923"/>
      <c r="C799" s="885"/>
      <c r="D799" s="922"/>
      <c r="E799" s="889"/>
    </row>
    <row r="800" spans="1:5" ht="20.25">
      <c r="A800" s="887"/>
      <c r="B800" s="923"/>
      <c r="C800" s="955"/>
      <c r="D800" s="956"/>
      <c r="E800" s="889"/>
    </row>
    <row r="801" spans="1:5" ht="20.25">
      <c r="A801" s="887"/>
      <c r="B801" s="923"/>
      <c r="C801" s="955"/>
      <c r="D801" s="956"/>
      <c r="E801" s="889"/>
    </row>
    <row r="802" spans="1:5" ht="20.25">
      <c r="A802" s="887"/>
      <c r="B802" s="923"/>
      <c r="C802" s="955"/>
      <c r="D802" s="956"/>
      <c r="E802" s="925"/>
    </row>
    <row r="803" spans="1:5" ht="20.25">
      <c r="A803" s="887"/>
      <c r="B803" s="923"/>
      <c r="C803" s="955"/>
      <c r="D803" s="956"/>
      <c r="E803" s="925"/>
    </row>
    <row r="804" spans="1:5" ht="20.25">
      <c r="A804" s="887"/>
      <c r="B804" s="923"/>
      <c r="C804" s="955"/>
      <c r="D804" s="956"/>
      <c r="E804" s="925"/>
    </row>
    <row r="805" spans="1:5" ht="20.25">
      <c r="A805" s="887"/>
      <c r="B805" s="923"/>
      <c r="C805" s="955"/>
      <c r="D805" s="956"/>
      <c r="E805" s="925"/>
    </row>
    <row r="806" spans="1:5" ht="20.25">
      <c r="A806" s="885"/>
      <c r="B806" s="923"/>
      <c r="C806" s="885"/>
      <c r="D806" s="924"/>
      <c r="E806" s="925"/>
    </row>
    <row r="807" spans="1:5" ht="20.25">
      <c r="A807" s="885"/>
      <c r="B807" s="923"/>
      <c r="C807" s="885"/>
      <c r="D807" s="924"/>
      <c r="E807" s="925"/>
    </row>
    <row r="808" spans="1:5" ht="20.25">
      <c r="A808" s="885"/>
      <c r="B808" s="923"/>
      <c r="C808" s="885"/>
      <c r="D808" s="924"/>
      <c r="E808" s="925"/>
    </row>
    <row r="809" spans="1:5" ht="20.25">
      <c r="A809" s="885"/>
      <c r="B809" s="923"/>
      <c r="C809" s="885"/>
      <c r="D809" s="924"/>
      <c r="E809" s="925"/>
    </row>
    <row r="810" spans="1:5" ht="20.25">
      <c r="A810" s="885"/>
      <c r="B810" s="923"/>
      <c r="C810" s="885"/>
      <c r="D810" s="924"/>
      <c r="E810" s="925"/>
    </row>
    <row r="811" spans="1:5" ht="20.25">
      <c r="A811" s="885"/>
      <c r="B811" s="923"/>
      <c r="C811" s="885"/>
      <c r="D811" s="924"/>
      <c r="E811" s="925"/>
    </row>
    <row r="812" spans="1:5" ht="20.25">
      <c r="A812" s="885"/>
      <c r="B812" s="923"/>
      <c r="C812" s="885"/>
      <c r="D812" s="924"/>
      <c r="E812" s="925"/>
    </row>
    <row r="813" spans="1:5" ht="20.25">
      <c r="A813" s="926"/>
      <c r="B813" s="927"/>
      <c r="C813" s="926"/>
      <c r="D813" s="928"/>
      <c r="E813" s="929"/>
    </row>
    <row r="814" spans="1:5" ht="20.25">
      <c r="A814" s="913"/>
      <c r="B814" s="930"/>
      <c r="C814" s="913"/>
      <c r="D814" s="928"/>
      <c r="E814" s="929"/>
    </row>
    <row r="815" spans="1:5" ht="20.25">
      <c r="A815" s="931"/>
      <c r="B815" s="932"/>
      <c r="C815" s="1238" t="s">
        <v>774</v>
      </c>
      <c r="D815" s="1239"/>
      <c r="E815" s="953">
        <v>-231424</v>
      </c>
    </row>
    <row r="816" spans="1:5" ht="20.25">
      <c r="A816" s="934" t="s">
        <v>23</v>
      </c>
      <c r="B816" s="905"/>
      <c r="C816" s="905"/>
      <c r="D816" s="905"/>
      <c r="E816" s="905"/>
    </row>
    <row r="817" spans="1:5" ht="20.25">
      <c r="A817" s="902" t="s">
        <v>0</v>
      </c>
      <c r="B817" s="903"/>
      <c r="C817" s="903"/>
      <c r="D817" s="904"/>
      <c r="E817" s="905"/>
    </row>
    <row r="818" spans="1:5" ht="20.25">
      <c r="A818" s="902" t="s">
        <v>1</v>
      </c>
      <c r="B818" s="903"/>
      <c r="C818" s="902" t="s">
        <v>2</v>
      </c>
      <c r="D818" s="904"/>
      <c r="E818" s="904"/>
    </row>
    <row r="819" spans="1:5" ht="20.25">
      <c r="A819" s="902"/>
      <c r="B819" s="906"/>
      <c r="C819" s="903"/>
      <c r="D819" s="905"/>
      <c r="E819" s="905"/>
    </row>
    <row r="820" spans="1:5" ht="20.25">
      <c r="A820" s="902"/>
      <c r="B820" s="906"/>
      <c r="C820" s="903"/>
      <c r="D820" s="905"/>
      <c r="E820" s="905"/>
    </row>
    <row r="821" spans="1:5" ht="20.25">
      <c r="A821" s="902" t="s">
        <v>3</v>
      </c>
      <c r="B821" s="906"/>
      <c r="C821" s="903"/>
      <c r="D821" s="905"/>
      <c r="E821" s="905"/>
    </row>
    <row r="822" spans="1:5" ht="20.25">
      <c r="A822" s="904"/>
      <c r="B822" s="907"/>
      <c r="C822" s="904"/>
      <c r="D822" s="905"/>
      <c r="E822" s="905"/>
    </row>
    <row r="823" spans="1:5" ht="20.25">
      <c r="A823" s="904" t="s">
        <v>116</v>
      </c>
      <c r="B823" s="907"/>
      <c r="C823" s="904"/>
      <c r="D823" s="905"/>
      <c r="E823" s="905"/>
    </row>
    <row r="824" spans="1:5" ht="20.25">
      <c r="A824" s="904" t="s">
        <v>5</v>
      </c>
      <c r="B824" s="904"/>
      <c r="C824" s="904"/>
      <c r="D824" s="905"/>
      <c r="E824" s="905"/>
    </row>
    <row r="825" spans="1:5" ht="20.25">
      <c r="A825" s="904" t="s">
        <v>6</v>
      </c>
      <c r="B825" s="905"/>
      <c r="C825" s="905"/>
      <c r="D825" s="905"/>
      <c r="E825" s="905"/>
    </row>
    <row r="826" spans="1:5" ht="20.25">
      <c r="A826" s="908" t="s">
        <v>7</v>
      </c>
      <c r="B826" s="909" t="s">
        <v>8</v>
      </c>
      <c r="C826" s="1238" t="s">
        <v>9</v>
      </c>
      <c r="D826" s="1240"/>
      <c r="E826" s="908" t="s">
        <v>10</v>
      </c>
    </row>
    <row r="827" spans="1:5" ht="20.25">
      <c r="A827" s="910"/>
      <c r="B827" s="911" t="s">
        <v>11</v>
      </c>
      <c r="C827" s="908"/>
      <c r="D827" s="912"/>
      <c r="E827" s="910" t="s">
        <v>12</v>
      </c>
    </row>
    <row r="828" spans="1:5" ht="20.25">
      <c r="A828" s="913"/>
      <c r="B828" s="914"/>
      <c r="C828" s="915" t="s">
        <v>13</v>
      </c>
      <c r="D828" s="916" t="s">
        <v>14</v>
      </c>
      <c r="E828" s="915"/>
    </row>
    <row r="829" spans="1:5" ht="20.25">
      <c r="A829" s="917" t="s">
        <v>117</v>
      </c>
      <c r="B829" s="917" t="s">
        <v>105</v>
      </c>
      <c r="C829" s="917" t="s">
        <v>19</v>
      </c>
      <c r="D829" s="918">
        <v>39233</v>
      </c>
      <c r="E829" s="970">
        <v>-8096.2</v>
      </c>
    </row>
    <row r="830" spans="1:5" ht="20.25">
      <c r="A830" s="885"/>
      <c r="B830" s="885" t="s">
        <v>105</v>
      </c>
      <c r="C830" s="885" t="s">
        <v>17</v>
      </c>
      <c r="D830" s="886">
        <v>39493</v>
      </c>
      <c r="E830" s="965">
        <v>-100</v>
      </c>
    </row>
    <row r="831" spans="1:5" ht="20.25">
      <c r="A831" s="887"/>
      <c r="B831" s="885" t="s">
        <v>104</v>
      </c>
      <c r="C831" s="885" t="s">
        <v>17</v>
      </c>
      <c r="D831" s="886">
        <v>39706</v>
      </c>
      <c r="E831" s="889">
        <v>360</v>
      </c>
    </row>
    <row r="832" spans="1:5" ht="20.25">
      <c r="A832" s="887"/>
      <c r="B832" s="885" t="s">
        <v>118</v>
      </c>
      <c r="C832" s="885" t="s">
        <v>119</v>
      </c>
      <c r="D832" s="886">
        <v>39994</v>
      </c>
      <c r="E832" s="965">
        <v>-34000</v>
      </c>
    </row>
    <row r="833" spans="1:6" ht="20.25">
      <c r="A833" s="887"/>
      <c r="B833" s="885" t="s">
        <v>118</v>
      </c>
      <c r="C833" s="885" t="s">
        <v>77</v>
      </c>
      <c r="D833" s="886">
        <v>40004</v>
      </c>
      <c r="E833" s="965">
        <v>-33340</v>
      </c>
      <c r="F833" s="882"/>
    </row>
    <row r="834" spans="1:6" ht="20.25">
      <c r="A834" s="887"/>
      <c r="B834" s="885" t="s">
        <v>118</v>
      </c>
      <c r="C834" s="885" t="s">
        <v>77</v>
      </c>
      <c r="D834" s="886">
        <v>40004</v>
      </c>
      <c r="E834" s="965">
        <v>-36120</v>
      </c>
      <c r="F834" s="882"/>
    </row>
    <row r="835" spans="1:6" ht="20.25">
      <c r="A835" s="887"/>
      <c r="B835" s="885" t="s">
        <v>120</v>
      </c>
      <c r="C835" s="885" t="s">
        <v>19</v>
      </c>
      <c r="D835" s="886">
        <v>40237</v>
      </c>
      <c r="E835" s="965">
        <v>-100</v>
      </c>
      <c r="F835" s="882"/>
    </row>
    <row r="836" spans="1:6" ht="20.25">
      <c r="A836" s="887"/>
      <c r="B836" s="885" t="s">
        <v>120</v>
      </c>
      <c r="C836" s="885" t="s">
        <v>19</v>
      </c>
      <c r="D836" s="886">
        <v>40694</v>
      </c>
      <c r="E836" s="965">
        <v>-4300</v>
      </c>
      <c r="F836" s="882"/>
    </row>
    <row r="837" spans="1:6" ht="20.25">
      <c r="A837" s="885"/>
      <c r="B837" s="885" t="s">
        <v>121</v>
      </c>
      <c r="C837" s="885" t="s">
        <v>32</v>
      </c>
      <c r="D837" s="886">
        <v>40923</v>
      </c>
      <c r="E837" s="965">
        <v>-11580.8</v>
      </c>
      <c r="F837" s="882"/>
    </row>
    <row r="838" spans="1:6" ht="20.25">
      <c r="A838" s="885"/>
      <c r="B838" s="885" t="s">
        <v>120</v>
      </c>
      <c r="C838" s="885" t="s">
        <v>19</v>
      </c>
      <c r="D838" s="886">
        <v>42369</v>
      </c>
      <c r="E838" s="966">
        <v>-6627</v>
      </c>
      <c r="F838" s="882"/>
    </row>
    <row r="839" spans="1:6" ht="20.25">
      <c r="A839" s="885"/>
      <c r="B839" s="885" t="s">
        <v>18</v>
      </c>
      <c r="C839" s="885" t="s">
        <v>32</v>
      </c>
      <c r="D839" s="922">
        <v>43054</v>
      </c>
      <c r="E839" s="1232">
        <v>424004</v>
      </c>
      <c r="F839" s="1230" t="s">
        <v>834</v>
      </c>
    </row>
    <row r="840" spans="1:6" ht="21">
      <c r="A840" s="885"/>
      <c r="B840" s="885" t="s">
        <v>18</v>
      </c>
      <c r="C840" s="885" t="s">
        <v>32</v>
      </c>
      <c r="D840" s="1043">
        <v>43235</v>
      </c>
      <c r="E840" s="1169">
        <v>4361582</v>
      </c>
      <c r="F840" s="1217" t="s">
        <v>829</v>
      </c>
    </row>
    <row r="841" spans="1:6" ht="21">
      <c r="A841" s="885"/>
      <c r="B841" s="885" t="s">
        <v>18</v>
      </c>
      <c r="C841" s="885" t="s">
        <v>19</v>
      </c>
      <c r="D841" s="922">
        <v>43250</v>
      </c>
      <c r="E841" s="1169">
        <v>4512931</v>
      </c>
      <c r="F841" s="1221" t="s">
        <v>829</v>
      </c>
    </row>
    <row r="842" spans="1:6" ht="21">
      <c r="A842" s="885"/>
      <c r="B842" s="1103" t="s">
        <v>18</v>
      </c>
      <c r="C842" s="885" t="s">
        <v>17</v>
      </c>
      <c r="D842" s="886">
        <v>43266</v>
      </c>
      <c r="E842" s="1169">
        <v>2947907</v>
      </c>
      <c r="F842" s="1221" t="s">
        <v>829</v>
      </c>
    </row>
    <row r="843" spans="1:6" ht="20.25">
      <c r="A843" s="885"/>
      <c r="B843" s="1103" t="s">
        <v>18</v>
      </c>
      <c r="C843" s="885" t="s">
        <v>19</v>
      </c>
      <c r="D843" s="886">
        <v>43281</v>
      </c>
      <c r="E843" s="890">
        <v>8077219</v>
      </c>
      <c r="F843" s="882" t="s">
        <v>818</v>
      </c>
    </row>
    <row r="844" spans="1:6" ht="20.25">
      <c r="A844" s="885"/>
      <c r="B844" s="923"/>
      <c r="C844" s="885"/>
      <c r="D844" s="922"/>
      <c r="E844" s="889"/>
      <c r="F844" s="882"/>
    </row>
    <row r="845" spans="1:6" ht="20.25">
      <c r="A845" s="885"/>
      <c r="B845" s="923"/>
      <c r="C845" s="885"/>
      <c r="D845" s="922"/>
      <c r="E845" s="889"/>
      <c r="F845" s="882"/>
    </row>
    <row r="846" spans="1:6" ht="20.25">
      <c r="A846" s="885"/>
      <c r="B846" s="923"/>
      <c r="C846" s="885"/>
      <c r="D846" s="922"/>
      <c r="E846" s="889"/>
      <c r="F846" s="882"/>
    </row>
    <row r="847" spans="1:6" ht="20.25">
      <c r="A847" s="885"/>
      <c r="B847" s="923"/>
      <c r="C847" s="885"/>
      <c r="D847" s="922"/>
      <c r="E847" s="889"/>
      <c r="F847" s="882"/>
    </row>
    <row r="848" spans="1:6" ht="20.25">
      <c r="A848" s="885"/>
      <c r="B848" s="923"/>
      <c r="C848" s="885"/>
      <c r="D848" s="922"/>
      <c r="E848" s="889"/>
      <c r="F848" s="882"/>
    </row>
    <row r="849" spans="1:5" ht="20.25">
      <c r="A849" s="885"/>
      <c r="B849" s="923"/>
      <c r="C849" s="885"/>
      <c r="D849" s="922"/>
      <c r="E849" s="889"/>
    </row>
    <row r="850" spans="1:5" ht="20.25">
      <c r="A850" s="885"/>
      <c r="B850" s="923"/>
      <c r="C850" s="885"/>
      <c r="D850" s="922"/>
      <c r="E850" s="889"/>
    </row>
    <row r="851" spans="1:5" ht="20.25">
      <c r="A851" s="885"/>
      <c r="B851" s="923"/>
      <c r="C851" s="885"/>
      <c r="D851" s="922"/>
      <c r="E851" s="889"/>
    </row>
    <row r="852" spans="1:5" ht="20.25">
      <c r="A852" s="885"/>
      <c r="B852" s="923"/>
      <c r="C852" s="885"/>
      <c r="D852" s="922"/>
      <c r="E852" s="889"/>
    </row>
    <row r="853" spans="1:5" ht="20.25">
      <c r="A853" s="885"/>
      <c r="B853" s="923"/>
      <c r="C853" s="885"/>
      <c r="D853" s="922"/>
      <c r="E853" s="889"/>
    </row>
    <row r="854" spans="1:5" ht="20.25">
      <c r="A854" s="885"/>
      <c r="B854" s="923"/>
      <c r="C854" s="885"/>
      <c r="D854" s="922"/>
      <c r="E854" s="889"/>
    </row>
    <row r="855" spans="1:5" ht="20.25">
      <c r="A855" s="913"/>
      <c r="B855" s="930"/>
      <c r="C855" s="913"/>
      <c r="D855" s="928"/>
      <c r="E855" s="929"/>
    </row>
    <row r="856" spans="1:5" ht="20.25">
      <c r="A856" s="931"/>
      <c r="B856" s="932"/>
      <c r="C856" s="1238" t="s">
        <v>835</v>
      </c>
      <c r="D856" s="1239"/>
      <c r="E856" s="1015">
        <f>SUM(E829:E855)</f>
        <v>20189739</v>
      </c>
    </row>
    <row r="857" spans="1:5" ht="20.25">
      <c r="A857" s="934" t="s">
        <v>23</v>
      </c>
      <c r="B857" s="905"/>
      <c r="C857" s="905"/>
      <c r="D857" s="905"/>
      <c r="E857" s="905"/>
    </row>
    <row r="858" spans="1:5" ht="20.25">
      <c r="A858" s="902" t="s">
        <v>0</v>
      </c>
      <c r="B858" s="903"/>
      <c r="C858" s="903"/>
      <c r="D858" s="904"/>
      <c r="E858" s="905"/>
    </row>
    <row r="859" spans="1:5" ht="20.25">
      <c r="A859" s="902" t="s">
        <v>1</v>
      </c>
      <c r="B859" s="903"/>
      <c r="C859" s="902" t="s">
        <v>2</v>
      </c>
      <c r="D859" s="904"/>
      <c r="E859" s="904"/>
    </row>
    <row r="860" spans="1:5" ht="20.25">
      <c r="A860" s="902"/>
      <c r="B860" s="906"/>
      <c r="C860" s="903"/>
      <c r="D860" s="905"/>
      <c r="E860" s="905"/>
    </row>
    <row r="861" spans="1:5" ht="20.25">
      <c r="A861" s="902"/>
      <c r="B861" s="906"/>
      <c r="C861" s="903"/>
      <c r="D861" s="905"/>
      <c r="E861" s="905"/>
    </row>
    <row r="862" spans="1:5" ht="20.25">
      <c r="A862" s="902" t="s">
        <v>3</v>
      </c>
      <c r="B862" s="906"/>
      <c r="C862" s="903"/>
      <c r="D862" s="905"/>
      <c r="E862" s="905"/>
    </row>
    <row r="863" spans="1:5" ht="20.25">
      <c r="A863" s="904"/>
      <c r="B863" s="907"/>
      <c r="C863" s="904"/>
      <c r="D863" s="905"/>
      <c r="E863" s="905"/>
    </row>
    <row r="864" spans="1:5" ht="20.25">
      <c r="A864" s="904" t="s">
        <v>122</v>
      </c>
      <c r="B864" s="907"/>
      <c r="C864" s="904"/>
      <c r="D864" s="905"/>
      <c r="E864" s="905"/>
    </row>
    <row r="865" spans="1:5" ht="20.25">
      <c r="A865" s="904" t="s">
        <v>5</v>
      </c>
      <c r="B865" s="904"/>
      <c r="C865" s="904"/>
      <c r="D865" s="905"/>
      <c r="E865" s="905"/>
    </row>
    <row r="866" spans="1:5" ht="20.25">
      <c r="A866" s="904" t="s">
        <v>6</v>
      </c>
      <c r="B866" s="905"/>
      <c r="C866" s="905"/>
      <c r="D866" s="905"/>
      <c r="E866" s="905"/>
    </row>
    <row r="867" spans="1:5" ht="20.25">
      <c r="A867" s="908" t="s">
        <v>7</v>
      </c>
      <c r="B867" s="909" t="s">
        <v>8</v>
      </c>
      <c r="C867" s="1238" t="s">
        <v>9</v>
      </c>
      <c r="D867" s="1239"/>
      <c r="E867" s="908" t="s">
        <v>10</v>
      </c>
    </row>
    <row r="868" spans="1:5" ht="20.25">
      <c r="A868" s="910"/>
      <c r="B868" s="911" t="s">
        <v>11</v>
      </c>
      <c r="C868" s="908"/>
      <c r="D868" s="912"/>
      <c r="E868" s="910" t="s">
        <v>12</v>
      </c>
    </row>
    <row r="869" spans="1:5" ht="20.25">
      <c r="A869" s="913"/>
      <c r="B869" s="914"/>
      <c r="C869" s="915" t="s">
        <v>13</v>
      </c>
      <c r="D869" s="916" t="s">
        <v>14</v>
      </c>
      <c r="E869" s="915"/>
    </row>
    <row r="870" spans="1:5" ht="20.25">
      <c r="A870" s="1106" t="s">
        <v>123</v>
      </c>
      <c r="B870" s="917" t="s">
        <v>105</v>
      </c>
      <c r="C870" s="917" t="s">
        <v>19</v>
      </c>
      <c r="D870" s="918">
        <v>39233</v>
      </c>
      <c r="E870" s="970">
        <v>-1179</v>
      </c>
    </row>
    <row r="871" spans="1:5" ht="20.25">
      <c r="A871" s="885"/>
      <c r="B871" s="885" t="s">
        <v>104</v>
      </c>
      <c r="C871" s="885" t="s">
        <v>19</v>
      </c>
      <c r="D871" s="886">
        <v>39355</v>
      </c>
      <c r="E871" s="889">
        <v>3410.5</v>
      </c>
    </row>
    <row r="872" spans="1:5" ht="20.25">
      <c r="A872" s="887"/>
      <c r="B872" s="885" t="s">
        <v>104</v>
      </c>
      <c r="C872" s="885" t="s">
        <v>17</v>
      </c>
      <c r="D872" s="886">
        <v>39370</v>
      </c>
      <c r="E872" s="889">
        <v>1410.5</v>
      </c>
    </row>
    <row r="873" spans="1:5" ht="20.25">
      <c r="A873" s="887"/>
      <c r="B873" s="885" t="s">
        <v>104</v>
      </c>
      <c r="C873" s="885" t="s">
        <v>19</v>
      </c>
      <c r="D873" s="886">
        <v>39660</v>
      </c>
      <c r="E873" s="889">
        <v>705.25</v>
      </c>
    </row>
    <row r="874" spans="1:5" ht="20.25">
      <c r="A874" s="887"/>
      <c r="B874" s="885" t="s">
        <v>104</v>
      </c>
      <c r="C874" s="885" t="s">
        <v>17</v>
      </c>
      <c r="D874" s="886">
        <v>39675</v>
      </c>
      <c r="E874" s="889">
        <v>286.8</v>
      </c>
    </row>
    <row r="875" spans="1:5" ht="20.25">
      <c r="A875" s="887"/>
      <c r="B875" s="885" t="s">
        <v>105</v>
      </c>
      <c r="C875" s="885" t="s">
        <v>17</v>
      </c>
      <c r="D875" s="886">
        <v>39736</v>
      </c>
      <c r="E875" s="965">
        <v>-2008</v>
      </c>
    </row>
    <row r="876" spans="1:5" ht="20.25">
      <c r="A876" s="887"/>
      <c r="B876" s="885" t="s">
        <v>104</v>
      </c>
      <c r="C876" s="885" t="s">
        <v>17</v>
      </c>
      <c r="D876" s="886">
        <v>39887</v>
      </c>
      <c r="E876" s="889">
        <v>76841</v>
      </c>
    </row>
    <row r="877" spans="1:5" ht="20.25">
      <c r="A877" s="887"/>
      <c r="B877" s="885" t="s">
        <v>104</v>
      </c>
      <c r="C877" s="885" t="s">
        <v>17</v>
      </c>
      <c r="D877" s="886">
        <v>39948</v>
      </c>
      <c r="E877" s="889">
        <v>3992</v>
      </c>
    </row>
    <row r="878" spans="1:5" ht="20.25">
      <c r="A878" s="885"/>
      <c r="B878" s="885" t="s">
        <v>104</v>
      </c>
      <c r="C878" s="885" t="s">
        <v>19</v>
      </c>
      <c r="D878" s="886">
        <v>39964</v>
      </c>
      <c r="E878" s="889">
        <v>13453.6</v>
      </c>
    </row>
    <row r="879" spans="1:5" ht="20.25">
      <c r="A879" s="887"/>
      <c r="B879" s="885" t="s">
        <v>105</v>
      </c>
      <c r="C879" s="885" t="s">
        <v>19</v>
      </c>
      <c r="D879" s="886">
        <v>39994</v>
      </c>
      <c r="E879" s="965">
        <v>-1463</v>
      </c>
    </row>
    <row r="880" spans="1:5" ht="20.25">
      <c r="A880" s="887"/>
      <c r="B880" s="885" t="s">
        <v>104</v>
      </c>
      <c r="C880" s="885" t="s">
        <v>32</v>
      </c>
      <c r="D880" s="886">
        <v>40009</v>
      </c>
      <c r="E880" s="889">
        <v>10725</v>
      </c>
    </row>
    <row r="881" spans="1:6" ht="20.25">
      <c r="A881" s="885"/>
      <c r="B881" s="885" t="s">
        <v>105</v>
      </c>
      <c r="C881" s="885" t="s">
        <v>17</v>
      </c>
      <c r="D881" s="886">
        <v>40252</v>
      </c>
      <c r="E881" s="965">
        <v>-62227</v>
      </c>
      <c r="F881" s="882"/>
    </row>
    <row r="882" spans="1:6" ht="21">
      <c r="A882" s="885"/>
      <c r="B882" s="885"/>
      <c r="C882" s="885"/>
      <c r="D882" s="1043"/>
      <c r="E882" s="890">
        <v>37</v>
      </c>
      <c r="F882" s="1217"/>
    </row>
    <row r="883" spans="1:6" ht="21">
      <c r="A883" s="885"/>
      <c r="B883" s="885" t="s">
        <v>18</v>
      </c>
      <c r="C883" s="885" t="s">
        <v>19</v>
      </c>
      <c r="D883" s="886">
        <v>43250</v>
      </c>
      <c r="E883" s="889">
        <v>-2938407</v>
      </c>
      <c r="F883" s="1217">
        <v>3601</v>
      </c>
    </row>
    <row r="884" spans="1:6" ht="20.25">
      <c r="A884" s="885"/>
      <c r="B884" s="1103" t="s">
        <v>18</v>
      </c>
      <c r="C884" s="885" t="s">
        <v>17</v>
      </c>
      <c r="D884" s="886">
        <v>43266</v>
      </c>
      <c r="E884" s="889">
        <v>1528888</v>
      </c>
      <c r="F884" s="882" t="s">
        <v>838</v>
      </c>
    </row>
    <row r="885" spans="1:6" ht="20.25">
      <c r="A885" s="885"/>
      <c r="B885" s="1103" t="s">
        <v>18</v>
      </c>
      <c r="C885" s="885" t="s">
        <v>19</v>
      </c>
      <c r="D885" s="886">
        <v>43281</v>
      </c>
      <c r="E885" s="889">
        <v>1770525</v>
      </c>
      <c r="F885" s="882" t="s">
        <v>838</v>
      </c>
    </row>
    <row r="886" spans="1:6" ht="20.25">
      <c r="A886" s="885"/>
      <c r="B886" s="885"/>
      <c r="C886" s="885"/>
      <c r="D886" s="886"/>
      <c r="E886" s="889"/>
      <c r="F886" s="882"/>
    </row>
    <row r="887" spans="1:6" ht="20.25">
      <c r="A887" s="885"/>
      <c r="B887" s="885"/>
      <c r="C887" s="885"/>
      <c r="D887" s="886"/>
      <c r="E887" s="973"/>
      <c r="F887" s="882"/>
    </row>
    <row r="888" spans="1:6" ht="20.25">
      <c r="A888" s="885"/>
      <c r="B888" s="885"/>
      <c r="C888" s="885"/>
      <c r="D888" s="886"/>
      <c r="E888" s="973"/>
      <c r="F888" s="882"/>
    </row>
    <row r="889" spans="1:6" ht="20.25">
      <c r="A889" s="885"/>
      <c r="B889" s="885"/>
      <c r="C889" s="885"/>
      <c r="D889" s="886"/>
      <c r="E889" s="973"/>
      <c r="F889" s="882"/>
    </row>
    <row r="890" spans="1:6" ht="20.25">
      <c r="A890" s="885"/>
      <c r="B890" s="885"/>
      <c r="C890" s="885"/>
      <c r="D890" s="886"/>
      <c r="E890" s="889"/>
      <c r="F890" s="882"/>
    </row>
    <row r="891" spans="1:6" ht="20.25">
      <c r="A891" s="885"/>
      <c r="B891" s="885"/>
      <c r="C891" s="885"/>
      <c r="D891" s="886"/>
      <c r="E891" s="889"/>
      <c r="F891" s="882"/>
    </row>
    <row r="892" spans="1:6" ht="20.25">
      <c r="A892" s="885"/>
      <c r="B892" s="885"/>
      <c r="C892" s="885"/>
      <c r="D892" s="886"/>
      <c r="E892" s="889"/>
      <c r="F892" s="882"/>
    </row>
    <row r="893" spans="1:6" ht="20.25">
      <c r="A893" s="885"/>
      <c r="B893" s="885"/>
      <c r="C893" s="885"/>
      <c r="D893" s="886"/>
      <c r="E893" s="889"/>
      <c r="F893" s="882"/>
    </row>
    <row r="894" spans="1:6" ht="20.25">
      <c r="A894" s="885"/>
      <c r="B894" s="885"/>
      <c r="C894" s="885"/>
      <c r="D894" s="886"/>
      <c r="E894" s="889"/>
      <c r="F894" s="882"/>
    </row>
    <row r="895" spans="1:6" ht="20.25">
      <c r="A895" s="885"/>
      <c r="B895" s="885"/>
      <c r="C895" s="885"/>
      <c r="D895" s="886"/>
      <c r="E895" s="889"/>
      <c r="F895" s="882"/>
    </row>
    <row r="896" spans="1:6" ht="20.25">
      <c r="A896" s="946"/>
      <c r="B896" s="946"/>
      <c r="C896" s="946"/>
      <c r="D896" s="947"/>
      <c r="E896" s="974"/>
      <c r="F896" s="882"/>
    </row>
    <row r="897" spans="1:5" ht="20.25">
      <c r="A897" s="931"/>
      <c r="B897" s="932"/>
      <c r="C897" s="1238" t="s">
        <v>835</v>
      </c>
      <c r="D897" s="1239"/>
      <c r="E897" s="975">
        <f>SUM(E870:E896)</f>
        <v>404990.64999999991</v>
      </c>
    </row>
    <row r="898" spans="1:5" ht="20.25">
      <c r="A898" s="934" t="s">
        <v>23</v>
      </c>
      <c r="B898" s="932"/>
      <c r="C898" s="932"/>
      <c r="D898" s="932"/>
      <c r="E898" s="932"/>
    </row>
    <row r="899" spans="1:5" ht="20.25">
      <c r="A899" s="902" t="s">
        <v>0</v>
      </c>
      <c r="B899" s="903"/>
      <c r="C899" s="903"/>
      <c r="D899" s="904"/>
      <c r="E899" s="905"/>
    </row>
    <row r="900" spans="1:5" ht="20.25">
      <c r="A900" s="902" t="s">
        <v>1</v>
      </c>
      <c r="B900" s="903"/>
      <c r="C900" s="902" t="s">
        <v>2</v>
      </c>
      <c r="D900" s="904"/>
      <c r="E900" s="904"/>
    </row>
    <row r="901" spans="1:5" ht="20.25">
      <c r="A901" s="902"/>
      <c r="B901" s="906"/>
      <c r="C901" s="903"/>
      <c r="D901" s="905"/>
      <c r="E901" s="905"/>
    </row>
    <row r="902" spans="1:5" ht="20.25">
      <c r="A902" s="902"/>
      <c r="B902" s="906"/>
      <c r="C902" s="903"/>
      <c r="D902" s="905"/>
      <c r="E902" s="905"/>
    </row>
    <row r="903" spans="1:5" ht="20.25">
      <c r="A903" s="902" t="s">
        <v>3</v>
      </c>
      <c r="B903" s="906"/>
      <c r="C903" s="903"/>
      <c r="D903" s="905"/>
      <c r="E903" s="905"/>
    </row>
    <row r="904" spans="1:5" ht="20.25">
      <c r="A904" s="904"/>
      <c r="B904" s="907"/>
      <c r="C904" s="904"/>
      <c r="D904" s="905"/>
      <c r="E904" s="905"/>
    </row>
    <row r="905" spans="1:5" ht="20.25">
      <c r="A905" s="904" t="s">
        <v>125</v>
      </c>
      <c r="B905" s="907"/>
      <c r="C905" s="904"/>
      <c r="D905" s="905"/>
      <c r="E905" s="905"/>
    </row>
    <row r="906" spans="1:5" ht="20.25">
      <c r="A906" s="904" t="s">
        <v>5</v>
      </c>
      <c r="B906" s="904"/>
      <c r="C906" s="904"/>
      <c r="D906" s="905"/>
      <c r="E906" s="905"/>
    </row>
    <row r="907" spans="1:5" ht="20.25">
      <c r="A907" s="904" t="s">
        <v>6</v>
      </c>
      <c r="B907" s="905"/>
      <c r="C907" s="905"/>
      <c r="D907" s="905"/>
      <c r="E907" s="905"/>
    </row>
    <row r="908" spans="1:5" ht="20.25">
      <c r="A908" s="908" t="s">
        <v>7</v>
      </c>
      <c r="B908" s="909" t="s">
        <v>8</v>
      </c>
      <c r="C908" s="1238" t="s">
        <v>9</v>
      </c>
      <c r="D908" s="1239"/>
      <c r="E908" s="908" t="s">
        <v>10</v>
      </c>
    </row>
    <row r="909" spans="1:5" ht="20.25">
      <c r="A909" s="910"/>
      <c r="B909" s="911" t="s">
        <v>11</v>
      </c>
      <c r="C909" s="908"/>
      <c r="D909" s="912"/>
      <c r="E909" s="910" t="s">
        <v>12</v>
      </c>
    </row>
    <row r="910" spans="1:5" ht="20.25">
      <c r="A910" s="913"/>
      <c r="B910" s="914"/>
      <c r="C910" s="915" t="s">
        <v>13</v>
      </c>
      <c r="D910" s="916" t="s">
        <v>14</v>
      </c>
      <c r="E910" s="915"/>
    </row>
    <row r="911" spans="1:5" ht="20.25">
      <c r="A911" s="917" t="s">
        <v>126</v>
      </c>
      <c r="B911" s="917" t="s">
        <v>104</v>
      </c>
      <c r="C911" s="885" t="s">
        <v>32</v>
      </c>
      <c r="D911" s="918">
        <v>39828</v>
      </c>
      <c r="E911" s="976">
        <v>30624</v>
      </c>
    </row>
    <row r="912" spans="1:5" ht="20.25">
      <c r="A912" s="887"/>
      <c r="B912" s="885" t="s">
        <v>104</v>
      </c>
      <c r="C912" s="885" t="s">
        <v>32</v>
      </c>
      <c r="D912" s="886">
        <v>39859</v>
      </c>
      <c r="E912" s="961">
        <v>164538</v>
      </c>
    </row>
    <row r="913" spans="1:9" ht="20.25">
      <c r="A913" s="887"/>
      <c r="B913" s="885" t="s">
        <v>104</v>
      </c>
      <c r="C913" s="885" t="s">
        <v>19</v>
      </c>
      <c r="D913" s="886">
        <v>39872</v>
      </c>
      <c r="E913" s="961">
        <v>400</v>
      </c>
    </row>
    <row r="914" spans="1:9" ht="20.25">
      <c r="A914" s="887"/>
      <c r="B914" s="885" t="s">
        <v>104</v>
      </c>
      <c r="C914" s="885" t="s">
        <v>32</v>
      </c>
      <c r="D914" s="886">
        <v>39887</v>
      </c>
      <c r="E914" s="961">
        <v>213</v>
      </c>
    </row>
    <row r="915" spans="1:9" ht="20.25">
      <c r="A915" s="887"/>
      <c r="B915" s="885" t="s">
        <v>34</v>
      </c>
      <c r="C915" s="885" t="s">
        <v>32</v>
      </c>
      <c r="D915" s="886">
        <v>39918</v>
      </c>
      <c r="E915" s="978">
        <v>20328.3</v>
      </c>
    </row>
    <row r="916" spans="1:9" ht="20.25">
      <c r="A916" s="887"/>
      <c r="B916" s="885" t="s">
        <v>34</v>
      </c>
      <c r="C916" s="885" t="s">
        <v>19</v>
      </c>
      <c r="D916" s="886">
        <v>39933</v>
      </c>
      <c r="E916" s="961">
        <v>11760</v>
      </c>
    </row>
    <row r="917" spans="1:9" ht="20.25">
      <c r="A917" s="887"/>
      <c r="B917" s="885" t="s">
        <v>34</v>
      </c>
      <c r="C917" s="885" t="s">
        <v>19</v>
      </c>
      <c r="D917" s="886">
        <v>39964</v>
      </c>
      <c r="E917" s="961">
        <v>89100</v>
      </c>
    </row>
    <row r="918" spans="1:9" ht="20.25">
      <c r="A918" s="887"/>
      <c r="B918" s="885" t="s">
        <v>104</v>
      </c>
      <c r="C918" s="885" t="s">
        <v>17</v>
      </c>
      <c r="D918" s="886">
        <v>39979</v>
      </c>
      <c r="E918" s="961">
        <v>13000</v>
      </c>
    </row>
    <row r="919" spans="1:9" ht="20.25">
      <c r="A919" s="887"/>
      <c r="B919" s="885" t="s">
        <v>105</v>
      </c>
      <c r="C919" s="885" t="s">
        <v>19</v>
      </c>
      <c r="D919" s="886">
        <v>39994</v>
      </c>
      <c r="E919" s="977">
        <v>-4885</v>
      </c>
    </row>
    <row r="920" spans="1:9" ht="20.25">
      <c r="A920" s="887"/>
      <c r="B920" s="885" t="s">
        <v>34</v>
      </c>
      <c r="C920" s="885" t="s">
        <v>32</v>
      </c>
      <c r="D920" s="886">
        <v>40009</v>
      </c>
      <c r="E920" s="977">
        <v>-18199.900000000001</v>
      </c>
    </row>
    <row r="921" spans="1:9" ht="20.25">
      <c r="A921" s="887"/>
      <c r="B921" s="885" t="s">
        <v>34</v>
      </c>
      <c r="C921" s="885" t="s">
        <v>17</v>
      </c>
      <c r="D921" s="886">
        <v>40132</v>
      </c>
      <c r="E921" s="977">
        <v>-11350</v>
      </c>
    </row>
    <row r="922" spans="1:9" ht="20.25">
      <c r="A922" s="887"/>
      <c r="B922" s="979" t="s">
        <v>76</v>
      </c>
      <c r="C922" s="885" t="s">
        <v>127</v>
      </c>
      <c r="D922" s="886">
        <v>40188</v>
      </c>
      <c r="E922" s="977">
        <v>-866124</v>
      </c>
    </row>
    <row r="923" spans="1:9" ht="20.25">
      <c r="A923" s="887"/>
      <c r="B923" s="979" t="s">
        <v>76</v>
      </c>
      <c r="C923" s="885" t="s">
        <v>55</v>
      </c>
      <c r="D923" s="886">
        <v>40188</v>
      </c>
      <c r="E923" s="977">
        <v>-754290</v>
      </c>
    </row>
    <row r="924" spans="1:9" ht="20.25">
      <c r="A924" s="885"/>
      <c r="B924" s="885" t="s">
        <v>104</v>
      </c>
      <c r="C924" s="885" t="s">
        <v>17</v>
      </c>
      <c r="D924" s="886">
        <v>40252</v>
      </c>
      <c r="E924" s="977">
        <v>100</v>
      </c>
    </row>
    <row r="925" spans="1:9" ht="20.25">
      <c r="A925" s="887"/>
      <c r="B925" s="885" t="s">
        <v>128</v>
      </c>
      <c r="C925" s="885" t="s">
        <v>129</v>
      </c>
      <c r="D925" s="886">
        <v>40369</v>
      </c>
      <c r="E925" s="977">
        <v>-59029</v>
      </c>
    </row>
    <row r="926" spans="1:9" ht="20.25">
      <c r="A926" s="887"/>
      <c r="B926" s="885" t="s">
        <v>130</v>
      </c>
      <c r="C926" s="885" t="s">
        <v>98</v>
      </c>
      <c r="D926" s="886">
        <v>40801</v>
      </c>
      <c r="E926" s="977">
        <v>-3480</v>
      </c>
    </row>
    <row r="927" spans="1:9" ht="20.25">
      <c r="A927" s="887"/>
      <c r="B927" s="885" t="s">
        <v>131</v>
      </c>
      <c r="C927" s="885" t="s">
        <v>19</v>
      </c>
      <c r="D927" s="886">
        <v>42277</v>
      </c>
      <c r="E927" s="980">
        <v>-2219</v>
      </c>
    </row>
    <row r="928" spans="1:9" ht="20.25">
      <c r="A928" s="887"/>
      <c r="B928" s="885" t="s">
        <v>40</v>
      </c>
      <c r="C928" s="885" t="s">
        <v>19</v>
      </c>
      <c r="D928" s="886">
        <v>43190</v>
      </c>
      <c r="E928" s="1233">
        <v>19479197</v>
      </c>
      <c r="H928" s="882" t="s">
        <v>840</v>
      </c>
      <c r="I928">
        <v>20870347</v>
      </c>
    </row>
    <row r="929" spans="1:6" ht="20.25">
      <c r="A929" s="887"/>
      <c r="B929" s="885" t="s">
        <v>73</v>
      </c>
      <c r="C929" s="885" t="s">
        <v>805</v>
      </c>
      <c r="D929" s="886">
        <v>43220</v>
      </c>
      <c r="E929" s="1233">
        <v>-20870347</v>
      </c>
      <c r="F929" s="882"/>
    </row>
    <row r="930" spans="1:6" ht="21">
      <c r="A930" s="887"/>
      <c r="B930" s="885"/>
      <c r="C930" s="885"/>
      <c r="D930" s="886"/>
      <c r="E930" s="1233">
        <v>-100</v>
      </c>
      <c r="F930" s="1217"/>
    </row>
    <row r="931" spans="1:6" ht="21">
      <c r="A931" s="887"/>
      <c r="B931" s="885" t="s">
        <v>34</v>
      </c>
      <c r="C931" s="885" t="s">
        <v>17</v>
      </c>
      <c r="D931" s="1043">
        <v>43266</v>
      </c>
      <c r="E931" s="978">
        <v>15056568</v>
      </c>
      <c r="F931" s="1217"/>
    </row>
    <row r="932" spans="1:6" ht="21">
      <c r="A932" s="887"/>
      <c r="B932" s="885" t="s">
        <v>34</v>
      </c>
      <c r="C932" s="885" t="s">
        <v>19</v>
      </c>
      <c r="D932" s="886">
        <v>43281</v>
      </c>
      <c r="E932" s="978">
        <v>19690389</v>
      </c>
      <c r="F932" s="1217"/>
    </row>
    <row r="933" spans="1:6" ht="20.25">
      <c r="A933" s="887"/>
      <c r="B933" s="885"/>
      <c r="C933" s="885"/>
      <c r="D933" s="886"/>
      <c r="E933" s="978"/>
      <c r="F933" s="882"/>
    </row>
    <row r="934" spans="1:6" ht="20.25">
      <c r="A934" s="887"/>
      <c r="B934" s="885"/>
      <c r="C934" s="885"/>
      <c r="D934" s="886"/>
      <c r="E934" s="978"/>
      <c r="F934" s="882"/>
    </row>
    <row r="935" spans="1:6" ht="20.25">
      <c r="A935" s="969"/>
      <c r="B935" s="946"/>
      <c r="C935" s="885"/>
      <c r="D935" s="947"/>
      <c r="E935" s="981"/>
      <c r="F935" s="882"/>
    </row>
    <row r="936" spans="1:6" ht="20.25">
      <c r="A936" s="932"/>
      <c r="B936" s="932"/>
      <c r="C936" s="1238" t="s">
        <v>835</v>
      </c>
      <c r="D936" s="1239"/>
      <c r="E936" s="895">
        <f>SUM(E911:E935)</f>
        <v>31966193.399999999</v>
      </c>
      <c r="F936" s="882"/>
    </row>
    <row r="937" spans="1:6" ht="20.25">
      <c r="A937" s="934" t="s">
        <v>23</v>
      </c>
      <c r="B937" s="905"/>
      <c r="C937" s="905"/>
      <c r="D937" s="905"/>
      <c r="E937" s="905"/>
      <c r="F937" s="882"/>
    </row>
    <row r="938" spans="1:6" ht="20.25">
      <c r="A938" s="902"/>
      <c r="B938" s="903"/>
      <c r="C938" s="903"/>
      <c r="D938" s="904"/>
      <c r="E938" s="905"/>
      <c r="F938" s="882"/>
    </row>
    <row r="939" spans="1:6" ht="20.25">
      <c r="A939" s="902"/>
      <c r="B939" s="903"/>
      <c r="C939" s="903"/>
      <c r="D939" s="904"/>
      <c r="E939" s="905"/>
      <c r="F939" s="882"/>
    </row>
    <row r="940" spans="1:6" ht="20.25">
      <c r="A940" s="902" t="s">
        <v>0</v>
      </c>
      <c r="B940" s="903"/>
      <c r="C940" s="903"/>
      <c r="D940" s="904"/>
      <c r="E940" s="905"/>
      <c r="F940" s="882"/>
    </row>
    <row r="941" spans="1:6" ht="20.25">
      <c r="A941" s="902" t="s">
        <v>1</v>
      </c>
      <c r="B941" s="903"/>
      <c r="C941" s="902" t="s">
        <v>2</v>
      </c>
      <c r="D941" s="904"/>
      <c r="E941" s="904"/>
      <c r="F941" s="882"/>
    </row>
    <row r="942" spans="1:6" ht="20.25">
      <c r="A942" s="902"/>
      <c r="B942" s="906"/>
      <c r="C942" s="903"/>
      <c r="D942" s="905"/>
      <c r="E942" s="905"/>
      <c r="F942" s="882"/>
    </row>
    <row r="943" spans="1:6" ht="20.25">
      <c r="A943" s="902"/>
      <c r="B943" s="906"/>
      <c r="C943" s="903"/>
      <c r="D943" s="905"/>
      <c r="E943" s="905"/>
      <c r="F943" s="882"/>
    </row>
    <row r="944" spans="1:6" ht="20.25">
      <c r="A944" s="902" t="s">
        <v>3</v>
      </c>
      <c r="B944" s="906"/>
      <c r="C944" s="903"/>
      <c r="D944" s="905"/>
      <c r="E944" s="905"/>
      <c r="F944" s="882"/>
    </row>
    <row r="945" spans="1:5" ht="20.25">
      <c r="A945" s="904"/>
      <c r="B945" s="907"/>
      <c r="C945" s="904"/>
      <c r="D945" s="905"/>
      <c r="E945" s="905"/>
    </row>
    <row r="946" spans="1:5" ht="20.25">
      <c r="A946" s="904" t="s">
        <v>132</v>
      </c>
      <c r="B946" s="907"/>
      <c r="C946" s="904"/>
      <c r="D946" s="905"/>
      <c r="E946" s="905"/>
    </row>
    <row r="947" spans="1:5" ht="20.25">
      <c r="A947" s="904" t="s">
        <v>5</v>
      </c>
      <c r="B947" s="904"/>
      <c r="C947" s="904"/>
      <c r="D947" s="905"/>
      <c r="E947" s="905"/>
    </row>
    <row r="948" spans="1:5" ht="20.25">
      <c r="A948" s="904" t="s">
        <v>6</v>
      </c>
      <c r="B948" s="905"/>
      <c r="C948" s="905"/>
      <c r="D948" s="905"/>
      <c r="E948" s="905"/>
    </row>
    <row r="949" spans="1:5" ht="20.25">
      <c r="A949" s="908" t="s">
        <v>7</v>
      </c>
      <c r="B949" s="909" t="s">
        <v>8</v>
      </c>
      <c r="C949" s="1238" t="s">
        <v>9</v>
      </c>
      <c r="D949" s="1240"/>
      <c r="E949" s="908" t="s">
        <v>10</v>
      </c>
    </row>
    <row r="950" spans="1:5" ht="20.25">
      <c r="A950" s="910"/>
      <c r="B950" s="911" t="s">
        <v>11</v>
      </c>
      <c r="C950" s="908"/>
      <c r="D950" s="912"/>
      <c r="E950" s="910" t="s">
        <v>12</v>
      </c>
    </row>
    <row r="951" spans="1:5" ht="20.25">
      <c r="A951" s="913"/>
      <c r="B951" s="914"/>
      <c r="C951" s="915" t="s">
        <v>13</v>
      </c>
      <c r="D951" s="916" t="s">
        <v>14</v>
      </c>
      <c r="E951" s="915"/>
    </row>
    <row r="952" spans="1:5" ht="20.25">
      <c r="A952" s="917" t="s">
        <v>133</v>
      </c>
      <c r="B952" s="917" t="s">
        <v>105</v>
      </c>
      <c r="C952" s="917" t="s">
        <v>19</v>
      </c>
      <c r="D952" s="918">
        <v>38655</v>
      </c>
      <c r="E952" s="970">
        <v>-25262.36</v>
      </c>
    </row>
    <row r="953" spans="1:5" ht="20.25">
      <c r="A953" s="885"/>
      <c r="B953" s="885" t="s">
        <v>18</v>
      </c>
      <c r="C953" s="885" t="s">
        <v>17</v>
      </c>
      <c r="D953" s="886">
        <v>38732</v>
      </c>
      <c r="E953" s="889">
        <v>2268517.54</v>
      </c>
    </row>
    <row r="954" spans="1:5" ht="20.25">
      <c r="A954" s="887"/>
      <c r="B954" s="885" t="s">
        <v>18</v>
      </c>
      <c r="C954" s="885" t="s">
        <v>19</v>
      </c>
      <c r="D954" s="886">
        <v>38747</v>
      </c>
      <c r="E954" s="889">
        <v>2332040.96</v>
      </c>
    </row>
    <row r="955" spans="1:5" ht="20.25">
      <c r="A955" s="887"/>
      <c r="B955" s="885" t="s">
        <v>18</v>
      </c>
      <c r="C955" s="885" t="s">
        <v>17</v>
      </c>
      <c r="D955" s="886">
        <v>38763</v>
      </c>
      <c r="E955" s="889">
        <v>1991407.97</v>
      </c>
    </row>
    <row r="956" spans="1:5" ht="20.25">
      <c r="A956" s="887"/>
      <c r="B956" s="885" t="s">
        <v>18</v>
      </c>
      <c r="C956" s="885" t="s">
        <v>19</v>
      </c>
      <c r="D956" s="886">
        <v>38776</v>
      </c>
      <c r="E956" s="889">
        <v>1478135.45</v>
      </c>
    </row>
    <row r="957" spans="1:5" ht="20.25">
      <c r="A957" s="887"/>
      <c r="B957" s="885" t="s">
        <v>18</v>
      </c>
      <c r="C957" s="885" t="s">
        <v>17</v>
      </c>
      <c r="D957" s="886">
        <v>38791</v>
      </c>
      <c r="E957" s="889">
        <v>1921271.12</v>
      </c>
    </row>
    <row r="958" spans="1:5" ht="20.25">
      <c r="A958" s="887"/>
      <c r="B958" s="885" t="s">
        <v>134</v>
      </c>
      <c r="C958" s="885" t="s">
        <v>135</v>
      </c>
      <c r="D958" s="886">
        <v>38847</v>
      </c>
      <c r="E958" s="965">
        <v>-3045563.49</v>
      </c>
    </row>
    <row r="959" spans="1:5" ht="20.25">
      <c r="A959" s="887"/>
      <c r="B959" s="885" t="s">
        <v>134</v>
      </c>
      <c r="C959" s="885" t="s">
        <v>135</v>
      </c>
      <c r="D959" s="886">
        <v>38847</v>
      </c>
      <c r="E959" s="965">
        <v>-3000000</v>
      </c>
    </row>
    <row r="960" spans="1:5" ht="20.25">
      <c r="A960" s="885"/>
      <c r="B960" s="885" t="s">
        <v>136</v>
      </c>
      <c r="C960" s="885" t="s">
        <v>19</v>
      </c>
      <c r="D960" s="886">
        <v>38959</v>
      </c>
      <c r="E960" s="965">
        <v>-934274.31</v>
      </c>
    </row>
    <row r="961" spans="1:5" ht="20.25">
      <c r="A961" s="887"/>
      <c r="B961" s="885" t="s">
        <v>136</v>
      </c>
      <c r="C961" s="885" t="s">
        <v>19</v>
      </c>
      <c r="D961" s="886">
        <v>38990</v>
      </c>
      <c r="E961" s="965">
        <v>-133040.12</v>
      </c>
    </row>
    <row r="962" spans="1:5" ht="20.25">
      <c r="A962" s="887"/>
      <c r="B962" s="885"/>
      <c r="C962" s="885"/>
      <c r="D962" s="922"/>
      <c r="E962" s="889"/>
    </row>
    <row r="963" spans="1:5" ht="20.25">
      <c r="A963" s="887"/>
      <c r="B963" s="923"/>
      <c r="C963" s="885"/>
      <c r="D963" s="922"/>
      <c r="E963" s="965"/>
    </row>
    <row r="964" spans="1:5" ht="20.25">
      <c r="A964" s="887"/>
      <c r="B964" s="923"/>
      <c r="C964" s="885"/>
      <c r="D964" s="922"/>
      <c r="E964" s="965"/>
    </row>
    <row r="965" spans="1:5" ht="20.25">
      <c r="A965" s="887"/>
      <c r="B965" s="923"/>
      <c r="C965" s="885"/>
      <c r="D965" s="922"/>
      <c r="E965" s="965"/>
    </row>
    <row r="966" spans="1:5" ht="20.25">
      <c r="A966" s="887"/>
      <c r="B966" s="923"/>
      <c r="C966" s="885"/>
      <c r="D966" s="922"/>
      <c r="E966" s="965"/>
    </row>
    <row r="967" spans="1:5" ht="20.25">
      <c r="A967" s="887"/>
      <c r="B967" s="923"/>
      <c r="C967" s="885"/>
      <c r="D967" s="922"/>
      <c r="E967" s="965"/>
    </row>
    <row r="968" spans="1:5" ht="20.25">
      <c r="A968" s="887"/>
      <c r="B968" s="923"/>
      <c r="C968" s="885"/>
      <c r="D968" s="922"/>
      <c r="E968" s="965"/>
    </row>
    <row r="969" spans="1:5" ht="20.25">
      <c r="A969" s="887"/>
      <c r="B969" s="923"/>
      <c r="C969" s="885"/>
      <c r="D969" s="922"/>
      <c r="E969" s="965"/>
    </row>
    <row r="970" spans="1:5" ht="20.25">
      <c r="A970" s="887"/>
      <c r="B970" s="923"/>
      <c r="C970" s="885"/>
      <c r="D970" s="922"/>
      <c r="E970" s="965"/>
    </row>
    <row r="971" spans="1:5" ht="20.25">
      <c r="A971" s="887"/>
      <c r="B971" s="923"/>
      <c r="C971" s="885"/>
      <c r="D971" s="922"/>
      <c r="E971" s="965"/>
    </row>
    <row r="972" spans="1:5" ht="20.25">
      <c r="A972" s="887"/>
      <c r="B972" s="923"/>
      <c r="C972" s="885"/>
      <c r="D972" s="922"/>
      <c r="E972" s="965"/>
    </row>
    <row r="973" spans="1:5" ht="20.25">
      <c r="A973" s="887"/>
      <c r="B973" s="923"/>
      <c r="C973" s="885"/>
      <c r="D973" s="922"/>
      <c r="E973" s="965"/>
    </row>
    <row r="974" spans="1:5" ht="20.25">
      <c r="A974" s="887"/>
      <c r="B974" s="923"/>
      <c r="C974" s="885"/>
      <c r="D974" s="922"/>
      <c r="E974" s="965"/>
    </row>
    <row r="975" spans="1:5" ht="20.25">
      <c r="A975" s="887"/>
      <c r="B975" s="923"/>
      <c r="C975" s="885"/>
      <c r="D975" s="922"/>
      <c r="E975" s="965"/>
    </row>
    <row r="976" spans="1:5" ht="20.25">
      <c r="A976" s="887"/>
      <c r="B976" s="923"/>
      <c r="C976" s="885"/>
      <c r="D976" s="922"/>
      <c r="E976" s="965"/>
    </row>
    <row r="977" spans="1:5" ht="20.25">
      <c r="A977" s="887"/>
      <c r="B977" s="923"/>
      <c r="C977" s="885"/>
      <c r="D977" s="922"/>
      <c r="E977" s="965"/>
    </row>
    <row r="978" spans="1:5" ht="20.25">
      <c r="A978" s="913"/>
      <c r="B978" s="930"/>
      <c r="C978" s="926"/>
      <c r="D978" s="928"/>
      <c r="E978" s="929"/>
    </row>
    <row r="979" spans="1:5" ht="20.25">
      <c r="A979" s="931"/>
      <c r="B979" s="932"/>
      <c r="C979" s="1238" t="s">
        <v>801</v>
      </c>
      <c r="D979" s="1239"/>
      <c r="E979" s="941">
        <v>2853232.7599999993</v>
      </c>
    </row>
    <row r="980" spans="1:5" ht="20.25">
      <c r="A980" s="934" t="s">
        <v>23</v>
      </c>
      <c r="B980" s="932"/>
      <c r="C980" s="932"/>
      <c r="D980" s="932"/>
      <c r="E980" s="932"/>
    </row>
    <row r="981" spans="1:5" ht="20.25">
      <c r="A981" s="902" t="s">
        <v>0</v>
      </c>
      <c r="B981" s="903"/>
      <c r="C981" s="903"/>
      <c r="D981" s="904"/>
      <c r="E981" s="905"/>
    </row>
    <row r="982" spans="1:5" ht="20.25">
      <c r="A982" s="902" t="s">
        <v>1</v>
      </c>
      <c r="B982" s="903"/>
      <c r="C982" s="902" t="s">
        <v>2</v>
      </c>
      <c r="D982" s="904"/>
      <c r="E982" s="904"/>
    </row>
    <row r="983" spans="1:5" ht="20.25">
      <c r="A983" s="902"/>
      <c r="B983" s="906"/>
      <c r="C983" s="903"/>
      <c r="D983" s="905"/>
      <c r="E983" s="905"/>
    </row>
    <row r="984" spans="1:5" ht="20.25">
      <c r="A984" s="902"/>
      <c r="B984" s="906"/>
      <c r="C984" s="903"/>
      <c r="D984" s="905"/>
      <c r="E984" s="905"/>
    </row>
    <row r="985" spans="1:5" ht="20.25">
      <c r="A985" s="902" t="s">
        <v>3</v>
      </c>
      <c r="B985" s="906"/>
      <c r="C985" s="903"/>
      <c r="D985" s="905"/>
      <c r="E985" s="905"/>
    </row>
    <row r="986" spans="1:5" ht="20.25">
      <c r="A986" s="904"/>
      <c r="B986" s="907"/>
      <c r="C986" s="904"/>
      <c r="D986" s="905"/>
      <c r="E986" s="905"/>
    </row>
    <row r="987" spans="1:5" ht="20.25">
      <c r="A987" s="904" t="s">
        <v>137</v>
      </c>
      <c r="B987" s="907"/>
      <c r="C987" s="904"/>
      <c r="D987" s="905"/>
      <c r="E987" s="905"/>
    </row>
    <row r="988" spans="1:5" ht="20.25">
      <c r="A988" s="904" t="s">
        <v>5</v>
      </c>
      <c r="B988" s="904"/>
      <c r="C988" s="904"/>
      <c r="D988" s="905"/>
      <c r="E988" s="905"/>
    </row>
    <row r="989" spans="1:5" ht="20.25">
      <c r="A989" s="904" t="s">
        <v>6</v>
      </c>
      <c r="B989" s="905"/>
      <c r="C989" s="905"/>
      <c r="D989" s="905"/>
      <c r="E989" s="905"/>
    </row>
    <row r="990" spans="1:5" ht="20.25">
      <c r="A990" s="908" t="s">
        <v>7</v>
      </c>
      <c r="B990" s="909" t="s">
        <v>8</v>
      </c>
      <c r="C990" s="1238" t="s">
        <v>9</v>
      </c>
      <c r="D990" s="1240"/>
      <c r="E990" s="908" t="s">
        <v>10</v>
      </c>
    </row>
    <row r="991" spans="1:5" ht="20.25">
      <c r="A991" s="910"/>
      <c r="B991" s="911" t="s">
        <v>11</v>
      </c>
      <c r="C991" s="908"/>
      <c r="D991" s="912"/>
      <c r="E991" s="910" t="s">
        <v>12</v>
      </c>
    </row>
    <row r="992" spans="1:5" ht="20.25">
      <c r="A992" s="913"/>
      <c r="B992" s="914"/>
      <c r="C992" s="915" t="s">
        <v>13</v>
      </c>
      <c r="D992" s="916" t="s">
        <v>14</v>
      </c>
      <c r="E992" s="915"/>
    </row>
    <row r="993" spans="1:5" ht="20.25">
      <c r="A993" s="917" t="s">
        <v>138</v>
      </c>
      <c r="B993" s="917" t="s">
        <v>139</v>
      </c>
      <c r="C993" s="917" t="s">
        <v>19</v>
      </c>
      <c r="D993" s="918">
        <v>39082</v>
      </c>
      <c r="E993" s="982">
        <v>21419.65</v>
      </c>
    </row>
    <row r="994" spans="1:5" ht="20.25">
      <c r="A994" s="885"/>
      <c r="B994" s="885"/>
      <c r="C994" s="955"/>
      <c r="D994" s="960"/>
      <c r="E994" s="983"/>
    </row>
    <row r="995" spans="1:5" ht="20.25">
      <c r="A995" s="887"/>
      <c r="B995" s="885"/>
      <c r="C995" s="955"/>
      <c r="D995" s="887"/>
      <c r="E995" s="925"/>
    </row>
    <row r="996" spans="1:5" ht="20.25">
      <c r="A996" s="887"/>
      <c r="B996" s="885"/>
      <c r="C996" s="955"/>
      <c r="D996" s="887"/>
      <c r="E996" s="925"/>
    </row>
    <row r="997" spans="1:5" ht="20.25">
      <c r="A997" s="887"/>
      <c r="B997" s="885"/>
      <c r="C997" s="955"/>
      <c r="D997" s="887"/>
      <c r="E997" s="925"/>
    </row>
    <row r="998" spans="1:5" ht="20.25">
      <c r="A998" s="887"/>
      <c r="B998" s="885"/>
      <c r="C998" s="955"/>
      <c r="D998" s="887"/>
      <c r="E998" s="925"/>
    </row>
    <row r="999" spans="1:5" ht="20.25">
      <c r="A999" s="887"/>
      <c r="B999" s="885"/>
      <c r="C999" s="955"/>
      <c r="D999" s="887"/>
      <c r="E999" s="925"/>
    </row>
    <row r="1000" spans="1:5" ht="20.25">
      <c r="A1000" s="887"/>
      <c r="B1000" s="885"/>
      <c r="C1000" s="955"/>
      <c r="D1000" s="887"/>
      <c r="E1000" s="925"/>
    </row>
    <row r="1001" spans="1:5" ht="20.25">
      <c r="A1001" s="887"/>
      <c r="B1001" s="885"/>
      <c r="C1001" s="955"/>
      <c r="D1001" s="887"/>
      <c r="E1001" s="925"/>
    </row>
    <row r="1002" spans="1:5" ht="20.25">
      <c r="A1002" s="887"/>
      <c r="B1002" s="885"/>
      <c r="C1002" s="955"/>
      <c r="D1002" s="887"/>
      <c r="E1002" s="925"/>
    </row>
    <row r="1003" spans="1:5" ht="20.25">
      <c r="A1003" s="887"/>
      <c r="B1003" s="885"/>
      <c r="C1003" s="955"/>
      <c r="D1003" s="887"/>
      <c r="E1003" s="925"/>
    </row>
    <row r="1004" spans="1:5" ht="20.25">
      <c r="A1004" s="887"/>
      <c r="B1004" s="1248" t="s">
        <v>140</v>
      </c>
      <c r="C1004" s="1249"/>
      <c r="D1004" s="1250"/>
      <c r="E1004" s="925"/>
    </row>
    <row r="1005" spans="1:5" ht="20.25">
      <c r="A1005" s="887"/>
      <c r="B1005" s="1248"/>
      <c r="C1005" s="1249"/>
      <c r="D1005" s="1250"/>
      <c r="E1005" s="925"/>
    </row>
    <row r="1006" spans="1:5" ht="20.25">
      <c r="A1006" s="887"/>
      <c r="B1006" s="1248"/>
      <c r="C1006" s="1249"/>
      <c r="D1006" s="1250"/>
      <c r="E1006" s="925"/>
    </row>
    <row r="1007" spans="1:5" ht="20.25">
      <c r="A1007" s="887"/>
      <c r="B1007" s="1248"/>
      <c r="C1007" s="1249"/>
      <c r="D1007" s="1250"/>
      <c r="E1007" s="925"/>
    </row>
    <row r="1008" spans="1:5" ht="20.25">
      <c r="A1008" s="887"/>
      <c r="B1008" s="885"/>
      <c r="C1008" s="955"/>
      <c r="D1008" s="887"/>
      <c r="E1008" s="925"/>
    </row>
    <row r="1009" spans="1:5" ht="20.25">
      <c r="A1009" s="887"/>
      <c r="B1009" s="885"/>
      <c r="C1009" s="955"/>
      <c r="D1009" s="887"/>
      <c r="E1009" s="925"/>
    </row>
    <row r="1010" spans="1:5" ht="20.25">
      <c r="A1010" s="887"/>
      <c r="B1010" s="885"/>
      <c r="C1010" s="955"/>
      <c r="D1010" s="887"/>
      <c r="E1010" s="925"/>
    </row>
    <row r="1011" spans="1:5" ht="20.25">
      <c r="A1011" s="887"/>
      <c r="B1011" s="885"/>
      <c r="C1011" s="955"/>
      <c r="D1011" s="887"/>
      <c r="E1011" s="925"/>
    </row>
    <row r="1012" spans="1:5" ht="20.25">
      <c r="A1012" s="887"/>
      <c r="B1012" s="885"/>
      <c r="C1012" s="955"/>
      <c r="D1012" s="887"/>
      <c r="E1012" s="925"/>
    </row>
    <row r="1013" spans="1:5" ht="20.25">
      <c r="A1013" s="887"/>
      <c r="B1013" s="885"/>
      <c r="C1013" s="955"/>
      <c r="D1013" s="887"/>
      <c r="E1013" s="925"/>
    </row>
    <row r="1014" spans="1:5" ht="20.25">
      <c r="A1014" s="887"/>
      <c r="B1014" s="885"/>
      <c r="C1014" s="955"/>
      <c r="D1014" s="887"/>
      <c r="E1014" s="925"/>
    </row>
    <row r="1015" spans="1:5" ht="20.25">
      <c r="A1015" s="887"/>
      <c r="B1015" s="885"/>
      <c r="C1015" s="955"/>
      <c r="D1015" s="887"/>
      <c r="E1015" s="925"/>
    </row>
    <row r="1016" spans="1:5" ht="20.25">
      <c r="A1016" s="887"/>
      <c r="B1016" s="885"/>
      <c r="C1016" s="955"/>
      <c r="D1016" s="887"/>
      <c r="E1016" s="925"/>
    </row>
    <row r="1017" spans="1:5" ht="20.25">
      <c r="A1017" s="885"/>
      <c r="B1017" s="885"/>
      <c r="C1017" s="955"/>
      <c r="D1017" s="887"/>
      <c r="E1017" s="925"/>
    </row>
    <row r="1018" spans="1:5" ht="20.25">
      <c r="A1018" s="887"/>
      <c r="B1018" s="885"/>
      <c r="C1018" s="955"/>
      <c r="D1018" s="887"/>
      <c r="E1018" s="925"/>
    </row>
    <row r="1019" spans="1:5" ht="20.25">
      <c r="A1019" s="913"/>
      <c r="B1019" s="930"/>
      <c r="C1019" s="913"/>
      <c r="D1019" s="928"/>
      <c r="E1019" s="929"/>
    </row>
    <row r="1020" spans="1:5" ht="20.25">
      <c r="A1020" s="931"/>
      <c r="B1020" s="932"/>
      <c r="C1020" s="1238" t="s">
        <v>801</v>
      </c>
      <c r="D1020" s="1239"/>
      <c r="E1020" s="933">
        <v>21419.65</v>
      </c>
    </row>
    <row r="1021" spans="1:5" ht="20.25">
      <c r="A1021" s="934" t="s">
        <v>23</v>
      </c>
      <c r="B1021" s="932"/>
      <c r="C1021" s="932"/>
      <c r="D1021" s="932"/>
      <c r="E1021" s="932"/>
    </row>
    <row r="1022" spans="1:5" ht="20.25">
      <c r="A1022" s="902" t="s">
        <v>0</v>
      </c>
      <c r="B1022" s="903"/>
      <c r="C1022" s="903"/>
      <c r="D1022" s="904"/>
      <c r="E1022" s="905"/>
    </row>
    <row r="1023" spans="1:5" ht="20.25">
      <c r="A1023" s="902" t="s">
        <v>1</v>
      </c>
      <c r="B1023" s="903"/>
      <c r="C1023" s="902" t="s">
        <v>2</v>
      </c>
      <c r="D1023" s="904"/>
      <c r="E1023" s="904"/>
    </row>
    <row r="1024" spans="1:5" ht="20.25">
      <c r="A1024" s="902"/>
      <c r="B1024" s="906"/>
      <c r="C1024" s="903"/>
      <c r="D1024" s="905"/>
      <c r="E1024" s="905"/>
    </row>
    <row r="1025" spans="1:5" ht="20.25">
      <c r="A1025" s="902"/>
      <c r="B1025" s="906"/>
      <c r="C1025" s="903"/>
      <c r="D1025" s="905"/>
      <c r="E1025" s="905"/>
    </row>
    <row r="1026" spans="1:5" ht="20.25">
      <c r="A1026" s="902" t="s">
        <v>3</v>
      </c>
      <c r="B1026" s="906"/>
      <c r="C1026" s="903"/>
      <c r="D1026" s="905"/>
      <c r="E1026" s="905"/>
    </row>
    <row r="1027" spans="1:5" ht="20.25">
      <c r="A1027" s="904"/>
      <c r="B1027" s="907"/>
      <c r="C1027" s="904"/>
      <c r="D1027" s="905"/>
      <c r="E1027" s="905"/>
    </row>
    <row r="1028" spans="1:5" ht="20.25">
      <c r="A1028" s="904" t="s">
        <v>141</v>
      </c>
      <c r="B1028" s="907"/>
      <c r="C1028" s="904"/>
      <c r="D1028" s="905"/>
      <c r="E1028" s="905"/>
    </row>
    <row r="1029" spans="1:5" ht="20.25">
      <c r="A1029" s="904" t="s">
        <v>5</v>
      </c>
      <c r="B1029" s="904"/>
      <c r="C1029" s="904"/>
      <c r="D1029" s="905"/>
      <c r="E1029" s="905"/>
    </row>
    <row r="1030" spans="1:5" ht="20.25">
      <c r="A1030" s="904" t="s">
        <v>6</v>
      </c>
      <c r="B1030" s="905"/>
      <c r="C1030" s="905"/>
      <c r="D1030" s="905"/>
      <c r="E1030" s="905"/>
    </row>
    <row r="1031" spans="1:5" ht="20.25">
      <c r="A1031" s="908" t="s">
        <v>7</v>
      </c>
      <c r="B1031" s="909" t="s">
        <v>8</v>
      </c>
      <c r="C1031" s="1238" t="s">
        <v>9</v>
      </c>
      <c r="D1031" s="1239"/>
      <c r="E1031" s="908" t="s">
        <v>10</v>
      </c>
    </row>
    <row r="1032" spans="1:5" ht="20.25">
      <c r="A1032" s="910"/>
      <c r="B1032" s="911" t="s">
        <v>11</v>
      </c>
      <c r="C1032" s="908"/>
      <c r="D1032" s="912"/>
      <c r="E1032" s="910" t="s">
        <v>12</v>
      </c>
    </row>
    <row r="1033" spans="1:5" ht="20.25">
      <c r="A1033" s="913"/>
      <c r="B1033" s="914"/>
      <c r="C1033" s="915" t="s">
        <v>13</v>
      </c>
      <c r="D1033" s="916" t="s">
        <v>14</v>
      </c>
      <c r="E1033" s="915"/>
    </row>
    <row r="1034" spans="1:5" ht="20.25">
      <c r="A1034" s="917" t="s">
        <v>142</v>
      </c>
      <c r="B1034" s="917" t="s">
        <v>104</v>
      </c>
      <c r="C1034" s="885" t="s">
        <v>17</v>
      </c>
      <c r="D1034" s="918">
        <v>39736</v>
      </c>
      <c r="E1034" s="964">
        <v>215.8</v>
      </c>
    </row>
    <row r="1035" spans="1:5" ht="20.25">
      <c r="A1035" s="885"/>
      <c r="B1035" s="885" t="s">
        <v>18</v>
      </c>
      <c r="C1035" s="885" t="s">
        <v>17</v>
      </c>
      <c r="D1035" s="886">
        <v>39797</v>
      </c>
      <c r="E1035" s="889">
        <v>673</v>
      </c>
    </row>
    <row r="1036" spans="1:5" ht="20.25">
      <c r="A1036" s="887"/>
      <c r="B1036" s="885" t="s">
        <v>34</v>
      </c>
      <c r="C1036" s="885" t="s">
        <v>19</v>
      </c>
      <c r="D1036" s="886">
        <v>39933</v>
      </c>
      <c r="E1036" s="889">
        <v>18501</v>
      </c>
    </row>
    <row r="1037" spans="1:5" ht="20.25">
      <c r="A1037" s="887"/>
      <c r="B1037" s="885" t="s">
        <v>104</v>
      </c>
      <c r="C1037" s="885" t="s">
        <v>19</v>
      </c>
      <c r="D1037" s="886">
        <v>39964</v>
      </c>
      <c r="E1037" s="889">
        <v>476.05</v>
      </c>
    </row>
    <row r="1038" spans="1:5" ht="20.25">
      <c r="A1038" s="887"/>
      <c r="B1038" s="979" t="s">
        <v>118</v>
      </c>
      <c r="C1038" s="979" t="s">
        <v>119</v>
      </c>
      <c r="D1038" s="984">
        <v>39994</v>
      </c>
      <c r="E1038" s="965">
        <v>-45120</v>
      </c>
    </row>
    <row r="1039" spans="1:5" ht="20.25">
      <c r="A1039" s="887"/>
      <c r="B1039" s="979" t="s">
        <v>118</v>
      </c>
      <c r="C1039" s="979" t="s">
        <v>119</v>
      </c>
      <c r="D1039" s="984">
        <v>39994</v>
      </c>
      <c r="E1039" s="965">
        <v>-45120</v>
      </c>
    </row>
    <row r="1040" spans="1:5" ht="20.25">
      <c r="A1040" s="887"/>
      <c r="B1040" s="979" t="s">
        <v>118</v>
      </c>
      <c r="C1040" s="979" t="s">
        <v>119</v>
      </c>
      <c r="D1040" s="984">
        <v>39994</v>
      </c>
      <c r="E1040" s="965">
        <v>-45120</v>
      </c>
    </row>
    <row r="1041" spans="1:8" ht="20.25">
      <c r="A1041" s="885"/>
      <c r="B1041" s="1097" t="s">
        <v>143</v>
      </c>
      <c r="C1041" s="1097" t="s">
        <v>33</v>
      </c>
      <c r="D1041" s="1098">
        <v>40967</v>
      </c>
      <c r="E1041" s="966">
        <v>-188254</v>
      </c>
      <c r="F1041" s="882"/>
      <c r="G1041" s="882"/>
      <c r="H1041" s="882"/>
    </row>
    <row r="1042" spans="1:8" ht="20.25">
      <c r="A1042" s="885"/>
      <c r="B1042" s="885" t="s">
        <v>40</v>
      </c>
      <c r="C1042" s="885" t="s">
        <v>17</v>
      </c>
      <c r="D1042" s="1043">
        <v>43174</v>
      </c>
      <c r="E1042" s="890">
        <v>9678048</v>
      </c>
      <c r="F1042" s="882"/>
      <c r="G1042" s="882"/>
      <c r="H1042" s="882"/>
    </row>
    <row r="1043" spans="1:8" ht="20.25">
      <c r="A1043" s="885"/>
      <c r="B1043" s="885" t="s">
        <v>73</v>
      </c>
      <c r="C1043" s="885" t="s">
        <v>292</v>
      </c>
      <c r="D1043" s="886">
        <v>43190</v>
      </c>
      <c r="E1043" s="967">
        <v>-15000</v>
      </c>
      <c r="F1043" s="882"/>
      <c r="G1043" s="882"/>
      <c r="H1043" s="882"/>
    </row>
    <row r="1044" spans="1:8" ht="20.25">
      <c r="A1044" s="885"/>
      <c r="B1044" s="885" t="s">
        <v>73</v>
      </c>
      <c r="C1044" s="885" t="s">
        <v>781</v>
      </c>
      <c r="D1044" s="886">
        <v>43220</v>
      </c>
      <c r="E1044" s="890">
        <v>-9105481</v>
      </c>
      <c r="F1044" s="882"/>
      <c r="G1044" s="882"/>
      <c r="H1044" s="882"/>
    </row>
    <row r="1045" spans="1:8" ht="20.25">
      <c r="A1045" s="885"/>
      <c r="B1045" s="885" t="s">
        <v>73</v>
      </c>
      <c r="C1045" s="885" t="s">
        <v>805</v>
      </c>
      <c r="D1045" s="886">
        <v>43220</v>
      </c>
      <c r="E1045" s="889">
        <v>-10885</v>
      </c>
      <c r="F1045" s="882"/>
      <c r="G1045" s="882"/>
      <c r="H1045" s="882"/>
    </row>
    <row r="1046" spans="1:8" ht="21">
      <c r="A1046" s="885"/>
      <c r="B1046" s="885" t="s">
        <v>40</v>
      </c>
      <c r="C1046" s="885" t="s">
        <v>19</v>
      </c>
      <c r="D1046" s="922">
        <v>43250</v>
      </c>
      <c r="E1046" s="889">
        <v>5840025</v>
      </c>
      <c r="F1046" s="1217" t="s">
        <v>825</v>
      </c>
      <c r="G1046" s="882"/>
      <c r="H1046" s="882"/>
    </row>
    <row r="1047" spans="1:8" ht="21">
      <c r="A1047" s="885"/>
      <c r="B1047" s="923" t="s">
        <v>73</v>
      </c>
      <c r="C1047" s="885" t="s">
        <v>756</v>
      </c>
      <c r="D1047" s="922">
        <v>43250</v>
      </c>
      <c r="E1047" s="889">
        <v>-3387867</v>
      </c>
      <c r="F1047" s="1217" t="s">
        <v>841</v>
      </c>
      <c r="G1047" s="794" t="s">
        <v>842</v>
      </c>
      <c r="H1047" s="794"/>
    </row>
    <row r="1048" spans="1:8" ht="21">
      <c r="A1048" s="885"/>
      <c r="B1048" s="885" t="s">
        <v>34</v>
      </c>
      <c r="C1048" s="885" t="s">
        <v>17</v>
      </c>
      <c r="D1048" s="1043">
        <v>43266</v>
      </c>
      <c r="E1048" s="889">
        <v>5629685</v>
      </c>
      <c r="F1048" s="1217"/>
      <c r="G1048" s="882"/>
      <c r="H1048" s="882"/>
    </row>
    <row r="1049" spans="1:8" ht="21">
      <c r="A1049" s="885"/>
      <c r="B1049" s="885" t="s">
        <v>34</v>
      </c>
      <c r="C1049" s="885" t="s">
        <v>19</v>
      </c>
      <c r="D1049" s="886">
        <v>43281</v>
      </c>
      <c r="E1049" s="889">
        <v>6151422</v>
      </c>
      <c r="F1049" s="1217"/>
      <c r="G1049" s="1212"/>
      <c r="H1049" s="1212"/>
    </row>
    <row r="1050" spans="1:8" ht="20.25">
      <c r="A1050" s="885"/>
      <c r="B1050" s="885"/>
      <c r="C1050" s="885"/>
      <c r="D1050" s="886"/>
      <c r="E1050" s="889">
        <v>-1.6</v>
      </c>
      <c r="F1050" s="882"/>
      <c r="G1050" s="882"/>
      <c r="H1050" s="882"/>
    </row>
    <row r="1051" spans="1:8" ht="20.25">
      <c r="A1051" s="885"/>
      <c r="B1051" s="923"/>
      <c r="C1051" s="885"/>
      <c r="D1051" s="922"/>
      <c r="E1051" s="889"/>
      <c r="F1051" s="882"/>
      <c r="G1051" s="882"/>
      <c r="H1051" s="882"/>
    </row>
    <row r="1052" spans="1:8" ht="20.25">
      <c r="A1052" s="885"/>
      <c r="B1052" s="885"/>
      <c r="C1052" s="885"/>
      <c r="D1052" s="922"/>
      <c r="E1052" s="889"/>
      <c r="F1052" s="882"/>
      <c r="G1052" s="882"/>
      <c r="H1052" s="882"/>
    </row>
    <row r="1053" spans="1:8" ht="20.25">
      <c r="A1053" s="885"/>
      <c r="B1053" s="885"/>
      <c r="C1053" s="885"/>
      <c r="D1053" s="886"/>
      <c r="E1053" s="889"/>
      <c r="F1053" s="882"/>
      <c r="G1053" s="882"/>
      <c r="H1053" s="882"/>
    </row>
    <row r="1054" spans="1:8" ht="20.25">
      <c r="A1054" s="885"/>
      <c r="B1054" s="923"/>
      <c r="C1054" s="885"/>
      <c r="D1054" s="922"/>
      <c r="E1054" s="889"/>
      <c r="F1054" s="882"/>
      <c r="G1054" s="882"/>
      <c r="H1054" s="882"/>
    </row>
    <row r="1055" spans="1:8" ht="20.25">
      <c r="A1055" s="885"/>
      <c r="B1055" s="923"/>
      <c r="C1055" s="885"/>
      <c r="D1055" s="922"/>
      <c r="E1055" s="889"/>
      <c r="F1055" s="882"/>
      <c r="G1055" s="882"/>
      <c r="H1055" s="882"/>
    </row>
    <row r="1056" spans="1:8" ht="20.25">
      <c r="A1056" s="885"/>
      <c r="B1056" s="923"/>
      <c r="C1056" s="885"/>
      <c r="D1056" s="922"/>
      <c r="E1056" s="889"/>
      <c r="F1056" s="882"/>
      <c r="G1056" s="882"/>
      <c r="H1056" s="882"/>
    </row>
    <row r="1057" spans="1:9" ht="20.25">
      <c r="A1057" s="885"/>
      <c r="B1057" s="923"/>
      <c r="C1057" s="885"/>
      <c r="D1057" s="922"/>
      <c r="E1057" s="889"/>
      <c r="I1057" s="882" t="s">
        <v>29</v>
      </c>
    </row>
    <row r="1058" spans="1:9" ht="20.25">
      <c r="A1058" s="885"/>
      <c r="B1058" s="923"/>
      <c r="C1058" s="885"/>
      <c r="D1058" s="922"/>
      <c r="E1058" s="985"/>
    </row>
    <row r="1059" spans="1:9" ht="20.25">
      <c r="A1059" s="885"/>
      <c r="B1059" s="923"/>
      <c r="C1059" s="885"/>
      <c r="D1059" s="922"/>
      <c r="E1059" s="889"/>
    </row>
    <row r="1060" spans="1:9" ht="20.25">
      <c r="A1060" s="885"/>
      <c r="B1060" s="923"/>
      <c r="C1060" s="885"/>
      <c r="D1060" s="922"/>
      <c r="E1060" s="889"/>
    </row>
    <row r="1061" spans="1:9" ht="20.25">
      <c r="A1061" s="913"/>
      <c r="B1061" s="930"/>
      <c r="C1061" s="913"/>
      <c r="D1061" s="928"/>
      <c r="E1061" s="929"/>
    </row>
    <row r="1062" spans="1:9" ht="20.25">
      <c r="A1062" s="931"/>
      <c r="B1062" s="932"/>
      <c r="C1062" s="1238" t="s">
        <v>835</v>
      </c>
      <c r="D1062" s="1239"/>
      <c r="E1062" s="1015">
        <f>SUM(E1034:E1061)</f>
        <v>14476197.25</v>
      </c>
    </row>
    <row r="1063" spans="1:9" ht="20.25">
      <c r="A1063" s="934" t="s">
        <v>23</v>
      </c>
      <c r="B1063" s="905"/>
      <c r="C1063" s="905"/>
      <c r="D1063" s="905"/>
      <c r="E1063" s="905"/>
    </row>
    <row r="1064" spans="1:9" ht="20.25">
      <c r="A1064" s="902" t="s">
        <v>0</v>
      </c>
      <c r="B1064" s="903"/>
      <c r="C1064" s="903"/>
      <c r="D1064" s="904"/>
      <c r="E1064" s="905"/>
    </row>
    <row r="1065" spans="1:9" ht="20.25">
      <c r="A1065" s="902" t="s">
        <v>1</v>
      </c>
      <c r="B1065" s="903"/>
      <c r="C1065" s="902" t="s">
        <v>2</v>
      </c>
      <c r="D1065" s="904"/>
      <c r="E1065" s="904"/>
    </row>
    <row r="1066" spans="1:9" ht="20.25">
      <c r="A1066" s="902"/>
      <c r="B1066" s="906"/>
      <c r="C1066" s="903"/>
      <c r="D1066" s="905"/>
      <c r="E1066" s="905"/>
    </row>
    <row r="1067" spans="1:9" ht="20.25">
      <c r="A1067" s="902"/>
      <c r="B1067" s="906"/>
      <c r="C1067" s="903"/>
      <c r="D1067" s="905"/>
      <c r="E1067" s="905"/>
    </row>
    <row r="1068" spans="1:9" ht="20.25">
      <c r="A1068" s="902" t="s">
        <v>3</v>
      </c>
      <c r="B1068" s="906"/>
      <c r="C1068" s="903"/>
      <c r="D1068" s="905"/>
      <c r="E1068" s="905"/>
    </row>
    <row r="1069" spans="1:9" ht="20.25">
      <c r="A1069" s="904"/>
      <c r="B1069" s="907"/>
      <c r="C1069" s="904"/>
      <c r="D1069" s="905"/>
      <c r="E1069" s="905"/>
    </row>
    <row r="1070" spans="1:9" ht="20.25">
      <c r="A1070" s="904" t="s">
        <v>144</v>
      </c>
      <c r="B1070" s="907"/>
      <c r="C1070" s="904"/>
      <c r="D1070" s="905"/>
      <c r="E1070" s="905"/>
    </row>
    <row r="1071" spans="1:9" ht="20.25">
      <c r="A1071" s="904" t="s">
        <v>5</v>
      </c>
      <c r="B1071" s="904"/>
      <c r="C1071" s="904"/>
      <c r="D1071" s="905"/>
      <c r="E1071" s="905"/>
    </row>
    <row r="1072" spans="1:9" ht="20.25">
      <c r="A1072" s="904" t="s">
        <v>6</v>
      </c>
      <c r="B1072" s="905"/>
      <c r="C1072" s="905"/>
      <c r="D1072" s="905"/>
      <c r="E1072" s="905"/>
    </row>
    <row r="1073" spans="1:5" ht="20.25">
      <c r="A1073" s="908" t="s">
        <v>7</v>
      </c>
      <c r="B1073" s="909" t="s">
        <v>8</v>
      </c>
      <c r="C1073" s="1238" t="s">
        <v>9</v>
      </c>
      <c r="D1073" s="1240"/>
      <c r="E1073" s="908" t="s">
        <v>10</v>
      </c>
    </row>
    <row r="1074" spans="1:5" ht="20.25">
      <c r="A1074" s="910"/>
      <c r="B1074" s="911" t="s">
        <v>11</v>
      </c>
      <c r="C1074" s="908"/>
      <c r="D1074" s="912"/>
      <c r="E1074" s="910" t="s">
        <v>12</v>
      </c>
    </row>
    <row r="1075" spans="1:5" ht="20.25">
      <c r="A1075" s="913"/>
      <c r="B1075" s="914"/>
      <c r="C1075" s="915" t="s">
        <v>13</v>
      </c>
      <c r="D1075" s="916" t="s">
        <v>14</v>
      </c>
      <c r="E1075" s="915"/>
    </row>
    <row r="1076" spans="1:5" ht="20.25">
      <c r="A1076" s="917" t="s">
        <v>145</v>
      </c>
      <c r="B1076" s="1100" t="s">
        <v>105</v>
      </c>
      <c r="C1076" s="1097" t="s">
        <v>17</v>
      </c>
      <c r="D1076" s="1101">
        <v>39401</v>
      </c>
      <c r="E1076" s="1149">
        <v>-14244.4</v>
      </c>
    </row>
    <row r="1077" spans="1:5" ht="20.25">
      <c r="A1077" s="885"/>
      <c r="B1077" s="1097" t="s">
        <v>105</v>
      </c>
      <c r="C1077" s="1097" t="s">
        <v>19</v>
      </c>
      <c r="D1077" s="1099">
        <v>39568</v>
      </c>
      <c r="E1077" s="1085">
        <v>-7110</v>
      </c>
    </row>
    <row r="1078" spans="1:5" ht="20.25">
      <c r="A1078" s="887"/>
      <c r="B1078" s="1097" t="s">
        <v>105</v>
      </c>
      <c r="C1078" s="1097" t="s">
        <v>19</v>
      </c>
      <c r="D1078" s="1099">
        <v>39629</v>
      </c>
      <c r="E1078" s="1085">
        <v>-794</v>
      </c>
    </row>
    <row r="1079" spans="1:5" ht="20.25">
      <c r="A1079" s="887"/>
      <c r="B1079" s="885" t="s">
        <v>104</v>
      </c>
      <c r="C1079" s="885" t="s">
        <v>17</v>
      </c>
      <c r="D1079" s="886">
        <v>39706</v>
      </c>
      <c r="E1079" s="1074">
        <v>3600</v>
      </c>
    </row>
    <row r="1080" spans="1:5" ht="20.25">
      <c r="A1080" s="887"/>
      <c r="B1080" s="1097" t="s">
        <v>105</v>
      </c>
      <c r="C1080" s="1097" t="s">
        <v>17</v>
      </c>
      <c r="D1080" s="1099">
        <v>39706</v>
      </c>
      <c r="E1080" s="1085">
        <v>-45997</v>
      </c>
    </row>
    <row r="1081" spans="1:5" ht="20.25">
      <c r="A1081" s="887"/>
      <c r="B1081" s="885" t="s">
        <v>104</v>
      </c>
      <c r="C1081" s="885" t="s">
        <v>17</v>
      </c>
      <c r="D1081" s="886">
        <v>39828</v>
      </c>
      <c r="E1081" s="1074">
        <v>6183</v>
      </c>
    </row>
    <row r="1082" spans="1:5" ht="20.25">
      <c r="A1082" s="887"/>
      <c r="B1082" s="885" t="s">
        <v>104</v>
      </c>
      <c r="C1082" s="885" t="s">
        <v>19</v>
      </c>
      <c r="D1082" s="886">
        <v>39903</v>
      </c>
      <c r="E1082" s="1074">
        <v>13129</v>
      </c>
    </row>
    <row r="1083" spans="1:5" ht="20.25">
      <c r="A1083" s="887"/>
      <c r="B1083" s="1097" t="s">
        <v>105</v>
      </c>
      <c r="C1083" s="1097" t="s">
        <v>17</v>
      </c>
      <c r="D1083" s="1099">
        <v>40071</v>
      </c>
      <c r="E1083" s="1085">
        <v>-300</v>
      </c>
    </row>
    <row r="1084" spans="1:5" ht="20.25">
      <c r="A1084" s="885"/>
      <c r="B1084" s="1097" t="s">
        <v>105</v>
      </c>
      <c r="C1084" s="1097" t="s">
        <v>17</v>
      </c>
      <c r="D1084" s="1099">
        <v>40162</v>
      </c>
      <c r="E1084" s="1085">
        <v>-83491</v>
      </c>
    </row>
    <row r="1085" spans="1:5" ht="20.25">
      <c r="A1085" s="887"/>
      <c r="B1085" s="1097" t="s">
        <v>146</v>
      </c>
      <c r="C1085" s="1097" t="s">
        <v>17</v>
      </c>
      <c r="D1085" s="1098">
        <v>40709</v>
      </c>
      <c r="E1085" s="988">
        <v>-1400</v>
      </c>
    </row>
    <row r="1086" spans="1:5" ht="20.25">
      <c r="A1086" s="887"/>
      <c r="B1086" s="1097" t="s">
        <v>147</v>
      </c>
      <c r="C1086" s="1097" t="s">
        <v>107</v>
      </c>
      <c r="D1086" s="1099">
        <v>41912</v>
      </c>
      <c r="E1086" s="988">
        <v>-4700</v>
      </c>
    </row>
    <row r="1087" spans="1:5" ht="20.25">
      <c r="A1087" s="887"/>
      <c r="B1087" s="885" t="s">
        <v>21</v>
      </c>
      <c r="C1087" s="885" t="s">
        <v>19</v>
      </c>
      <c r="D1087" s="886">
        <v>42490</v>
      </c>
      <c r="E1087" s="987">
        <v>900</v>
      </c>
    </row>
    <row r="1088" spans="1:5" ht="20.25">
      <c r="A1088" s="887"/>
      <c r="B1088" s="1097" t="s">
        <v>148</v>
      </c>
      <c r="C1088" s="1097" t="s">
        <v>149</v>
      </c>
      <c r="D1088" s="1099">
        <v>42735</v>
      </c>
      <c r="E1088" s="988">
        <v>-64335</v>
      </c>
    </row>
    <row r="1089" spans="1:5" ht="20.25">
      <c r="A1089" s="887"/>
      <c r="B1089" s="1102" t="s">
        <v>148</v>
      </c>
      <c r="C1089" s="1097" t="s">
        <v>150</v>
      </c>
      <c r="D1089" s="1099">
        <v>42735</v>
      </c>
      <c r="E1089" s="988">
        <v>-38761</v>
      </c>
    </row>
    <row r="1090" spans="1:5" ht="20.25">
      <c r="A1090" s="887"/>
      <c r="B1090" s="885" t="s">
        <v>40</v>
      </c>
      <c r="C1090" s="885" t="s">
        <v>17</v>
      </c>
      <c r="D1090" s="922">
        <v>42809</v>
      </c>
      <c r="E1090" s="929">
        <v>4195653</v>
      </c>
    </row>
    <row r="1091" spans="1:5" ht="20.25">
      <c r="A1091" s="887"/>
      <c r="B1091" s="885" t="s">
        <v>40</v>
      </c>
      <c r="C1091" s="885" t="s">
        <v>19</v>
      </c>
      <c r="D1091" s="922">
        <v>42825</v>
      </c>
      <c r="E1091" s="929">
        <v>3309357</v>
      </c>
    </row>
    <row r="1092" spans="1:5" ht="20.25">
      <c r="A1092" s="887"/>
      <c r="B1092" s="885" t="s">
        <v>40</v>
      </c>
      <c r="C1092" s="885" t="s">
        <v>17</v>
      </c>
      <c r="D1092" s="922">
        <v>42840</v>
      </c>
      <c r="E1092" s="929">
        <v>2702626</v>
      </c>
    </row>
    <row r="1093" spans="1:5" ht="20.25">
      <c r="A1093" s="887"/>
      <c r="B1093" s="885" t="s">
        <v>40</v>
      </c>
      <c r="C1093" s="885" t="s">
        <v>19</v>
      </c>
      <c r="D1093" s="922">
        <v>42855</v>
      </c>
      <c r="E1093" s="929">
        <v>361764</v>
      </c>
    </row>
    <row r="1094" spans="1:5" ht="20.25">
      <c r="A1094" s="887"/>
      <c r="B1094" s="923"/>
      <c r="C1094" s="885"/>
      <c r="D1094" s="922"/>
      <c r="E1094" s="929"/>
    </row>
    <row r="1095" spans="1:5" ht="20.25">
      <c r="A1095" s="887"/>
      <c r="B1095" s="923"/>
      <c r="C1095" s="885"/>
      <c r="D1095" s="922"/>
      <c r="E1095" s="929"/>
    </row>
    <row r="1096" spans="1:5" ht="20.25">
      <c r="A1096" s="887"/>
      <c r="B1096" s="923"/>
      <c r="C1096" s="885"/>
      <c r="D1096" s="922"/>
      <c r="E1096" s="929"/>
    </row>
    <row r="1097" spans="1:5" ht="20.25">
      <c r="A1097" s="887"/>
      <c r="B1097" s="923"/>
      <c r="C1097" s="885"/>
      <c r="D1097" s="922"/>
      <c r="E1097" s="929"/>
    </row>
    <row r="1098" spans="1:5" ht="20.25">
      <c r="A1098" s="887"/>
      <c r="B1098" s="923"/>
      <c r="C1098" s="885"/>
      <c r="D1098" s="922"/>
      <c r="E1098" s="929"/>
    </row>
    <row r="1099" spans="1:5" ht="20.25">
      <c r="A1099" s="887"/>
      <c r="B1099" s="923"/>
      <c r="C1099" s="885"/>
      <c r="D1099" s="922"/>
      <c r="E1099" s="929"/>
    </row>
    <row r="1100" spans="1:5" ht="20.25">
      <c r="A1100" s="887"/>
      <c r="B1100" s="923"/>
      <c r="C1100" s="885"/>
      <c r="D1100" s="922"/>
      <c r="E1100" s="929"/>
    </row>
    <row r="1101" spans="1:5" ht="20.25">
      <c r="A1101" s="926"/>
      <c r="B1101" s="927"/>
      <c r="C1101" s="926"/>
      <c r="D1101" s="928"/>
      <c r="E1101" s="929"/>
    </row>
    <row r="1102" spans="1:5" ht="20.25">
      <c r="A1102" s="913"/>
      <c r="B1102" s="930"/>
      <c r="C1102" s="913"/>
      <c r="D1102" s="928"/>
      <c r="E1102" s="929"/>
    </row>
    <row r="1103" spans="1:5" ht="20.25">
      <c r="A1103" s="931"/>
      <c r="B1103" s="932"/>
      <c r="C1103" s="1238" t="s">
        <v>806</v>
      </c>
      <c r="D1103" s="1239"/>
      <c r="E1103" s="941">
        <v>10332079.6</v>
      </c>
    </row>
    <row r="1104" spans="1:5" ht="20.25">
      <c r="A1104" s="934" t="s">
        <v>23</v>
      </c>
      <c r="B1104" s="932"/>
      <c r="C1104" s="932"/>
      <c r="D1104" s="932"/>
      <c r="E1104" s="932"/>
    </row>
    <row r="1105" spans="1:5" ht="20.25">
      <c r="A1105" s="902" t="s">
        <v>0</v>
      </c>
      <c r="B1105" s="903"/>
      <c r="C1105" s="903"/>
      <c r="D1105" s="904"/>
      <c r="E1105" s="905"/>
    </row>
    <row r="1106" spans="1:5" ht="20.25">
      <c r="A1106" s="902" t="s">
        <v>1</v>
      </c>
      <c r="B1106" s="903"/>
      <c r="C1106" s="902" t="s">
        <v>2</v>
      </c>
      <c r="D1106" s="904"/>
      <c r="E1106" s="904"/>
    </row>
    <row r="1107" spans="1:5" ht="20.25">
      <c r="A1107" s="902"/>
      <c r="B1107" s="906"/>
      <c r="C1107" s="903"/>
      <c r="D1107" s="905"/>
      <c r="E1107" s="905"/>
    </row>
    <row r="1108" spans="1:5" ht="20.25">
      <c r="A1108" s="902" t="s">
        <v>3</v>
      </c>
      <c r="B1108" s="906"/>
      <c r="C1108" s="903"/>
      <c r="D1108" s="905"/>
      <c r="E1108" s="905"/>
    </row>
    <row r="1109" spans="1:5" ht="20.25">
      <c r="A1109" s="904"/>
      <c r="B1109" s="907"/>
      <c r="C1109" s="904"/>
      <c r="D1109" s="905"/>
      <c r="E1109" s="905"/>
    </row>
    <row r="1110" spans="1:5" ht="20.25">
      <c r="A1110" s="989" t="s">
        <v>151</v>
      </c>
      <c r="B1110" s="907"/>
      <c r="C1110" s="904"/>
      <c r="D1110" s="905"/>
      <c r="E1110" s="905"/>
    </row>
    <row r="1111" spans="1:5" ht="20.25">
      <c r="A1111" s="904" t="s">
        <v>5</v>
      </c>
      <c r="B1111" s="904"/>
      <c r="C1111" s="904"/>
      <c r="D1111" s="905"/>
      <c r="E1111" s="905"/>
    </row>
    <row r="1112" spans="1:5" ht="20.25">
      <c r="A1112" s="904" t="s">
        <v>6</v>
      </c>
      <c r="B1112" s="905"/>
      <c r="C1112" s="905"/>
      <c r="D1112" s="905"/>
      <c r="E1112" s="905"/>
    </row>
    <row r="1113" spans="1:5" ht="20.25">
      <c r="A1113" s="908" t="s">
        <v>7</v>
      </c>
      <c r="B1113" s="909" t="s">
        <v>8</v>
      </c>
      <c r="C1113" s="1238" t="s">
        <v>9</v>
      </c>
      <c r="D1113" s="1240"/>
      <c r="E1113" s="908" t="s">
        <v>10</v>
      </c>
    </row>
    <row r="1114" spans="1:5" ht="20.25">
      <c r="A1114" s="910"/>
      <c r="B1114" s="911" t="s">
        <v>11</v>
      </c>
      <c r="C1114" s="908"/>
      <c r="D1114" s="912"/>
      <c r="E1114" s="910" t="s">
        <v>12</v>
      </c>
    </row>
    <row r="1115" spans="1:5" ht="20.25">
      <c r="A1115" s="913"/>
      <c r="B1115" s="914"/>
      <c r="C1115" s="915" t="s">
        <v>13</v>
      </c>
      <c r="D1115" s="916" t="s">
        <v>14</v>
      </c>
      <c r="E1115" s="915"/>
    </row>
    <row r="1116" spans="1:5" ht="20.25">
      <c r="A1116" s="917" t="s">
        <v>152</v>
      </c>
      <c r="B1116" s="917" t="s">
        <v>105</v>
      </c>
      <c r="C1116" s="885" t="s">
        <v>17</v>
      </c>
      <c r="D1116" s="918">
        <v>39493</v>
      </c>
      <c r="E1116" s="970">
        <v>-838.2</v>
      </c>
    </row>
    <row r="1117" spans="1:5" ht="20.25">
      <c r="A1117" s="885"/>
      <c r="B1117" s="885" t="s">
        <v>105</v>
      </c>
      <c r="C1117" s="885" t="s">
        <v>19</v>
      </c>
      <c r="D1117" s="886">
        <v>39538</v>
      </c>
      <c r="E1117" s="965">
        <v>-249.53</v>
      </c>
    </row>
    <row r="1118" spans="1:5" ht="20.25">
      <c r="A1118" s="887"/>
      <c r="B1118" s="885" t="s">
        <v>105</v>
      </c>
      <c r="C1118" s="885" t="s">
        <v>17</v>
      </c>
      <c r="D1118" s="886">
        <v>39614</v>
      </c>
      <c r="E1118" s="965">
        <v>-1684</v>
      </c>
    </row>
    <row r="1119" spans="1:5" ht="20.25">
      <c r="A1119" s="887"/>
      <c r="B1119" s="885" t="s">
        <v>105</v>
      </c>
      <c r="C1119" s="885" t="s">
        <v>17</v>
      </c>
      <c r="D1119" s="886">
        <v>39675</v>
      </c>
      <c r="E1119" s="965">
        <v>-17985.5</v>
      </c>
    </row>
    <row r="1120" spans="1:5" ht="20.25">
      <c r="A1120" s="887"/>
      <c r="B1120" s="885" t="s">
        <v>18</v>
      </c>
      <c r="C1120" s="885" t="s">
        <v>19</v>
      </c>
      <c r="D1120" s="886">
        <v>39813</v>
      </c>
      <c r="E1120" s="965">
        <v>-347</v>
      </c>
    </row>
    <row r="1121" spans="1:6" ht="20.25">
      <c r="A1121" s="887"/>
      <c r="B1121" s="885" t="s">
        <v>104</v>
      </c>
      <c r="C1121" s="885" t="s">
        <v>17</v>
      </c>
      <c r="D1121" s="886">
        <v>39828</v>
      </c>
      <c r="E1121" s="889">
        <v>1500</v>
      </c>
    </row>
    <row r="1122" spans="1:6" ht="20.25">
      <c r="A1122" s="887"/>
      <c r="B1122" s="885" t="s">
        <v>105</v>
      </c>
      <c r="C1122" s="885" t="s">
        <v>19</v>
      </c>
      <c r="D1122" s="886">
        <v>39872</v>
      </c>
      <c r="E1122" s="965">
        <v>-191169.35</v>
      </c>
    </row>
    <row r="1123" spans="1:6" ht="20.25">
      <c r="A1123" s="887"/>
      <c r="B1123" s="885" t="s">
        <v>18</v>
      </c>
      <c r="C1123" s="885" t="s">
        <v>19</v>
      </c>
      <c r="D1123" s="886" t="s">
        <v>153</v>
      </c>
      <c r="E1123" s="889">
        <v>14028</v>
      </c>
    </row>
    <row r="1124" spans="1:6" ht="20.25">
      <c r="A1124" s="885"/>
      <c r="B1124" s="885" t="s">
        <v>105</v>
      </c>
      <c r="C1124" s="885" t="s">
        <v>32</v>
      </c>
      <c r="D1124" s="886">
        <v>40009</v>
      </c>
      <c r="E1124" s="965">
        <v>-100</v>
      </c>
    </row>
    <row r="1125" spans="1:6" ht="20.25">
      <c r="A1125" s="887"/>
      <c r="B1125" s="885" t="s">
        <v>18</v>
      </c>
      <c r="C1125" s="885" t="s">
        <v>17</v>
      </c>
      <c r="D1125" s="886">
        <v>40101</v>
      </c>
      <c r="E1125" s="889">
        <v>718</v>
      </c>
    </row>
    <row r="1126" spans="1:6" ht="20.25">
      <c r="A1126" s="887"/>
      <c r="B1126" s="885" t="s">
        <v>104</v>
      </c>
      <c r="C1126" s="885" t="s">
        <v>19</v>
      </c>
      <c r="D1126" s="886">
        <v>40178</v>
      </c>
      <c r="E1126" s="889">
        <v>172575.8</v>
      </c>
    </row>
    <row r="1127" spans="1:6" ht="20.25">
      <c r="A1127" s="885"/>
      <c r="B1127" s="885" t="s">
        <v>154</v>
      </c>
      <c r="C1127" s="885" t="s">
        <v>17</v>
      </c>
      <c r="D1127" s="886">
        <v>40188</v>
      </c>
      <c r="E1127" s="965">
        <v>21973.5</v>
      </c>
    </row>
    <row r="1128" spans="1:6" ht="20.25">
      <c r="A1128" s="885"/>
      <c r="B1128" s="885" t="s">
        <v>155</v>
      </c>
      <c r="C1128" s="885" t="s">
        <v>19</v>
      </c>
      <c r="D1128" s="886">
        <v>40421</v>
      </c>
      <c r="E1128" s="965">
        <v>-14543.5</v>
      </c>
    </row>
    <row r="1129" spans="1:6" ht="20.25">
      <c r="A1129" s="885"/>
      <c r="B1129" s="885" t="s">
        <v>21</v>
      </c>
      <c r="C1129" s="885" t="s">
        <v>19</v>
      </c>
      <c r="D1129" s="886">
        <v>42216</v>
      </c>
      <c r="E1129" s="889">
        <v>200</v>
      </c>
    </row>
    <row r="1130" spans="1:6" ht="20.25">
      <c r="A1130" s="885"/>
      <c r="B1130" s="885" t="s">
        <v>18</v>
      </c>
      <c r="C1130" s="885" t="s">
        <v>19</v>
      </c>
      <c r="D1130" s="886">
        <v>43205</v>
      </c>
      <c r="E1130" s="889">
        <v>9900344</v>
      </c>
    </row>
    <row r="1131" spans="1:6" ht="20.25">
      <c r="A1131" s="885"/>
      <c r="B1131" s="885" t="s">
        <v>18</v>
      </c>
      <c r="C1131" s="885" t="s">
        <v>17</v>
      </c>
      <c r="D1131" s="886" t="s">
        <v>843</v>
      </c>
      <c r="E1131" s="889">
        <v>9718343</v>
      </c>
      <c r="F1131" s="882" t="s">
        <v>838</v>
      </c>
    </row>
    <row r="1132" spans="1:6" ht="20.25">
      <c r="A1132" s="885"/>
      <c r="B1132" s="885" t="s">
        <v>105</v>
      </c>
      <c r="C1132" s="885" t="s">
        <v>19</v>
      </c>
      <c r="D1132" s="886">
        <v>43159</v>
      </c>
      <c r="E1132" s="967">
        <v>-8000</v>
      </c>
    </row>
    <row r="1133" spans="1:6" ht="20.25">
      <c r="A1133" s="885"/>
      <c r="B1133" s="885" t="s">
        <v>18</v>
      </c>
      <c r="C1133" s="885" t="s">
        <v>19</v>
      </c>
      <c r="D1133" s="886">
        <v>43190</v>
      </c>
      <c r="E1133" s="889">
        <v>9642954</v>
      </c>
      <c r="F1133" s="882" t="s">
        <v>838</v>
      </c>
    </row>
    <row r="1134" spans="1:6" ht="20.25">
      <c r="A1134" s="885"/>
      <c r="B1134" s="885" t="s">
        <v>34</v>
      </c>
      <c r="C1134" s="885" t="s">
        <v>17</v>
      </c>
      <c r="D1134" s="1043">
        <v>43235</v>
      </c>
      <c r="E1134" s="889">
        <v>5284882</v>
      </c>
    </row>
    <row r="1135" spans="1:6" ht="20.25">
      <c r="A1135" s="889"/>
      <c r="B1135" s="885" t="s">
        <v>34</v>
      </c>
      <c r="C1135" s="885" t="s">
        <v>19</v>
      </c>
      <c r="D1135" s="886">
        <v>43250</v>
      </c>
      <c r="E1135" s="889">
        <v>7250606</v>
      </c>
    </row>
    <row r="1136" spans="1:6" ht="20.25">
      <c r="A1136" s="974"/>
      <c r="B1136" s="885" t="s">
        <v>34</v>
      </c>
      <c r="C1136" s="885" t="s">
        <v>17</v>
      </c>
      <c r="D1136" s="1043">
        <v>43266</v>
      </c>
      <c r="E1136" s="889">
        <v>6764263</v>
      </c>
    </row>
    <row r="1137" spans="1:5" ht="20.25">
      <c r="A1137" s="946"/>
      <c r="B1137" s="946" t="s">
        <v>34</v>
      </c>
      <c r="C1137" s="885" t="s">
        <v>19</v>
      </c>
      <c r="D1137" s="886">
        <v>43281</v>
      </c>
      <c r="E1137" s="974">
        <v>9174336</v>
      </c>
    </row>
    <row r="1138" spans="1:5" ht="20.25">
      <c r="A1138" s="935"/>
      <c r="B1138" s="932"/>
      <c r="C1138" s="1238" t="s">
        <v>835</v>
      </c>
      <c r="D1138" s="1239"/>
      <c r="E1138" s="895">
        <f>SUM(E1116:E1137)</f>
        <v>57711806.219999999</v>
      </c>
    </row>
    <row r="1139" spans="1:5" ht="20.25">
      <c r="A1139" s="934" t="s">
        <v>23</v>
      </c>
      <c r="B1139" s="905"/>
      <c r="C1139" s="905"/>
      <c r="D1139" s="905"/>
      <c r="E1139" s="905"/>
    </row>
    <row r="1140" spans="1:5" ht="20.25">
      <c r="A1140" s="902" t="s">
        <v>0</v>
      </c>
      <c r="B1140" s="903"/>
      <c r="C1140" s="903"/>
      <c r="D1140" s="904"/>
      <c r="E1140" s="1190"/>
    </row>
    <row r="1141" spans="1:5" ht="20.25">
      <c r="A1141" s="902" t="s">
        <v>1</v>
      </c>
      <c r="B1141" s="906"/>
      <c r="C1141" s="902" t="s">
        <v>2</v>
      </c>
      <c r="D1141" s="905"/>
      <c r="E1141" s="905"/>
    </row>
    <row r="1142" spans="1:5" ht="20.25">
      <c r="A1142" s="902"/>
      <c r="B1142" s="906"/>
      <c r="C1142" s="903"/>
      <c r="D1142" s="905"/>
      <c r="E1142" s="905"/>
    </row>
    <row r="1143" spans="1:5" ht="20.25">
      <c r="A1143" s="902" t="s">
        <v>3</v>
      </c>
      <c r="B1143" s="906"/>
      <c r="C1143" s="903"/>
      <c r="D1143" s="905"/>
      <c r="E1143" s="905"/>
    </row>
    <row r="1144" spans="1:5" ht="20.25">
      <c r="A1144" s="904"/>
      <c r="B1144" s="907"/>
      <c r="C1144" s="904"/>
      <c r="D1144" s="905"/>
      <c r="E1144" s="905"/>
    </row>
    <row r="1145" spans="1:5" ht="20.25">
      <c r="A1145" s="904" t="s">
        <v>156</v>
      </c>
      <c r="B1145" s="907"/>
      <c r="C1145" s="904"/>
      <c r="D1145" s="905"/>
      <c r="E1145" s="905"/>
    </row>
    <row r="1146" spans="1:5" ht="20.25">
      <c r="A1146" s="904" t="s">
        <v>157</v>
      </c>
      <c r="B1146" s="904"/>
      <c r="C1146" s="904"/>
      <c r="D1146" s="905"/>
      <c r="E1146" s="905"/>
    </row>
    <row r="1147" spans="1:5" ht="20.25">
      <c r="A1147" s="904" t="s">
        <v>6</v>
      </c>
      <c r="B1147" s="905"/>
      <c r="C1147" s="905"/>
      <c r="D1147" s="905"/>
      <c r="E1147" s="905"/>
    </row>
    <row r="1148" spans="1:5" ht="20.25">
      <c r="A1148" s="908" t="s">
        <v>7</v>
      </c>
      <c r="B1148" s="909" t="s">
        <v>8</v>
      </c>
      <c r="C1148" s="1238" t="s">
        <v>9</v>
      </c>
      <c r="D1148" s="1240"/>
      <c r="E1148" s="908" t="s">
        <v>10</v>
      </c>
    </row>
    <row r="1149" spans="1:5" ht="20.25">
      <c r="A1149" s="910"/>
      <c r="B1149" s="911" t="s">
        <v>11</v>
      </c>
      <c r="C1149" s="908"/>
      <c r="D1149" s="912"/>
      <c r="E1149" s="910" t="s">
        <v>12</v>
      </c>
    </row>
    <row r="1150" spans="1:5" ht="20.25">
      <c r="A1150" s="913"/>
      <c r="B1150" s="914"/>
      <c r="C1150" s="915" t="s">
        <v>13</v>
      </c>
      <c r="D1150" s="916" t="s">
        <v>14</v>
      </c>
      <c r="E1150" s="915"/>
    </row>
    <row r="1151" spans="1:5" ht="20.25">
      <c r="A1151" s="917" t="s">
        <v>158</v>
      </c>
      <c r="B1151" s="917" t="s">
        <v>105</v>
      </c>
      <c r="C1151" s="917" t="s">
        <v>19</v>
      </c>
      <c r="D1151" s="918">
        <v>39447</v>
      </c>
      <c r="E1151" s="970">
        <v>-900</v>
      </c>
    </row>
    <row r="1152" spans="1:5" ht="20.25">
      <c r="A1152" s="885"/>
      <c r="B1152" s="885" t="s">
        <v>104</v>
      </c>
      <c r="C1152" s="885" t="s">
        <v>32</v>
      </c>
      <c r="D1152" s="886">
        <v>39583</v>
      </c>
      <c r="E1152" s="889">
        <v>500</v>
      </c>
    </row>
    <row r="1153" spans="1:5" ht="20.25">
      <c r="A1153" s="887"/>
      <c r="B1153" s="885" t="s">
        <v>105</v>
      </c>
      <c r="C1153" s="885" t="s">
        <v>32</v>
      </c>
      <c r="D1153" s="886">
        <v>39859</v>
      </c>
      <c r="E1153" s="965">
        <v>-12510.1</v>
      </c>
    </row>
    <row r="1154" spans="1:5" ht="20.25">
      <c r="A1154" s="887"/>
      <c r="B1154" s="885" t="s">
        <v>159</v>
      </c>
      <c r="C1154" s="885" t="s">
        <v>19</v>
      </c>
      <c r="D1154" s="886">
        <v>40086</v>
      </c>
      <c r="E1154" s="965">
        <v>-94639.2</v>
      </c>
    </row>
    <row r="1155" spans="1:5" ht="20.25">
      <c r="A1155" s="887"/>
      <c r="B1155" s="885" t="s">
        <v>160</v>
      </c>
      <c r="C1155" s="885" t="s">
        <v>19</v>
      </c>
      <c r="D1155" s="886">
        <v>40237</v>
      </c>
      <c r="E1155" s="965">
        <v>-3600</v>
      </c>
    </row>
    <row r="1156" spans="1:5" ht="20.25">
      <c r="A1156" s="887"/>
      <c r="B1156" s="885" t="s">
        <v>159</v>
      </c>
      <c r="C1156" s="885" t="s">
        <v>19</v>
      </c>
      <c r="D1156" s="886">
        <v>40543</v>
      </c>
      <c r="E1156" s="965">
        <v>-936</v>
      </c>
    </row>
    <row r="1157" spans="1:5" ht="20.25">
      <c r="A1157" s="887"/>
      <c r="B1157" s="885" t="s">
        <v>161</v>
      </c>
      <c r="C1157" s="885" t="s">
        <v>19</v>
      </c>
      <c r="D1157" s="922">
        <v>40694</v>
      </c>
      <c r="E1157" s="965">
        <v>-700</v>
      </c>
    </row>
    <row r="1158" spans="1:5" ht="20.25">
      <c r="A1158" s="887"/>
      <c r="B1158" s="885" t="s">
        <v>161</v>
      </c>
      <c r="C1158" s="885" t="s">
        <v>32</v>
      </c>
      <c r="D1158" s="886">
        <v>40831</v>
      </c>
      <c r="E1158" s="965">
        <v>-900</v>
      </c>
    </row>
    <row r="1159" spans="1:5" ht="20.25">
      <c r="A1159" s="887"/>
      <c r="B1159" s="885" t="s">
        <v>161</v>
      </c>
      <c r="C1159" s="885" t="s">
        <v>17</v>
      </c>
      <c r="D1159" s="886">
        <v>41744</v>
      </c>
      <c r="E1159" s="971">
        <v>-315</v>
      </c>
    </row>
    <row r="1160" spans="1:5" ht="20.25">
      <c r="A1160" s="887"/>
      <c r="B1160" s="885" t="s">
        <v>161</v>
      </c>
      <c r="C1160" s="885" t="s">
        <v>19</v>
      </c>
      <c r="D1160" s="922">
        <v>41759</v>
      </c>
      <c r="E1160" s="971">
        <v>-5779</v>
      </c>
    </row>
    <row r="1161" spans="1:5" ht="20.25">
      <c r="A1161" s="887"/>
      <c r="B1161" s="885" t="s">
        <v>161</v>
      </c>
      <c r="C1161" s="885" t="s">
        <v>19</v>
      </c>
      <c r="D1161" s="922">
        <v>41774</v>
      </c>
      <c r="E1161" s="971">
        <v>-696</v>
      </c>
    </row>
    <row r="1162" spans="1:5" ht="20.25">
      <c r="A1162" s="887"/>
      <c r="B1162" s="885"/>
      <c r="C1162" s="885"/>
      <c r="D1162" s="886"/>
      <c r="E1162" s="889"/>
    </row>
    <row r="1163" spans="1:5" ht="20.25">
      <c r="A1163" s="887"/>
      <c r="B1163" s="885"/>
      <c r="C1163" s="885"/>
      <c r="D1163" s="922"/>
      <c r="E1163" s="889"/>
    </row>
    <row r="1164" spans="1:5" ht="20.25">
      <c r="A1164" s="887"/>
      <c r="B1164" s="885"/>
      <c r="C1164" s="885"/>
      <c r="D1164" s="922"/>
      <c r="E1164" s="889"/>
    </row>
    <row r="1165" spans="1:5" ht="20.25">
      <c r="A1165" s="887"/>
      <c r="B1165" s="885"/>
      <c r="C1165" s="885"/>
      <c r="D1165" s="922"/>
      <c r="E1165" s="889"/>
    </row>
    <row r="1166" spans="1:5" ht="20.25">
      <c r="A1166" s="887"/>
      <c r="B1166" s="923"/>
      <c r="C1166" s="885"/>
      <c r="D1166" s="922"/>
      <c r="E1166" s="889"/>
    </row>
    <row r="1167" spans="1:5" ht="20.25">
      <c r="A1167" s="887"/>
      <c r="B1167" s="923"/>
      <c r="C1167" s="885"/>
      <c r="D1167" s="922"/>
      <c r="E1167" s="889"/>
    </row>
    <row r="1168" spans="1:5" ht="20.25">
      <c r="A1168" s="887"/>
      <c r="B1168" s="923"/>
      <c r="C1168" s="885"/>
      <c r="D1168" s="922"/>
      <c r="E1168" s="889"/>
    </row>
    <row r="1169" spans="1:5" ht="20.25">
      <c r="A1169" s="887"/>
      <c r="B1169" s="923"/>
      <c r="C1169" s="885"/>
      <c r="D1169" s="922"/>
      <c r="E1169" s="889"/>
    </row>
    <row r="1170" spans="1:5" ht="20.25">
      <c r="A1170" s="887"/>
      <c r="B1170" s="923"/>
      <c r="C1170" s="885"/>
      <c r="D1170" s="922"/>
      <c r="E1170" s="889"/>
    </row>
    <row r="1171" spans="1:5" ht="20.25">
      <c r="A1171" s="887"/>
      <c r="B1171" s="923"/>
      <c r="C1171" s="885"/>
      <c r="D1171" s="922"/>
      <c r="E1171" s="889"/>
    </row>
    <row r="1172" spans="1:5" ht="20.25">
      <c r="A1172" s="887"/>
      <c r="B1172" s="923"/>
      <c r="C1172" s="885"/>
      <c r="D1172" s="922"/>
      <c r="E1172" s="889"/>
    </row>
    <row r="1173" spans="1:5" ht="20.25">
      <c r="A1173" s="885"/>
      <c r="B1173" s="923"/>
      <c r="C1173" s="885"/>
      <c r="D1173" s="924"/>
      <c r="E1173" s="925"/>
    </row>
    <row r="1174" spans="1:5" ht="20.25">
      <c r="A1174" s="885"/>
      <c r="B1174" s="923"/>
      <c r="C1174" s="885"/>
      <c r="D1174" s="924"/>
      <c r="E1174" s="925"/>
    </row>
    <row r="1175" spans="1:5" ht="20.25">
      <c r="A1175" s="885"/>
      <c r="B1175" s="923"/>
      <c r="C1175" s="885"/>
      <c r="D1175" s="924"/>
      <c r="E1175" s="925"/>
    </row>
    <row r="1176" spans="1:5" ht="20.25">
      <c r="A1176" s="885"/>
      <c r="B1176" s="923"/>
      <c r="C1176" s="885"/>
      <c r="D1176" s="924"/>
      <c r="E1176" s="925"/>
    </row>
    <row r="1177" spans="1:5" ht="20.25">
      <c r="A1177" s="926"/>
      <c r="B1177" s="927"/>
      <c r="C1177" s="926"/>
      <c r="D1177" s="928"/>
      <c r="E1177" s="929"/>
    </row>
    <row r="1178" spans="1:5" ht="20.25">
      <c r="A1178" s="913"/>
      <c r="B1178" s="930"/>
      <c r="C1178" s="913"/>
      <c r="D1178" s="928"/>
      <c r="E1178" s="929"/>
    </row>
    <row r="1179" spans="1:5" ht="20.25">
      <c r="A1179" s="931"/>
      <c r="B1179" s="932"/>
      <c r="C1179" s="1251" t="s">
        <v>774</v>
      </c>
      <c r="D1179" s="1252"/>
      <c r="E1179" s="953">
        <v>-120475.3</v>
      </c>
    </row>
    <row r="1180" spans="1:5" ht="20.25">
      <c r="A1180" s="934" t="s">
        <v>23</v>
      </c>
      <c r="B1180" s="905"/>
      <c r="C1180" s="905"/>
      <c r="D1180" s="905"/>
      <c r="E1180" s="905"/>
    </row>
    <row r="1181" spans="1:5" ht="20.25">
      <c r="A1181" s="902" t="s">
        <v>0</v>
      </c>
      <c r="B1181" s="903"/>
      <c r="C1181" s="903"/>
      <c r="D1181" s="904"/>
      <c r="E1181" s="905"/>
    </row>
    <row r="1182" spans="1:5" ht="20.25">
      <c r="A1182" s="902" t="s">
        <v>1</v>
      </c>
      <c r="B1182" s="903"/>
      <c r="C1182" s="902" t="s">
        <v>2</v>
      </c>
      <c r="D1182" s="904"/>
      <c r="E1182" s="904"/>
    </row>
    <row r="1183" spans="1:5" ht="20.25">
      <c r="A1183" s="902"/>
      <c r="B1183" s="906"/>
      <c r="C1183" s="903"/>
      <c r="D1183" s="905"/>
      <c r="E1183" s="905"/>
    </row>
    <row r="1184" spans="1:5" ht="20.25">
      <c r="A1184" s="902" t="s">
        <v>3</v>
      </c>
      <c r="B1184" s="906"/>
      <c r="C1184" s="903"/>
      <c r="D1184" s="905"/>
      <c r="E1184" s="905"/>
    </row>
    <row r="1185" spans="1:5" ht="20.25">
      <c r="A1185" s="902"/>
      <c r="B1185" s="906"/>
      <c r="C1185" s="903"/>
      <c r="D1185" s="905"/>
      <c r="E1185" s="905"/>
    </row>
    <row r="1186" spans="1:5" ht="20.25">
      <c r="A1186" s="904" t="s">
        <v>162</v>
      </c>
      <c r="B1186" s="907"/>
      <c r="C1186" s="904"/>
      <c r="D1186" s="905"/>
      <c r="E1186" s="905"/>
    </row>
    <row r="1187" spans="1:5" ht="20.25">
      <c r="A1187" s="904" t="s">
        <v>5</v>
      </c>
      <c r="B1187" s="904"/>
      <c r="C1187" s="904"/>
      <c r="D1187" s="905"/>
      <c r="E1187" s="905"/>
    </row>
    <row r="1188" spans="1:5" ht="20.25">
      <c r="A1188" s="904" t="s">
        <v>6</v>
      </c>
      <c r="B1188" s="905"/>
      <c r="C1188" s="905"/>
      <c r="D1188" s="905"/>
      <c r="E1188" s="905"/>
    </row>
    <row r="1189" spans="1:5" ht="20.25">
      <c r="A1189" s="908" t="s">
        <v>7</v>
      </c>
      <c r="B1189" s="909" t="s">
        <v>8</v>
      </c>
      <c r="C1189" s="1238" t="s">
        <v>9</v>
      </c>
      <c r="D1189" s="1240"/>
      <c r="E1189" s="908" t="s">
        <v>10</v>
      </c>
    </row>
    <row r="1190" spans="1:5" ht="20.25">
      <c r="A1190" s="910"/>
      <c r="B1190" s="911" t="s">
        <v>11</v>
      </c>
      <c r="C1190" s="908"/>
      <c r="D1190" s="912"/>
      <c r="E1190" s="910" t="s">
        <v>12</v>
      </c>
    </row>
    <row r="1191" spans="1:5" ht="20.25">
      <c r="A1191" s="913"/>
      <c r="B1191" s="914"/>
      <c r="C1191" s="915" t="s">
        <v>13</v>
      </c>
      <c r="D1191" s="916" t="s">
        <v>14</v>
      </c>
      <c r="E1191" s="915"/>
    </row>
    <row r="1192" spans="1:5" ht="20.25">
      <c r="A1192" s="917" t="s">
        <v>163</v>
      </c>
      <c r="B1192" s="917" t="s">
        <v>105</v>
      </c>
      <c r="C1192" s="885" t="s">
        <v>19</v>
      </c>
      <c r="D1192" s="918">
        <v>39478</v>
      </c>
      <c r="E1192" s="970">
        <v>-160.4</v>
      </c>
    </row>
    <row r="1193" spans="1:5" ht="20.25">
      <c r="A1193" s="923"/>
      <c r="B1193" s="885" t="s">
        <v>105</v>
      </c>
      <c r="C1193" s="885" t="s">
        <v>17</v>
      </c>
      <c r="D1193" s="886">
        <v>39493</v>
      </c>
      <c r="E1193" s="965">
        <v>-218.4</v>
      </c>
    </row>
    <row r="1194" spans="1:5" ht="20.25">
      <c r="A1194" s="923"/>
      <c r="B1194" s="885" t="s">
        <v>105</v>
      </c>
      <c r="C1194" s="885" t="s">
        <v>19</v>
      </c>
      <c r="D1194" s="886">
        <v>39506</v>
      </c>
      <c r="E1194" s="965">
        <v>-109.2</v>
      </c>
    </row>
    <row r="1195" spans="1:5" ht="20.25">
      <c r="A1195" s="923"/>
      <c r="B1195" s="885" t="s">
        <v>105</v>
      </c>
      <c r="C1195" s="885" t="s">
        <v>17</v>
      </c>
      <c r="D1195" s="886">
        <v>39553</v>
      </c>
      <c r="E1195" s="965">
        <v>-718</v>
      </c>
    </row>
    <row r="1196" spans="1:5" ht="20.25">
      <c r="A1196" s="923"/>
      <c r="B1196" s="885" t="s">
        <v>105</v>
      </c>
      <c r="C1196" s="885" t="s">
        <v>19</v>
      </c>
      <c r="D1196" s="886">
        <v>39568</v>
      </c>
      <c r="E1196" s="965">
        <v>-142</v>
      </c>
    </row>
    <row r="1197" spans="1:5" ht="20.25">
      <c r="A1197" s="923"/>
      <c r="B1197" s="885" t="s">
        <v>105</v>
      </c>
      <c r="C1197" s="885" t="s">
        <v>17</v>
      </c>
      <c r="D1197" s="886">
        <v>39583</v>
      </c>
      <c r="E1197" s="965">
        <v>-235.2</v>
      </c>
    </row>
    <row r="1198" spans="1:5" ht="20.25">
      <c r="A1198" s="923"/>
      <c r="B1198" s="885" t="s">
        <v>105</v>
      </c>
      <c r="C1198" s="885" t="s">
        <v>17</v>
      </c>
      <c r="D1198" s="886">
        <v>39614</v>
      </c>
      <c r="E1198" s="965">
        <v>-472.4</v>
      </c>
    </row>
    <row r="1199" spans="1:5" ht="20.25">
      <c r="A1199" s="923"/>
      <c r="B1199" s="885" t="s">
        <v>105</v>
      </c>
      <c r="C1199" s="885" t="s">
        <v>19</v>
      </c>
      <c r="D1199" s="886">
        <v>39629</v>
      </c>
      <c r="E1199" s="965">
        <v>-54.6</v>
      </c>
    </row>
    <row r="1200" spans="1:5" ht="20.25">
      <c r="A1200" s="923"/>
      <c r="B1200" s="885" t="s">
        <v>105</v>
      </c>
      <c r="C1200" s="885" t="s">
        <v>17</v>
      </c>
      <c r="D1200" s="886">
        <v>39706</v>
      </c>
      <c r="E1200" s="965">
        <v>-461.6</v>
      </c>
    </row>
    <row r="1201" spans="1:5" ht="20.25">
      <c r="A1201" s="923"/>
      <c r="B1201" s="885" t="s">
        <v>105</v>
      </c>
      <c r="C1201" s="885" t="s">
        <v>19</v>
      </c>
      <c r="D1201" s="886" t="s">
        <v>164</v>
      </c>
      <c r="E1201" s="965">
        <v>-134.80000000000001</v>
      </c>
    </row>
    <row r="1202" spans="1:5" ht="20.25">
      <c r="A1202" s="923"/>
      <c r="B1202" s="885" t="s">
        <v>105</v>
      </c>
      <c r="C1202" s="885" t="s">
        <v>19</v>
      </c>
      <c r="D1202" s="886">
        <v>39751</v>
      </c>
      <c r="E1202" s="965">
        <v>-132.4</v>
      </c>
    </row>
    <row r="1203" spans="1:5" ht="20.25">
      <c r="A1203" s="923"/>
      <c r="B1203" s="885" t="s">
        <v>105</v>
      </c>
      <c r="C1203" s="885" t="s">
        <v>17</v>
      </c>
      <c r="D1203" s="886">
        <v>39767</v>
      </c>
      <c r="E1203" s="965">
        <v>-188.4</v>
      </c>
    </row>
    <row r="1204" spans="1:5" ht="20.25">
      <c r="A1204" s="923"/>
      <c r="B1204" s="885" t="s">
        <v>105</v>
      </c>
      <c r="C1204" s="885" t="s">
        <v>19</v>
      </c>
      <c r="D1204" s="886">
        <v>39782</v>
      </c>
      <c r="E1204" s="965">
        <v>-252.76</v>
      </c>
    </row>
    <row r="1205" spans="1:5" ht="20.25">
      <c r="A1205" s="923"/>
      <c r="B1205" s="885" t="s">
        <v>105</v>
      </c>
      <c r="C1205" s="885" t="s">
        <v>17</v>
      </c>
      <c r="D1205" s="886">
        <v>39797</v>
      </c>
      <c r="E1205" s="965">
        <v>-192</v>
      </c>
    </row>
    <row r="1206" spans="1:5" ht="20.25">
      <c r="A1206" s="923"/>
      <c r="B1206" s="885" t="s">
        <v>105</v>
      </c>
      <c r="C1206" s="885" t="s">
        <v>17</v>
      </c>
      <c r="D1206" s="886">
        <v>39828</v>
      </c>
      <c r="E1206" s="965">
        <v>-192.6</v>
      </c>
    </row>
    <row r="1207" spans="1:5" ht="20.25">
      <c r="A1207" s="923"/>
      <c r="B1207" s="885" t="s">
        <v>105</v>
      </c>
      <c r="C1207" s="885" t="s">
        <v>19</v>
      </c>
      <c r="D1207" s="886">
        <v>39844</v>
      </c>
      <c r="E1207" s="965">
        <v>-234.8</v>
      </c>
    </row>
    <row r="1208" spans="1:5" ht="20.25">
      <c r="A1208" s="923"/>
      <c r="B1208" s="885" t="s">
        <v>105</v>
      </c>
      <c r="C1208" s="885" t="s">
        <v>17</v>
      </c>
      <c r="D1208" s="886">
        <v>39859</v>
      </c>
      <c r="E1208" s="965">
        <v>-735.1</v>
      </c>
    </row>
    <row r="1209" spans="1:5" ht="20.25">
      <c r="A1209" s="885"/>
      <c r="B1209" s="885" t="s">
        <v>105</v>
      </c>
      <c r="C1209" s="885" t="s">
        <v>19</v>
      </c>
      <c r="D1209" s="886">
        <v>39872</v>
      </c>
      <c r="E1209" s="965">
        <v>-429.76</v>
      </c>
    </row>
    <row r="1210" spans="1:5" ht="20.25">
      <c r="A1210" s="887"/>
      <c r="B1210" s="885" t="s">
        <v>105</v>
      </c>
      <c r="C1210" s="885" t="s">
        <v>17</v>
      </c>
      <c r="D1210" s="886">
        <v>39887</v>
      </c>
      <c r="E1210" s="965">
        <v>-327.60000000000002</v>
      </c>
    </row>
    <row r="1211" spans="1:5" ht="20.25">
      <c r="A1211" s="887"/>
      <c r="B1211" s="885" t="s">
        <v>105</v>
      </c>
      <c r="C1211" s="885" t="s">
        <v>19</v>
      </c>
      <c r="D1211" s="886">
        <v>39903</v>
      </c>
      <c r="E1211" s="965">
        <v>-382.2</v>
      </c>
    </row>
    <row r="1212" spans="1:5" ht="20.25">
      <c r="A1212" s="887"/>
      <c r="B1212" s="885" t="s">
        <v>105</v>
      </c>
      <c r="C1212" s="885" t="s">
        <v>17</v>
      </c>
      <c r="D1212" s="886">
        <v>39918</v>
      </c>
      <c r="E1212" s="965">
        <v>-113.3</v>
      </c>
    </row>
    <row r="1213" spans="1:5" ht="20.25">
      <c r="A1213" s="887"/>
      <c r="B1213" s="885" t="s">
        <v>105</v>
      </c>
      <c r="C1213" s="885" t="s">
        <v>19</v>
      </c>
      <c r="D1213" s="886">
        <v>39933</v>
      </c>
      <c r="E1213" s="965">
        <v>-759.8</v>
      </c>
    </row>
    <row r="1214" spans="1:5" ht="20.25">
      <c r="A1214" s="887"/>
      <c r="B1214" s="885" t="s">
        <v>16</v>
      </c>
      <c r="C1214" s="885" t="s">
        <v>19</v>
      </c>
      <c r="D1214" s="886">
        <v>39964</v>
      </c>
      <c r="E1214" s="990">
        <v>171</v>
      </c>
    </row>
    <row r="1215" spans="1:5" ht="20.25">
      <c r="A1215" s="887"/>
      <c r="B1215" s="885" t="s">
        <v>16</v>
      </c>
      <c r="C1215" s="885" t="s">
        <v>19</v>
      </c>
      <c r="D1215" s="886">
        <v>39994</v>
      </c>
      <c r="E1215" s="990">
        <v>198</v>
      </c>
    </row>
    <row r="1216" spans="1:5" ht="20.25">
      <c r="A1216" s="969"/>
      <c r="B1216" s="946" t="s">
        <v>105</v>
      </c>
      <c r="C1216" s="946" t="s">
        <v>19</v>
      </c>
      <c r="D1216" s="947">
        <v>40178</v>
      </c>
      <c r="E1216" s="991">
        <v>-792</v>
      </c>
    </row>
    <row r="1217" spans="1:6" ht="20.25">
      <c r="A1217" s="992"/>
      <c r="B1217" s="992"/>
      <c r="C1217" s="1238" t="s">
        <v>165</v>
      </c>
      <c r="D1217" s="1239"/>
      <c r="E1217" s="1066">
        <v>-7070.3200000000006</v>
      </c>
    </row>
    <row r="1218" spans="1:6" ht="20.25">
      <c r="A1218" s="992"/>
      <c r="B1218" s="992"/>
      <c r="C1218" s="911"/>
      <c r="D1218" s="911"/>
      <c r="E1218" s="943"/>
    </row>
    <row r="1219" spans="1:6" ht="20.25">
      <c r="A1219" s="992"/>
      <c r="B1219" s="992"/>
      <c r="C1219" s="911"/>
      <c r="D1219" s="911"/>
      <c r="E1219" s="943"/>
    </row>
    <row r="1220" spans="1:6" ht="20.25">
      <c r="A1220" s="992"/>
      <c r="B1220" s="992"/>
      <c r="C1220" s="911"/>
      <c r="D1220" s="911"/>
      <c r="E1220" s="943"/>
    </row>
    <row r="1221" spans="1:6" ht="20.25">
      <c r="A1221" s="934"/>
      <c r="B1221" s="992"/>
      <c r="C1221" s="992"/>
      <c r="D1221" s="993"/>
      <c r="E1221" s="994"/>
    </row>
    <row r="1222" spans="1:6" ht="20.25">
      <c r="A1222" s="902" t="s">
        <v>0</v>
      </c>
      <c r="B1222" s="903"/>
      <c r="C1222" s="903"/>
      <c r="D1222" s="993"/>
      <c r="E1222" s="994"/>
    </row>
    <row r="1223" spans="1:6" ht="20.25">
      <c r="A1223" s="902" t="s">
        <v>1</v>
      </c>
      <c r="B1223" s="903"/>
      <c r="C1223" s="902" t="s">
        <v>2</v>
      </c>
      <c r="D1223" s="904"/>
      <c r="E1223" s="904"/>
    </row>
    <row r="1224" spans="1:6" ht="20.25">
      <c r="A1224" s="902"/>
      <c r="B1224" s="906"/>
      <c r="C1224" s="903"/>
      <c r="D1224" s="905"/>
      <c r="E1224" s="905"/>
    </row>
    <row r="1225" spans="1:6" ht="20.25">
      <c r="A1225" s="902"/>
      <c r="B1225" s="906"/>
      <c r="C1225" s="903"/>
      <c r="D1225" s="905"/>
      <c r="E1225" s="905"/>
    </row>
    <row r="1226" spans="1:6" ht="20.25">
      <c r="A1226" s="902" t="s">
        <v>3</v>
      </c>
      <c r="B1226" s="906"/>
      <c r="C1226" s="903"/>
      <c r="D1226" s="905"/>
      <c r="E1226" s="905"/>
    </row>
    <row r="1227" spans="1:6" ht="20.25">
      <c r="A1227" s="904"/>
      <c r="B1227" s="907"/>
      <c r="C1227" s="904"/>
      <c r="D1227" s="905"/>
      <c r="E1227" s="905"/>
    </row>
    <row r="1228" spans="1:6" ht="20.25">
      <c r="A1228" s="904" t="s">
        <v>162</v>
      </c>
      <c r="B1228" s="907"/>
      <c r="C1228" s="904"/>
      <c r="D1228" s="905"/>
      <c r="E1228" s="905"/>
    </row>
    <row r="1229" spans="1:6" ht="20.25">
      <c r="A1229" s="904" t="s">
        <v>5</v>
      </c>
      <c r="B1229" s="904"/>
      <c r="C1229" s="904"/>
      <c r="D1229" s="905"/>
      <c r="E1229" s="905"/>
    </row>
    <row r="1230" spans="1:6" ht="20.25">
      <c r="A1230" s="904" t="s">
        <v>6</v>
      </c>
      <c r="B1230" s="905"/>
      <c r="C1230" s="905"/>
      <c r="D1230" s="905"/>
      <c r="E1230" s="905"/>
    </row>
    <row r="1231" spans="1:6" ht="20.25">
      <c r="A1231" s="908" t="s">
        <v>7</v>
      </c>
      <c r="B1231" s="909" t="s">
        <v>8</v>
      </c>
      <c r="C1231" s="1238" t="s">
        <v>9</v>
      </c>
      <c r="D1231" s="1240"/>
      <c r="E1231" s="908" t="s">
        <v>10</v>
      </c>
    </row>
    <row r="1232" spans="1:6" ht="20.25">
      <c r="A1232" s="910"/>
      <c r="B1232" s="911" t="s">
        <v>11</v>
      </c>
      <c r="C1232" s="908"/>
      <c r="D1232" s="912"/>
      <c r="E1232" s="910" t="s">
        <v>12</v>
      </c>
      <c r="F1232" s="882"/>
    </row>
    <row r="1233" spans="1:6" ht="20.25">
      <c r="A1233" s="913"/>
      <c r="B1233" s="914"/>
      <c r="C1233" s="915" t="s">
        <v>13</v>
      </c>
      <c r="D1233" s="916" t="s">
        <v>14</v>
      </c>
      <c r="E1233" s="915"/>
      <c r="F1233" s="882"/>
    </row>
    <row r="1234" spans="1:6" ht="20.25">
      <c r="A1234" s="917" t="s">
        <v>163</v>
      </c>
      <c r="B1234" s="883" t="s">
        <v>166</v>
      </c>
      <c r="C1234" s="954"/>
      <c r="D1234" s="884"/>
      <c r="E1234" s="1159">
        <v>-7070.3200000000006</v>
      </c>
      <c r="F1234" s="882"/>
    </row>
    <row r="1235" spans="1:6" ht="20.25">
      <c r="A1235" s="887"/>
      <c r="B1235" s="885" t="s">
        <v>34</v>
      </c>
      <c r="C1235" s="885" t="s">
        <v>19</v>
      </c>
      <c r="D1235" s="886">
        <v>40313</v>
      </c>
      <c r="E1235" s="995">
        <v>-868.8</v>
      </c>
      <c r="F1235" s="882"/>
    </row>
    <row r="1236" spans="1:6" ht="20.25">
      <c r="A1236" s="885"/>
      <c r="B1236" s="885" t="s">
        <v>28</v>
      </c>
      <c r="C1236" s="885" t="s">
        <v>17</v>
      </c>
      <c r="D1236" s="886">
        <v>40344</v>
      </c>
      <c r="E1236" s="996">
        <v>9383</v>
      </c>
      <c r="F1236" s="882"/>
    </row>
    <row r="1237" spans="1:6" ht="20.25">
      <c r="A1237" s="887"/>
      <c r="B1237" s="885" t="s">
        <v>34</v>
      </c>
      <c r="C1237" s="885" t="s">
        <v>19</v>
      </c>
      <c r="D1237" s="886">
        <v>40663</v>
      </c>
      <c r="E1237" s="997">
        <v>8494.1</v>
      </c>
      <c r="F1237" s="882"/>
    </row>
    <row r="1238" spans="1:6" ht="21">
      <c r="A1238" s="885"/>
      <c r="B1238" s="885" t="s">
        <v>18</v>
      </c>
      <c r="C1238" s="885" t="s">
        <v>19</v>
      </c>
      <c r="D1238" s="886" t="s">
        <v>844</v>
      </c>
      <c r="E1238" s="998">
        <v>4386364</v>
      </c>
      <c r="F1238" s="1217"/>
    </row>
    <row r="1239" spans="1:6" ht="20.25">
      <c r="A1239" s="885"/>
      <c r="B1239" s="885"/>
      <c r="C1239" s="885"/>
      <c r="D1239" s="886"/>
      <c r="E1239" s="998"/>
      <c r="F1239" s="882"/>
    </row>
    <row r="1240" spans="1:6" ht="20.25">
      <c r="A1240" s="885"/>
      <c r="B1240" s="885"/>
      <c r="C1240" s="885"/>
      <c r="D1240" s="886"/>
      <c r="E1240" s="998"/>
      <c r="F1240" s="882"/>
    </row>
    <row r="1241" spans="1:6" ht="20.25">
      <c r="A1241" s="885"/>
      <c r="B1241" s="885"/>
      <c r="C1241" s="885"/>
      <c r="D1241" s="886"/>
      <c r="E1241" s="998"/>
      <c r="F1241" s="882"/>
    </row>
    <row r="1242" spans="1:6" ht="20.25">
      <c r="A1242" s="885"/>
      <c r="B1242" s="885"/>
      <c r="C1242" s="885"/>
      <c r="D1242" s="885"/>
      <c r="E1242" s="998"/>
      <c r="F1242" s="882"/>
    </row>
    <row r="1243" spans="1:6" ht="20.25">
      <c r="A1243" s="885"/>
      <c r="B1243" s="885"/>
      <c r="C1243" s="885"/>
      <c r="D1243" s="885"/>
      <c r="E1243" s="998"/>
      <c r="F1243" s="882"/>
    </row>
    <row r="1244" spans="1:6" ht="20.25">
      <c r="A1244" s="885"/>
      <c r="B1244" s="885"/>
      <c r="C1244" s="885"/>
      <c r="D1244" s="885"/>
      <c r="E1244" s="998"/>
      <c r="F1244" s="882"/>
    </row>
    <row r="1245" spans="1:6" ht="20.25">
      <c r="A1245" s="885"/>
      <c r="B1245" s="885"/>
      <c r="C1245" s="885"/>
      <c r="D1245" s="885"/>
      <c r="E1245" s="998"/>
      <c r="F1245" s="882"/>
    </row>
    <row r="1246" spans="1:6" ht="20.25">
      <c r="A1246" s="885"/>
      <c r="B1246" s="923"/>
      <c r="C1246" s="885"/>
      <c r="D1246" s="924"/>
      <c r="E1246" s="998"/>
      <c r="F1246" s="882"/>
    </row>
    <row r="1247" spans="1:6" ht="20.25">
      <c r="A1247" s="885"/>
      <c r="B1247" s="923"/>
      <c r="C1247" s="885"/>
      <c r="D1247" s="924"/>
      <c r="E1247" s="998"/>
      <c r="F1247" s="882"/>
    </row>
    <row r="1248" spans="1:6" ht="20.25">
      <c r="A1248" s="885"/>
      <c r="B1248" s="923"/>
      <c r="C1248" s="885"/>
      <c r="D1248" s="924"/>
      <c r="E1248" s="998"/>
    </row>
    <row r="1249" spans="1:5" ht="20.25">
      <c r="A1249" s="885"/>
      <c r="B1249" s="923"/>
      <c r="C1249" s="885"/>
      <c r="D1249" s="924"/>
      <c r="E1249" s="998"/>
    </row>
    <row r="1250" spans="1:5" ht="20.25">
      <c r="A1250" s="885"/>
      <c r="B1250" s="923"/>
      <c r="C1250" s="885"/>
      <c r="D1250" s="924"/>
      <c r="E1250" s="998"/>
    </row>
    <row r="1251" spans="1:5" ht="20.25">
      <c r="A1251" s="885"/>
      <c r="B1251" s="923"/>
      <c r="C1251" s="885"/>
      <c r="D1251" s="924"/>
      <c r="E1251" s="998"/>
    </row>
    <row r="1252" spans="1:5" ht="20.25">
      <c r="A1252" s="885"/>
      <c r="B1252" s="923"/>
      <c r="C1252" s="885"/>
      <c r="D1252" s="924"/>
      <c r="E1252" s="998"/>
    </row>
    <row r="1253" spans="1:5" ht="20.25">
      <c r="A1253" s="885"/>
      <c r="B1253" s="923"/>
      <c r="C1253" s="885"/>
      <c r="D1253" s="924"/>
      <c r="E1253" s="998"/>
    </row>
    <row r="1254" spans="1:5" ht="20.25">
      <c r="A1254" s="885"/>
      <c r="B1254" s="923"/>
      <c r="C1254" s="885"/>
      <c r="D1254" s="924"/>
      <c r="E1254" s="998"/>
    </row>
    <row r="1255" spans="1:5" ht="20.25">
      <c r="A1255" s="885"/>
      <c r="B1255" s="923"/>
      <c r="C1255" s="885"/>
      <c r="D1255" s="924"/>
      <c r="E1255" s="998"/>
    </row>
    <row r="1256" spans="1:5" ht="20.25">
      <c r="A1256" s="885"/>
      <c r="B1256" s="923"/>
      <c r="C1256" s="885"/>
      <c r="D1256" s="924"/>
      <c r="E1256" s="998"/>
    </row>
    <row r="1257" spans="1:5" ht="20.25">
      <c r="A1257" s="885"/>
      <c r="B1257" s="923"/>
      <c r="C1257" s="885"/>
      <c r="D1257" s="924"/>
      <c r="E1257" s="998"/>
    </row>
    <row r="1258" spans="1:5" ht="20.25">
      <c r="A1258" s="885"/>
      <c r="B1258" s="923"/>
      <c r="C1258" s="885"/>
      <c r="D1258" s="924"/>
      <c r="E1258" s="998"/>
    </row>
    <row r="1259" spans="1:5" ht="20.25">
      <c r="A1259" s="926"/>
      <c r="B1259" s="927"/>
      <c r="C1259" s="926"/>
      <c r="D1259" s="928"/>
      <c r="E1259" s="998"/>
    </row>
    <row r="1260" spans="1:5" ht="20.25">
      <c r="A1260" s="913"/>
      <c r="B1260" s="930"/>
      <c r="C1260" s="913"/>
      <c r="D1260" s="928"/>
      <c r="E1260" s="998"/>
    </row>
    <row r="1261" spans="1:5" ht="20.25">
      <c r="A1261" s="931"/>
      <c r="B1261" s="932"/>
      <c r="C1261" s="1238" t="s">
        <v>835</v>
      </c>
      <c r="D1261" s="1239"/>
      <c r="E1261" s="941">
        <f>SUM(E1234:E1260)</f>
        <v>4396301.9800000004</v>
      </c>
    </row>
    <row r="1262" spans="1:5" ht="20.25">
      <c r="A1262" s="934" t="s">
        <v>23</v>
      </c>
      <c r="B1262" s="905"/>
      <c r="C1262" s="905"/>
      <c r="D1262" s="905"/>
      <c r="E1262" s="905"/>
    </row>
    <row r="1263" spans="1:5" ht="20.25">
      <c r="A1263" s="902" t="s">
        <v>0</v>
      </c>
      <c r="B1263" s="903"/>
      <c r="C1263" s="903"/>
      <c r="D1263" s="904"/>
      <c r="E1263" s="905"/>
    </row>
    <row r="1264" spans="1:5" ht="20.25">
      <c r="A1264" s="902" t="s">
        <v>1</v>
      </c>
      <c r="B1264" s="903"/>
      <c r="C1264" s="902" t="s">
        <v>2</v>
      </c>
      <c r="D1264" s="904"/>
      <c r="E1264" s="904"/>
    </row>
    <row r="1265" spans="1:5" ht="20.25">
      <c r="A1265" s="902"/>
      <c r="B1265" s="906"/>
      <c r="C1265" s="903"/>
      <c r="D1265" s="905"/>
      <c r="E1265" s="905"/>
    </row>
    <row r="1266" spans="1:5" ht="20.25">
      <c r="A1266" s="902"/>
      <c r="B1266" s="906"/>
      <c r="C1266" s="903"/>
      <c r="D1266" s="905"/>
      <c r="E1266" s="905"/>
    </row>
    <row r="1267" spans="1:5" ht="20.25">
      <c r="A1267" s="902" t="s">
        <v>3</v>
      </c>
      <c r="B1267" s="906"/>
      <c r="C1267" s="903"/>
      <c r="D1267" s="905"/>
      <c r="E1267" s="905"/>
    </row>
    <row r="1268" spans="1:5" ht="20.25">
      <c r="A1268" s="904"/>
      <c r="B1268" s="907"/>
      <c r="C1268" s="904"/>
      <c r="D1268" s="905"/>
      <c r="E1268" s="905"/>
    </row>
    <row r="1269" spans="1:5" ht="20.25">
      <c r="A1269" s="904" t="s">
        <v>167</v>
      </c>
      <c r="B1269" s="907"/>
      <c r="C1269" s="904"/>
      <c r="D1269" s="905"/>
      <c r="E1269" s="905"/>
    </row>
    <row r="1270" spans="1:5" ht="20.25">
      <c r="A1270" s="904" t="s">
        <v>5</v>
      </c>
      <c r="B1270" s="904"/>
      <c r="C1270" s="904"/>
      <c r="D1270" s="905"/>
      <c r="E1270" s="905"/>
    </row>
    <row r="1271" spans="1:5" ht="20.25">
      <c r="A1271" s="904" t="s">
        <v>6</v>
      </c>
      <c r="B1271" s="905"/>
      <c r="C1271" s="905"/>
      <c r="D1271" s="905"/>
      <c r="E1271" s="905"/>
    </row>
    <row r="1272" spans="1:5" ht="20.25">
      <c r="A1272" s="908" t="s">
        <v>7</v>
      </c>
      <c r="B1272" s="909" t="s">
        <v>8</v>
      </c>
      <c r="C1272" s="1238" t="s">
        <v>9</v>
      </c>
      <c r="D1272" s="1240"/>
      <c r="E1272" s="908" t="s">
        <v>10</v>
      </c>
    </row>
    <row r="1273" spans="1:5" ht="20.25">
      <c r="A1273" s="910"/>
      <c r="B1273" s="911" t="s">
        <v>11</v>
      </c>
      <c r="C1273" s="908"/>
      <c r="D1273" s="912"/>
      <c r="E1273" s="910" t="s">
        <v>12</v>
      </c>
    </row>
    <row r="1274" spans="1:5" ht="20.25">
      <c r="A1274" s="913"/>
      <c r="B1274" s="914"/>
      <c r="C1274" s="915" t="s">
        <v>13</v>
      </c>
      <c r="D1274" s="916" t="s">
        <v>14</v>
      </c>
      <c r="E1274" s="915"/>
    </row>
    <row r="1275" spans="1:5" ht="20.25">
      <c r="A1275" s="917" t="s">
        <v>168</v>
      </c>
      <c r="B1275" s="917" t="s">
        <v>26</v>
      </c>
      <c r="C1275" s="917" t="s">
        <v>169</v>
      </c>
      <c r="D1275" s="918">
        <v>38503</v>
      </c>
      <c r="E1275" s="970">
        <v>-33272.230000000003</v>
      </c>
    </row>
    <row r="1276" spans="1:5" ht="20.25">
      <c r="A1276" s="887"/>
      <c r="B1276" s="885" t="s">
        <v>16</v>
      </c>
      <c r="C1276" s="885" t="s">
        <v>169</v>
      </c>
      <c r="D1276" s="886">
        <v>39447</v>
      </c>
      <c r="E1276" s="889">
        <v>7200</v>
      </c>
    </row>
    <row r="1277" spans="1:5" ht="20.25">
      <c r="A1277" s="887"/>
      <c r="B1277" s="885" t="s">
        <v>16</v>
      </c>
      <c r="C1277" s="885" t="s">
        <v>169</v>
      </c>
      <c r="D1277" s="886">
        <v>39478</v>
      </c>
      <c r="E1277" s="889">
        <v>2794.3</v>
      </c>
    </row>
    <row r="1278" spans="1:5" ht="20.25">
      <c r="A1278" s="887"/>
      <c r="B1278" s="885" t="s">
        <v>26</v>
      </c>
      <c r="C1278" s="885" t="s">
        <v>169</v>
      </c>
      <c r="D1278" s="886">
        <v>39538</v>
      </c>
      <c r="E1278" s="965">
        <v>-3912.4</v>
      </c>
    </row>
    <row r="1279" spans="1:5" ht="20.25">
      <c r="A1279" s="887"/>
      <c r="B1279" s="885" t="s">
        <v>26</v>
      </c>
      <c r="C1279" s="885" t="s">
        <v>169</v>
      </c>
      <c r="D1279" s="886">
        <v>39538</v>
      </c>
      <c r="E1279" s="965">
        <v>-4561.3</v>
      </c>
    </row>
    <row r="1280" spans="1:5" ht="20.25">
      <c r="A1280" s="887"/>
      <c r="B1280" s="885" t="s">
        <v>26</v>
      </c>
      <c r="C1280" s="885" t="s">
        <v>170</v>
      </c>
      <c r="D1280" s="886">
        <v>39644</v>
      </c>
      <c r="E1280" s="965">
        <v>-46200</v>
      </c>
    </row>
    <row r="1281" spans="1:5" ht="20.25">
      <c r="A1281" s="885"/>
      <c r="B1281" s="885" t="s">
        <v>16</v>
      </c>
      <c r="C1281" s="885" t="s">
        <v>169</v>
      </c>
      <c r="D1281" s="886">
        <v>39721</v>
      </c>
      <c r="E1281" s="889">
        <v>6900</v>
      </c>
    </row>
    <row r="1282" spans="1:5" ht="20.25">
      <c r="A1282" s="885"/>
      <c r="B1282" s="885" t="s">
        <v>58</v>
      </c>
      <c r="C1282" s="885" t="s">
        <v>17</v>
      </c>
      <c r="D1282" s="886">
        <v>40224</v>
      </c>
      <c r="E1282" s="965">
        <v>-12480</v>
      </c>
    </row>
    <row r="1283" spans="1:5" ht="20.25">
      <c r="A1283" s="926"/>
      <c r="B1283" s="885" t="s">
        <v>27</v>
      </c>
      <c r="C1283" s="885" t="s">
        <v>19</v>
      </c>
      <c r="D1283" s="886">
        <v>40237</v>
      </c>
      <c r="E1283" s="965">
        <v>-11800</v>
      </c>
    </row>
    <row r="1284" spans="1:5" ht="20.25">
      <c r="A1284" s="926"/>
      <c r="B1284" s="885" t="s">
        <v>40</v>
      </c>
      <c r="C1284" s="885" t="s">
        <v>19</v>
      </c>
      <c r="D1284" s="886">
        <v>43159</v>
      </c>
      <c r="E1284" s="889">
        <v>-1</v>
      </c>
    </row>
    <row r="1285" spans="1:5" ht="20.25">
      <c r="A1285" s="926"/>
      <c r="B1285" s="885" t="s">
        <v>40</v>
      </c>
      <c r="C1285" s="885" t="s">
        <v>19</v>
      </c>
      <c r="D1285" s="886">
        <v>43250</v>
      </c>
      <c r="E1285" s="889">
        <v>13200</v>
      </c>
    </row>
    <row r="1286" spans="1:5" ht="20.25">
      <c r="A1286" s="926"/>
      <c r="B1286" s="885" t="s">
        <v>40</v>
      </c>
      <c r="C1286" s="885" t="s">
        <v>17</v>
      </c>
      <c r="D1286" s="886">
        <v>43266</v>
      </c>
      <c r="E1286" s="1001">
        <v>28938</v>
      </c>
    </row>
    <row r="1287" spans="1:5" ht="20.25">
      <c r="A1287" s="926"/>
      <c r="B1287" s="885" t="s">
        <v>40</v>
      </c>
      <c r="C1287" s="885" t="s">
        <v>19</v>
      </c>
      <c r="D1287" s="886">
        <v>43281</v>
      </c>
      <c r="E1287" s="889">
        <v>98255</v>
      </c>
    </row>
    <row r="1288" spans="1:5" ht="20.25">
      <c r="A1288" s="926"/>
      <c r="B1288" s="885"/>
      <c r="C1288" s="885"/>
      <c r="D1288" s="886"/>
      <c r="E1288" s="889"/>
    </row>
    <row r="1289" spans="1:5" ht="20.25">
      <c r="A1289" s="926"/>
      <c r="B1289" s="885"/>
      <c r="C1289" s="885"/>
      <c r="D1289" s="886"/>
      <c r="E1289" s="889"/>
    </row>
    <row r="1290" spans="1:5" ht="20.25">
      <c r="A1290" s="926"/>
      <c r="B1290" s="885"/>
      <c r="C1290" s="885"/>
      <c r="D1290" s="886"/>
      <c r="E1290" s="889"/>
    </row>
    <row r="1291" spans="1:5" ht="20.25">
      <c r="A1291" s="926"/>
      <c r="B1291" s="885"/>
      <c r="C1291" s="885"/>
      <c r="D1291" s="886"/>
      <c r="E1291" s="889"/>
    </row>
    <row r="1292" spans="1:5" ht="20.25">
      <c r="A1292" s="926"/>
      <c r="B1292" s="885"/>
      <c r="C1292" s="885"/>
      <c r="D1292" s="886"/>
      <c r="E1292" s="966"/>
    </row>
    <row r="1293" spans="1:5" ht="20.25">
      <c r="A1293" s="926"/>
      <c r="B1293" s="885"/>
      <c r="C1293" s="885"/>
      <c r="D1293" s="886"/>
      <c r="E1293" s="889"/>
    </row>
    <row r="1294" spans="1:5" ht="20.25">
      <c r="A1294" s="926"/>
      <c r="B1294" s="885"/>
      <c r="C1294" s="885" t="s">
        <v>29</v>
      </c>
      <c r="D1294" s="886"/>
      <c r="E1294" s="965"/>
    </row>
    <row r="1295" spans="1:5" ht="20.25">
      <c r="A1295" s="926"/>
      <c r="B1295" s="885"/>
      <c r="C1295" s="885"/>
      <c r="D1295" s="886"/>
      <c r="E1295" s="965"/>
    </row>
    <row r="1296" spans="1:5" ht="20.25">
      <c r="A1296" s="926"/>
      <c r="B1296" s="885"/>
      <c r="C1296" s="885"/>
      <c r="D1296" s="886"/>
      <c r="E1296" s="965"/>
    </row>
    <row r="1297" spans="1:6" ht="20.25">
      <c r="A1297" s="926"/>
      <c r="B1297" s="885"/>
      <c r="C1297" s="885"/>
      <c r="D1297" s="886"/>
      <c r="E1297" s="965"/>
    </row>
    <row r="1298" spans="1:6" ht="20.25">
      <c r="A1298" s="926"/>
      <c r="B1298" s="885"/>
      <c r="C1298" s="885"/>
      <c r="D1298" s="886"/>
      <c r="E1298" s="965"/>
    </row>
    <row r="1299" spans="1:6" ht="20.25">
      <c r="A1299" s="926"/>
      <c r="B1299" s="885"/>
      <c r="C1299" s="885"/>
      <c r="D1299" s="1002"/>
      <c r="E1299" s="965"/>
    </row>
    <row r="1300" spans="1:6" ht="20.25">
      <c r="A1300" s="926"/>
      <c r="B1300" s="885"/>
      <c r="C1300" s="885"/>
      <c r="D1300" s="886"/>
      <c r="E1300" s="965"/>
    </row>
    <row r="1301" spans="1:6" ht="20.25">
      <c r="A1301" s="913"/>
      <c r="B1301" s="946"/>
      <c r="C1301" s="946"/>
      <c r="D1301" s="947"/>
      <c r="E1301" s="1003"/>
    </row>
    <row r="1302" spans="1:6" ht="20.25">
      <c r="A1302" s="931"/>
      <c r="B1302" s="932"/>
      <c r="C1302" s="1238" t="s">
        <v>835</v>
      </c>
      <c r="D1302" s="1239"/>
      <c r="E1302" s="949">
        <f>SUM(E1275:E1301)</f>
        <v>45060.369999999995</v>
      </c>
    </row>
    <row r="1303" spans="1:6" ht="20.25">
      <c r="A1303" s="934" t="s">
        <v>23</v>
      </c>
      <c r="B1303" s="905"/>
      <c r="C1303" s="905"/>
      <c r="D1303" s="905"/>
      <c r="E1303" s="905"/>
    </row>
    <row r="1304" spans="1:6" ht="20.25">
      <c r="A1304" s="902" t="s">
        <v>0</v>
      </c>
      <c r="B1304" s="903"/>
      <c r="C1304" s="903"/>
      <c r="D1304" s="904"/>
      <c r="E1304" s="905"/>
    </row>
    <row r="1305" spans="1:6" ht="20.25">
      <c r="A1305" s="902" t="s">
        <v>1</v>
      </c>
      <c r="B1305" s="903"/>
      <c r="C1305" s="902" t="s">
        <v>2</v>
      </c>
      <c r="D1305" s="904"/>
      <c r="E1305" s="904"/>
    </row>
    <row r="1306" spans="1:6" ht="20.25">
      <c r="A1306" s="902"/>
      <c r="B1306" s="906"/>
      <c r="C1306" s="903"/>
      <c r="D1306" s="905"/>
      <c r="E1306" s="905"/>
    </row>
    <row r="1307" spans="1:6" ht="20.25">
      <c r="A1307" s="902"/>
      <c r="B1307" s="906"/>
      <c r="C1307" s="903"/>
      <c r="D1307" s="905"/>
      <c r="E1307" s="905"/>
    </row>
    <row r="1308" spans="1:6" ht="20.25">
      <c r="A1308" s="902" t="s">
        <v>3</v>
      </c>
      <c r="B1308" s="906"/>
      <c r="C1308" s="903"/>
      <c r="D1308" s="905"/>
      <c r="E1308" s="905"/>
    </row>
    <row r="1309" spans="1:6" ht="20.25">
      <c r="A1309" s="904"/>
      <c r="B1309" s="907"/>
      <c r="C1309" s="904"/>
      <c r="D1309" s="905"/>
      <c r="E1309" s="905"/>
    </row>
    <row r="1310" spans="1:6" ht="20.25">
      <c r="A1310" s="904" t="s">
        <v>171</v>
      </c>
      <c r="B1310" s="907"/>
      <c r="C1310" s="904"/>
      <c r="D1310" s="905"/>
      <c r="E1310" s="905"/>
    </row>
    <row r="1311" spans="1:6" ht="20.25">
      <c r="A1311" s="904" t="s">
        <v>5</v>
      </c>
      <c r="B1311" s="904"/>
      <c r="C1311" s="904"/>
      <c r="D1311" s="905"/>
      <c r="E1311" s="905"/>
    </row>
    <row r="1312" spans="1:6" ht="20.25">
      <c r="A1312" s="904" t="s">
        <v>6</v>
      </c>
      <c r="B1312" s="905"/>
      <c r="C1312" s="905"/>
      <c r="D1312" s="905"/>
      <c r="E1312" s="905"/>
      <c r="F1312" s="882"/>
    </row>
    <row r="1313" spans="1:6" ht="20.25">
      <c r="A1313" s="908" t="s">
        <v>7</v>
      </c>
      <c r="B1313" s="909" t="s">
        <v>8</v>
      </c>
      <c r="C1313" s="1238" t="s">
        <v>9</v>
      </c>
      <c r="D1313" s="1240"/>
      <c r="E1313" s="908" t="s">
        <v>10</v>
      </c>
      <c r="F1313" s="882"/>
    </row>
    <row r="1314" spans="1:6" ht="20.25">
      <c r="A1314" s="910"/>
      <c r="B1314" s="911" t="s">
        <v>11</v>
      </c>
      <c r="C1314" s="908"/>
      <c r="D1314" s="912"/>
      <c r="E1314" s="910" t="s">
        <v>12</v>
      </c>
      <c r="F1314" s="882"/>
    </row>
    <row r="1315" spans="1:6" ht="20.25">
      <c r="A1315" s="913"/>
      <c r="B1315" s="914"/>
      <c r="C1315" s="915" t="s">
        <v>13</v>
      </c>
      <c r="D1315" s="916" t="s">
        <v>14</v>
      </c>
      <c r="E1315" s="915"/>
      <c r="F1315" s="882"/>
    </row>
    <row r="1316" spans="1:6" ht="20.25">
      <c r="A1316" s="917" t="s">
        <v>172</v>
      </c>
      <c r="B1316" s="917" t="s">
        <v>26</v>
      </c>
      <c r="C1316" s="885" t="s">
        <v>17</v>
      </c>
      <c r="D1316" s="918">
        <v>39675</v>
      </c>
      <c r="E1316" s="970">
        <v>-3287.4</v>
      </c>
      <c r="F1316" s="882"/>
    </row>
    <row r="1317" spans="1:6" ht="20.25">
      <c r="A1317" s="885"/>
      <c r="B1317" s="885" t="s">
        <v>16</v>
      </c>
      <c r="C1317" s="885" t="s">
        <v>19</v>
      </c>
      <c r="D1317" s="886">
        <v>39691</v>
      </c>
      <c r="E1317" s="889">
        <v>440.4</v>
      </c>
      <c r="F1317" s="882"/>
    </row>
    <row r="1318" spans="1:6" ht="20.25">
      <c r="A1318" s="887"/>
      <c r="B1318" s="885" t="s">
        <v>34</v>
      </c>
      <c r="C1318" s="885" t="s">
        <v>19</v>
      </c>
      <c r="D1318" s="886">
        <v>40086</v>
      </c>
      <c r="E1318" s="889">
        <v>320</v>
      </c>
      <c r="F1318" s="882"/>
    </row>
    <row r="1319" spans="1:6" ht="20.25">
      <c r="A1319" s="887"/>
      <c r="B1319" s="885" t="s">
        <v>34</v>
      </c>
      <c r="C1319" s="885" t="s">
        <v>19</v>
      </c>
      <c r="D1319" s="886">
        <v>40147</v>
      </c>
      <c r="E1319" s="889">
        <v>1199.4000000000001</v>
      </c>
      <c r="F1319" s="882"/>
    </row>
    <row r="1320" spans="1:6" ht="20.25">
      <c r="A1320" s="887"/>
      <c r="B1320" s="885" t="s">
        <v>34</v>
      </c>
      <c r="C1320" s="885" t="s">
        <v>17</v>
      </c>
      <c r="D1320" s="886">
        <v>40283</v>
      </c>
      <c r="E1320" s="889">
        <v>-400</v>
      </c>
      <c r="F1320" s="882"/>
    </row>
    <row r="1321" spans="1:6" ht="20.25">
      <c r="A1321" s="887"/>
      <c r="B1321" s="979" t="s">
        <v>20</v>
      </c>
      <c r="C1321" s="885" t="s">
        <v>19</v>
      </c>
      <c r="D1321" s="886">
        <v>40421</v>
      </c>
      <c r="E1321" s="965">
        <v>-8497</v>
      </c>
      <c r="F1321" s="882"/>
    </row>
    <row r="1322" spans="1:6" ht="20.25">
      <c r="A1322" s="887"/>
      <c r="B1322" s="979" t="s">
        <v>173</v>
      </c>
      <c r="C1322" s="885" t="s">
        <v>17</v>
      </c>
      <c r="D1322" s="886">
        <v>40466</v>
      </c>
      <c r="E1322" s="965">
        <v>-19083</v>
      </c>
      <c r="F1322" s="882"/>
    </row>
    <row r="1323" spans="1:6" ht="20.25">
      <c r="A1323" s="885"/>
      <c r="B1323" s="979" t="s">
        <v>173</v>
      </c>
      <c r="C1323" s="885" t="s">
        <v>32</v>
      </c>
      <c r="D1323" s="922">
        <v>41167</v>
      </c>
      <c r="E1323" s="1004">
        <v>-24958</v>
      </c>
      <c r="F1323" s="882"/>
    </row>
    <row r="1324" spans="1:6" ht="20.25">
      <c r="A1324" s="885"/>
      <c r="B1324" s="885" t="s">
        <v>40</v>
      </c>
      <c r="C1324" s="885" t="s">
        <v>19</v>
      </c>
      <c r="D1324" s="886">
        <v>43190</v>
      </c>
      <c r="E1324" s="890">
        <v>860841</v>
      </c>
      <c r="F1324" s="1556" t="s">
        <v>838</v>
      </c>
    </row>
    <row r="1325" spans="1:6" ht="20.25">
      <c r="A1325" s="885"/>
      <c r="B1325" s="885" t="s">
        <v>73</v>
      </c>
      <c r="C1325" s="885" t="s">
        <v>781</v>
      </c>
      <c r="D1325" s="886">
        <v>43220</v>
      </c>
      <c r="E1325" s="890">
        <v>-987563</v>
      </c>
      <c r="F1325" s="1556"/>
    </row>
    <row r="1326" spans="1:6" ht="21">
      <c r="A1326" s="885"/>
      <c r="B1326" s="885" t="s">
        <v>40</v>
      </c>
      <c r="C1326" s="885" t="s">
        <v>19</v>
      </c>
      <c r="D1326" s="922">
        <v>43281</v>
      </c>
      <c r="E1326" s="889">
        <v>1001062</v>
      </c>
      <c r="F1326" s="1217"/>
    </row>
    <row r="1327" spans="1:6" ht="20.25">
      <c r="A1327" s="885"/>
      <c r="B1327" s="885"/>
      <c r="C1327" s="885"/>
      <c r="D1327" s="922"/>
      <c r="E1327" s="889"/>
      <c r="F1327" s="882"/>
    </row>
    <row r="1328" spans="1:6" ht="20.25">
      <c r="A1328" s="885"/>
      <c r="B1328" s="923"/>
      <c r="C1328" s="885"/>
      <c r="D1328" s="922"/>
      <c r="E1328" s="889"/>
    </row>
    <row r="1329" spans="1:5" ht="20.25">
      <c r="A1329" s="885"/>
      <c r="B1329" s="923"/>
      <c r="C1329" s="885"/>
      <c r="D1329" s="922"/>
      <c r="E1329" s="889"/>
    </row>
    <row r="1330" spans="1:5" ht="20.25">
      <c r="A1330" s="885"/>
      <c r="B1330" s="923"/>
      <c r="C1330" s="885"/>
      <c r="D1330" s="922"/>
      <c r="E1330" s="889"/>
    </row>
    <row r="1331" spans="1:5" ht="20.25">
      <c r="A1331" s="885"/>
      <c r="B1331" s="923"/>
      <c r="C1331" s="885"/>
      <c r="D1331" s="922"/>
      <c r="E1331" s="889"/>
    </row>
    <row r="1332" spans="1:5" ht="20.25">
      <c r="A1332" s="885"/>
      <c r="B1332" s="923"/>
      <c r="C1332" s="885"/>
      <c r="D1332" s="922"/>
      <c r="E1332" s="889"/>
    </row>
    <row r="1333" spans="1:5" ht="20.25">
      <c r="A1333" s="885"/>
      <c r="B1333" s="923"/>
      <c r="C1333" s="885"/>
      <c r="D1333" s="922"/>
      <c r="E1333" s="889"/>
    </row>
    <row r="1334" spans="1:5" ht="20.25">
      <c r="A1334" s="885"/>
      <c r="B1334" s="923"/>
      <c r="C1334" s="885"/>
      <c r="D1334" s="922"/>
      <c r="E1334" s="889"/>
    </row>
    <row r="1335" spans="1:5" ht="20.25">
      <c r="A1335" s="885"/>
      <c r="B1335" s="923"/>
      <c r="C1335" s="885"/>
      <c r="D1335" s="922"/>
      <c r="E1335" s="889"/>
    </row>
    <row r="1336" spans="1:5" ht="20.25">
      <c r="A1336" s="885"/>
      <c r="B1336" s="923"/>
      <c r="C1336" s="885"/>
      <c r="D1336" s="922"/>
      <c r="E1336" s="889"/>
    </row>
    <row r="1337" spans="1:5" ht="20.25">
      <c r="A1337" s="885"/>
      <c r="B1337" s="923"/>
      <c r="C1337" s="885"/>
      <c r="D1337" s="922"/>
      <c r="E1337" s="889"/>
    </row>
    <row r="1338" spans="1:5" ht="20.25">
      <c r="A1338" s="885"/>
      <c r="B1338" s="923"/>
      <c r="C1338" s="885"/>
      <c r="D1338" s="922"/>
      <c r="E1338" s="889"/>
    </row>
    <row r="1339" spans="1:5" ht="20.25">
      <c r="A1339" s="885"/>
      <c r="B1339" s="923"/>
      <c r="C1339" s="885"/>
      <c r="D1339" s="922"/>
      <c r="E1339" s="889"/>
    </row>
    <row r="1340" spans="1:5" ht="20.25">
      <c r="A1340" s="885"/>
      <c r="B1340" s="923"/>
      <c r="C1340" s="885"/>
      <c r="D1340" s="922"/>
      <c r="E1340" s="889"/>
    </row>
    <row r="1341" spans="1:5" ht="20.25">
      <c r="A1341" s="885"/>
      <c r="B1341" s="923"/>
      <c r="C1341" s="885"/>
      <c r="D1341" s="922"/>
      <c r="E1341" s="889"/>
    </row>
    <row r="1342" spans="1:5" ht="20.25">
      <c r="A1342" s="913"/>
      <c r="B1342" s="930"/>
      <c r="C1342" s="913"/>
      <c r="D1342" s="928"/>
      <c r="E1342" s="929"/>
    </row>
    <row r="1343" spans="1:5" ht="20.25">
      <c r="A1343" s="931"/>
      <c r="B1343" s="932"/>
      <c r="C1343" s="1238" t="s">
        <v>835</v>
      </c>
      <c r="D1343" s="1239"/>
      <c r="E1343" s="941">
        <f>SUM(E1316:E1342)</f>
        <v>820074.4</v>
      </c>
    </row>
    <row r="1344" spans="1:5" ht="20.25">
      <c r="A1344" s="934" t="s">
        <v>23</v>
      </c>
      <c r="B1344" s="932"/>
      <c r="C1344" s="932"/>
      <c r="D1344" s="932"/>
      <c r="E1344" s="932"/>
    </row>
    <row r="1345" spans="1:5" ht="20.25">
      <c r="A1345" s="902" t="s">
        <v>0</v>
      </c>
      <c r="B1345" s="903"/>
      <c r="C1345" s="903"/>
      <c r="D1345" s="904"/>
      <c r="E1345" s="905"/>
    </row>
    <row r="1346" spans="1:5" ht="20.25">
      <c r="A1346" s="902" t="s">
        <v>1</v>
      </c>
      <c r="B1346" s="903"/>
      <c r="C1346" s="902" t="s">
        <v>2</v>
      </c>
      <c r="D1346" s="904"/>
      <c r="E1346" s="904"/>
    </row>
    <row r="1347" spans="1:5" ht="20.25">
      <c r="A1347" s="902"/>
      <c r="B1347" s="906"/>
      <c r="C1347" s="903"/>
      <c r="D1347" s="905"/>
      <c r="E1347" s="905"/>
    </row>
    <row r="1348" spans="1:5" ht="20.25">
      <c r="A1348" s="902"/>
      <c r="B1348" s="906"/>
      <c r="C1348" s="903"/>
      <c r="D1348" s="905"/>
      <c r="E1348" s="905"/>
    </row>
    <row r="1349" spans="1:5" ht="20.25">
      <c r="A1349" s="902" t="s">
        <v>3</v>
      </c>
      <c r="B1349" s="906"/>
      <c r="C1349" s="903"/>
      <c r="D1349" s="905"/>
      <c r="E1349" s="905"/>
    </row>
    <row r="1350" spans="1:5" ht="20.25">
      <c r="A1350" s="904"/>
      <c r="B1350" s="907"/>
      <c r="C1350" s="904"/>
      <c r="D1350" s="905"/>
      <c r="E1350" s="905"/>
    </row>
    <row r="1351" spans="1:5" ht="20.25">
      <c r="A1351" s="904" t="s">
        <v>174</v>
      </c>
      <c r="B1351" s="907"/>
      <c r="C1351" s="904"/>
      <c r="D1351" s="905"/>
      <c r="E1351" s="905"/>
    </row>
    <row r="1352" spans="1:5" ht="20.25">
      <c r="A1352" s="904" t="s">
        <v>5</v>
      </c>
      <c r="B1352" s="904"/>
      <c r="C1352" s="904"/>
      <c r="D1352" s="905"/>
      <c r="E1352" s="905"/>
    </row>
    <row r="1353" spans="1:5" ht="20.25">
      <c r="A1353" s="904" t="s">
        <v>6</v>
      </c>
      <c r="B1353" s="905"/>
      <c r="C1353" s="905"/>
      <c r="D1353" s="905"/>
      <c r="E1353" s="905"/>
    </row>
    <row r="1354" spans="1:5" ht="20.25">
      <c r="A1354" s="908" t="s">
        <v>7</v>
      </c>
      <c r="B1354" s="909" t="s">
        <v>8</v>
      </c>
      <c r="C1354" s="1238" t="s">
        <v>9</v>
      </c>
      <c r="D1354" s="1240"/>
      <c r="E1354" s="908" t="s">
        <v>10</v>
      </c>
    </row>
    <row r="1355" spans="1:5" ht="20.25">
      <c r="A1355" s="910"/>
      <c r="B1355" s="911" t="s">
        <v>11</v>
      </c>
      <c r="C1355" s="908"/>
      <c r="D1355" s="912"/>
      <c r="E1355" s="910" t="s">
        <v>12</v>
      </c>
    </row>
    <row r="1356" spans="1:5" ht="20.25">
      <c r="A1356" s="913"/>
      <c r="B1356" s="914"/>
      <c r="C1356" s="915" t="s">
        <v>13</v>
      </c>
      <c r="D1356" s="916" t="s">
        <v>14</v>
      </c>
      <c r="E1356" s="915"/>
    </row>
    <row r="1357" spans="1:5" ht="20.25">
      <c r="A1357" s="917" t="s">
        <v>175</v>
      </c>
      <c r="B1357" s="917" t="s">
        <v>26</v>
      </c>
      <c r="C1357" s="917" t="s">
        <v>17</v>
      </c>
      <c r="D1357" s="918">
        <v>39706</v>
      </c>
      <c r="E1357" s="970">
        <v>-3962.2</v>
      </c>
    </row>
    <row r="1358" spans="1:5" ht="20.25">
      <c r="A1358" s="885"/>
      <c r="B1358" s="885" t="s">
        <v>176</v>
      </c>
      <c r="C1358" s="885" t="s">
        <v>32</v>
      </c>
      <c r="D1358" s="886">
        <v>40405</v>
      </c>
      <c r="E1358" s="889">
        <v>2453</v>
      </c>
    </row>
    <row r="1359" spans="1:5" ht="20.25">
      <c r="A1359" s="887"/>
      <c r="B1359" s="885" t="s">
        <v>177</v>
      </c>
      <c r="C1359" s="885" t="s">
        <v>19</v>
      </c>
      <c r="D1359" s="886">
        <v>40421</v>
      </c>
      <c r="E1359" s="965">
        <v>-14935.63</v>
      </c>
    </row>
    <row r="1360" spans="1:5" ht="20.25">
      <c r="A1360" s="887"/>
      <c r="B1360" s="885" t="s">
        <v>177</v>
      </c>
      <c r="C1360" s="885" t="s">
        <v>17</v>
      </c>
      <c r="D1360" s="886">
        <v>40497</v>
      </c>
      <c r="E1360" s="965">
        <v>-5000</v>
      </c>
    </row>
    <row r="1361" spans="1:5" ht="20.25">
      <c r="A1361" s="887"/>
      <c r="B1361" s="885" t="s">
        <v>177</v>
      </c>
      <c r="C1361" s="885" t="s">
        <v>19</v>
      </c>
      <c r="D1361" s="886">
        <v>40663</v>
      </c>
      <c r="E1361" s="965">
        <v>-18000</v>
      </c>
    </row>
    <row r="1362" spans="1:5" ht="20.25">
      <c r="A1362" s="887"/>
      <c r="B1362" s="885" t="s">
        <v>177</v>
      </c>
      <c r="C1362" s="885" t="s">
        <v>19</v>
      </c>
      <c r="D1362" s="886">
        <v>40724</v>
      </c>
      <c r="E1362" s="965">
        <v>-2364</v>
      </c>
    </row>
    <row r="1363" spans="1:5" ht="20.25">
      <c r="A1363" s="887"/>
      <c r="B1363" s="885" t="s">
        <v>27</v>
      </c>
      <c r="C1363" s="885" t="s">
        <v>115</v>
      </c>
      <c r="D1363" s="886">
        <v>41639</v>
      </c>
      <c r="E1363" s="965">
        <v>-109375</v>
      </c>
    </row>
    <row r="1364" spans="1:5" ht="20.25">
      <c r="A1364" s="887"/>
      <c r="B1364" s="885"/>
      <c r="C1364" s="885"/>
      <c r="D1364" s="886"/>
      <c r="E1364" s="967"/>
    </row>
    <row r="1365" spans="1:5" ht="20.25">
      <c r="A1365" s="887"/>
      <c r="B1365" s="885"/>
      <c r="C1365" s="885"/>
      <c r="D1365" s="886"/>
      <c r="E1365" s="889"/>
    </row>
    <row r="1366" spans="1:5" ht="20.25">
      <c r="A1366" s="887"/>
      <c r="B1366" s="885"/>
      <c r="C1366" s="885"/>
      <c r="D1366" s="886"/>
      <c r="E1366" s="889"/>
    </row>
    <row r="1367" spans="1:5" ht="20.25">
      <c r="A1367" s="887"/>
      <c r="B1367" s="885"/>
      <c r="C1367" s="885"/>
      <c r="D1367" s="886"/>
      <c r="E1367" s="965"/>
    </row>
    <row r="1368" spans="1:5" ht="20.25">
      <c r="A1368" s="887"/>
      <c r="B1368" s="885"/>
      <c r="C1368" s="885"/>
      <c r="D1368" s="886"/>
      <c r="E1368" s="965"/>
    </row>
    <row r="1369" spans="1:5" ht="20.25">
      <c r="A1369" s="887"/>
      <c r="B1369" s="885"/>
      <c r="C1369" s="885"/>
      <c r="D1369" s="886"/>
      <c r="E1369" s="889"/>
    </row>
    <row r="1370" spans="1:5" ht="20.25">
      <c r="A1370" s="887"/>
      <c r="B1370" s="923"/>
      <c r="C1370" s="885"/>
      <c r="D1370" s="922"/>
      <c r="E1370" s="889"/>
    </row>
    <row r="1371" spans="1:5" ht="20.25">
      <c r="A1371" s="887"/>
      <c r="B1371" s="923"/>
      <c r="C1371" s="885"/>
      <c r="D1371" s="922"/>
      <c r="E1371" s="889"/>
    </row>
    <row r="1372" spans="1:5" ht="20.25">
      <c r="A1372" s="887"/>
      <c r="B1372" s="923"/>
      <c r="C1372" s="885"/>
      <c r="D1372" s="922"/>
      <c r="E1372" s="889"/>
    </row>
    <row r="1373" spans="1:5" ht="20.25">
      <c r="A1373" s="887"/>
      <c r="B1373" s="923"/>
      <c r="C1373" s="885"/>
      <c r="D1373" s="922"/>
      <c r="E1373" s="889"/>
    </row>
    <row r="1374" spans="1:5" ht="20.25">
      <c r="A1374" s="887"/>
      <c r="B1374" s="923"/>
      <c r="C1374" s="885"/>
      <c r="D1374" s="922"/>
      <c r="E1374" s="889"/>
    </row>
    <row r="1375" spans="1:5" ht="20.25">
      <c r="A1375" s="887"/>
      <c r="B1375" s="923"/>
      <c r="C1375" s="885"/>
      <c r="D1375" s="922"/>
      <c r="E1375" s="889"/>
    </row>
    <row r="1376" spans="1:5" ht="20.25">
      <c r="A1376" s="887"/>
      <c r="B1376" s="923"/>
      <c r="C1376" s="885"/>
      <c r="D1376" s="922"/>
      <c r="E1376" s="889"/>
    </row>
    <row r="1377" spans="1:5" ht="20.25">
      <c r="A1377" s="885"/>
      <c r="B1377" s="923"/>
      <c r="C1377" s="885"/>
      <c r="D1377" s="924"/>
      <c r="E1377" s="925"/>
    </row>
    <row r="1378" spans="1:5" ht="20.25">
      <c r="A1378" s="885"/>
      <c r="B1378" s="923"/>
      <c r="C1378" s="885"/>
      <c r="D1378" s="924"/>
      <c r="E1378" s="925"/>
    </row>
    <row r="1379" spans="1:5" ht="20.25">
      <c r="A1379" s="885"/>
      <c r="B1379" s="923"/>
      <c r="C1379" s="885"/>
      <c r="D1379" s="924"/>
      <c r="E1379" s="925"/>
    </row>
    <row r="1380" spans="1:5" ht="20.25">
      <c r="A1380" s="885"/>
      <c r="B1380" s="923"/>
      <c r="C1380" s="885"/>
      <c r="D1380" s="924"/>
      <c r="E1380" s="925"/>
    </row>
    <row r="1381" spans="1:5" ht="20.25">
      <c r="A1381" s="885"/>
      <c r="B1381" s="923"/>
      <c r="C1381" s="885"/>
      <c r="D1381" s="924"/>
      <c r="E1381" s="925"/>
    </row>
    <row r="1382" spans="1:5" ht="20.25">
      <c r="A1382" s="926"/>
      <c r="B1382" s="927"/>
      <c r="C1382" s="926"/>
      <c r="D1382" s="928"/>
      <c r="E1382" s="929"/>
    </row>
    <row r="1383" spans="1:5" ht="20.25">
      <c r="A1383" s="913"/>
      <c r="B1383" s="930"/>
      <c r="C1383" s="913"/>
      <c r="D1383" s="928"/>
      <c r="E1383" s="929"/>
    </row>
    <row r="1384" spans="1:5" ht="20.25">
      <c r="A1384" s="931"/>
      <c r="B1384" s="932"/>
      <c r="C1384" s="1251" t="s">
        <v>774</v>
      </c>
      <c r="D1384" s="1252"/>
      <c r="E1384" s="953">
        <v>-151183.83000000002</v>
      </c>
    </row>
    <row r="1385" spans="1:5" ht="20.25">
      <c r="A1385" s="934" t="s">
        <v>23</v>
      </c>
      <c r="B1385" s="932"/>
      <c r="C1385" s="932"/>
      <c r="D1385" s="932"/>
      <c r="E1385" s="932"/>
    </row>
    <row r="1386" spans="1:5" ht="20.25">
      <c r="A1386" s="902" t="s">
        <v>0</v>
      </c>
      <c r="B1386" s="903"/>
      <c r="C1386" s="903"/>
      <c r="D1386" s="904"/>
      <c r="E1386" s="905"/>
    </row>
    <row r="1387" spans="1:5" ht="20.25">
      <c r="A1387" s="902" t="s">
        <v>1</v>
      </c>
      <c r="B1387" s="903"/>
      <c r="C1387" s="902" t="s">
        <v>2</v>
      </c>
      <c r="D1387" s="904"/>
      <c r="E1387" s="904"/>
    </row>
    <row r="1388" spans="1:5" ht="20.25">
      <c r="A1388" s="902"/>
      <c r="B1388" s="906"/>
      <c r="C1388" s="903"/>
      <c r="D1388" s="905"/>
      <c r="E1388" s="905"/>
    </row>
    <row r="1389" spans="1:5" ht="20.25">
      <c r="A1389" s="902"/>
      <c r="B1389" s="906"/>
      <c r="C1389" s="903"/>
      <c r="D1389" s="905"/>
      <c r="E1389" s="905"/>
    </row>
    <row r="1390" spans="1:5" ht="20.25">
      <c r="A1390" s="902" t="s">
        <v>3</v>
      </c>
      <c r="B1390" s="906"/>
      <c r="C1390" s="903"/>
      <c r="D1390" s="905"/>
      <c r="E1390" s="905"/>
    </row>
    <row r="1391" spans="1:5" ht="20.25">
      <c r="A1391" s="904"/>
      <c r="B1391" s="907"/>
      <c r="C1391" s="904"/>
      <c r="D1391" s="905"/>
      <c r="E1391" s="905"/>
    </row>
    <row r="1392" spans="1:5" ht="20.25">
      <c r="A1392" s="904"/>
      <c r="B1392" s="907"/>
      <c r="C1392" s="904"/>
      <c r="D1392" s="905"/>
      <c r="E1392" s="905"/>
    </row>
    <row r="1393" spans="1:6" ht="20.25">
      <c r="A1393" s="904" t="s">
        <v>178</v>
      </c>
      <c r="B1393" s="907"/>
      <c r="C1393" s="904"/>
      <c r="D1393" s="905"/>
      <c r="E1393" s="905"/>
    </row>
    <row r="1394" spans="1:6" ht="20.25">
      <c r="A1394" s="904" t="s">
        <v>5</v>
      </c>
      <c r="B1394" s="904"/>
      <c r="C1394" s="904"/>
      <c r="D1394" s="905"/>
      <c r="E1394" s="905"/>
    </row>
    <row r="1395" spans="1:6" ht="20.25">
      <c r="A1395" s="904" t="s">
        <v>6</v>
      </c>
      <c r="B1395" s="905"/>
      <c r="C1395" s="905"/>
      <c r="D1395" s="905"/>
      <c r="E1395" s="905"/>
    </row>
    <row r="1396" spans="1:6" ht="20.25">
      <c r="A1396" s="908" t="s">
        <v>7</v>
      </c>
      <c r="B1396" s="909" t="s">
        <v>8</v>
      </c>
      <c r="C1396" s="1238" t="s">
        <v>9</v>
      </c>
      <c r="D1396" s="1240"/>
      <c r="E1396" s="908" t="s">
        <v>10</v>
      </c>
    </row>
    <row r="1397" spans="1:6" ht="20.25">
      <c r="A1397" s="910"/>
      <c r="B1397" s="911" t="s">
        <v>11</v>
      </c>
      <c r="C1397" s="908"/>
      <c r="D1397" s="912"/>
      <c r="E1397" s="910" t="s">
        <v>12</v>
      </c>
    </row>
    <row r="1398" spans="1:6" ht="20.25">
      <c r="A1398" s="913"/>
      <c r="B1398" s="914"/>
      <c r="C1398" s="915" t="s">
        <v>13</v>
      </c>
      <c r="D1398" s="916" t="s">
        <v>14</v>
      </c>
      <c r="E1398" s="915"/>
    </row>
    <row r="1399" spans="1:6" ht="20.25">
      <c r="A1399" s="972" t="s">
        <v>179</v>
      </c>
      <c r="B1399" s="917" t="s">
        <v>105</v>
      </c>
      <c r="C1399" s="885" t="s">
        <v>17</v>
      </c>
      <c r="D1399" s="918">
        <v>39675</v>
      </c>
      <c r="E1399" s="970">
        <v>-417.8</v>
      </c>
    </row>
    <row r="1400" spans="1:6" ht="20.25">
      <c r="A1400" s="885"/>
      <c r="B1400" s="885" t="s">
        <v>105</v>
      </c>
      <c r="C1400" s="885" t="s">
        <v>19</v>
      </c>
      <c r="D1400" s="886">
        <v>39751</v>
      </c>
      <c r="E1400" s="965">
        <v>-1802.8</v>
      </c>
    </row>
    <row r="1401" spans="1:6" ht="20.25">
      <c r="A1401" s="887"/>
      <c r="B1401" s="885" t="s">
        <v>104</v>
      </c>
      <c r="C1401" s="885" t="s">
        <v>17</v>
      </c>
      <c r="D1401" s="886">
        <v>39767</v>
      </c>
      <c r="E1401" s="889">
        <v>2119.4</v>
      </c>
    </row>
    <row r="1402" spans="1:6" ht="20.25">
      <c r="A1402" s="887"/>
      <c r="B1402" s="885" t="s">
        <v>105</v>
      </c>
      <c r="C1402" s="885" t="s">
        <v>17</v>
      </c>
      <c r="D1402" s="886">
        <v>39767</v>
      </c>
      <c r="E1402" s="965">
        <v>-579</v>
      </c>
    </row>
    <row r="1403" spans="1:6" ht="20.25">
      <c r="A1403" s="887"/>
      <c r="B1403" s="885" t="s">
        <v>104</v>
      </c>
      <c r="C1403" s="885" t="s">
        <v>19</v>
      </c>
      <c r="D1403" s="886">
        <v>39994</v>
      </c>
      <c r="E1403" s="965">
        <v>-109.2</v>
      </c>
    </row>
    <row r="1404" spans="1:6" ht="20.25">
      <c r="A1404" s="887"/>
      <c r="B1404" s="885" t="s">
        <v>105</v>
      </c>
      <c r="C1404" s="885" t="s">
        <v>17</v>
      </c>
      <c r="D1404" s="886">
        <v>40132</v>
      </c>
      <c r="E1404" s="965">
        <v>-200.8</v>
      </c>
    </row>
    <row r="1405" spans="1:6" ht="20.25">
      <c r="A1405" s="887"/>
      <c r="B1405" s="885" t="s">
        <v>105</v>
      </c>
      <c r="C1405" s="885" t="s">
        <v>19</v>
      </c>
      <c r="D1405" s="886">
        <v>40178</v>
      </c>
      <c r="E1405" s="965">
        <v>-59990</v>
      </c>
    </row>
    <row r="1406" spans="1:6" ht="20.25">
      <c r="A1406" s="887"/>
      <c r="B1406" s="885" t="s">
        <v>180</v>
      </c>
      <c r="C1406" s="885" t="s">
        <v>17</v>
      </c>
      <c r="D1406" s="886">
        <v>40344</v>
      </c>
      <c r="E1406" s="889">
        <v>7308</v>
      </c>
    </row>
    <row r="1407" spans="1:6" ht="20.25">
      <c r="A1407" s="885"/>
      <c r="B1407" s="885" t="s">
        <v>34</v>
      </c>
      <c r="C1407" s="885" t="s">
        <v>19</v>
      </c>
      <c r="D1407" s="886">
        <v>40390</v>
      </c>
      <c r="E1407" s="965">
        <v>-327.60000000000002</v>
      </c>
    </row>
    <row r="1408" spans="1:6" ht="20.25">
      <c r="A1408" s="1005"/>
      <c r="B1408" s="885" t="s">
        <v>173</v>
      </c>
      <c r="C1408" s="885" t="s">
        <v>32</v>
      </c>
      <c r="D1408" s="886">
        <v>40770</v>
      </c>
      <c r="E1408" s="965">
        <v>-37052</v>
      </c>
      <c r="F1408" s="882"/>
    </row>
    <row r="1409" spans="1:6" ht="20.25">
      <c r="A1409" s="1005"/>
      <c r="B1409" s="885" t="s">
        <v>180</v>
      </c>
      <c r="C1409" s="885" t="s">
        <v>19</v>
      </c>
      <c r="D1409" s="886">
        <v>40908</v>
      </c>
      <c r="E1409" s="889">
        <v>75980</v>
      </c>
      <c r="F1409" s="882"/>
    </row>
    <row r="1410" spans="1:6" ht="20.25">
      <c r="A1410" s="1005"/>
      <c r="B1410" s="885" t="s">
        <v>180</v>
      </c>
      <c r="C1410" s="885" t="s">
        <v>17</v>
      </c>
      <c r="D1410" s="886">
        <v>43054</v>
      </c>
      <c r="E1410" s="967">
        <v>81200</v>
      </c>
      <c r="F1410" s="882"/>
    </row>
    <row r="1411" spans="1:6" ht="20.25">
      <c r="A1411" s="1005"/>
      <c r="B1411" s="885" t="s">
        <v>180</v>
      </c>
      <c r="C1411" s="885" t="s">
        <v>33</v>
      </c>
      <c r="D1411" s="886">
        <v>43100</v>
      </c>
      <c r="E1411" s="889">
        <v>80000</v>
      </c>
      <c r="F1411" s="882"/>
    </row>
    <row r="1412" spans="1:6" ht="20.25">
      <c r="A1412" s="1005"/>
      <c r="B1412" s="885" t="s">
        <v>180</v>
      </c>
      <c r="C1412" s="885" t="s">
        <v>32</v>
      </c>
      <c r="D1412" s="886">
        <v>43115</v>
      </c>
      <c r="E1412" s="890">
        <v>164871</v>
      </c>
      <c r="F1412" s="882" t="s">
        <v>838</v>
      </c>
    </row>
    <row r="1413" spans="1:6" ht="20.25">
      <c r="A1413" s="1005"/>
      <c r="B1413" s="885" t="s">
        <v>40</v>
      </c>
      <c r="C1413" s="885" t="s">
        <v>19</v>
      </c>
      <c r="D1413" s="886">
        <v>43190</v>
      </c>
      <c r="E1413" s="890">
        <v>3144986</v>
      </c>
      <c r="F1413" s="882" t="s">
        <v>838</v>
      </c>
    </row>
    <row r="1414" spans="1:6" ht="20.25">
      <c r="A1414" s="1005"/>
      <c r="B1414" s="885" t="s">
        <v>73</v>
      </c>
      <c r="C1414" s="885" t="s">
        <v>753</v>
      </c>
      <c r="D1414" s="886">
        <v>43190</v>
      </c>
      <c r="E1414" s="890">
        <v>-5000</v>
      </c>
      <c r="F1414" s="882"/>
    </row>
    <row r="1415" spans="1:6" ht="20.25">
      <c r="A1415" s="1005"/>
      <c r="B1415" s="885" t="s">
        <v>73</v>
      </c>
      <c r="C1415" s="885" t="s">
        <v>753</v>
      </c>
      <c r="D1415" s="886">
        <v>43190</v>
      </c>
      <c r="E1415" s="890">
        <v>-7580</v>
      </c>
      <c r="F1415" s="882"/>
    </row>
    <row r="1416" spans="1:6" ht="20.25">
      <c r="A1416" s="1005"/>
      <c r="B1416" s="885" t="s">
        <v>73</v>
      </c>
      <c r="C1416" s="923" t="s">
        <v>753</v>
      </c>
      <c r="D1416" s="886">
        <v>43220</v>
      </c>
      <c r="E1416" s="890">
        <v>-3015316</v>
      </c>
      <c r="F1416" s="882" t="s">
        <v>838</v>
      </c>
    </row>
    <row r="1417" spans="1:6" ht="20.25">
      <c r="A1417" s="1005"/>
      <c r="B1417" s="885" t="s">
        <v>73</v>
      </c>
      <c r="C1417" s="923" t="s">
        <v>752</v>
      </c>
      <c r="D1417" s="886">
        <v>43250</v>
      </c>
      <c r="E1417" s="890">
        <v>-476001</v>
      </c>
      <c r="F1417" s="314">
        <v>3732</v>
      </c>
    </row>
    <row r="1418" spans="1:6" ht="21">
      <c r="A1418" s="1005"/>
      <c r="B1418" s="885" t="s">
        <v>34</v>
      </c>
      <c r="C1418" s="923" t="s">
        <v>19</v>
      </c>
      <c r="D1418" s="886">
        <v>43281</v>
      </c>
      <c r="E1418" s="967">
        <v>3255306</v>
      </c>
      <c r="F1418" s="1217"/>
    </row>
    <row r="1419" spans="1:6" ht="20.25">
      <c r="A1419" s="1005"/>
      <c r="B1419" s="923"/>
      <c r="C1419" s="923"/>
      <c r="D1419" s="886"/>
      <c r="E1419" s="967"/>
      <c r="F1419" s="882"/>
    </row>
    <row r="1420" spans="1:6" ht="20.25">
      <c r="A1420" s="887"/>
      <c r="B1420" s="885"/>
      <c r="C1420" s="885"/>
      <c r="D1420" s="886"/>
      <c r="E1420" s="967"/>
      <c r="F1420" s="882"/>
    </row>
    <row r="1421" spans="1:6" ht="20.25">
      <c r="A1421" s="887"/>
      <c r="B1421" s="923"/>
      <c r="C1421" s="885"/>
      <c r="D1421" s="922"/>
      <c r="E1421" s="889"/>
      <c r="F1421" s="882"/>
    </row>
    <row r="1422" spans="1:6" ht="20.25">
      <c r="A1422" s="887"/>
      <c r="B1422" s="923"/>
      <c r="C1422" s="885"/>
      <c r="D1422" s="922"/>
      <c r="E1422" s="889"/>
      <c r="F1422" s="882"/>
    </row>
    <row r="1423" spans="1:6" ht="20.25">
      <c r="A1423" s="926"/>
      <c r="B1423" s="927"/>
      <c r="C1423" s="926"/>
      <c r="D1423" s="928"/>
      <c r="E1423" s="929"/>
      <c r="F1423" s="882"/>
    </row>
    <row r="1424" spans="1:6" ht="20.25">
      <c r="A1424" s="913"/>
      <c r="B1424" s="930"/>
      <c r="C1424" s="913"/>
      <c r="D1424" s="928"/>
      <c r="E1424" s="929"/>
    </row>
    <row r="1425" spans="1:6" ht="20.25">
      <c r="A1425" s="905"/>
      <c r="B1425" s="932"/>
      <c r="C1425" s="1238" t="s">
        <v>845</v>
      </c>
      <c r="D1425" s="1239"/>
      <c r="E1425" s="941">
        <f>SUM(E1399:E1424)</f>
        <v>3207394.2</v>
      </c>
    </row>
    <row r="1426" spans="1:6" ht="20.25">
      <c r="A1426" s="934" t="s">
        <v>23</v>
      </c>
      <c r="B1426" s="932"/>
      <c r="C1426" s="932"/>
      <c r="D1426" s="932"/>
      <c r="E1426" s="932"/>
    </row>
    <row r="1427" spans="1:6" ht="20.25">
      <c r="A1427" s="902" t="s">
        <v>0</v>
      </c>
      <c r="B1427" s="903"/>
      <c r="C1427" s="903"/>
      <c r="D1427" s="904"/>
      <c r="E1427" s="905"/>
    </row>
    <row r="1428" spans="1:6" ht="20.25">
      <c r="A1428" s="902" t="s">
        <v>1</v>
      </c>
      <c r="B1428" s="903"/>
      <c r="C1428" s="902" t="s">
        <v>2</v>
      </c>
      <c r="D1428" s="904"/>
      <c r="E1428" s="904"/>
    </row>
    <row r="1429" spans="1:6" ht="20.25">
      <c r="A1429" s="902"/>
      <c r="B1429" s="906"/>
      <c r="C1429" s="903"/>
      <c r="D1429" s="905"/>
      <c r="E1429" s="905"/>
    </row>
    <row r="1430" spans="1:6" ht="20.25">
      <c r="A1430" s="902"/>
      <c r="B1430" s="906"/>
      <c r="C1430" s="903"/>
      <c r="D1430" s="905"/>
      <c r="E1430" s="905"/>
    </row>
    <row r="1431" spans="1:6" ht="20.25">
      <c r="A1431" s="902" t="s">
        <v>3</v>
      </c>
      <c r="B1431" s="906"/>
      <c r="C1431" s="903"/>
      <c r="D1431" s="905"/>
      <c r="E1431" s="905"/>
    </row>
    <row r="1432" spans="1:6" ht="20.25">
      <c r="A1432" s="904"/>
      <c r="B1432" s="907"/>
      <c r="C1432" s="904"/>
      <c r="D1432" s="905"/>
      <c r="E1432" s="905"/>
    </row>
    <row r="1433" spans="1:6" ht="20.25">
      <c r="A1433" s="904"/>
      <c r="B1433" s="907"/>
      <c r="C1433" s="904"/>
      <c r="D1433" s="905"/>
      <c r="E1433" s="905"/>
    </row>
    <row r="1434" spans="1:6" ht="20.25">
      <c r="A1434" s="904" t="s">
        <v>182</v>
      </c>
      <c r="B1434" s="907"/>
      <c r="C1434" s="904"/>
      <c r="D1434" s="905"/>
      <c r="E1434" s="905"/>
    </row>
    <row r="1435" spans="1:6" ht="20.25">
      <c r="A1435" s="904" t="s">
        <v>5</v>
      </c>
      <c r="B1435" s="904"/>
      <c r="C1435" s="904"/>
      <c r="D1435" s="905"/>
      <c r="E1435" s="905"/>
    </row>
    <row r="1436" spans="1:6" ht="20.25">
      <c r="A1436" s="904" t="s">
        <v>6</v>
      </c>
      <c r="B1436" s="905"/>
      <c r="C1436" s="905"/>
      <c r="D1436" s="905"/>
      <c r="E1436" s="905"/>
    </row>
    <row r="1437" spans="1:6" ht="20.25">
      <c r="A1437" s="908" t="s">
        <v>7</v>
      </c>
      <c r="B1437" s="909" t="s">
        <v>8</v>
      </c>
      <c r="C1437" s="1238" t="s">
        <v>9</v>
      </c>
      <c r="D1437" s="1240"/>
      <c r="E1437" s="908" t="s">
        <v>10</v>
      </c>
    </row>
    <row r="1438" spans="1:6" ht="20.25">
      <c r="A1438" s="910"/>
      <c r="B1438" s="911" t="s">
        <v>11</v>
      </c>
      <c r="C1438" s="908"/>
      <c r="D1438" s="912"/>
      <c r="E1438" s="910" t="s">
        <v>12</v>
      </c>
    </row>
    <row r="1439" spans="1:6" ht="20.25">
      <c r="A1439" s="913"/>
      <c r="B1439" s="914"/>
      <c r="C1439" s="915" t="s">
        <v>13</v>
      </c>
      <c r="D1439" s="916" t="s">
        <v>14</v>
      </c>
      <c r="E1439" s="915"/>
    </row>
    <row r="1440" spans="1:6" ht="20.25">
      <c r="A1440" s="917" t="s">
        <v>183</v>
      </c>
      <c r="B1440" s="917" t="s">
        <v>26</v>
      </c>
      <c r="C1440" s="917" t="s">
        <v>17</v>
      </c>
      <c r="D1440" s="918">
        <v>38822</v>
      </c>
      <c r="E1440" s="970">
        <v>-41570.800000000003</v>
      </c>
      <c r="F1440" s="882"/>
    </row>
    <row r="1441" spans="1:6" ht="20.25">
      <c r="A1441" s="885"/>
      <c r="B1441" s="885" t="s">
        <v>16</v>
      </c>
      <c r="C1441" s="885" t="s">
        <v>19</v>
      </c>
      <c r="D1441" s="886">
        <v>39202</v>
      </c>
      <c r="E1441" s="889">
        <v>2648.1</v>
      </c>
      <c r="F1441" s="882"/>
    </row>
    <row r="1442" spans="1:6" ht="20.25">
      <c r="A1442" s="887"/>
      <c r="B1442" s="885" t="s">
        <v>26</v>
      </c>
      <c r="C1442" s="885" t="s">
        <v>17</v>
      </c>
      <c r="D1442" s="886">
        <v>39309</v>
      </c>
      <c r="E1442" s="965">
        <v>-300</v>
      </c>
      <c r="F1442" s="882"/>
    </row>
    <row r="1443" spans="1:6" ht="20.25">
      <c r="A1443" s="887"/>
      <c r="B1443" s="885" t="s">
        <v>16</v>
      </c>
      <c r="C1443" s="885" t="s">
        <v>17</v>
      </c>
      <c r="D1443" s="886">
        <v>39614</v>
      </c>
      <c r="E1443" s="889">
        <v>2620.4</v>
      </c>
      <c r="F1443" s="882"/>
    </row>
    <row r="1444" spans="1:6" ht="20.25">
      <c r="A1444" s="887"/>
      <c r="B1444" s="885" t="s">
        <v>34</v>
      </c>
      <c r="C1444" s="885" t="s">
        <v>19</v>
      </c>
      <c r="D1444" s="886">
        <v>40086</v>
      </c>
      <c r="E1444" s="889">
        <v>44500</v>
      </c>
      <c r="F1444" s="882"/>
    </row>
    <row r="1445" spans="1:6" ht="20.25">
      <c r="A1445" s="887"/>
      <c r="B1445" s="885" t="s">
        <v>16</v>
      </c>
      <c r="C1445" s="885" t="s">
        <v>19</v>
      </c>
      <c r="D1445" s="963">
        <v>40421</v>
      </c>
      <c r="E1445" s="889">
        <v>49057</v>
      </c>
      <c r="F1445" s="882"/>
    </row>
    <row r="1446" spans="1:6" ht="20.25">
      <c r="A1446" s="887"/>
      <c r="B1446" s="885" t="s">
        <v>16</v>
      </c>
      <c r="C1446" s="885" t="s">
        <v>17</v>
      </c>
      <c r="D1446" s="886">
        <v>40862</v>
      </c>
      <c r="E1446" s="889">
        <v>253.7</v>
      </c>
      <c r="F1446" s="882"/>
    </row>
    <row r="1447" spans="1:6" ht="21" customHeight="1">
      <c r="A1447" s="887"/>
      <c r="B1447" s="885" t="s">
        <v>40</v>
      </c>
      <c r="C1447" s="885" t="s">
        <v>17</v>
      </c>
      <c r="D1447" s="886">
        <v>43266</v>
      </c>
      <c r="E1447" s="889">
        <v>4664502</v>
      </c>
      <c r="F1447" s="1552" t="s">
        <v>838</v>
      </c>
    </row>
    <row r="1448" spans="1:6" ht="20.25">
      <c r="A1448" s="887"/>
      <c r="B1448" s="885" t="s">
        <v>40</v>
      </c>
      <c r="C1448" s="885" t="s">
        <v>19</v>
      </c>
      <c r="D1448" s="886">
        <v>43281</v>
      </c>
      <c r="E1448" s="889">
        <v>5822931</v>
      </c>
      <c r="F1448" s="1552"/>
    </row>
    <row r="1449" spans="1:6" ht="20.25">
      <c r="A1449" s="887"/>
      <c r="B1449" s="923"/>
      <c r="C1449" s="885"/>
      <c r="D1449" s="1006"/>
      <c r="E1449" s="889"/>
      <c r="F1449" s="882"/>
    </row>
    <row r="1450" spans="1:6" ht="20.25">
      <c r="A1450" s="887"/>
      <c r="B1450" s="923"/>
      <c r="C1450" s="885"/>
      <c r="D1450" s="1006"/>
      <c r="E1450" s="889"/>
      <c r="F1450" s="882"/>
    </row>
    <row r="1451" spans="1:6" ht="20.25">
      <c r="A1451" s="887"/>
      <c r="B1451" s="923"/>
      <c r="C1451" s="885"/>
      <c r="D1451" s="1006"/>
      <c r="E1451" s="889"/>
      <c r="F1451" s="882"/>
    </row>
    <row r="1452" spans="1:6" ht="20.25">
      <c r="A1452" s="887"/>
      <c r="B1452" s="923"/>
      <c r="C1452" s="885"/>
      <c r="D1452" s="1006"/>
      <c r="E1452" s="889"/>
      <c r="F1452" s="882"/>
    </row>
    <row r="1453" spans="1:6" ht="20.25">
      <c r="A1453" s="887"/>
      <c r="B1453" s="923"/>
      <c r="C1453" s="885"/>
      <c r="D1453" s="1006"/>
      <c r="E1453" s="889"/>
      <c r="F1453" s="882"/>
    </row>
    <row r="1454" spans="1:6" ht="20.25">
      <c r="A1454" s="887"/>
      <c r="B1454" s="923"/>
      <c r="C1454" s="885"/>
      <c r="D1454" s="1006"/>
      <c r="E1454" s="889"/>
      <c r="F1454" s="882"/>
    </row>
    <row r="1455" spans="1:6" ht="20.25">
      <c r="A1455" s="887"/>
      <c r="B1455" s="923"/>
      <c r="C1455" s="885"/>
      <c r="D1455" s="1006"/>
      <c r="E1455" s="889"/>
      <c r="F1455" s="882"/>
    </row>
    <row r="1456" spans="1:6" ht="20.25">
      <c r="A1456" s="887"/>
      <c r="B1456" s="923"/>
      <c r="C1456" s="885"/>
      <c r="D1456" s="1006"/>
      <c r="E1456" s="889"/>
    </row>
    <row r="1457" spans="1:5" ht="20.25">
      <c r="A1457" s="887"/>
      <c r="B1457" s="923"/>
      <c r="C1457" s="885"/>
      <c r="D1457" s="1006"/>
      <c r="E1457" s="889"/>
    </row>
    <row r="1458" spans="1:5" ht="20.25">
      <c r="A1458" s="887"/>
      <c r="B1458" s="923"/>
      <c r="C1458" s="885"/>
      <c r="D1458" s="1006"/>
      <c r="E1458" s="889"/>
    </row>
    <row r="1459" spans="1:5" ht="20.25">
      <c r="A1459" s="887"/>
      <c r="B1459" s="923"/>
      <c r="C1459" s="885"/>
      <c r="D1459" s="1006"/>
      <c r="E1459" s="889"/>
    </row>
    <row r="1460" spans="1:5" ht="20.25">
      <c r="A1460" s="887"/>
      <c r="B1460" s="923"/>
      <c r="C1460" s="885"/>
      <c r="D1460" s="1006"/>
      <c r="E1460" s="889"/>
    </row>
    <row r="1461" spans="1:5" ht="20.25">
      <c r="A1461" s="887"/>
      <c r="B1461" s="923"/>
      <c r="C1461" s="885"/>
      <c r="D1461" s="1006"/>
      <c r="E1461" s="889"/>
    </row>
    <row r="1462" spans="1:5" ht="20.25">
      <c r="A1462" s="887"/>
      <c r="B1462" s="923"/>
      <c r="C1462" s="885"/>
      <c r="D1462" s="1006"/>
      <c r="E1462" s="889"/>
    </row>
    <row r="1463" spans="1:5" ht="20.25">
      <c r="A1463" s="885"/>
      <c r="B1463" s="923"/>
      <c r="C1463" s="885"/>
      <c r="D1463" s="924"/>
      <c r="E1463" s="925"/>
    </row>
    <row r="1464" spans="1:5" ht="20.25">
      <c r="A1464" s="926"/>
      <c r="B1464" s="927"/>
      <c r="C1464" s="926"/>
      <c r="D1464" s="928"/>
      <c r="E1464" s="929"/>
    </row>
    <row r="1465" spans="1:5" ht="20.25">
      <c r="A1465" s="913"/>
      <c r="B1465" s="930"/>
      <c r="C1465" s="913"/>
      <c r="D1465" s="928"/>
      <c r="E1465" s="929"/>
    </row>
    <row r="1466" spans="1:5" ht="20.25">
      <c r="A1466" s="931"/>
      <c r="B1466" s="932"/>
      <c r="C1466" s="1238" t="s">
        <v>835</v>
      </c>
      <c r="D1466" s="1239"/>
      <c r="E1466" s="1015">
        <f>SUM(E1440:E1465)</f>
        <v>10544641.4</v>
      </c>
    </row>
    <row r="1467" spans="1:5" ht="20.25">
      <c r="A1467" s="934" t="s">
        <v>23</v>
      </c>
      <c r="B1467" s="932"/>
      <c r="C1467" s="932"/>
      <c r="D1467" s="932"/>
      <c r="E1467" s="932"/>
    </row>
    <row r="1468" spans="1:5" ht="20.25">
      <c r="A1468" s="902" t="s">
        <v>0</v>
      </c>
      <c r="B1468" s="903"/>
      <c r="C1468" s="903"/>
      <c r="D1468" s="904"/>
      <c r="E1468" s="905"/>
    </row>
    <row r="1469" spans="1:5" ht="20.25">
      <c r="A1469" s="902" t="s">
        <v>1</v>
      </c>
      <c r="B1469" s="903"/>
      <c r="C1469" s="902" t="s">
        <v>2</v>
      </c>
      <c r="D1469" s="904"/>
      <c r="E1469" s="904"/>
    </row>
    <row r="1470" spans="1:5" ht="20.25">
      <c r="A1470" s="902"/>
      <c r="B1470" s="906"/>
      <c r="C1470" s="903"/>
      <c r="D1470" s="905"/>
      <c r="E1470" s="905"/>
    </row>
    <row r="1471" spans="1:5" ht="20.25">
      <c r="A1471" s="902"/>
      <c r="B1471" s="906"/>
      <c r="C1471" s="903"/>
      <c r="D1471" s="905"/>
      <c r="E1471" s="905"/>
    </row>
    <row r="1472" spans="1:5" ht="20.25">
      <c r="A1472" s="902" t="s">
        <v>3</v>
      </c>
      <c r="B1472" s="906"/>
      <c r="C1472" s="903"/>
      <c r="D1472" s="905"/>
      <c r="E1472" s="905"/>
    </row>
    <row r="1473" spans="1:6" ht="20.25">
      <c r="A1473" s="904"/>
      <c r="B1473" s="907"/>
      <c r="C1473" s="904"/>
      <c r="D1473" s="905"/>
      <c r="E1473" s="905"/>
    </row>
    <row r="1474" spans="1:6" ht="20.25">
      <c r="A1474" s="904" t="s">
        <v>185</v>
      </c>
      <c r="B1474" s="907"/>
      <c r="C1474" s="904"/>
      <c r="D1474" s="905"/>
      <c r="E1474" s="905"/>
    </row>
    <row r="1475" spans="1:6" ht="20.25">
      <c r="A1475" s="904" t="s">
        <v>5</v>
      </c>
      <c r="B1475" s="904"/>
      <c r="C1475" s="904"/>
      <c r="D1475" s="905"/>
      <c r="E1475" s="905"/>
    </row>
    <row r="1476" spans="1:6" ht="20.25">
      <c r="A1476" s="904" t="s">
        <v>6</v>
      </c>
      <c r="B1476" s="905"/>
      <c r="C1476" s="905"/>
      <c r="D1476" s="905"/>
      <c r="E1476" s="905"/>
    </row>
    <row r="1477" spans="1:6" ht="20.25">
      <c r="A1477" s="908" t="s">
        <v>7</v>
      </c>
      <c r="B1477" s="909" t="s">
        <v>8</v>
      </c>
      <c r="C1477" s="1238" t="s">
        <v>9</v>
      </c>
      <c r="D1477" s="1240"/>
      <c r="E1477" s="908" t="s">
        <v>10</v>
      </c>
    </row>
    <row r="1478" spans="1:6" ht="20.25">
      <c r="A1478" s="910"/>
      <c r="B1478" s="911" t="s">
        <v>11</v>
      </c>
      <c r="C1478" s="908"/>
      <c r="D1478" s="912"/>
      <c r="E1478" s="910" t="s">
        <v>12</v>
      </c>
    </row>
    <row r="1479" spans="1:6" ht="20.25">
      <c r="A1479" s="913"/>
      <c r="B1479" s="914"/>
      <c r="C1479" s="915" t="s">
        <v>13</v>
      </c>
      <c r="D1479" s="916" t="s">
        <v>14</v>
      </c>
      <c r="E1479" s="915"/>
    </row>
    <row r="1480" spans="1:6" ht="20.25">
      <c r="A1480" s="917" t="s">
        <v>186</v>
      </c>
      <c r="B1480" s="917" t="s">
        <v>187</v>
      </c>
      <c r="C1480" s="885" t="s">
        <v>17</v>
      </c>
      <c r="D1480" s="918">
        <v>38822</v>
      </c>
      <c r="E1480" s="970">
        <v>-50955.75</v>
      </c>
    </row>
    <row r="1481" spans="1:6" ht="20.25">
      <c r="A1481" s="885" t="s">
        <v>188</v>
      </c>
      <c r="B1481" s="885" t="s">
        <v>189</v>
      </c>
      <c r="C1481" s="885" t="s">
        <v>19</v>
      </c>
      <c r="D1481" s="886">
        <v>39233</v>
      </c>
      <c r="E1481" s="889">
        <v>194.99</v>
      </c>
    </row>
    <row r="1482" spans="1:6" ht="20.25">
      <c r="A1482" s="887"/>
      <c r="B1482" s="885" t="s">
        <v>189</v>
      </c>
      <c r="C1482" s="885" t="s">
        <v>19</v>
      </c>
      <c r="D1482" s="886">
        <v>39263</v>
      </c>
      <c r="E1482" s="889">
        <v>412.78</v>
      </c>
    </row>
    <row r="1483" spans="1:6" ht="20.25">
      <c r="A1483" s="887"/>
      <c r="B1483" s="885" t="s">
        <v>187</v>
      </c>
      <c r="C1483" s="885" t="s">
        <v>17</v>
      </c>
      <c r="D1483" s="886">
        <v>39278</v>
      </c>
      <c r="E1483" s="889">
        <v>500</v>
      </c>
    </row>
    <row r="1484" spans="1:6" ht="20.25">
      <c r="A1484" s="887"/>
      <c r="B1484" s="885" t="s">
        <v>189</v>
      </c>
      <c r="C1484" s="885" t="s">
        <v>17</v>
      </c>
      <c r="D1484" s="886">
        <v>39278</v>
      </c>
      <c r="E1484" s="889">
        <v>207.6</v>
      </c>
    </row>
    <row r="1485" spans="1:6" ht="20.25">
      <c r="A1485" s="887"/>
      <c r="B1485" s="885" t="s">
        <v>189</v>
      </c>
      <c r="C1485" s="885" t="s">
        <v>19</v>
      </c>
      <c r="D1485" s="886">
        <v>39294</v>
      </c>
      <c r="E1485" s="889">
        <v>195.3</v>
      </c>
    </row>
    <row r="1486" spans="1:6" ht="20.25">
      <c r="A1486" s="887"/>
      <c r="B1486" s="885" t="s">
        <v>189</v>
      </c>
      <c r="C1486" s="885" t="s">
        <v>17</v>
      </c>
      <c r="D1486" s="886">
        <v>39309</v>
      </c>
      <c r="E1486" s="889">
        <v>335.25</v>
      </c>
    </row>
    <row r="1487" spans="1:6" ht="20.25">
      <c r="A1487" s="887"/>
      <c r="B1487" s="885" t="s">
        <v>34</v>
      </c>
      <c r="C1487" s="885" t="s">
        <v>17</v>
      </c>
      <c r="D1487" s="886">
        <v>39828</v>
      </c>
      <c r="E1487" s="889">
        <v>250</v>
      </c>
    </row>
    <row r="1488" spans="1:6" ht="20.25">
      <c r="A1488" s="885"/>
      <c r="B1488" s="885" t="s">
        <v>190</v>
      </c>
      <c r="C1488" s="885" t="s">
        <v>19</v>
      </c>
      <c r="D1488" s="886">
        <v>40086</v>
      </c>
      <c r="E1488" s="965">
        <v>-14390</v>
      </c>
      <c r="F1488" s="882"/>
    </row>
    <row r="1489" spans="1:6" ht="20.25">
      <c r="A1489" s="887"/>
      <c r="B1489" s="885" t="s">
        <v>190</v>
      </c>
      <c r="C1489" s="885" t="s">
        <v>19</v>
      </c>
      <c r="D1489" s="886">
        <v>40117</v>
      </c>
      <c r="E1489" s="889">
        <v>4340</v>
      </c>
      <c r="F1489" s="882"/>
    </row>
    <row r="1490" spans="1:6" ht="20.25">
      <c r="A1490" s="887"/>
      <c r="B1490" s="885" t="s">
        <v>191</v>
      </c>
      <c r="C1490" s="885" t="s">
        <v>19</v>
      </c>
      <c r="D1490" s="886">
        <v>40162</v>
      </c>
      <c r="E1490" s="889">
        <v>350</v>
      </c>
      <c r="F1490" s="882"/>
    </row>
    <row r="1491" spans="1:6" ht="20.25">
      <c r="A1491" s="885"/>
      <c r="B1491" s="885" t="s">
        <v>192</v>
      </c>
      <c r="C1491" s="885" t="s">
        <v>17</v>
      </c>
      <c r="D1491" s="886">
        <v>40224</v>
      </c>
      <c r="E1491" s="965">
        <v>-125.5</v>
      </c>
      <c r="F1491" s="882"/>
    </row>
    <row r="1492" spans="1:6" ht="20.25">
      <c r="A1492" s="885"/>
      <c r="B1492" s="885" t="s">
        <v>191</v>
      </c>
      <c r="C1492" s="885" t="s">
        <v>19</v>
      </c>
      <c r="D1492" s="886">
        <v>40421</v>
      </c>
      <c r="E1492" s="889">
        <v>2001</v>
      </c>
      <c r="F1492" s="882"/>
    </row>
    <row r="1493" spans="1:6" ht="20.25">
      <c r="A1493" s="926"/>
      <c r="B1493" s="885" t="s">
        <v>34</v>
      </c>
      <c r="C1493" s="885" t="s">
        <v>19</v>
      </c>
      <c r="D1493" s="886">
        <v>43039</v>
      </c>
      <c r="E1493" s="889">
        <v>8770</v>
      </c>
      <c r="F1493" s="882"/>
    </row>
    <row r="1494" spans="1:6" ht="20.25">
      <c r="A1494" s="926"/>
      <c r="B1494" s="885" t="s">
        <v>34</v>
      </c>
      <c r="C1494" s="885" t="s">
        <v>19</v>
      </c>
      <c r="D1494" s="886">
        <v>43159</v>
      </c>
      <c r="E1494" s="889">
        <v>1</v>
      </c>
      <c r="F1494" s="882"/>
    </row>
    <row r="1495" spans="1:6" ht="20.25">
      <c r="A1495" s="926"/>
      <c r="B1495" s="885" t="s">
        <v>34</v>
      </c>
      <c r="C1495" s="885" t="s">
        <v>19</v>
      </c>
      <c r="D1495" s="886">
        <v>43190</v>
      </c>
      <c r="E1495" s="1234">
        <v>331118</v>
      </c>
      <c r="F1495" s="1555" t="s">
        <v>838</v>
      </c>
    </row>
    <row r="1496" spans="1:6" ht="20.25">
      <c r="A1496" s="926"/>
      <c r="B1496" s="885" t="s">
        <v>73</v>
      </c>
      <c r="C1496" s="885" t="s">
        <v>757</v>
      </c>
      <c r="D1496" s="886">
        <v>43220</v>
      </c>
      <c r="E1496" s="1234">
        <v>-293898</v>
      </c>
      <c r="F1496" s="1555"/>
    </row>
    <row r="1497" spans="1:6" ht="21">
      <c r="A1497" s="926"/>
      <c r="B1497" s="885" t="s">
        <v>34</v>
      </c>
      <c r="C1497" s="885" t="s">
        <v>19</v>
      </c>
      <c r="D1497" s="886">
        <v>43281</v>
      </c>
      <c r="E1497" s="889">
        <v>387093</v>
      </c>
      <c r="F1497" s="1218" t="s">
        <v>846</v>
      </c>
    </row>
    <row r="1498" spans="1:6" ht="21">
      <c r="A1498" s="926"/>
      <c r="B1498" s="885"/>
      <c r="C1498" s="885" t="s">
        <v>847</v>
      </c>
      <c r="D1498" s="886">
        <v>43281</v>
      </c>
      <c r="E1498" s="890">
        <v>-1291582</v>
      </c>
      <c r="F1498" s="1218">
        <v>3669</v>
      </c>
    </row>
    <row r="1499" spans="1:6" ht="20.25">
      <c r="A1499" s="926"/>
      <c r="B1499" s="885" t="s">
        <v>848</v>
      </c>
      <c r="C1499" s="885" t="s">
        <v>849</v>
      </c>
      <c r="D1499" s="886">
        <v>43281</v>
      </c>
      <c r="E1499" s="889">
        <v>-3686.45</v>
      </c>
      <c r="F1499" s="314" t="s">
        <v>850</v>
      </c>
    </row>
    <row r="1500" spans="1:6" ht="20.25">
      <c r="A1500" s="926"/>
      <c r="B1500" s="885"/>
      <c r="C1500" s="885"/>
      <c r="D1500" s="886"/>
      <c r="E1500" s="889"/>
      <c r="F1500" s="882"/>
    </row>
    <row r="1501" spans="1:6" ht="20.25">
      <c r="A1501" s="926"/>
      <c r="B1501" s="885"/>
      <c r="C1501" s="885"/>
      <c r="D1501" s="886"/>
      <c r="E1501" s="889"/>
      <c r="F1501" s="882"/>
    </row>
    <row r="1502" spans="1:6" ht="20.25">
      <c r="A1502" s="926"/>
      <c r="B1502" s="885"/>
      <c r="C1502" s="885"/>
      <c r="D1502" s="886"/>
      <c r="E1502" s="889"/>
      <c r="F1502" s="882"/>
    </row>
    <row r="1503" spans="1:6" ht="20.25">
      <c r="A1503" s="926"/>
      <c r="B1503" s="885"/>
      <c r="C1503" s="885"/>
      <c r="D1503" s="886"/>
      <c r="E1503" s="889"/>
      <c r="F1503" s="882"/>
    </row>
    <row r="1504" spans="1:6" ht="20.25">
      <c r="A1504" s="926"/>
      <c r="B1504" s="885"/>
      <c r="C1504" s="885"/>
      <c r="D1504" s="886"/>
      <c r="E1504" s="889"/>
    </row>
    <row r="1505" spans="1:6" ht="20.25">
      <c r="A1505" s="926"/>
      <c r="B1505" s="885"/>
      <c r="C1505" s="885"/>
      <c r="D1505" s="886"/>
      <c r="E1505" s="889"/>
    </row>
    <row r="1506" spans="1:6" ht="20.25">
      <c r="A1506" s="913"/>
      <c r="B1506" s="946"/>
      <c r="C1506" s="946"/>
      <c r="D1506" s="947"/>
      <c r="E1506" s="1007"/>
    </row>
    <row r="1507" spans="1:6" ht="20.25">
      <c r="A1507" s="931"/>
      <c r="B1507" s="932"/>
      <c r="C1507" s="1238" t="s">
        <v>835</v>
      </c>
      <c r="D1507" s="1239"/>
      <c r="E1507" s="957">
        <f>SUM(E1480:E1506)</f>
        <v>-918868.78</v>
      </c>
    </row>
    <row r="1508" spans="1:6" ht="20.25">
      <c r="A1508" s="934" t="s">
        <v>23</v>
      </c>
      <c r="B1508" s="905"/>
      <c r="C1508" s="905"/>
      <c r="D1508" s="905"/>
      <c r="E1508" s="905"/>
    </row>
    <row r="1509" spans="1:6" ht="20.25">
      <c r="A1509" s="902" t="s">
        <v>0</v>
      </c>
      <c r="B1509" s="903"/>
      <c r="C1509" s="903"/>
      <c r="D1509" s="904"/>
      <c r="E1509" s="905"/>
    </row>
    <row r="1510" spans="1:6" ht="20.25">
      <c r="A1510" s="902" t="s">
        <v>1</v>
      </c>
      <c r="B1510" s="903"/>
      <c r="C1510" s="902" t="s">
        <v>2</v>
      </c>
      <c r="D1510" s="904"/>
      <c r="E1510" s="904"/>
    </row>
    <row r="1511" spans="1:6" ht="20.25">
      <c r="A1511" s="902"/>
      <c r="B1511" s="906"/>
      <c r="C1511" s="903"/>
      <c r="D1511" s="905"/>
      <c r="E1511" s="905"/>
    </row>
    <row r="1512" spans="1:6" ht="20.25">
      <c r="A1512" s="902"/>
      <c r="B1512" s="906"/>
      <c r="C1512" s="903"/>
      <c r="D1512" s="905"/>
      <c r="E1512" s="905"/>
    </row>
    <row r="1513" spans="1:6" ht="20.25">
      <c r="A1513" s="902" t="s">
        <v>3</v>
      </c>
      <c r="B1513" s="906"/>
      <c r="C1513" s="903"/>
      <c r="D1513" s="905"/>
      <c r="E1513" s="905"/>
    </row>
    <row r="1514" spans="1:6" ht="20.25">
      <c r="A1514" s="904"/>
      <c r="B1514" s="907"/>
      <c r="C1514" s="904"/>
      <c r="D1514" s="905"/>
      <c r="E1514" s="905"/>
    </row>
    <row r="1515" spans="1:6" ht="20.25">
      <c r="A1515" s="904" t="s">
        <v>193</v>
      </c>
      <c r="B1515" s="907"/>
      <c r="C1515" s="904"/>
      <c r="D1515" s="905"/>
      <c r="E1515" s="905"/>
    </row>
    <row r="1516" spans="1:6" ht="20.25">
      <c r="A1516" s="904" t="s">
        <v>5</v>
      </c>
      <c r="B1516" s="904"/>
      <c r="C1516" s="904"/>
      <c r="D1516" s="905"/>
      <c r="E1516" s="905"/>
    </row>
    <row r="1517" spans="1:6" ht="20.25">
      <c r="A1517" s="904" t="s">
        <v>6</v>
      </c>
      <c r="B1517" s="905"/>
      <c r="C1517" s="905"/>
      <c r="D1517" s="905"/>
      <c r="E1517" s="905"/>
    </row>
    <row r="1518" spans="1:6" ht="20.25">
      <c r="A1518" s="908" t="s">
        <v>7</v>
      </c>
      <c r="B1518" s="909" t="s">
        <v>8</v>
      </c>
      <c r="C1518" s="1238" t="s">
        <v>9</v>
      </c>
      <c r="D1518" s="1240"/>
      <c r="E1518" s="908" t="s">
        <v>10</v>
      </c>
    </row>
    <row r="1519" spans="1:6" ht="20.25">
      <c r="A1519" s="910"/>
      <c r="B1519" s="911" t="s">
        <v>11</v>
      </c>
      <c r="C1519" s="908"/>
      <c r="D1519" s="912"/>
      <c r="E1519" s="910" t="s">
        <v>12</v>
      </c>
    </row>
    <row r="1520" spans="1:6" ht="20.25">
      <c r="A1520" s="913"/>
      <c r="B1520" s="914"/>
      <c r="C1520" s="915" t="s">
        <v>13</v>
      </c>
      <c r="D1520" s="916" t="s">
        <v>14</v>
      </c>
      <c r="E1520" s="915"/>
      <c r="F1520" s="882"/>
    </row>
    <row r="1521" spans="1:6" ht="20.25">
      <c r="A1521" s="917" t="s">
        <v>194</v>
      </c>
      <c r="B1521" s="917" t="s">
        <v>26</v>
      </c>
      <c r="C1521" s="917" t="s">
        <v>19</v>
      </c>
      <c r="D1521" s="918">
        <v>38533</v>
      </c>
      <c r="E1521" s="970">
        <v>-33468.97</v>
      </c>
      <c r="F1521" s="882"/>
    </row>
    <row r="1522" spans="1:6" ht="20.25">
      <c r="A1522" s="885"/>
      <c r="B1522" s="885" t="s">
        <v>26</v>
      </c>
      <c r="C1522" s="885" t="s">
        <v>19</v>
      </c>
      <c r="D1522" s="886">
        <v>38564</v>
      </c>
      <c r="E1522" s="965">
        <v>-17247.259999999998</v>
      </c>
      <c r="F1522" s="882"/>
    </row>
    <row r="1523" spans="1:6" ht="20.25">
      <c r="A1523" s="887"/>
      <c r="B1523" s="885" t="s">
        <v>26</v>
      </c>
      <c r="C1523" s="885" t="s">
        <v>19</v>
      </c>
      <c r="D1523" s="886">
        <v>39202</v>
      </c>
      <c r="E1523" s="965">
        <v>-9426.0499999999993</v>
      </c>
      <c r="F1523" s="882"/>
    </row>
    <row r="1524" spans="1:6" ht="20.25">
      <c r="A1524" s="887"/>
      <c r="B1524" s="885" t="s">
        <v>16</v>
      </c>
      <c r="C1524" s="885" t="s">
        <v>19</v>
      </c>
      <c r="D1524" s="886">
        <v>39325</v>
      </c>
      <c r="E1524" s="889">
        <v>69250.5</v>
      </c>
      <c r="F1524" s="882"/>
    </row>
    <row r="1525" spans="1:6" ht="20.25">
      <c r="A1525" s="887"/>
      <c r="B1525" s="885" t="s">
        <v>16</v>
      </c>
      <c r="C1525" s="885" t="s">
        <v>19</v>
      </c>
      <c r="D1525" s="886">
        <v>39447</v>
      </c>
      <c r="E1525" s="889">
        <v>1839.5</v>
      </c>
      <c r="F1525" s="882"/>
    </row>
    <row r="1526" spans="1:6" ht="20.25">
      <c r="A1526" s="887"/>
      <c r="B1526" s="885" t="s">
        <v>26</v>
      </c>
      <c r="C1526" s="885" t="s">
        <v>19</v>
      </c>
      <c r="D1526" s="886">
        <v>39478</v>
      </c>
      <c r="E1526" s="965">
        <v>-23707.84</v>
      </c>
      <c r="F1526" s="882"/>
    </row>
    <row r="1527" spans="1:6" ht="20.25">
      <c r="A1527" s="887"/>
      <c r="B1527" s="885" t="s">
        <v>26</v>
      </c>
      <c r="C1527" s="885" t="s">
        <v>19</v>
      </c>
      <c r="D1527" s="886">
        <v>39568</v>
      </c>
      <c r="E1527" s="965">
        <v>-47990</v>
      </c>
      <c r="F1527" s="882"/>
    </row>
    <row r="1528" spans="1:6" ht="20.25">
      <c r="A1528" s="887"/>
      <c r="B1528" s="885" t="s">
        <v>16</v>
      </c>
      <c r="C1528" s="885" t="s">
        <v>17</v>
      </c>
      <c r="D1528" s="886">
        <v>40405</v>
      </c>
      <c r="E1528" s="889">
        <v>6754</v>
      </c>
      <c r="F1528" s="882"/>
    </row>
    <row r="1529" spans="1:6" ht="20.25">
      <c r="A1529" s="887"/>
      <c r="B1529" s="885" t="s">
        <v>106</v>
      </c>
      <c r="C1529" s="885" t="s">
        <v>107</v>
      </c>
      <c r="D1529" s="922">
        <v>41315</v>
      </c>
      <c r="E1529" s="986">
        <v>-2405</v>
      </c>
      <c r="F1529" s="882"/>
    </row>
    <row r="1530" spans="1:6" ht="20.25">
      <c r="A1530" s="887"/>
      <c r="B1530" s="885" t="s">
        <v>106</v>
      </c>
      <c r="C1530" s="885" t="s">
        <v>195</v>
      </c>
      <c r="D1530" s="922">
        <v>41744</v>
      </c>
      <c r="E1530" s="986">
        <v>-43719</v>
      </c>
      <c r="F1530" s="882"/>
    </row>
    <row r="1531" spans="1:6" ht="21">
      <c r="A1531" s="887"/>
      <c r="B1531" s="923" t="s">
        <v>34</v>
      </c>
      <c r="C1531" s="885" t="s">
        <v>19</v>
      </c>
      <c r="D1531" s="922">
        <v>43251</v>
      </c>
      <c r="E1531" s="929">
        <v>5507448</v>
      </c>
      <c r="F1531" s="1217" t="s">
        <v>838</v>
      </c>
    </row>
    <row r="1532" spans="1:6" ht="20.25">
      <c r="A1532" s="887"/>
      <c r="B1532" s="923" t="s">
        <v>73</v>
      </c>
      <c r="C1532" s="885" t="s">
        <v>811</v>
      </c>
      <c r="D1532" s="886">
        <v>43281</v>
      </c>
      <c r="E1532" s="929">
        <v>-83575.179999999993</v>
      </c>
      <c r="F1532" s="882"/>
    </row>
    <row r="1533" spans="1:6" ht="20.25">
      <c r="A1533" s="887"/>
      <c r="B1533" s="885" t="s">
        <v>40</v>
      </c>
      <c r="C1533" s="885" t="s">
        <v>17</v>
      </c>
      <c r="D1533" s="886">
        <v>43266</v>
      </c>
      <c r="E1533" s="929">
        <v>2961943</v>
      </c>
      <c r="F1533" s="882" t="s">
        <v>838</v>
      </c>
    </row>
    <row r="1534" spans="1:6" ht="20.25">
      <c r="A1534" s="887"/>
      <c r="B1534" s="885" t="s">
        <v>40</v>
      </c>
      <c r="C1534" s="885" t="s">
        <v>19</v>
      </c>
      <c r="D1534" s="886">
        <v>43281</v>
      </c>
      <c r="E1534" s="929">
        <v>4533148</v>
      </c>
      <c r="F1534" s="882" t="s">
        <v>818</v>
      </c>
    </row>
    <row r="1535" spans="1:6" ht="20.25">
      <c r="A1535" s="887"/>
      <c r="B1535" s="885"/>
      <c r="C1535" s="885"/>
      <c r="D1535" s="886"/>
      <c r="E1535" s="929">
        <v>1</v>
      </c>
      <c r="F1535" s="882"/>
    </row>
    <row r="1536" spans="1:6" ht="20.25">
      <c r="A1536" s="887"/>
      <c r="B1536" s="923"/>
      <c r="C1536" s="885"/>
      <c r="D1536" s="922"/>
      <c r="E1536" s="929"/>
    </row>
    <row r="1537" spans="1:5" ht="20.25">
      <c r="A1537" s="887"/>
      <c r="B1537" s="923"/>
      <c r="C1537" s="885"/>
      <c r="D1537" s="922"/>
      <c r="E1537" s="929"/>
    </row>
    <row r="1538" spans="1:5" ht="20.25">
      <c r="A1538" s="887"/>
      <c r="B1538" s="923"/>
      <c r="C1538" s="885"/>
      <c r="D1538" s="922"/>
      <c r="E1538" s="929"/>
    </row>
    <row r="1539" spans="1:5" ht="20.25">
      <c r="A1539" s="887"/>
      <c r="B1539" s="923"/>
      <c r="C1539" s="885"/>
      <c r="D1539" s="922"/>
      <c r="E1539" s="929"/>
    </row>
    <row r="1540" spans="1:5" ht="20.25">
      <c r="A1540" s="887"/>
      <c r="B1540" s="923"/>
      <c r="C1540" s="885"/>
      <c r="D1540" s="922"/>
      <c r="E1540" s="929"/>
    </row>
    <row r="1541" spans="1:5" ht="20.25">
      <c r="A1541" s="887"/>
      <c r="B1541" s="923"/>
      <c r="C1541" s="885"/>
      <c r="D1541" s="922"/>
      <c r="E1541" s="929"/>
    </row>
    <row r="1542" spans="1:5" ht="20.25">
      <c r="A1542" s="887"/>
      <c r="B1542" s="923"/>
      <c r="C1542" s="885"/>
      <c r="D1542" s="922"/>
      <c r="E1542" s="929"/>
    </row>
    <row r="1543" spans="1:5" ht="20.25">
      <c r="A1543" s="887"/>
      <c r="B1543" s="923"/>
      <c r="C1543" s="885"/>
      <c r="D1543" s="922"/>
      <c r="E1543" s="929"/>
    </row>
    <row r="1544" spans="1:5" ht="20.25">
      <c r="A1544" s="887"/>
      <c r="B1544" s="923"/>
      <c r="C1544" s="885"/>
      <c r="D1544" s="922"/>
      <c r="E1544" s="929"/>
    </row>
    <row r="1545" spans="1:5" ht="20.25">
      <c r="A1545" s="926"/>
      <c r="B1545" s="927"/>
      <c r="C1545" s="926"/>
      <c r="D1545" s="928"/>
      <c r="E1545" s="929"/>
    </row>
    <row r="1546" spans="1:5" ht="20.25">
      <c r="A1546" s="913"/>
      <c r="B1546" s="930"/>
      <c r="C1546" s="926"/>
      <c r="D1546" s="928"/>
      <c r="E1546" s="929"/>
    </row>
    <row r="1547" spans="1:5" ht="20.25">
      <c r="A1547" s="931"/>
      <c r="B1547" s="932"/>
      <c r="C1547" s="1238" t="s">
        <v>835</v>
      </c>
      <c r="D1547" s="1239"/>
      <c r="E1547" s="1015">
        <f>SUM(E1521:E1546)</f>
        <v>12818844.699999999</v>
      </c>
    </row>
    <row r="1548" spans="1:5" ht="20.25">
      <c r="A1548" s="934" t="s">
        <v>23</v>
      </c>
      <c r="B1548" s="911"/>
      <c r="C1548" s="911"/>
      <c r="D1548" s="911"/>
      <c r="E1548" s="943"/>
    </row>
    <row r="1549" spans="1:5" ht="20.25">
      <c r="A1549" s="902" t="s">
        <v>0</v>
      </c>
      <c r="B1549" s="903"/>
      <c r="C1549" s="903"/>
      <c r="D1549" s="904"/>
      <c r="E1549" s="905"/>
    </row>
    <row r="1550" spans="1:5" ht="20.25">
      <c r="A1550" s="902" t="s">
        <v>1</v>
      </c>
      <c r="B1550" s="903"/>
      <c r="C1550" s="902" t="s">
        <v>2</v>
      </c>
      <c r="D1550" s="904"/>
      <c r="E1550" s="904"/>
    </row>
    <row r="1551" spans="1:5" ht="20.25">
      <c r="A1551" s="902"/>
      <c r="B1551" s="906"/>
      <c r="C1551" s="903"/>
      <c r="D1551" s="905"/>
      <c r="E1551" s="905"/>
    </row>
    <row r="1552" spans="1:5" ht="20.25">
      <c r="A1552" s="902"/>
      <c r="B1552" s="906"/>
      <c r="C1552" s="903"/>
      <c r="D1552" s="905"/>
      <c r="E1552" s="905"/>
    </row>
    <row r="1553" spans="1:6" ht="20.25">
      <c r="A1553" s="902" t="s">
        <v>3</v>
      </c>
      <c r="B1553" s="906"/>
      <c r="C1553" s="903"/>
      <c r="D1553" s="905"/>
      <c r="E1553" s="905"/>
    </row>
    <row r="1554" spans="1:6" ht="20.25">
      <c r="A1554" s="904"/>
      <c r="B1554" s="907"/>
      <c r="C1554" s="904"/>
      <c r="D1554" s="905"/>
      <c r="E1554" s="905"/>
    </row>
    <row r="1555" spans="1:6" ht="20.25">
      <c r="A1555" s="904" t="s">
        <v>196</v>
      </c>
      <c r="B1555" s="907"/>
      <c r="C1555" s="904"/>
      <c r="D1555" s="905"/>
      <c r="E1555" s="905"/>
    </row>
    <row r="1556" spans="1:6" ht="20.25">
      <c r="A1556" s="904" t="s">
        <v>5</v>
      </c>
      <c r="B1556" s="904"/>
      <c r="C1556" s="904"/>
      <c r="D1556" s="905"/>
      <c r="E1556" s="905"/>
    </row>
    <row r="1557" spans="1:6" ht="20.25">
      <c r="A1557" s="904" t="s">
        <v>6</v>
      </c>
      <c r="B1557" s="905"/>
      <c r="C1557" s="905"/>
      <c r="D1557" s="905"/>
      <c r="E1557" s="905"/>
    </row>
    <row r="1558" spans="1:6" ht="20.25">
      <c r="A1558" s="908" t="s">
        <v>7</v>
      </c>
      <c r="B1558" s="909" t="s">
        <v>8</v>
      </c>
      <c r="C1558" s="1238" t="s">
        <v>9</v>
      </c>
      <c r="D1558" s="1240"/>
      <c r="E1558" s="908" t="s">
        <v>10</v>
      </c>
    </row>
    <row r="1559" spans="1:6" ht="20.25">
      <c r="A1559" s="910"/>
      <c r="B1559" s="911" t="s">
        <v>11</v>
      </c>
      <c r="C1559" s="908"/>
      <c r="D1559" s="912"/>
      <c r="E1559" s="910" t="s">
        <v>12</v>
      </c>
    </row>
    <row r="1560" spans="1:6" ht="20.25">
      <c r="A1560" s="913"/>
      <c r="B1560" s="914"/>
      <c r="C1560" s="908"/>
      <c r="D1560" s="916" t="s">
        <v>14</v>
      </c>
      <c r="E1560" s="915"/>
    </row>
    <row r="1561" spans="1:6" ht="20.25">
      <c r="A1561" s="917" t="s">
        <v>197</v>
      </c>
      <c r="B1561" s="917" t="s">
        <v>26</v>
      </c>
      <c r="C1561" s="917" t="s">
        <v>17</v>
      </c>
      <c r="D1561" s="918">
        <v>39309</v>
      </c>
      <c r="E1561" s="970">
        <v>-320</v>
      </c>
    </row>
    <row r="1562" spans="1:6" ht="20.25">
      <c r="A1562" s="885"/>
      <c r="B1562" s="885" t="s">
        <v>26</v>
      </c>
      <c r="C1562" s="885" t="s">
        <v>17</v>
      </c>
      <c r="D1562" s="886">
        <v>39493</v>
      </c>
      <c r="E1562" s="965">
        <v>-7386</v>
      </c>
    </row>
    <row r="1563" spans="1:6" ht="20.25">
      <c r="A1563" s="887"/>
      <c r="B1563" s="885" t="s">
        <v>26</v>
      </c>
      <c r="C1563" s="885" t="s">
        <v>19</v>
      </c>
      <c r="D1563" s="886">
        <v>39506</v>
      </c>
      <c r="E1563" s="965">
        <v>-4652</v>
      </c>
    </row>
    <row r="1564" spans="1:6" ht="20.25">
      <c r="A1564" s="887"/>
      <c r="B1564" s="885" t="s">
        <v>16</v>
      </c>
      <c r="C1564" s="885" t="s">
        <v>19</v>
      </c>
      <c r="D1564" s="886">
        <v>39538</v>
      </c>
      <c r="E1564" s="889">
        <v>525</v>
      </c>
    </row>
    <row r="1565" spans="1:6" ht="20.25">
      <c r="A1565" s="887"/>
      <c r="B1565" s="885" t="s">
        <v>16</v>
      </c>
      <c r="C1565" s="885" t="s">
        <v>17</v>
      </c>
      <c r="D1565" s="886">
        <v>39644</v>
      </c>
      <c r="E1565" s="889">
        <v>1681</v>
      </c>
    </row>
    <row r="1566" spans="1:6" ht="20.25">
      <c r="A1566" s="887"/>
      <c r="B1566" s="885" t="s">
        <v>16</v>
      </c>
      <c r="C1566" s="885" t="s">
        <v>19</v>
      </c>
      <c r="D1566" s="886">
        <v>39660</v>
      </c>
      <c r="E1566" s="889">
        <v>1800</v>
      </c>
    </row>
    <row r="1567" spans="1:6" ht="20.25">
      <c r="A1567" s="887"/>
      <c r="B1567" s="885" t="s">
        <v>26</v>
      </c>
      <c r="C1567" s="885" t="s">
        <v>17</v>
      </c>
      <c r="D1567" s="886">
        <v>39767</v>
      </c>
      <c r="E1567" s="965">
        <v>-3690</v>
      </c>
      <c r="F1567" s="882"/>
    </row>
    <row r="1568" spans="1:6" ht="20.25">
      <c r="A1568" s="887"/>
      <c r="B1568" s="885" t="s">
        <v>26</v>
      </c>
      <c r="C1568" s="885" t="s">
        <v>17</v>
      </c>
      <c r="D1568" s="886">
        <v>39828</v>
      </c>
      <c r="E1568" s="965">
        <v>-144</v>
      </c>
      <c r="F1568" s="882"/>
    </row>
    <row r="1569" spans="1:6" ht="20.25">
      <c r="A1569" s="885"/>
      <c r="B1569" s="885" t="s">
        <v>26</v>
      </c>
      <c r="C1569" s="885" t="s">
        <v>17</v>
      </c>
      <c r="D1569" s="886">
        <v>39859</v>
      </c>
      <c r="E1569" s="965">
        <v>-394</v>
      </c>
      <c r="F1569" s="882"/>
    </row>
    <row r="1570" spans="1:6" ht="20.25">
      <c r="A1570" s="887"/>
      <c r="B1570" s="885" t="s">
        <v>34</v>
      </c>
      <c r="C1570" s="885" t="s">
        <v>19</v>
      </c>
      <c r="D1570" s="886">
        <v>39964</v>
      </c>
      <c r="E1570" s="965">
        <v>-22170</v>
      </c>
      <c r="F1570" s="882"/>
    </row>
    <row r="1571" spans="1:6" ht="20.25">
      <c r="A1571" s="887"/>
      <c r="B1571" s="885" t="s">
        <v>34</v>
      </c>
      <c r="C1571" s="885" t="s">
        <v>17</v>
      </c>
      <c r="D1571" s="886">
        <v>39979</v>
      </c>
      <c r="E1571" s="965">
        <v>-11085</v>
      </c>
      <c r="F1571" s="882"/>
    </row>
    <row r="1572" spans="1:6" ht="20.25">
      <c r="A1572" s="885"/>
      <c r="B1572" s="885" t="s">
        <v>34</v>
      </c>
      <c r="C1572" s="885" t="s">
        <v>19</v>
      </c>
      <c r="D1572" s="886">
        <v>39994</v>
      </c>
      <c r="E1572" s="965">
        <v>-14222</v>
      </c>
      <c r="F1572" s="882"/>
    </row>
    <row r="1573" spans="1:6" ht="20.25">
      <c r="A1573" s="885"/>
      <c r="B1573" s="885" t="s">
        <v>26</v>
      </c>
      <c r="C1573" s="885" t="s">
        <v>19</v>
      </c>
      <c r="D1573" s="886">
        <v>40025</v>
      </c>
      <c r="E1573" s="965">
        <v>-8821</v>
      </c>
      <c r="F1573" s="882"/>
    </row>
    <row r="1574" spans="1:6" ht="20.25">
      <c r="A1574" s="885"/>
      <c r="B1574" s="885" t="s">
        <v>16</v>
      </c>
      <c r="C1574" s="885" t="s">
        <v>19</v>
      </c>
      <c r="D1574" s="886">
        <v>40086</v>
      </c>
      <c r="E1574" s="889">
        <v>900</v>
      </c>
      <c r="F1574" s="882"/>
    </row>
    <row r="1575" spans="1:6" ht="20.25">
      <c r="A1575" s="885"/>
      <c r="B1575" s="885" t="s">
        <v>58</v>
      </c>
      <c r="C1575" s="885" t="s">
        <v>17</v>
      </c>
      <c r="D1575" s="886">
        <v>40831</v>
      </c>
      <c r="E1575" s="965">
        <v>-447</v>
      </c>
      <c r="F1575" s="882"/>
    </row>
    <row r="1576" spans="1:6" ht="20.25">
      <c r="A1576" s="885"/>
      <c r="B1576" s="885" t="s">
        <v>18</v>
      </c>
      <c r="C1576" s="885" t="s">
        <v>19</v>
      </c>
      <c r="D1576" s="886">
        <v>43159</v>
      </c>
      <c r="E1576" s="890">
        <v>2369589</v>
      </c>
      <c r="F1576" s="1556" t="s">
        <v>819</v>
      </c>
    </row>
    <row r="1577" spans="1:6" ht="20.25">
      <c r="A1577" s="885"/>
      <c r="B1577" s="885" t="s">
        <v>73</v>
      </c>
      <c r="C1577" s="885" t="s">
        <v>782</v>
      </c>
      <c r="D1577" s="886">
        <v>43190</v>
      </c>
      <c r="E1577" s="890">
        <v>-2315716</v>
      </c>
      <c r="F1577" s="1556"/>
    </row>
    <row r="1578" spans="1:6" ht="21" customHeight="1">
      <c r="A1578" s="885"/>
      <c r="B1578" s="885" t="s">
        <v>18</v>
      </c>
      <c r="C1578" s="885" t="s">
        <v>17</v>
      </c>
      <c r="D1578" s="886">
        <v>43266</v>
      </c>
      <c r="E1578" s="890">
        <v>1827239</v>
      </c>
      <c r="F1578" s="1557"/>
    </row>
    <row r="1579" spans="1:6" ht="20.25">
      <c r="A1579" s="885"/>
      <c r="B1579" s="885" t="s">
        <v>18</v>
      </c>
      <c r="C1579" s="885" t="s">
        <v>756</v>
      </c>
      <c r="D1579" s="886">
        <v>43266</v>
      </c>
      <c r="E1579" s="890">
        <v>-1740012</v>
      </c>
      <c r="F1579" s="1557"/>
    </row>
    <row r="1580" spans="1:6" ht="20.25">
      <c r="A1580" s="885"/>
      <c r="B1580" s="885" t="s">
        <v>18</v>
      </c>
      <c r="C1580" s="885" t="s">
        <v>19</v>
      </c>
      <c r="D1580" s="886">
        <v>43281</v>
      </c>
      <c r="E1580" s="889">
        <v>2509149</v>
      </c>
      <c r="F1580" s="882"/>
    </row>
    <row r="1581" spans="1:6" ht="20.25">
      <c r="A1581" s="885"/>
      <c r="B1581" s="885"/>
      <c r="C1581" s="885"/>
      <c r="D1581" s="886"/>
      <c r="E1581" s="889"/>
      <c r="F1581" s="882"/>
    </row>
    <row r="1582" spans="1:6" ht="20.25">
      <c r="A1582" s="885"/>
      <c r="B1582" s="885"/>
      <c r="C1582" s="885"/>
      <c r="D1582" s="886"/>
      <c r="E1582" s="889"/>
      <c r="F1582" s="882"/>
    </row>
    <row r="1583" spans="1:6" ht="20.25">
      <c r="A1583" s="885"/>
      <c r="B1583" s="885"/>
      <c r="C1583" s="885"/>
      <c r="D1583" s="886"/>
      <c r="E1583" s="889"/>
    </row>
    <row r="1584" spans="1:6" ht="20.25">
      <c r="A1584" s="885"/>
      <c r="B1584" s="885"/>
      <c r="C1584" s="885"/>
      <c r="D1584" s="886"/>
      <c r="E1584" s="889"/>
    </row>
    <row r="1585" spans="1:6" ht="20.25">
      <c r="A1585" s="885"/>
      <c r="B1585" s="885"/>
      <c r="C1585" s="885"/>
      <c r="D1585" s="886"/>
      <c r="E1585" s="889"/>
    </row>
    <row r="1586" spans="1:6" ht="20.25">
      <c r="A1586" s="885"/>
      <c r="B1586" s="885"/>
      <c r="C1586" s="885"/>
      <c r="D1586" s="886"/>
      <c r="E1586" s="889"/>
    </row>
    <row r="1587" spans="1:6" ht="20.25">
      <c r="A1587" s="946"/>
      <c r="B1587" s="946"/>
      <c r="C1587" s="946"/>
      <c r="D1587" s="947"/>
      <c r="E1587" s="974"/>
    </row>
    <row r="1588" spans="1:6" ht="20.25">
      <c r="A1588" s="935"/>
      <c r="B1588" s="932"/>
      <c r="C1588" s="1238" t="s">
        <v>835</v>
      </c>
      <c r="D1588" s="1239"/>
      <c r="E1588" s="949">
        <f>SUM(E1561:E1587)</f>
        <v>2581824</v>
      </c>
    </row>
    <row r="1589" spans="1:6" ht="20.25">
      <c r="A1589" s="934" t="s">
        <v>23</v>
      </c>
      <c r="B1589" s="942"/>
      <c r="C1589" s="942"/>
      <c r="D1589" s="911"/>
      <c r="E1589" s="943"/>
    </row>
    <row r="1590" spans="1:6" ht="20.25">
      <c r="A1590" s="902" t="s">
        <v>0</v>
      </c>
      <c r="B1590" s="903"/>
      <c r="C1590" s="903"/>
      <c r="D1590" s="904"/>
      <c r="E1590" s="905"/>
    </row>
    <row r="1591" spans="1:6" ht="20.25">
      <c r="A1591" s="902" t="s">
        <v>1</v>
      </c>
      <c r="B1591" s="903"/>
      <c r="C1591" s="902" t="s">
        <v>2</v>
      </c>
      <c r="D1591" s="904"/>
      <c r="E1591" s="904"/>
    </row>
    <row r="1592" spans="1:6" ht="20.25">
      <c r="A1592" s="902"/>
      <c r="B1592" s="906"/>
      <c r="C1592" s="903"/>
      <c r="D1592" s="905"/>
      <c r="E1592" s="905"/>
    </row>
    <row r="1593" spans="1:6" ht="20.25">
      <c r="A1593" s="902"/>
      <c r="B1593" s="906"/>
      <c r="C1593" s="903"/>
      <c r="D1593" s="905"/>
      <c r="E1593" s="905"/>
    </row>
    <row r="1594" spans="1:6" ht="20.25">
      <c r="A1594" s="902" t="s">
        <v>3</v>
      </c>
      <c r="B1594" s="906"/>
      <c r="C1594" s="903"/>
      <c r="D1594" s="905"/>
      <c r="E1594" s="905"/>
    </row>
    <row r="1595" spans="1:6" ht="20.25">
      <c r="A1595" s="904"/>
      <c r="B1595" s="907"/>
      <c r="C1595" s="904"/>
      <c r="D1595" s="905"/>
      <c r="E1595" s="905"/>
    </row>
    <row r="1596" spans="1:6" ht="20.25">
      <c r="A1596" s="904" t="s">
        <v>198</v>
      </c>
      <c r="B1596" s="907"/>
      <c r="C1596" s="904"/>
      <c r="D1596" s="905"/>
      <c r="E1596" s="905"/>
    </row>
    <row r="1597" spans="1:6" ht="20.25">
      <c r="A1597" s="904" t="s">
        <v>5</v>
      </c>
      <c r="B1597" s="904"/>
      <c r="C1597" s="904"/>
      <c r="D1597" s="905"/>
      <c r="E1597" s="905"/>
    </row>
    <row r="1598" spans="1:6" ht="20.25">
      <c r="A1598" s="904" t="s">
        <v>6</v>
      </c>
      <c r="B1598" s="905"/>
      <c r="C1598" s="905"/>
      <c r="D1598" s="905"/>
      <c r="E1598" s="905"/>
    </row>
    <row r="1599" spans="1:6" ht="20.25">
      <c r="A1599" s="908" t="s">
        <v>7</v>
      </c>
      <c r="B1599" s="909" t="s">
        <v>8</v>
      </c>
      <c r="C1599" s="1238" t="s">
        <v>9</v>
      </c>
      <c r="D1599" s="1240"/>
      <c r="E1599" s="908" t="s">
        <v>10</v>
      </c>
      <c r="F1599" s="882"/>
    </row>
    <row r="1600" spans="1:6" ht="20.25">
      <c r="A1600" s="910"/>
      <c r="B1600" s="911" t="s">
        <v>11</v>
      </c>
      <c r="C1600" s="908"/>
      <c r="D1600" s="912"/>
      <c r="E1600" s="910" t="s">
        <v>12</v>
      </c>
      <c r="F1600" s="882"/>
    </row>
    <row r="1601" spans="1:6" ht="20.25">
      <c r="A1601" s="913"/>
      <c r="B1601" s="914"/>
      <c r="C1601" s="915" t="s">
        <v>13</v>
      </c>
      <c r="D1601" s="916" t="s">
        <v>14</v>
      </c>
      <c r="E1601" s="915"/>
      <c r="F1601" s="882"/>
    </row>
    <row r="1602" spans="1:6" ht="20.25">
      <c r="A1602" s="917" t="s">
        <v>199</v>
      </c>
      <c r="B1602" s="885" t="s">
        <v>200</v>
      </c>
      <c r="C1602" s="885"/>
      <c r="D1602" s="886">
        <v>42369</v>
      </c>
      <c r="E1602" s="889">
        <v>6152.4</v>
      </c>
      <c r="F1602" s="882"/>
    </row>
    <row r="1603" spans="1:6" ht="21" customHeight="1">
      <c r="A1603" s="885"/>
      <c r="B1603" s="885" t="s">
        <v>18</v>
      </c>
      <c r="C1603" s="885" t="s">
        <v>17</v>
      </c>
      <c r="D1603" s="886">
        <v>43235</v>
      </c>
      <c r="E1603" s="890">
        <v>72807</v>
      </c>
      <c r="F1603" s="1558">
        <v>3764</v>
      </c>
    </row>
    <row r="1604" spans="1:6" ht="21" customHeight="1">
      <c r="A1604" s="885"/>
      <c r="B1604" s="885" t="s">
        <v>18</v>
      </c>
      <c r="C1604" s="885" t="s">
        <v>19</v>
      </c>
      <c r="D1604" s="886">
        <v>43250</v>
      </c>
      <c r="E1604" s="890">
        <v>91522</v>
      </c>
      <c r="F1604" s="1558"/>
    </row>
    <row r="1605" spans="1:6" ht="21">
      <c r="A1605" s="885"/>
      <c r="B1605" s="885" t="s">
        <v>18</v>
      </c>
      <c r="C1605" s="885" t="s">
        <v>17</v>
      </c>
      <c r="D1605" s="886">
        <v>43266</v>
      </c>
      <c r="E1605" s="890">
        <v>374776</v>
      </c>
      <c r="F1605" s="1218">
        <v>3764</v>
      </c>
    </row>
    <row r="1606" spans="1:6" ht="21">
      <c r="A1606" s="885"/>
      <c r="B1606" s="885" t="s">
        <v>18</v>
      </c>
      <c r="C1606" s="885" t="s">
        <v>19</v>
      </c>
      <c r="D1606" s="886">
        <v>43281</v>
      </c>
      <c r="E1606" s="889">
        <v>227501</v>
      </c>
      <c r="F1606" s="1217" t="s">
        <v>838</v>
      </c>
    </row>
    <row r="1607" spans="1:6" ht="20.25">
      <c r="A1607" s="885"/>
      <c r="B1607" s="885" t="s">
        <v>73</v>
      </c>
      <c r="C1607" s="885" t="s">
        <v>851</v>
      </c>
      <c r="D1607" s="886">
        <v>43281</v>
      </c>
      <c r="E1607" s="889">
        <v>-7888</v>
      </c>
      <c r="F1607" s="882"/>
    </row>
    <row r="1608" spans="1:6" ht="20.25">
      <c r="A1608" s="885"/>
      <c r="B1608" s="885"/>
      <c r="C1608" s="885"/>
      <c r="D1608" s="886"/>
      <c r="E1608" s="889"/>
      <c r="F1608" s="882"/>
    </row>
    <row r="1609" spans="1:6" ht="20.25">
      <c r="A1609" s="885"/>
      <c r="B1609" s="885"/>
      <c r="C1609" s="885"/>
      <c r="D1609" s="886"/>
      <c r="E1609" s="889"/>
      <c r="F1609" s="882"/>
    </row>
    <row r="1610" spans="1:6" ht="20.25">
      <c r="A1610" s="885"/>
      <c r="B1610" s="885"/>
      <c r="C1610" s="885"/>
      <c r="D1610" s="886"/>
      <c r="E1610" s="889"/>
      <c r="F1610" s="882"/>
    </row>
    <row r="1611" spans="1:6" ht="20.25">
      <c r="A1611" s="885"/>
      <c r="B1611" s="885"/>
      <c r="C1611" s="885"/>
      <c r="D1611" s="886"/>
      <c r="E1611" s="889"/>
      <c r="F1611" s="882"/>
    </row>
    <row r="1612" spans="1:6" ht="20.25">
      <c r="A1612" s="885"/>
      <c r="B1612" s="885"/>
      <c r="C1612" s="885"/>
      <c r="D1612" s="886"/>
      <c r="E1612" s="889"/>
      <c r="F1612" s="882"/>
    </row>
    <row r="1613" spans="1:6" ht="20.25">
      <c r="A1613" s="885"/>
      <c r="B1613" s="885"/>
      <c r="C1613" s="885"/>
      <c r="D1613" s="886"/>
      <c r="E1613" s="889"/>
      <c r="F1613" s="882"/>
    </row>
    <row r="1614" spans="1:6" ht="20.25">
      <c r="A1614" s="885"/>
      <c r="B1614" s="885"/>
      <c r="C1614" s="885"/>
      <c r="D1614" s="886"/>
      <c r="E1614" s="889"/>
      <c r="F1614" s="882"/>
    </row>
    <row r="1615" spans="1:6" ht="20.25">
      <c r="A1615" s="885"/>
      <c r="B1615" s="885"/>
      <c r="C1615" s="885"/>
      <c r="D1615" s="886"/>
      <c r="E1615" s="889"/>
    </row>
    <row r="1616" spans="1:6" ht="20.25">
      <c r="A1616" s="885"/>
      <c r="B1616" s="885"/>
      <c r="C1616" s="885"/>
      <c r="D1616" s="886"/>
      <c r="E1616" s="889"/>
    </row>
    <row r="1617" spans="1:5" ht="20.25">
      <c r="A1617" s="885"/>
      <c r="B1617" s="885"/>
      <c r="C1617" s="885"/>
      <c r="D1617" s="886"/>
      <c r="E1617" s="889"/>
    </row>
    <row r="1618" spans="1:5" ht="20.25">
      <c r="A1618" s="887"/>
      <c r="B1618" s="885"/>
      <c r="C1618" s="885"/>
      <c r="D1618" s="886"/>
      <c r="E1618" s="965"/>
    </row>
    <row r="1619" spans="1:5" ht="20.25">
      <c r="A1619" s="887"/>
      <c r="B1619" s="885"/>
      <c r="C1619" s="885"/>
      <c r="D1619" s="886"/>
      <c r="E1619" s="965"/>
    </row>
    <row r="1620" spans="1:5" ht="20.25">
      <c r="A1620" s="887"/>
      <c r="B1620" s="885"/>
      <c r="C1620" s="885"/>
      <c r="D1620" s="886"/>
      <c r="E1620" s="965"/>
    </row>
    <row r="1621" spans="1:5" ht="20.25">
      <c r="A1621" s="887"/>
      <c r="B1621" s="885"/>
      <c r="C1621" s="885"/>
      <c r="D1621" s="886"/>
      <c r="E1621" s="965"/>
    </row>
    <row r="1622" spans="1:5" ht="20.25">
      <c r="A1622" s="887"/>
      <c r="B1622" s="885"/>
      <c r="C1622" s="885"/>
      <c r="D1622" s="886"/>
      <c r="E1622" s="965"/>
    </row>
    <row r="1623" spans="1:5" ht="20.25">
      <c r="A1623" s="887"/>
      <c r="B1623" s="885"/>
      <c r="C1623" s="885"/>
      <c r="D1623" s="886"/>
      <c r="E1623" s="965"/>
    </row>
    <row r="1624" spans="1:5" ht="20.25">
      <c r="A1624" s="887"/>
      <c r="B1624" s="885"/>
      <c r="C1624" s="885"/>
      <c r="D1624" s="886"/>
      <c r="E1624" s="889"/>
    </row>
    <row r="1625" spans="1:5" ht="20.25">
      <c r="A1625" s="885"/>
      <c r="B1625" s="923"/>
      <c r="C1625" s="885"/>
      <c r="D1625" s="924"/>
      <c r="E1625" s="925"/>
    </row>
    <row r="1626" spans="1:5" ht="20.25">
      <c r="A1626" s="885"/>
      <c r="B1626" s="923"/>
      <c r="C1626" s="885"/>
      <c r="D1626" s="924"/>
      <c r="E1626" s="925"/>
    </row>
    <row r="1627" spans="1:5" ht="20.25">
      <c r="A1627" s="885"/>
      <c r="B1627" s="923"/>
      <c r="C1627" s="885"/>
      <c r="D1627" s="924"/>
      <c r="E1627" s="925"/>
    </row>
    <row r="1628" spans="1:5" ht="20.25">
      <c r="A1628" s="913"/>
      <c r="B1628" s="930"/>
      <c r="C1628" s="913"/>
      <c r="D1628" s="928"/>
      <c r="E1628" s="929"/>
    </row>
    <row r="1629" spans="1:5" ht="20.25">
      <c r="A1629" s="931"/>
      <c r="B1629" s="932"/>
      <c r="C1629" s="1238" t="s">
        <v>835</v>
      </c>
      <c r="D1629" s="1239"/>
      <c r="E1629" s="941">
        <f>SUM(E1602:E1622)</f>
        <v>764870.4</v>
      </c>
    </row>
    <row r="1630" spans="1:5" ht="20.25">
      <c r="A1630" s="934" t="s">
        <v>23</v>
      </c>
      <c r="B1630" s="905"/>
      <c r="C1630" s="905"/>
      <c r="D1630" s="905"/>
      <c r="E1630" s="905"/>
    </row>
    <row r="1631" spans="1:5" ht="20.25">
      <c r="A1631" s="902" t="s">
        <v>0</v>
      </c>
      <c r="B1631" s="903"/>
      <c r="C1631" s="903"/>
      <c r="D1631" s="904"/>
      <c r="E1631" s="905"/>
    </row>
    <row r="1632" spans="1:5" ht="20.25">
      <c r="A1632" s="902" t="s">
        <v>1</v>
      </c>
      <c r="B1632" s="903"/>
      <c r="C1632" s="902" t="s">
        <v>2</v>
      </c>
      <c r="D1632" s="904"/>
      <c r="E1632" s="904"/>
    </row>
    <row r="1633" spans="1:6" ht="20.25">
      <c r="A1633" s="902"/>
      <c r="B1633" s="906"/>
      <c r="C1633" s="903"/>
      <c r="D1633" s="905"/>
      <c r="E1633" s="905"/>
    </row>
    <row r="1634" spans="1:6" ht="20.25">
      <c r="A1634" s="902"/>
      <c r="B1634" s="906"/>
      <c r="C1634" s="903"/>
      <c r="D1634" s="905"/>
      <c r="E1634" s="905"/>
    </row>
    <row r="1635" spans="1:6" ht="20.25">
      <c r="A1635" s="902" t="s">
        <v>3</v>
      </c>
      <c r="B1635" s="906"/>
      <c r="C1635" s="903"/>
      <c r="D1635" s="905"/>
      <c r="E1635" s="905"/>
    </row>
    <row r="1636" spans="1:6" ht="20.25">
      <c r="A1636" s="904"/>
      <c r="B1636" s="907"/>
      <c r="C1636" s="904"/>
      <c r="D1636" s="905"/>
      <c r="E1636" s="905"/>
    </row>
    <row r="1637" spans="1:6" ht="20.25">
      <c r="A1637" s="904" t="s">
        <v>201</v>
      </c>
      <c r="B1637" s="907"/>
      <c r="C1637" s="904"/>
      <c r="D1637" s="905"/>
      <c r="E1637" s="905"/>
    </row>
    <row r="1638" spans="1:6" ht="20.25">
      <c r="A1638" s="904" t="s">
        <v>5</v>
      </c>
      <c r="B1638" s="904"/>
      <c r="C1638" s="904"/>
      <c r="D1638" s="905"/>
      <c r="E1638" s="905"/>
    </row>
    <row r="1639" spans="1:6" ht="20.25">
      <c r="A1639" s="904" t="s">
        <v>6</v>
      </c>
      <c r="B1639" s="905"/>
      <c r="C1639" s="905"/>
      <c r="D1639" s="905"/>
      <c r="E1639" s="905"/>
    </row>
    <row r="1640" spans="1:6" ht="20.25">
      <c r="A1640" s="908" t="s">
        <v>7</v>
      </c>
      <c r="B1640" s="909" t="s">
        <v>8</v>
      </c>
      <c r="C1640" s="1238" t="s">
        <v>9</v>
      </c>
      <c r="D1640" s="1240"/>
      <c r="E1640" s="908" t="s">
        <v>10</v>
      </c>
    </row>
    <row r="1641" spans="1:6" ht="20.25">
      <c r="A1641" s="910"/>
      <c r="B1641" s="911" t="s">
        <v>11</v>
      </c>
      <c r="C1641" s="908"/>
      <c r="D1641" s="912"/>
      <c r="E1641" s="910" t="s">
        <v>12</v>
      </c>
    </row>
    <row r="1642" spans="1:6" ht="20.25">
      <c r="A1642" s="913"/>
      <c r="B1642" s="914"/>
      <c r="C1642" s="915" t="s">
        <v>13</v>
      </c>
      <c r="D1642" s="916" t="s">
        <v>14</v>
      </c>
      <c r="E1642" s="915"/>
    </row>
    <row r="1643" spans="1:6" ht="20.25">
      <c r="A1643" s="1009" t="s">
        <v>202</v>
      </c>
      <c r="B1643" s="917" t="s">
        <v>26</v>
      </c>
      <c r="C1643" s="885" t="s">
        <v>17</v>
      </c>
      <c r="D1643" s="918">
        <v>39370</v>
      </c>
      <c r="E1643" s="1073">
        <v>-379</v>
      </c>
    </row>
    <row r="1644" spans="1:6" ht="20.25">
      <c r="A1644" s="885"/>
      <c r="B1644" s="885" t="s">
        <v>16</v>
      </c>
      <c r="C1644" s="885" t="s">
        <v>19</v>
      </c>
      <c r="D1644" s="886">
        <v>39447</v>
      </c>
      <c r="E1644" s="1074">
        <v>2016</v>
      </c>
    </row>
    <row r="1645" spans="1:6" ht="20.25">
      <c r="A1645" s="887"/>
      <c r="B1645" s="885" t="s">
        <v>16</v>
      </c>
      <c r="C1645" s="885" t="s">
        <v>17</v>
      </c>
      <c r="D1645" s="886">
        <v>39431</v>
      </c>
      <c r="E1645" s="1074">
        <v>20</v>
      </c>
    </row>
    <row r="1646" spans="1:6" ht="20.25">
      <c r="A1646" s="887"/>
      <c r="B1646" s="885" t="s">
        <v>26</v>
      </c>
      <c r="C1646" s="885" t="s">
        <v>17</v>
      </c>
      <c r="D1646" s="886">
        <v>39583</v>
      </c>
      <c r="E1646" s="1075">
        <v>-100</v>
      </c>
    </row>
    <row r="1647" spans="1:6" ht="20.25">
      <c r="A1647" s="887"/>
      <c r="B1647" s="885" t="s">
        <v>26</v>
      </c>
      <c r="C1647" s="885" t="s">
        <v>19</v>
      </c>
      <c r="D1647" s="886">
        <v>39599</v>
      </c>
      <c r="E1647" s="1075">
        <v>-8827.5499999999993</v>
      </c>
      <c r="F1647" s="882"/>
    </row>
    <row r="1648" spans="1:6" ht="20.25">
      <c r="A1648" s="887"/>
      <c r="B1648" s="885" t="s">
        <v>16</v>
      </c>
      <c r="C1648" s="885" t="s">
        <v>17</v>
      </c>
      <c r="D1648" s="886">
        <v>39887</v>
      </c>
      <c r="E1648" s="1076">
        <v>300</v>
      </c>
      <c r="F1648" s="882"/>
    </row>
    <row r="1649" spans="1:7" ht="20.25">
      <c r="A1649" s="887"/>
      <c r="B1649" s="885" t="s">
        <v>203</v>
      </c>
      <c r="C1649" s="885" t="s">
        <v>19</v>
      </c>
      <c r="D1649" s="886">
        <v>40359</v>
      </c>
      <c r="E1649" s="1076">
        <v>2079</v>
      </c>
      <c r="F1649" s="882"/>
    </row>
    <row r="1650" spans="1:7" ht="21">
      <c r="A1650" s="887"/>
      <c r="B1650" s="885" t="s">
        <v>18</v>
      </c>
      <c r="C1650" s="885" t="s">
        <v>17</v>
      </c>
      <c r="D1650" s="886">
        <v>43235</v>
      </c>
      <c r="E1650" s="1235">
        <v>2700621</v>
      </c>
      <c r="F1650" s="1218" t="s">
        <v>817</v>
      </c>
      <c r="G1650" s="314">
        <v>3669</v>
      </c>
    </row>
    <row r="1651" spans="1:7" ht="21">
      <c r="A1651" s="887"/>
      <c r="B1651" s="885" t="s">
        <v>18</v>
      </c>
      <c r="C1651" s="885" t="s">
        <v>19</v>
      </c>
      <c r="D1651" s="922">
        <v>43250</v>
      </c>
      <c r="E1651" s="1235">
        <v>3603931</v>
      </c>
      <c r="F1651" s="1218" t="s">
        <v>838</v>
      </c>
      <c r="G1651" s="314"/>
    </row>
    <row r="1652" spans="1:7" ht="21">
      <c r="A1652" s="887"/>
      <c r="B1652" s="885" t="s">
        <v>18</v>
      </c>
      <c r="C1652" s="885" t="s">
        <v>17</v>
      </c>
      <c r="D1652" s="922">
        <v>43266</v>
      </c>
      <c r="E1652" s="1235">
        <v>2617372</v>
      </c>
      <c r="F1652" s="1218" t="s">
        <v>838</v>
      </c>
      <c r="G1652" s="314"/>
    </row>
    <row r="1653" spans="1:7" ht="21">
      <c r="A1653" s="887"/>
      <c r="B1653" s="885" t="s">
        <v>18</v>
      </c>
      <c r="C1653" s="885" t="s">
        <v>19</v>
      </c>
      <c r="D1653" s="886">
        <v>43281</v>
      </c>
      <c r="E1653" s="925">
        <v>3701235</v>
      </c>
      <c r="F1653" s="1217"/>
    </row>
    <row r="1654" spans="1:7" ht="21">
      <c r="A1654" s="887"/>
      <c r="B1654" s="885" t="s">
        <v>73</v>
      </c>
      <c r="C1654" s="1070" t="s">
        <v>756</v>
      </c>
      <c r="D1654" s="922">
        <v>43281</v>
      </c>
      <c r="E1654" s="1235">
        <v>-2700810</v>
      </c>
      <c r="F1654" s="1218">
        <v>3669</v>
      </c>
    </row>
    <row r="1655" spans="1:7" ht="20.25">
      <c r="A1655" s="887"/>
      <c r="B1655" s="885"/>
      <c r="C1655" s="885"/>
      <c r="D1655" s="886"/>
      <c r="E1655" s="1072"/>
      <c r="F1655" s="882"/>
    </row>
    <row r="1656" spans="1:7" ht="20.25">
      <c r="A1656" s="887"/>
      <c r="B1656" s="885"/>
      <c r="C1656" s="885"/>
      <c r="D1656" s="886"/>
      <c r="E1656" s="1077"/>
      <c r="F1656" s="882"/>
    </row>
    <row r="1657" spans="1:7" ht="20.25">
      <c r="A1657" s="887"/>
      <c r="B1657" s="885"/>
      <c r="C1657" s="885"/>
      <c r="D1657" s="886"/>
      <c r="E1657" s="925"/>
      <c r="F1657" s="882"/>
    </row>
    <row r="1658" spans="1:7" ht="20.25">
      <c r="A1658" s="887"/>
      <c r="B1658" s="888"/>
      <c r="C1658" s="885"/>
      <c r="D1658" s="922"/>
      <c r="E1658" s="929"/>
      <c r="F1658" s="882"/>
    </row>
    <row r="1659" spans="1:7" ht="20.25">
      <c r="A1659" s="887"/>
      <c r="B1659" s="888"/>
      <c r="C1659" s="885"/>
      <c r="D1659" s="922"/>
      <c r="E1659" s="990"/>
      <c r="F1659" s="882"/>
    </row>
    <row r="1660" spans="1:7" ht="20.25">
      <c r="A1660" s="887"/>
      <c r="B1660" s="1010"/>
      <c r="C1660" s="885"/>
      <c r="D1660" s="922"/>
      <c r="E1660" s="990"/>
      <c r="F1660" s="882"/>
    </row>
    <row r="1661" spans="1:7" ht="20.25">
      <c r="A1661" s="887"/>
      <c r="B1661" s="1010"/>
      <c r="C1661" s="885"/>
      <c r="D1661" s="922"/>
      <c r="E1661" s="990"/>
      <c r="F1661" s="882"/>
    </row>
    <row r="1662" spans="1:7" ht="20.25">
      <c r="A1662" s="887"/>
      <c r="B1662" s="1010"/>
      <c r="C1662" s="885"/>
      <c r="D1662" s="922"/>
      <c r="E1662" s="990" t="s">
        <v>204</v>
      </c>
      <c r="F1662" s="882"/>
    </row>
    <row r="1663" spans="1:7" ht="20.25">
      <c r="A1663" s="887"/>
      <c r="B1663" s="1010"/>
      <c r="C1663" s="885"/>
      <c r="D1663" s="922"/>
      <c r="E1663" s="990"/>
    </row>
    <row r="1664" spans="1:7" ht="20.25">
      <c r="A1664" s="887"/>
      <c r="B1664" s="1010"/>
      <c r="C1664" s="885"/>
      <c r="D1664" s="922"/>
      <c r="E1664" s="990"/>
    </row>
    <row r="1665" spans="1:5" ht="20.25">
      <c r="A1665" s="887"/>
      <c r="B1665" s="1010"/>
      <c r="C1665" s="885"/>
      <c r="D1665" s="922"/>
      <c r="E1665" s="990"/>
    </row>
    <row r="1666" spans="1:5" ht="20.25">
      <c r="A1666" s="885"/>
      <c r="B1666" s="923"/>
      <c r="C1666" s="885"/>
      <c r="D1666" s="924"/>
      <c r="E1666" s="925"/>
    </row>
    <row r="1667" spans="1:5" ht="20.25">
      <c r="A1667" s="885"/>
      <c r="B1667" s="923"/>
      <c r="C1667" s="885"/>
      <c r="D1667" s="924"/>
      <c r="E1667" s="925"/>
    </row>
    <row r="1668" spans="1:5" ht="20.25">
      <c r="A1668" s="926"/>
      <c r="B1668" s="927"/>
      <c r="C1668" s="926"/>
      <c r="D1668" s="928"/>
      <c r="E1668" s="929"/>
    </row>
    <row r="1669" spans="1:5" ht="20.25">
      <c r="A1669" s="913"/>
      <c r="B1669" s="930"/>
      <c r="C1669" s="913"/>
      <c r="D1669" s="928"/>
      <c r="E1669" s="929"/>
    </row>
    <row r="1670" spans="1:5" ht="20.25">
      <c r="A1670" s="931"/>
      <c r="B1670" s="932"/>
      <c r="C1670" s="1238" t="s">
        <v>835</v>
      </c>
      <c r="D1670" s="1239"/>
      <c r="E1670" s="941">
        <f>SUM(E1643:E1669)</f>
        <v>9917457.4499999993</v>
      </c>
    </row>
    <row r="1671" spans="1:5" ht="20.25">
      <c r="A1671" s="934" t="s">
        <v>23</v>
      </c>
      <c r="B1671" s="905"/>
      <c r="C1671" s="905"/>
      <c r="D1671" s="905"/>
      <c r="E1671" s="905"/>
    </row>
    <row r="1672" spans="1:5" ht="20.25">
      <c r="A1672" s="902" t="s">
        <v>0</v>
      </c>
      <c r="B1672" s="903"/>
      <c r="C1672" s="903"/>
      <c r="D1672" s="904"/>
      <c r="E1672" s="905"/>
    </row>
    <row r="1673" spans="1:5" ht="20.25">
      <c r="A1673" s="902" t="s">
        <v>1</v>
      </c>
      <c r="B1673" s="903"/>
      <c r="C1673" s="902" t="s">
        <v>2</v>
      </c>
      <c r="D1673" s="904"/>
      <c r="E1673" s="904"/>
    </row>
    <row r="1674" spans="1:5" ht="20.25">
      <c r="A1674" s="902"/>
      <c r="B1674" s="906"/>
      <c r="C1674" s="903"/>
      <c r="D1674" s="905"/>
      <c r="E1674" s="905"/>
    </row>
    <row r="1675" spans="1:5" ht="20.25">
      <c r="A1675" s="902"/>
      <c r="B1675" s="906"/>
      <c r="C1675" s="903"/>
      <c r="D1675" s="905"/>
      <c r="E1675" s="905"/>
    </row>
    <row r="1676" spans="1:5" ht="20.25">
      <c r="A1676" s="902" t="s">
        <v>3</v>
      </c>
      <c r="B1676" s="906"/>
      <c r="C1676" s="903"/>
      <c r="D1676" s="905"/>
      <c r="E1676" s="905"/>
    </row>
    <row r="1677" spans="1:5" ht="20.25">
      <c r="A1677" s="904"/>
      <c r="B1677" s="907"/>
      <c r="C1677" s="904"/>
      <c r="D1677" s="905"/>
      <c r="E1677" s="905"/>
    </row>
    <row r="1678" spans="1:5" ht="20.25">
      <c r="A1678" s="904" t="s">
        <v>205</v>
      </c>
      <c r="B1678" s="907"/>
      <c r="C1678" s="904"/>
      <c r="D1678" s="905"/>
      <c r="E1678" s="905"/>
    </row>
    <row r="1679" spans="1:5" ht="20.25">
      <c r="A1679" s="904" t="s">
        <v>5</v>
      </c>
      <c r="B1679" s="904"/>
      <c r="C1679" s="904"/>
      <c r="D1679" s="905"/>
      <c r="E1679" s="905"/>
    </row>
    <row r="1680" spans="1:5" ht="20.25">
      <c r="A1680" s="904" t="s">
        <v>6</v>
      </c>
      <c r="B1680" s="905"/>
      <c r="C1680" s="905"/>
      <c r="D1680" s="905"/>
      <c r="E1680" s="905"/>
    </row>
    <row r="1681" spans="1:6" ht="20.25">
      <c r="A1681" s="908" t="s">
        <v>7</v>
      </c>
      <c r="B1681" s="909" t="s">
        <v>8</v>
      </c>
      <c r="C1681" s="1238" t="s">
        <v>9</v>
      </c>
      <c r="D1681" s="1240"/>
      <c r="E1681" s="908" t="s">
        <v>10</v>
      </c>
    </row>
    <row r="1682" spans="1:6" ht="20.25">
      <c r="A1682" s="910"/>
      <c r="B1682" s="911" t="s">
        <v>11</v>
      </c>
      <c r="C1682" s="908"/>
      <c r="D1682" s="912"/>
      <c r="E1682" s="910" t="s">
        <v>12</v>
      </c>
    </row>
    <row r="1683" spans="1:6" ht="20.25">
      <c r="A1683" s="913"/>
      <c r="B1683" s="914"/>
      <c r="C1683" s="915" t="s">
        <v>13</v>
      </c>
      <c r="D1683" s="916" t="s">
        <v>14</v>
      </c>
      <c r="E1683" s="915"/>
    </row>
    <row r="1684" spans="1:6" ht="20.25">
      <c r="A1684" s="917" t="s">
        <v>206</v>
      </c>
      <c r="B1684" s="917" t="s">
        <v>26</v>
      </c>
      <c r="C1684" s="917" t="s">
        <v>19</v>
      </c>
      <c r="D1684" s="918">
        <v>39660</v>
      </c>
      <c r="E1684" s="970">
        <v>-360</v>
      </c>
    </row>
    <row r="1685" spans="1:6" ht="20.25">
      <c r="A1685" s="885"/>
      <c r="B1685" s="885" t="s">
        <v>26</v>
      </c>
      <c r="C1685" s="885" t="s">
        <v>19</v>
      </c>
      <c r="D1685" s="886">
        <v>39721</v>
      </c>
      <c r="E1685" s="965">
        <v>-514</v>
      </c>
    </row>
    <row r="1686" spans="1:6" ht="20.25">
      <c r="A1686" s="887"/>
      <c r="B1686" s="885" t="s">
        <v>26</v>
      </c>
      <c r="C1686" s="885" t="s">
        <v>17</v>
      </c>
      <c r="D1686" s="886">
        <v>39797</v>
      </c>
      <c r="E1686" s="965">
        <v>-498.7</v>
      </c>
    </row>
    <row r="1687" spans="1:6" ht="20.25">
      <c r="A1687" s="887"/>
      <c r="B1687" s="885" t="s">
        <v>26</v>
      </c>
      <c r="C1687" s="885" t="s">
        <v>19</v>
      </c>
      <c r="D1687" s="886">
        <v>39844</v>
      </c>
      <c r="E1687" s="965">
        <v>-499</v>
      </c>
    </row>
    <row r="1688" spans="1:6" ht="20.25">
      <c r="A1688" s="887"/>
      <c r="B1688" s="885" t="s">
        <v>26</v>
      </c>
      <c r="C1688" s="885" t="s">
        <v>19</v>
      </c>
      <c r="D1688" s="886">
        <v>39872</v>
      </c>
      <c r="E1688" s="965">
        <v>-1493.6</v>
      </c>
    </row>
    <row r="1689" spans="1:6" ht="20.25">
      <c r="A1689" s="887"/>
      <c r="B1689" s="885" t="s">
        <v>16</v>
      </c>
      <c r="C1689" s="885" t="s">
        <v>19</v>
      </c>
      <c r="D1689" s="886">
        <v>39903</v>
      </c>
      <c r="E1689" s="889">
        <v>570</v>
      </c>
    </row>
    <row r="1690" spans="1:6" ht="20.25">
      <c r="A1690" s="887"/>
      <c r="B1690" s="885" t="s">
        <v>16</v>
      </c>
      <c r="C1690" s="885" t="s">
        <v>17</v>
      </c>
      <c r="D1690" s="886">
        <v>39918</v>
      </c>
      <c r="E1690" s="889">
        <v>474.6</v>
      </c>
    </row>
    <row r="1691" spans="1:6" ht="20.25">
      <c r="A1691" s="887"/>
      <c r="B1691" s="885" t="s">
        <v>16</v>
      </c>
      <c r="C1691" s="885" t="s">
        <v>19</v>
      </c>
      <c r="D1691" s="886">
        <v>39933</v>
      </c>
      <c r="E1691" s="889">
        <v>1064.8</v>
      </c>
    </row>
    <row r="1692" spans="1:6" ht="20.25">
      <c r="A1692" s="885"/>
      <c r="B1692" s="885" t="s">
        <v>16</v>
      </c>
      <c r="C1692" s="885" t="s">
        <v>17</v>
      </c>
      <c r="D1692" s="886">
        <v>39948</v>
      </c>
      <c r="E1692" s="889">
        <v>595.20000000000005</v>
      </c>
    </row>
    <row r="1693" spans="1:6" ht="20.25">
      <c r="A1693" s="887"/>
      <c r="B1693" s="885" t="s">
        <v>34</v>
      </c>
      <c r="C1693" s="885" t="s">
        <v>19</v>
      </c>
      <c r="D1693" s="886">
        <v>39964</v>
      </c>
      <c r="E1693" s="889">
        <v>587</v>
      </c>
    </row>
    <row r="1694" spans="1:6" ht="20.25">
      <c r="A1694" s="887"/>
      <c r="B1694" s="885" t="s">
        <v>26</v>
      </c>
      <c r="C1694" s="885" t="s">
        <v>17</v>
      </c>
      <c r="D1694" s="886">
        <v>39979</v>
      </c>
      <c r="E1694" s="965">
        <v>-2955.6</v>
      </c>
    </row>
    <row r="1695" spans="1:6" ht="20.25">
      <c r="A1695" s="885"/>
      <c r="B1695" s="885" t="s">
        <v>26</v>
      </c>
      <c r="C1695" s="885" t="s">
        <v>19</v>
      </c>
      <c r="D1695" s="886">
        <v>40025</v>
      </c>
      <c r="E1695" s="965">
        <v>-786.4</v>
      </c>
      <c r="F1695" s="882"/>
    </row>
    <row r="1696" spans="1:6" ht="20.25">
      <c r="A1696" s="885"/>
      <c r="B1696" s="885" t="s">
        <v>200</v>
      </c>
      <c r="C1696" s="885" t="s">
        <v>207</v>
      </c>
      <c r="D1696" s="886">
        <v>42825</v>
      </c>
      <c r="E1696" s="889">
        <v>-78262</v>
      </c>
      <c r="F1696" s="882"/>
    </row>
    <row r="1697" spans="1:6" ht="20.25">
      <c r="A1697" s="885"/>
      <c r="B1697" s="885" t="s">
        <v>27</v>
      </c>
      <c r="C1697" s="885">
        <v>222</v>
      </c>
      <c r="D1697" s="886">
        <v>43190</v>
      </c>
      <c r="E1697" s="889">
        <v>-40000</v>
      </c>
      <c r="F1697" s="882"/>
    </row>
    <row r="1698" spans="1:6" ht="20.25">
      <c r="A1698" s="885"/>
      <c r="B1698" s="885" t="s">
        <v>73</v>
      </c>
      <c r="C1698" s="885" t="s">
        <v>767</v>
      </c>
      <c r="D1698" s="886">
        <v>43220</v>
      </c>
      <c r="E1698" s="889">
        <v>-17000</v>
      </c>
      <c r="F1698" s="882"/>
    </row>
    <row r="1699" spans="1:6" ht="21">
      <c r="A1699" s="885"/>
      <c r="B1699" s="885" t="s">
        <v>18</v>
      </c>
      <c r="C1699" s="885" t="s">
        <v>17</v>
      </c>
      <c r="D1699" s="922">
        <v>43266</v>
      </c>
      <c r="E1699" s="890">
        <v>3296027</v>
      </c>
      <c r="F1699" s="1218" t="s">
        <v>852</v>
      </c>
    </row>
    <row r="1700" spans="1:6" ht="21">
      <c r="A1700" s="885"/>
      <c r="B1700" s="885" t="s">
        <v>18</v>
      </c>
      <c r="C1700" s="885" t="s">
        <v>19</v>
      </c>
      <c r="D1700" s="886">
        <v>43281</v>
      </c>
      <c r="E1700" s="889">
        <v>3565102</v>
      </c>
      <c r="F1700" s="1217"/>
    </row>
    <row r="1701" spans="1:6" ht="20.25">
      <c r="A1701" s="885"/>
      <c r="B1701" s="885"/>
      <c r="C1701" s="885"/>
      <c r="D1701" s="886"/>
      <c r="E1701" s="889"/>
      <c r="F1701" s="882"/>
    </row>
    <row r="1702" spans="1:6" ht="20.25">
      <c r="A1702" s="885"/>
      <c r="B1702" s="885"/>
      <c r="C1702" s="885"/>
      <c r="D1702" s="886"/>
      <c r="E1702" s="889"/>
      <c r="F1702" s="882"/>
    </row>
    <row r="1703" spans="1:6" ht="20.25">
      <c r="A1703" s="885"/>
      <c r="B1703" s="885"/>
      <c r="C1703" s="885"/>
      <c r="D1703" s="886"/>
      <c r="E1703" s="889"/>
      <c r="F1703" s="882"/>
    </row>
    <row r="1704" spans="1:6" ht="20.25">
      <c r="A1704" s="885"/>
      <c r="B1704" s="885"/>
      <c r="C1704" s="885"/>
      <c r="D1704" s="886"/>
      <c r="E1704" s="889"/>
      <c r="F1704" s="882"/>
    </row>
    <row r="1705" spans="1:6" ht="20.25">
      <c r="A1705" s="885"/>
      <c r="B1705" s="885"/>
      <c r="C1705" s="885"/>
      <c r="D1705" s="886"/>
      <c r="E1705" s="889"/>
      <c r="F1705" s="882"/>
    </row>
    <row r="1706" spans="1:6" ht="20.25">
      <c r="A1706" s="885"/>
      <c r="B1706" s="885"/>
      <c r="C1706" s="885"/>
      <c r="D1706" s="886"/>
      <c r="E1706" s="889"/>
      <c r="F1706" s="882"/>
    </row>
    <row r="1707" spans="1:6" ht="20.25">
      <c r="A1707" s="885"/>
      <c r="B1707" s="885"/>
      <c r="C1707" s="885"/>
      <c r="D1707" s="886"/>
      <c r="E1707" s="889"/>
      <c r="F1707" s="882"/>
    </row>
    <row r="1708" spans="1:6" ht="20.25">
      <c r="A1708" s="885"/>
      <c r="B1708" s="885"/>
      <c r="C1708" s="885"/>
      <c r="D1708" s="886"/>
      <c r="E1708" s="889"/>
      <c r="F1708" s="882"/>
    </row>
    <row r="1709" spans="1:6" ht="20.25">
      <c r="A1709" s="885"/>
      <c r="B1709" s="885"/>
      <c r="C1709" s="885"/>
      <c r="D1709" s="886"/>
      <c r="E1709" s="889"/>
      <c r="F1709" s="882"/>
    </row>
    <row r="1710" spans="1:6" ht="20.25">
      <c r="A1710" s="946"/>
      <c r="B1710" s="946"/>
      <c r="C1710" s="946"/>
      <c r="D1710" s="947"/>
      <c r="E1710" s="974"/>
      <c r="F1710" s="882"/>
    </row>
    <row r="1711" spans="1:6" ht="20.25">
      <c r="A1711" s="905"/>
      <c r="B1711" s="932"/>
      <c r="C1711" s="1238" t="s">
        <v>835</v>
      </c>
      <c r="D1711" s="1239"/>
      <c r="E1711" s="949">
        <f>SUM(E1684:E1710)</f>
        <v>6722051.2999999998</v>
      </c>
    </row>
    <row r="1712" spans="1:6" ht="20.25">
      <c r="A1712" s="934" t="s">
        <v>23</v>
      </c>
      <c r="B1712" s="932"/>
      <c r="C1712" s="932"/>
      <c r="D1712" s="932"/>
      <c r="E1712" s="932"/>
    </row>
    <row r="1713" spans="1:5" ht="20.25">
      <c r="A1713" s="902" t="s">
        <v>0</v>
      </c>
      <c r="B1713" s="903"/>
      <c r="C1713" s="903"/>
      <c r="D1713" s="904"/>
      <c r="E1713" s="905"/>
    </row>
    <row r="1714" spans="1:5" ht="20.25">
      <c r="A1714" s="902" t="s">
        <v>1</v>
      </c>
      <c r="B1714" s="903"/>
      <c r="C1714" s="902" t="s">
        <v>2</v>
      </c>
      <c r="D1714" s="904"/>
      <c r="E1714" s="904"/>
    </row>
    <row r="1715" spans="1:5" ht="20.25">
      <c r="A1715" s="902"/>
      <c r="B1715" s="906"/>
      <c r="C1715" s="903"/>
      <c r="D1715" s="905"/>
      <c r="E1715" s="905"/>
    </row>
    <row r="1716" spans="1:5" ht="20.25">
      <c r="A1716" s="902"/>
      <c r="B1716" s="906"/>
      <c r="C1716" s="903"/>
      <c r="D1716" s="905"/>
      <c r="E1716" s="905"/>
    </row>
    <row r="1717" spans="1:5" ht="20.25">
      <c r="A1717" s="902" t="s">
        <v>3</v>
      </c>
      <c r="B1717" s="906"/>
      <c r="C1717" s="903"/>
      <c r="D1717" s="905"/>
      <c r="E1717" s="905"/>
    </row>
    <row r="1718" spans="1:5" ht="20.25">
      <c r="A1718" s="904"/>
      <c r="B1718" s="907"/>
      <c r="C1718" s="904"/>
      <c r="D1718" s="905"/>
      <c r="E1718" s="905"/>
    </row>
    <row r="1719" spans="1:5" ht="20.25">
      <c r="A1719" s="904" t="s">
        <v>208</v>
      </c>
      <c r="B1719" s="907"/>
      <c r="C1719" s="904"/>
      <c r="D1719" s="905"/>
      <c r="E1719" s="905"/>
    </row>
    <row r="1720" spans="1:5" ht="20.25">
      <c r="A1720" s="904" t="s">
        <v>5</v>
      </c>
      <c r="B1720" s="904"/>
      <c r="C1720" s="904"/>
      <c r="D1720" s="905"/>
      <c r="E1720" s="905"/>
    </row>
    <row r="1721" spans="1:5" ht="20.25">
      <c r="A1721" s="904" t="s">
        <v>6</v>
      </c>
      <c r="B1721" s="905"/>
      <c r="C1721" s="905"/>
      <c r="D1721" s="905"/>
      <c r="E1721" s="905"/>
    </row>
    <row r="1722" spans="1:5" ht="20.25">
      <c r="A1722" s="908" t="s">
        <v>7</v>
      </c>
      <c r="B1722" s="909" t="s">
        <v>8</v>
      </c>
      <c r="C1722" s="1238" t="s">
        <v>9</v>
      </c>
      <c r="D1722" s="1240"/>
      <c r="E1722" s="908" t="s">
        <v>10</v>
      </c>
    </row>
    <row r="1723" spans="1:5" ht="20.25">
      <c r="A1723" s="910"/>
      <c r="B1723" s="911" t="s">
        <v>11</v>
      </c>
      <c r="C1723" s="908"/>
      <c r="D1723" s="912"/>
      <c r="E1723" s="910" t="s">
        <v>12</v>
      </c>
    </row>
    <row r="1724" spans="1:5" ht="20.25">
      <c r="A1724" s="913"/>
      <c r="B1724" s="914"/>
      <c r="C1724" s="915" t="s">
        <v>13</v>
      </c>
      <c r="D1724" s="916" t="s">
        <v>14</v>
      </c>
      <c r="E1724" s="915"/>
    </row>
    <row r="1725" spans="1:5" ht="20.25">
      <c r="A1725" s="917" t="s">
        <v>209</v>
      </c>
      <c r="B1725" s="917" t="s">
        <v>26</v>
      </c>
      <c r="C1725" s="885" t="s">
        <v>19</v>
      </c>
      <c r="D1725" s="918">
        <v>39202</v>
      </c>
      <c r="E1725" s="970">
        <v>-11690.8</v>
      </c>
    </row>
    <row r="1726" spans="1:5" ht="20.25">
      <c r="A1726" s="885"/>
      <c r="B1726" s="885" t="s">
        <v>26</v>
      </c>
      <c r="C1726" s="885" t="s">
        <v>17</v>
      </c>
      <c r="D1726" s="886">
        <v>39217</v>
      </c>
      <c r="E1726" s="965">
        <v>-9450</v>
      </c>
    </row>
    <row r="1727" spans="1:5" ht="20.25">
      <c r="A1727" s="887"/>
      <c r="B1727" s="885" t="s">
        <v>26</v>
      </c>
      <c r="C1727" s="885" t="s">
        <v>19</v>
      </c>
      <c r="D1727" s="886">
        <v>39325</v>
      </c>
      <c r="E1727" s="965">
        <v>-3267</v>
      </c>
    </row>
    <row r="1728" spans="1:5" ht="20.25">
      <c r="A1728" s="887"/>
      <c r="B1728" s="885" t="s">
        <v>26</v>
      </c>
      <c r="C1728" s="885" t="s">
        <v>19</v>
      </c>
      <c r="D1728" s="886">
        <v>39447</v>
      </c>
      <c r="E1728" s="965">
        <v>-219.6</v>
      </c>
    </row>
    <row r="1729" spans="1:5" ht="20.25">
      <c r="A1729" s="887"/>
      <c r="B1729" s="885" t="s">
        <v>26</v>
      </c>
      <c r="C1729" s="885" t="s">
        <v>17</v>
      </c>
      <c r="D1729" s="886">
        <v>39583</v>
      </c>
      <c r="E1729" s="965">
        <v>-100</v>
      </c>
    </row>
    <row r="1730" spans="1:5" ht="20.25">
      <c r="A1730" s="887"/>
      <c r="B1730" s="885" t="s">
        <v>26</v>
      </c>
      <c r="C1730" s="885" t="s">
        <v>19</v>
      </c>
      <c r="D1730" s="886">
        <v>39691</v>
      </c>
      <c r="E1730" s="965">
        <v>-90</v>
      </c>
    </row>
    <row r="1731" spans="1:5" ht="20.25">
      <c r="A1731" s="887"/>
      <c r="B1731" s="885" t="s">
        <v>26</v>
      </c>
      <c r="C1731" s="885" t="s">
        <v>17</v>
      </c>
      <c r="D1731" s="886">
        <v>39918</v>
      </c>
      <c r="E1731" s="965">
        <v>-2524</v>
      </c>
    </row>
    <row r="1732" spans="1:5" ht="20.25">
      <c r="A1732" s="887"/>
      <c r="B1732" s="923" t="s">
        <v>27</v>
      </c>
      <c r="C1732" s="885" t="s">
        <v>19</v>
      </c>
      <c r="D1732" s="922">
        <v>40574</v>
      </c>
      <c r="E1732" s="965">
        <v>-4909</v>
      </c>
    </row>
    <row r="1733" spans="1:5" ht="20.25">
      <c r="A1733" s="887"/>
      <c r="B1733" s="885" t="s">
        <v>20</v>
      </c>
      <c r="C1733" s="885" t="s">
        <v>19</v>
      </c>
      <c r="D1733" s="922">
        <v>40602</v>
      </c>
      <c r="E1733" s="965">
        <v>-762</v>
      </c>
    </row>
    <row r="1734" spans="1:5" ht="20.25">
      <c r="A1734" s="887"/>
      <c r="B1734" s="888"/>
      <c r="C1734" s="885"/>
      <c r="D1734" s="922"/>
      <c r="E1734" s="889"/>
    </row>
    <row r="1735" spans="1:5" ht="20.25">
      <c r="A1735" s="887"/>
      <c r="B1735" s="888"/>
      <c r="C1735" s="885"/>
      <c r="D1735" s="922"/>
      <c r="E1735" s="889"/>
    </row>
    <row r="1736" spans="1:5" ht="20.25">
      <c r="A1736" s="887"/>
      <c r="B1736" s="888"/>
      <c r="C1736" s="885"/>
      <c r="D1736" s="886"/>
      <c r="E1736" s="889"/>
    </row>
    <row r="1737" spans="1:5" ht="20.25">
      <c r="A1737" s="887"/>
      <c r="B1737" s="885"/>
      <c r="C1737" s="885"/>
      <c r="D1737" s="886"/>
      <c r="E1737" s="965"/>
    </row>
    <row r="1738" spans="1:5" ht="20.25">
      <c r="A1738" s="887"/>
      <c r="B1738" s="885"/>
      <c r="C1738" s="885"/>
      <c r="D1738" s="886"/>
      <c r="E1738" s="965"/>
    </row>
    <row r="1739" spans="1:5" ht="20.25">
      <c r="A1739" s="887"/>
      <c r="B1739" s="923"/>
      <c r="C1739" s="885"/>
      <c r="D1739" s="922"/>
      <c r="E1739" s="965"/>
    </row>
    <row r="1740" spans="1:5" ht="20.25">
      <c r="A1740" s="887"/>
      <c r="B1740" s="923"/>
      <c r="C1740" s="885"/>
      <c r="D1740" s="922"/>
      <c r="E1740" s="965"/>
    </row>
    <row r="1741" spans="1:5" ht="20.25">
      <c r="A1741" s="887"/>
      <c r="B1741" s="923"/>
      <c r="C1741" s="885"/>
      <c r="D1741" s="922"/>
      <c r="E1741" s="965"/>
    </row>
    <row r="1742" spans="1:5" ht="20.25">
      <c r="A1742" s="887"/>
      <c r="B1742" s="923"/>
      <c r="C1742" s="885"/>
      <c r="D1742" s="922"/>
      <c r="E1742" s="965"/>
    </row>
    <row r="1743" spans="1:5" ht="20.25">
      <c r="A1743" s="887"/>
      <c r="B1743" s="923"/>
      <c r="C1743" s="885"/>
      <c r="D1743" s="922"/>
      <c r="E1743" s="965"/>
    </row>
    <row r="1744" spans="1:5" ht="20.25">
      <c r="A1744" s="887"/>
      <c r="B1744" s="923"/>
      <c r="C1744" s="885"/>
      <c r="D1744" s="922"/>
      <c r="E1744" s="965"/>
    </row>
    <row r="1745" spans="1:5" ht="20.25">
      <c r="A1745" s="887"/>
      <c r="B1745" s="923"/>
      <c r="C1745" s="885"/>
      <c r="D1745" s="922"/>
      <c r="E1745" s="965"/>
    </row>
    <row r="1746" spans="1:5" ht="20.25">
      <c r="A1746" s="885"/>
      <c r="B1746" s="923"/>
      <c r="C1746" s="885"/>
      <c r="D1746" s="924"/>
      <c r="E1746" s="925"/>
    </row>
    <row r="1747" spans="1:5" ht="20.25">
      <c r="A1747" s="885"/>
      <c r="B1747" s="923"/>
      <c r="C1747" s="885"/>
      <c r="D1747" s="924"/>
      <c r="E1747" s="925"/>
    </row>
    <row r="1748" spans="1:5" ht="20.25">
      <c r="A1748" s="885"/>
      <c r="B1748" s="923"/>
      <c r="C1748" s="885"/>
      <c r="D1748" s="924"/>
      <c r="E1748" s="925"/>
    </row>
    <row r="1749" spans="1:5" ht="20.25">
      <c r="A1749" s="885"/>
      <c r="B1749" s="923"/>
      <c r="C1749" s="885"/>
      <c r="D1749" s="924"/>
      <c r="E1749" s="925"/>
    </row>
    <row r="1750" spans="1:5" ht="20.25">
      <c r="A1750" s="926"/>
      <c r="B1750" s="927"/>
      <c r="C1750" s="926"/>
      <c r="D1750" s="928"/>
      <c r="E1750" s="929"/>
    </row>
    <row r="1751" spans="1:5" ht="20.25">
      <c r="A1751" s="913"/>
      <c r="B1751" s="930"/>
      <c r="C1751" s="913"/>
      <c r="D1751" s="928"/>
      <c r="E1751" s="929"/>
    </row>
    <row r="1752" spans="1:5" ht="20.25">
      <c r="A1752" s="931"/>
      <c r="B1752" s="932"/>
      <c r="C1752" s="1238" t="s">
        <v>801</v>
      </c>
      <c r="D1752" s="1239"/>
      <c r="E1752" s="953">
        <v>-33012.399999999994</v>
      </c>
    </row>
    <row r="1753" spans="1:5" ht="20.25">
      <c r="A1753" s="934" t="s">
        <v>23</v>
      </c>
      <c r="B1753" s="905"/>
      <c r="C1753" s="1011"/>
      <c r="D1753" s="905"/>
      <c r="E1753" s="905"/>
    </row>
    <row r="1754" spans="1:5" ht="20.25">
      <c r="A1754" s="902" t="s">
        <v>0</v>
      </c>
      <c r="B1754" s="903"/>
      <c r="C1754" s="903"/>
      <c r="D1754" s="904"/>
      <c r="E1754" s="905"/>
    </row>
    <row r="1755" spans="1:5" ht="20.25">
      <c r="A1755" s="902" t="s">
        <v>1</v>
      </c>
      <c r="B1755" s="903"/>
      <c r="C1755" s="902" t="s">
        <v>2</v>
      </c>
      <c r="D1755" s="904"/>
      <c r="E1755" s="904"/>
    </row>
    <row r="1756" spans="1:5" ht="20.25">
      <c r="A1756" s="902"/>
      <c r="B1756" s="906"/>
      <c r="C1756" s="903"/>
      <c r="D1756" s="905"/>
      <c r="E1756" s="905"/>
    </row>
    <row r="1757" spans="1:5" ht="20.25">
      <c r="A1757" s="902"/>
      <c r="B1757" s="906"/>
      <c r="C1757" s="903"/>
      <c r="D1757" s="905"/>
      <c r="E1757" s="905"/>
    </row>
    <row r="1758" spans="1:5" ht="20.25">
      <c r="A1758" s="902" t="s">
        <v>3</v>
      </c>
      <c r="B1758" s="906"/>
      <c r="C1758" s="903"/>
      <c r="D1758" s="905"/>
      <c r="E1758" s="905"/>
    </row>
    <row r="1759" spans="1:5" ht="20.25">
      <c r="A1759" s="904"/>
      <c r="B1759" s="907"/>
      <c r="C1759" s="904"/>
      <c r="D1759" s="905"/>
      <c r="E1759" s="905"/>
    </row>
    <row r="1760" spans="1:5" ht="20.25">
      <c r="A1760" s="904" t="s">
        <v>210</v>
      </c>
      <c r="B1760" s="907"/>
      <c r="C1760" s="904"/>
      <c r="D1760" s="905"/>
      <c r="E1760" s="905"/>
    </row>
    <row r="1761" spans="1:6" ht="20.25">
      <c r="A1761" s="904" t="s">
        <v>5</v>
      </c>
      <c r="B1761" s="904"/>
      <c r="C1761" s="904"/>
      <c r="D1761" s="905"/>
      <c r="E1761" s="905"/>
    </row>
    <row r="1762" spans="1:6" ht="20.25">
      <c r="A1762" s="904" t="s">
        <v>6</v>
      </c>
      <c r="B1762" s="905"/>
      <c r="C1762" s="905"/>
      <c r="D1762" s="905"/>
      <c r="E1762" s="905"/>
    </row>
    <row r="1763" spans="1:6" ht="20.25">
      <c r="A1763" s="908" t="s">
        <v>7</v>
      </c>
      <c r="B1763" s="909" t="s">
        <v>8</v>
      </c>
      <c r="C1763" s="1238" t="s">
        <v>9</v>
      </c>
      <c r="D1763" s="1240"/>
      <c r="E1763" s="908" t="s">
        <v>10</v>
      </c>
    </row>
    <row r="1764" spans="1:6" ht="20.25">
      <c r="A1764" s="910"/>
      <c r="B1764" s="911" t="s">
        <v>11</v>
      </c>
      <c r="C1764" s="908"/>
      <c r="D1764" s="912"/>
      <c r="E1764" s="910" t="s">
        <v>12</v>
      </c>
    </row>
    <row r="1765" spans="1:6" ht="20.25">
      <c r="A1765" s="913"/>
      <c r="B1765" s="914"/>
      <c r="C1765" s="915" t="s">
        <v>13</v>
      </c>
      <c r="D1765" s="916" t="s">
        <v>14</v>
      </c>
      <c r="E1765" s="915"/>
    </row>
    <row r="1766" spans="1:6" ht="20.25">
      <c r="A1766" s="917" t="s">
        <v>211</v>
      </c>
      <c r="B1766" s="917" t="s">
        <v>187</v>
      </c>
      <c r="C1766" s="917" t="s">
        <v>19</v>
      </c>
      <c r="D1766" s="918">
        <v>39263</v>
      </c>
      <c r="E1766" s="964">
        <v>240</v>
      </c>
    </row>
    <row r="1767" spans="1:6" ht="20.25">
      <c r="A1767" s="885"/>
      <c r="B1767" s="885" t="s">
        <v>187</v>
      </c>
      <c r="C1767" s="885" t="s">
        <v>19</v>
      </c>
      <c r="D1767" s="886">
        <v>39294</v>
      </c>
      <c r="E1767" s="889">
        <v>93</v>
      </c>
    </row>
    <row r="1768" spans="1:6" ht="20.25">
      <c r="A1768" s="887"/>
      <c r="B1768" s="885" t="s">
        <v>187</v>
      </c>
      <c r="C1768" s="885" t="s">
        <v>19</v>
      </c>
      <c r="D1768" s="886">
        <v>39325</v>
      </c>
      <c r="E1768" s="889">
        <v>348</v>
      </c>
    </row>
    <row r="1769" spans="1:6" ht="20.25">
      <c r="A1769" s="887"/>
      <c r="B1769" s="885" t="s">
        <v>187</v>
      </c>
      <c r="C1769" s="885" t="s">
        <v>19</v>
      </c>
      <c r="D1769" s="886">
        <v>39386</v>
      </c>
      <c r="E1769" s="965">
        <v>-14400</v>
      </c>
    </row>
    <row r="1770" spans="1:6" ht="20.25">
      <c r="A1770" s="887"/>
      <c r="B1770" s="885" t="s">
        <v>187</v>
      </c>
      <c r="C1770" s="885" t="s">
        <v>19</v>
      </c>
      <c r="D1770" s="886">
        <v>39691</v>
      </c>
      <c r="E1770" s="965">
        <v>-5678</v>
      </c>
    </row>
    <row r="1771" spans="1:6" ht="20.25">
      <c r="A1771" s="887"/>
      <c r="B1771" s="885" t="s">
        <v>187</v>
      </c>
      <c r="C1771" s="885" t="s">
        <v>19</v>
      </c>
      <c r="D1771" s="886">
        <v>39844</v>
      </c>
      <c r="E1771" s="889">
        <v>978.4</v>
      </c>
    </row>
    <row r="1772" spans="1:6" ht="20.25">
      <c r="A1772" s="887"/>
      <c r="B1772" s="885" t="s">
        <v>187</v>
      </c>
      <c r="C1772" s="885" t="s">
        <v>19</v>
      </c>
      <c r="D1772" s="886">
        <v>39994</v>
      </c>
      <c r="E1772" s="965">
        <v>-48162</v>
      </c>
    </row>
    <row r="1773" spans="1:6" ht="20.25">
      <c r="A1773" s="887"/>
      <c r="B1773" s="885" t="s">
        <v>187</v>
      </c>
      <c r="C1773" s="885" t="s">
        <v>17</v>
      </c>
      <c r="D1773" s="886">
        <v>40252</v>
      </c>
      <c r="E1773" s="889">
        <v>100</v>
      </c>
    </row>
    <row r="1774" spans="1:6" ht="20.25">
      <c r="A1774" s="887"/>
      <c r="B1774" s="885" t="s">
        <v>212</v>
      </c>
      <c r="C1774" s="885" t="s">
        <v>19</v>
      </c>
      <c r="D1774" s="922">
        <v>41305</v>
      </c>
      <c r="E1774" s="1012">
        <v>301</v>
      </c>
    </row>
    <row r="1775" spans="1:6" ht="20.25">
      <c r="A1775" s="887"/>
      <c r="B1775" s="885" t="s">
        <v>21</v>
      </c>
      <c r="C1775" s="885" t="s">
        <v>19</v>
      </c>
      <c r="D1775" s="886">
        <v>42429</v>
      </c>
      <c r="E1775" s="925">
        <v>450</v>
      </c>
      <c r="F1775" s="882"/>
    </row>
    <row r="1776" spans="1:6" ht="20.25">
      <c r="A1776" s="887"/>
      <c r="B1776" s="885" t="s">
        <v>21</v>
      </c>
      <c r="C1776" s="885" t="s">
        <v>17</v>
      </c>
      <c r="D1776" s="922">
        <v>43115</v>
      </c>
      <c r="E1776" s="925">
        <v>3944</v>
      </c>
      <c r="F1776" s="882"/>
    </row>
    <row r="1777" spans="1:6" ht="20.25">
      <c r="A1777" s="887"/>
      <c r="B1777" s="885" t="s">
        <v>40</v>
      </c>
      <c r="C1777" s="885" t="s">
        <v>19</v>
      </c>
      <c r="D1777" s="922">
        <v>43131</v>
      </c>
      <c r="E1777" s="1013">
        <v>8688</v>
      </c>
      <c r="F1777" s="882"/>
    </row>
    <row r="1778" spans="1:6" ht="20.25">
      <c r="A1778" s="887"/>
      <c r="B1778" s="885" t="s">
        <v>40</v>
      </c>
      <c r="C1778" s="885" t="s">
        <v>17</v>
      </c>
      <c r="D1778" s="886">
        <v>43146</v>
      </c>
      <c r="E1778" s="1236">
        <v>1024682</v>
      </c>
      <c r="F1778" s="1559" t="s">
        <v>853</v>
      </c>
    </row>
    <row r="1779" spans="1:6" ht="20.25">
      <c r="A1779" s="887"/>
      <c r="B1779" s="885" t="s">
        <v>73</v>
      </c>
      <c r="C1779" s="885" t="s">
        <v>767</v>
      </c>
      <c r="D1779" s="886">
        <v>43190</v>
      </c>
      <c r="E1779" s="1235">
        <v>-1011724</v>
      </c>
      <c r="F1779" s="1559"/>
    </row>
    <row r="1780" spans="1:6" ht="21">
      <c r="A1780" s="887"/>
      <c r="B1780" s="885" t="s">
        <v>40</v>
      </c>
      <c r="C1780" s="885" t="s">
        <v>19</v>
      </c>
      <c r="D1780" s="886">
        <v>43281</v>
      </c>
      <c r="E1780" s="925">
        <v>1157332</v>
      </c>
      <c r="F1780" s="1217"/>
    </row>
    <row r="1781" spans="1:6" ht="20.25">
      <c r="A1781" s="887"/>
      <c r="B1781" s="923"/>
      <c r="C1781" s="885"/>
      <c r="D1781" s="922"/>
      <c r="E1781" s="925"/>
      <c r="F1781" s="882"/>
    </row>
    <row r="1782" spans="1:6" ht="20.25">
      <c r="A1782" s="887"/>
      <c r="B1782" s="923"/>
      <c r="C1782" s="885"/>
      <c r="D1782" s="922"/>
      <c r="E1782" s="925"/>
      <c r="F1782" s="882"/>
    </row>
    <row r="1783" spans="1:6" ht="20.25">
      <c r="A1783" s="887"/>
      <c r="B1783" s="923"/>
      <c r="C1783" s="885"/>
      <c r="D1783" s="922"/>
      <c r="E1783" s="925"/>
      <c r="F1783" s="882"/>
    </row>
    <row r="1784" spans="1:6" ht="20.25">
      <c r="A1784" s="887"/>
      <c r="B1784" s="923"/>
      <c r="C1784" s="885"/>
      <c r="D1784" s="922"/>
      <c r="E1784" s="925"/>
      <c r="F1784" s="882"/>
    </row>
    <row r="1785" spans="1:6" ht="20.25">
      <c r="A1785" s="887"/>
      <c r="B1785" s="923"/>
      <c r="C1785" s="885"/>
      <c r="D1785" s="922"/>
      <c r="E1785" s="925"/>
      <c r="F1785" s="882"/>
    </row>
    <row r="1786" spans="1:6" ht="20.25">
      <c r="A1786" s="887"/>
      <c r="B1786" s="923"/>
      <c r="C1786" s="885"/>
      <c r="D1786" s="922"/>
      <c r="E1786" s="925"/>
      <c r="F1786" s="882"/>
    </row>
    <row r="1787" spans="1:6" ht="20.25">
      <c r="A1787" s="887"/>
      <c r="B1787" s="923"/>
      <c r="C1787" s="885"/>
      <c r="D1787" s="922"/>
      <c r="E1787" s="925"/>
      <c r="F1787" s="882"/>
    </row>
    <row r="1788" spans="1:6" ht="20.25">
      <c r="A1788" s="887"/>
      <c r="B1788" s="923"/>
      <c r="C1788" s="885"/>
      <c r="D1788" s="922"/>
      <c r="E1788" s="925"/>
      <c r="F1788" s="882"/>
    </row>
    <row r="1789" spans="1:6" ht="20.25">
      <c r="A1789" s="885"/>
      <c r="B1789" s="923"/>
      <c r="C1789" s="885"/>
      <c r="D1789" s="924"/>
      <c r="E1789" s="925"/>
      <c r="F1789" s="882"/>
    </row>
    <row r="1790" spans="1:6" ht="20.25">
      <c r="A1790" s="885"/>
      <c r="B1790" s="923"/>
      <c r="C1790" s="885"/>
      <c r="D1790" s="924"/>
      <c r="E1790" s="925"/>
      <c r="F1790" s="882"/>
    </row>
    <row r="1791" spans="1:6" ht="20.25">
      <c r="A1791" s="926"/>
      <c r="B1791" s="927"/>
      <c r="C1791" s="926"/>
      <c r="D1791" s="928"/>
      <c r="E1791" s="929"/>
    </row>
    <row r="1792" spans="1:6" ht="20.25">
      <c r="A1792" s="913"/>
      <c r="B1792" s="930"/>
      <c r="C1792" s="913"/>
      <c r="D1792" s="928"/>
      <c r="E1792" s="929"/>
    </row>
    <row r="1793" spans="1:6" ht="20.25">
      <c r="A1793" s="931"/>
      <c r="B1793" s="932"/>
      <c r="C1793" s="1238" t="s">
        <v>835</v>
      </c>
      <c r="D1793" s="1239"/>
      <c r="E1793" s="941">
        <f>SUM(E1766:E1792)</f>
        <v>1117192.3999999999</v>
      </c>
    </row>
    <row r="1794" spans="1:6" ht="20.25">
      <c r="A1794" s="934" t="s">
        <v>23</v>
      </c>
      <c r="B1794" s="911"/>
      <c r="C1794" s="911"/>
      <c r="D1794" s="911"/>
      <c r="E1794" s="943"/>
    </row>
    <row r="1795" spans="1:6" ht="20.25">
      <c r="A1795" s="902" t="s">
        <v>0</v>
      </c>
      <c r="B1795" s="903"/>
      <c r="C1795" s="903"/>
      <c r="D1795" s="904"/>
      <c r="E1795" s="905"/>
    </row>
    <row r="1796" spans="1:6" ht="20.25">
      <c r="A1796" s="902" t="s">
        <v>1</v>
      </c>
      <c r="B1796" s="903"/>
      <c r="C1796" s="902" t="s">
        <v>2</v>
      </c>
      <c r="D1796" s="904"/>
      <c r="E1796" s="904"/>
    </row>
    <row r="1797" spans="1:6" ht="20.25">
      <c r="A1797" s="902"/>
      <c r="B1797" s="906"/>
      <c r="C1797" s="903"/>
      <c r="D1797" s="905"/>
      <c r="E1797" s="905"/>
    </row>
    <row r="1798" spans="1:6" ht="20.25">
      <c r="A1798" s="902"/>
      <c r="B1798" s="906"/>
      <c r="C1798" s="903"/>
      <c r="D1798" s="905"/>
      <c r="E1798" s="905"/>
    </row>
    <row r="1799" spans="1:6" ht="20.25">
      <c r="A1799" s="902" t="s">
        <v>3</v>
      </c>
      <c r="B1799" s="906"/>
      <c r="C1799" s="903"/>
      <c r="D1799" s="905"/>
      <c r="E1799" s="905"/>
    </row>
    <row r="1800" spans="1:6" ht="20.25">
      <c r="A1800" s="904"/>
      <c r="B1800" s="907"/>
      <c r="C1800" s="904"/>
      <c r="D1800" s="905"/>
      <c r="E1800" s="905"/>
    </row>
    <row r="1801" spans="1:6" ht="20.25">
      <c r="A1801" s="904" t="s">
        <v>213</v>
      </c>
      <c r="B1801" s="907"/>
      <c r="C1801" s="904"/>
      <c r="D1801" s="905"/>
      <c r="E1801" s="905"/>
    </row>
    <row r="1802" spans="1:6" ht="20.25">
      <c r="A1802" s="904" t="s">
        <v>5</v>
      </c>
      <c r="B1802" s="904"/>
      <c r="C1802" s="904"/>
      <c r="D1802" s="905"/>
      <c r="E1802" s="905"/>
    </row>
    <row r="1803" spans="1:6" ht="20.25">
      <c r="A1803" s="904" t="s">
        <v>6</v>
      </c>
      <c r="B1803" s="905"/>
      <c r="C1803" s="905"/>
      <c r="D1803" s="905"/>
      <c r="E1803" s="905"/>
    </row>
    <row r="1804" spans="1:6" ht="20.25">
      <c r="A1804" s="908" t="s">
        <v>7</v>
      </c>
      <c r="B1804" s="909" t="s">
        <v>8</v>
      </c>
      <c r="C1804" s="1238" t="s">
        <v>9</v>
      </c>
      <c r="D1804" s="1240"/>
      <c r="E1804" s="908" t="s">
        <v>10</v>
      </c>
    </row>
    <row r="1805" spans="1:6" ht="20.25">
      <c r="A1805" s="910"/>
      <c r="B1805" s="911" t="s">
        <v>11</v>
      </c>
      <c r="C1805" s="908"/>
      <c r="D1805" s="912"/>
      <c r="E1805" s="910" t="s">
        <v>12</v>
      </c>
    </row>
    <row r="1806" spans="1:6" ht="20.25">
      <c r="A1806" s="913"/>
      <c r="B1806" s="914"/>
      <c r="C1806" s="915" t="s">
        <v>13</v>
      </c>
      <c r="D1806" s="916" t="s">
        <v>14</v>
      </c>
      <c r="E1806" s="915"/>
    </row>
    <row r="1807" spans="1:6" ht="20.25">
      <c r="A1807" s="917" t="s">
        <v>214</v>
      </c>
      <c r="B1807" s="917" t="s">
        <v>26</v>
      </c>
      <c r="C1807" s="917" t="s">
        <v>17</v>
      </c>
      <c r="D1807" s="918">
        <v>39097</v>
      </c>
      <c r="E1807" s="970">
        <v>-7906.23</v>
      </c>
      <c r="F1807" s="882"/>
    </row>
    <row r="1808" spans="1:6" ht="20.25">
      <c r="A1808" s="885"/>
      <c r="B1808" s="885" t="s">
        <v>16</v>
      </c>
      <c r="C1808" s="885" t="s">
        <v>17</v>
      </c>
      <c r="D1808" s="886">
        <v>39553</v>
      </c>
      <c r="E1808" s="965">
        <v>-1080.0999999999999</v>
      </c>
      <c r="F1808" s="882"/>
    </row>
    <row r="1809" spans="1:6" ht="20.25">
      <c r="A1809" s="887"/>
      <c r="B1809" s="885" t="s">
        <v>26</v>
      </c>
      <c r="C1809" s="885" t="s">
        <v>17</v>
      </c>
      <c r="D1809" s="886">
        <v>39797</v>
      </c>
      <c r="E1809" s="965">
        <v>-35472</v>
      </c>
      <c r="F1809" s="882"/>
    </row>
    <row r="1810" spans="1:6" ht="20.25">
      <c r="A1810" s="887"/>
      <c r="B1810" s="885" t="s">
        <v>26</v>
      </c>
      <c r="C1810" s="885" t="s">
        <v>17</v>
      </c>
      <c r="D1810" s="886">
        <v>39828</v>
      </c>
      <c r="E1810" s="965">
        <v>-6662</v>
      </c>
      <c r="F1810" s="882"/>
    </row>
    <row r="1811" spans="1:6" ht="20.25">
      <c r="A1811" s="887"/>
      <c r="B1811" s="885" t="s">
        <v>26</v>
      </c>
      <c r="C1811" s="885" t="s">
        <v>19</v>
      </c>
      <c r="D1811" s="886">
        <v>39872</v>
      </c>
      <c r="E1811" s="965">
        <v>-9600</v>
      </c>
      <c r="F1811" s="882"/>
    </row>
    <row r="1812" spans="1:6" ht="20.25">
      <c r="A1812" s="887"/>
      <c r="B1812" s="885" t="s">
        <v>16</v>
      </c>
      <c r="C1812" s="885" t="s">
        <v>19</v>
      </c>
      <c r="D1812" s="886">
        <v>40086</v>
      </c>
      <c r="E1812" s="889">
        <v>2300</v>
      </c>
      <c r="F1812" s="882"/>
    </row>
    <row r="1813" spans="1:6" ht="20.25">
      <c r="A1813" s="887"/>
      <c r="B1813" s="885" t="s">
        <v>26</v>
      </c>
      <c r="C1813" s="888" t="s">
        <v>19</v>
      </c>
      <c r="D1813" s="886">
        <v>40816</v>
      </c>
      <c r="E1813" s="1016">
        <v>-1800</v>
      </c>
      <c r="F1813" s="882"/>
    </row>
    <row r="1814" spans="1:6" ht="20.25">
      <c r="A1814" s="885"/>
      <c r="B1814" s="885" t="s">
        <v>26</v>
      </c>
      <c r="C1814" s="888" t="s">
        <v>19</v>
      </c>
      <c r="D1814" s="886">
        <v>40954</v>
      </c>
      <c r="E1814" s="1017">
        <v>-600</v>
      </c>
      <c r="F1814" s="882"/>
    </row>
    <row r="1815" spans="1:6" ht="20.25">
      <c r="A1815" s="885"/>
      <c r="B1815" s="888" t="s">
        <v>215</v>
      </c>
      <c r="C1815" s="885" t="s">
        <v>19</v>
      </c>
      <c r="D1815" s="922">
        <v>41578</v>
      </c>
      <c r="E1815" s="925">
        <v>700</v>
      </c>
      <c r="F1815" s="882"/>
    </row>
    <row r="1816" spans="1:6" ht="20.25">
      <c r="A1816" s="885"/>
      <c r="B1816" s="885" t="s">
        <v>216</v>
      </c>
      <c r="C1816" s="885" t="s">
        <v>19</v>
      </c>
      <c r="D1816" s="886">
        <v>42035</v>
      </c>
      <c r="E1816" s="1014">
        <v>-3724.8</v>
      </c>
      <c r="F1816" s="882"/>
    </row>
    <row r="1817" spans="1:6" ht="20.25">
      <c r="A1817" s="885"/>
      <c r="B1817" s="885" t="s">
        <v>16</v>
      </c>
      <c r="C1817" s="885" t="s">
        <v>17</v>
      </c>
      <c r="D1817" s="922">
        <v>42870</v>
      </c>
      <c r="E1817" s="925">
        <v>5338.2900000000373</v>
      </c>
      <c r="F1817" s="882"/>
    </row>
    <row r="1818" spans="1:6" ht="21">
      <c r="A1818" s="885"/>
      <c r="B1818" s="923" t="s">
        <v>18</v>
      </c>
      <c r="C1818" s="885" t="s">
        <v>19</v>
      </c>
      <c r="D1818" s="922">
        <v>43250</v>
      </c>
      <c r="E1818" s="1235">
        <v>-1.8</v>
      </c>
      <c r="F1818" s="1217"/>
    </row>
    <row r="1819" spans="1:6" ht="20.25">
      <c r="A1819" s="885"/>
      <c r="B1819" s="885" t="s">
        <v>18</v>
      </c>
      <c r="C1819" s="885" t="s">
        <v>17</v>
      </c>
      <c r="D1819" s="922">
        <v>43266</v>
      </c>
      <c r="E1819" s="925">
        <v>4200414</v>
      </c>
      <c r="F1819" s="882"/>
    </row>
    <row r="1820" spans="1:6" ht="20.25">
      <c r="A1820" s="885"/>
      <c r="B1820" s="885" t="s">
        <v>18</v>
      </c>
      <c r="C1820" s="885" t="s">
        <v>19</v>
      </c>
      <c r="D1820" s="886">
        <v>43281</v>
      </c>
      <c r="E1820" s="925">
        <v>6291040</v>
      </c>
      <c r="F1820" s="882"/>
    </row>
    <row r="1821" spans="1:6" ht="20.25">
      <c r="A1821" s="885"/>
      <c r="B1821" s="923"/>
      <c r="C1821" s="885"/>
      <c r="D1821" s="922"/>
      <c r="E1821" s="925"/>
      <c r="F1821" s="882"/>
    </row>
    <row r="1822" spans="1:6" ht="20.25">
      <c r="A1822" s="885"/>
      <c r="B1822" s="923"/>
      <c r="C1822" s="885"/>
      <c r="D1822" s="922"/>
      <c r="E1822" s="925"/>
      <c r="F1822" s="882"/>
    </row>
    <row r="1823" spans="1:6" ht="20.25">
      <c r="A1823" s="885"/>
      <c r="B1823" s="923"/>
      <c r="C1823" s="885"/>
      <c r="D1823" s="924"/>
      <c r="E1823" s="925"/>
    </row>
    <row r="1824" spans="1:6" ht="20.25">
      <c r="A1824" s="885"/>
      <c r="B1824" s="923"/>
      <c r="C1824" s="885"/>
      <c r="D1824" s="924"/>
      <c r="E1824" s="925"/>
    </row>
    <row r="1825" spans="1:6" ht="20.25">
      <c r="A1825" s="885"/>
      <c r="B1825" s="923"/>
      <c r="C1825" s="885"/>
      <c r="D1825" s="924"/>
      <c r="E1825" s="925"/>
    </row>
    <row r="1826" spans="1:6" ht="20.25">
      <c r="A1826" s="885"/>
      <c r="B1826" s="923"/>
      <c r="C1826" s="885"/>
      <c r="D1826" s="924"/>
      <c r="E1826" s="925"/>
    </row>
    <row r="1827" spans="1:6" ht="20.25">
      <c r="A1827" s="885"/>
      <c r="B1827" s="923"/>
      <c r="C1827" s="885"/>
      <c r="D1827" s="924"/>
      <c r="E1827" s="925"/>
    </row>
    <row r="1828" spans="1:6" ht="20.25">
      <c r="A1828" s="885"/>
      <c r="B1828" s="923"/>
      <c r="C1828" s="885"/>
      <c r="D1828" s="924"/>
      <c r="E1828" s="925"/>
    </row>
    <row r="1829" spans="1:6" ht="20.25">
      <c r="A1829" s="885"/>
      <c r="B1829" s="923"/>
      <c r="C1829" s="885"/>
      <c r="D1829" s="924"/>
      <c r="E1829" s="925"/>
    </row>
    <row r="1830" spans="1:6" ht="20.25">
      <c r="A1830" s="885"/>
      <c r="B1830" s="923"/>
      <c r="C1830" s="885"/>
      <c r="D1830" s="924"/>
      <c r="E1830" s="925"/>
    </row>
    <row r="1831" spans="1:6" ht="20.25">
      <c r="A1831" s="885"/>
      <c r="B1831" s="923"/>
      <c r="C1831" s="885"/>
      <c r="D1831" s="924"/>
      <c r="E1831" s="925"/>
    </row>
    <row r="1832" spans="1:6" ht="20.25">
      <c r="A1832" s="926"/>
      <c r="B1832" s="927"/>
      <c r="C1832" s="926"/>
      <c r="D1832" s="928"/>
      <c r="E1832" s="929"/>
    </row>
    <row r="1833" spans="1:6" ht="20.25">
      <c r="A1833" s="913"/>
      <c r="B1833" s="930"/>
      <c r="C1833" s="913"/>
      <c r="D1833" s="928"/>
      <c r="E1833" s="929"/>
    </row>
    <row r="1834" spans="1:6" ht="20.25">
      <c r="A1834" s="931"/>
      <c r="B1834" s="932"/>
      <c r="C1834" s="1238" t="s">
        <v>835</v>
      </c>
      <c r="D1834" s="1239"/>
      <c r="E1834" s="941">
        <f>SUM(E1807:E1833)</f>
        <v>10432945.359999999</v>
      </c>
    </row>
    <row r="1835" spans="1:6" ht="20.25">
      <c r="A1835" s="934" t="s">
        <v>23</v>
      </c>
      <c r="B1835" s="905"/>
      <c r="C1835" s="905"/>
      <c r="D1835" s="905"/>
      <c r="E1835" s="1191"/>
    </row>
    <row r="1836" spans="1:6" ht="20.25">
      <c r="A1836" s="902" t="s">
        <v>0</v>
      </c>
      <c r="B1836" s="903"/>
      <c r="C1836" s="903"/>
      <c r="D1836" s="904"/>
      <c r="E1836" s="905"/>
    </row>
    <row r="1837" spans="1:6" ht="20.25">
      <c r="A1837" s="902" t="s">
        <v>1</v>
      </c>
      <c r="B1837" s="903"/>
      <c r="C1837" s="902" t="s">
        <v>2</v>
      </c>
      <c r="D1837" s="904"/>
      <c r="E1837" s="904"/>
    </row>
    <row r="1838" spans="1:6" ht="20.25">
      <c r="A1838" s="902"/>
      <c r="B1838" s="906"/>
      <c r="C1838" s="903"/>
      <c r="D1838" s="905"/>
      <c r="E1838" s="905"/>
    </row>
    <row r="1839" spans="1:6" ht="20.25">
      <c r="A1839" s="902"/>
      <c r="B1839" s="906"/>
      <c r="C1839" s="903"/>
      <c r="D1839" s="905"/>
      <c r="E1839" s="905"/>
      <c r="F1839" s="882"/>
    </row>
    <row r="1840" spans="1:6" ht="20.25">
      <c r="A1840" s="902" t="s">
        <v>3</v>
      </c>
      <c r="B1840" s="906"/>
      <c r="C1840" s="903"/>
      <c r="D1840" s="905"/>
      <c r="E1840" s="905"/>
      <c r="F1840" s="882"/>
    </row>
    <row r="1841" spans="1:6" ht="20.25">
      <c r="A1841" s="904"/>
      <c r="B1841" s="907"/>
      <c r="C1841" s="904"/>
      <c r="D1841" s="905"/>
      <c r="E1841" s="905"/>
      <c r="F1841" s="882"/>
    </row>
    <row r="1842" spans="1:6" ht="20.25">
      <c r="A1842" s="904" t="s">
        <v>217</v>
      </c>
      <c r="B1842" s="907"/>
      <c r="C1842" s="904"/>
      <c r="D1842" s="905"/>
      <c r="E1842" s="905"/>
      <c r="F1842" s="882"/>
    </row>
    <row r="1843" spans="1:6" ht="20.25">
      <c r="A1843" s="904" t="s">
        <v>5</v>
      </c>
      <c r="B1843" s="904"/>
      <c r="C1843" s="904"/>
      <c r="D1843" s="905"/>
      <c r="E1843" s="905"/>
      <c r="F1843" s="882"/>
    </row>
    <row r="1844" spans="1:6" ht="20.25">
      <c r="A1844" s="904" t="s">
        <v>6</v>
      </c>
      <c r="B1844" s="905"/>
      <c r="C1844" s="905"/>
      <c r="D1844" s="905"/>
      <c r="E1844" s="905"/>
      <c r="F1844" s="882"/>
    </row>
    <row r="1845" spans="1:6" ht="20.25">
      <c r="A1845" s="908" t="s">
        <v>7</v>
      </c>
      <c r="B1845" s="909" t="s">
        <v>8</v>
      </c>
      <c r="C1845" s="1238" t="s">
        <v>9</v>
      </c>
      <c r="D1845" s="1240"/>
      <c r="E1845" s="908" t="s">
        <v>10</v>
      </c>
      <c r="F1845" s="882"/>
    </row>
    <row r="1846" spans="1:6" ht="20.25">
      <c r="A1846" s="910"/>
      <c r="B1846" s="911" t="s">
        <v>11</v>
      </c>
      <c r="C1846" s="908"/>
      <c r="D1846" s="912"/>
      <c r="E1846" s="910" t="s">
        <v>12</v>
      </c>
      <c r="F1846" s="882"/>
    </row>
    <row r="1847" spans="1:6" ht="20.25">
      <c r="A1847" s="913"/>
      <c r="B1847" s="914"/>
      <c r="C1847" s="915" t="s">
        <v>13</v>
      </c>
      <c r="D1847" s="916" t="s">
        <v>14</v>
      </c>
      <c r="E1847" s="915"/>
      <c r="F1847" s="882"/>
    </row>
    <row r="1848" spans="1:6" ht="20.25">
      <c r="A1848" s="917" t="s">
        <v>218</v>
      </c>
      <c r="B1848" s="917" t="s">
        <v>26</v>
      </c>
      <c r="C1848" s="885" t="s">
        <v>19</v>
      </c>
      <c r="D1848" s="918">
        <v>39386</v>
      </c>
      <c r="E1848" s="970">
        <v>-1284</v>
      </c>
      <c r="F1848" s="882"/>
    </row>
    <row r="1849" spans="1:6" ht="20.25">
      <c r="A1849" s="885"/>
      <c r="B1849" s="885" t="s">
        <v>27</v>
      </c>
      <c r="C1849" s="885" t="s">
        <v>17</v>
      </c>
      <c r="D1849" s="886">
        <v>40193</v>
      </c>
      <c r="E1849" s="965">
        <v>-41188</v>
      </c>
      <c r="F1849" s="882"/>
    </row>
    <row r="1850" spans="1:6" ht="20.25">
      <c r="A1850" s="887"/>
      <c r="B1850" s="885" t="s">
        <v>16</v>
      </c>
      <c r="C1850" s="885" t="s">
        <v>19</v>
      </c>
      <c r="D1850" s="886">
        <v>40602</v>
      </c>
      <c r="E1850" s="889">
        <v>658</v>
      </c>
      <c r="F1850" s="882"/>
    </row>
    <row r="1851" spans="1:6" ht="21">
      <c r="A1851" s="887"/>
      <c r="B1851" s="923" t="s">
        <v>18</v>
      </c>
      <c r="C1851" s="885" t="s">
        <v>19</v>
      </c>
      <c r="D1851" s="922">
        <v>43281</v>
      </c>
      <c r="E1851" s="889">
        <v>2233306</v>
      </c>
      <c r="F1851" s="1217" t="s">
        <v>817</v>
      </c>
    </row>
    <row r="1852" spans="1:6" ht="20.25">
      <c r="A1852" s="887"/>
      <c r="B1852" s="923" t="s">
        <v>73</v>
      </c>
      <c r="C1852" s="885" t="s">
        <v>854</v>
      </c>
      <c r="D1852" s="922">
        <v>43281</v>
      </c>
      <c r="E1852" s="965">
        <v>-43578</v>
      </c>
      <c r="F1852" s="882"/>
    </row>
    <row r="1853" spans="1:6" ht="20.25">
      <c r="A1853" s="887"/>
      <c r="B1853" s="885"/>
      <c r="C1853" s="885"/>
      <c r="D1853" s="886"/>
      <c r="E1853" s="965"/>
      <c r="F1853" s="882"/>
    </row>
    <row r="1854" spans="1:6" ht="20.25">
      <c r="A1854" s="887"/>
      <c r="B1854" s="885"/>
      <c r="C1854" s="885"/>
      <c r="D1854" s="886"/>
      <c r="E1854" s="965"/>
      <c r="F1854" s="882"/>
    </row>
    <row r="1855" spans="1:6" ht="20.25">
      <c r="A1855" s="887"/>
      <c r="B1855" s="885"/>
      <c r="C1855" s="885"/>
      <c r="D1855" s="886"/>
      <c r="E1855" s="965"/>
    </row>
    <row r="1856" spans="1:6" ht="20.25">
      <c r="A1856" s="887"/>
      <c r="B1856" s="885"/>
      <c r="C1856" s="885"/>
      <c r="D1856" s="886"/>
      <c r="E1856" s="965"/>
    </row>
    <row r="1857" spans="1:5" ht="20.25">
      <c r="A1857" s="887"/>
      <c r="B1857" s="885"/>
      <c r="C1857" s="885"/>
      <c r="D1857" s="886"/>
      <c r="E1857" s="965"/>
    </row>
    <row r="1858" spans="1:5" ht="20.25">
      <c r="A1858" s="887"/>
      <c r="B1858" s="885"/>
      <c r="C1858" s="885"/>
      <c r="D1858" s="886"/>
      <c r="E1858" s="965"/>
    </row>
    <row r="1859" spans="1:5" ht="20.25">
      <c r="A1859" s="887"/>
      <c r="B1859" s="885"/>
      <c r="C1859" s="885"/>
      <c r="D1859" s="886"/>
      <c r="E1859" s="965"/>
    </row>
    <row r="1860" spans="1:5" ht="20.25">
      <c r="A1860" s="887"/>
      <c r="B1860" s="885"/>
      <c r="C1860" s="885"/>
      <c r="D1860" s="886"/>
      <c r="E1860" s="965"/>
    </row>
    <row r="1861" spans="1:5" ht="20.25">
      <c r="A1861" s="887"/>
      <c r="B1861" s="885"/>
      <c r="C1861" s="885"/>
      <c r="D1861" s="886"/>
      <c r="E1861" s="965"/>
    </row>
    <row r="1862" spans="1:5" ht="20.25">
      <c r="A1862" s="887"/>
      <c r="B1862" s="885"/>
      <c r="C1862" s="885"/>
      <c r="D1862" s="886"/>
      <c r="E1862" s="965"/>
    </row>
    <row r="1863" spans="1:5" ht="20.25">
      <c r="A1863" s="887"/>
      <c r="B1863" s="885"/>
      <c r="C1863" s="885"/>
      <c r="D1863" s="886"/>
      <c r="E1863" s="965"/>
    </row>
    <row r="1864" spans="1:5" ht="20.25">
      <c r="A1864" s="887"/>
      <c r="B1864" s="885"/>
      <c r="C1864" s="885"/>
      <c r="D1864" s="886"/>
      <c r="E1864" s="965"/>
    </row>
    <row r="1865" spans="1:5" ht="20.25">
      <c r="A1865" s="887"/>
      <c r="B1865" s="885"/>
      <c r="C1865" s="885"/>
      <c r="D1865" s="886"/>
      <c r="E1865" s="889"/>
    </row>
    <row r="1866" spans="1:5" ht="20.25">
      <c r="A1866" s="885"/>
      <c r="B1866" s="923"/>
      <c r="C1866" s="885"/>
      <c r="D1866" s="924"/>
      <c r="E1866" s="925"/>
    </row>
    <row r="1867" spans="1:5" ht="20.25">
      <c r="A1867" s="885"/>
      <c r="B1867" s="923"/>
      <c r="C1867" s="885"/>
      <c r="D1867" s="924"/>
      <c r="E1867" s="925"/>
    </row>
    <row r="1868" spans="1:5" ht="20.25">
      <c r="A1868" s="885"/>
      <c r="B1868" s="923"/>
      <c r="C1868" s="885"/>
      <c r="D1868" s="924"/>
      <c r="E1868" s="925"/>
    </row>
    <row r="1869" spans="1:5" ht="20.25">
      <c r="A1869" s="885"/>
      <c r="B1869" s="923"/>
      <c r="C1869" s="885"/>
      <c r="D1869" s="924"/>
      <c r="E1869" s="925"/>
    </row>
    <row r="1870" spans="1:5" ht="20.25">
      <c r="A1870" s="885"/>
      <c r="B1870" s="923"/>
      <c r="C1870" s="885"/>
      <c r="D1870" s="924"/>
      <c r="E1870" s="925"/>
    </row>
    <row r="1871" spans="1:5" ht="20.25">
      <c r="A1871" s="885"/>
      <c r="B1871" s="923"/>
      <c r="C1871" s="885"/>
      <c r="D1871" s="924"/>
      <c r="E1871" s="925"/>
    </row>
    <row r="1872" spans="1:5" ht="20.25">
      <c r="A1872" s="885"/>
      <c r="B1872" s="923"/>
      <c r="C1872" s="885"/>
      <c r="D1872" s="924"/>
      <c r="E1872" s="925"/>
    </row>
    <row r="1873" spans="1:5" ht="20.25">
      <c r="A1873" s="926"/>
      <c r="B1873" s="927"/>
      <c r="C1873" s="926"/>
      <c r="D1873" s="928"/>
      <c r="E1873" s="929"/>
    </row>
    <row r="1874" spans="1:5" ht="20.25">
      <c r="A1874" s="913"/>
      <c r="B1874" s="930"/>
      <c r="C1874" s="913"/>
      <c r="D1874" s="928"/>
      <c r="E1874" s="929"/>
    </row>
    <row r="1875" spans="1:5" ht="20.25">
      <c r="A1875" s="931"/>
      <c r="B1875" s="932"/>
      <c r="C1875" s="1238" t="s">
        <v>835</v>
      </c>
      <c r="D1875" s="1239"/>
      <c r="E1875" s="941">
        <f>SUM(E1848:E1871)</f>
        <v>2147914</v>
      </c>
    </row>
    <row r="1876" spans="1:5" ht="20.25">
      <c r="A1876" s="934" t="s">
        <v>23</v>
      </c>
      <c r="B1876" s="942"/>
      <c r="C1876" s="942"/>
      <c r="D1876" s="911"/>
      <c r="E1876" s="943"/>
    </row>
    <row r="1877" spans="1:5" ht="20.25">
      <c r="A1877" s="902" t="s">
        <v>0</v>
      </c>
      <c r="B1877" s="903"/>
      <c r="C1877" s="903"/>
      <c r="D1877" s="904"/>
      <c r="E1877" s="905"/>
    </row>
    <row r="1878" spans="1:5" ht="20.25">
      <c r="A1878" s="902" t="s">
        <v>1</v>
      </c>
      <c r="B1878" s="903"/>
      <c r="C1878" s="902" t="s">
        <v>2</v>
      </c>
      <c r="D1878" s="904"/>
      <c r="E1878" s="904"/>
    </row>
    <row r="1879" spans="1:5" ht="20.25">
      <c r="A1879" s="902"/>
      <c r="B1879" s="906"/>
      <c r="C1879" s="903"/>
      <c r="D1879" s="905"/>
      <c r="E1879" s="905"/>
    </row>
    <row r="1880" spans="1:5" ht="20.25">
      <c r="A1880" s="902"/>
      <c r="B1880" s="906"/>
      <c r="C1880" s="903"/>
      <c r="D1880" s="905"/>
      <c r="E1880" s="905"/>
    </row>
    <row r="1881" spans="1:5" ht="20.25">
      <c r="A1881" s="902" t="s">
        <v>3</v>
      </c>
      <c r="B1881" s="906"/>
      <c r="C1881" s="903"/>
      <c r="D1881" s="905"/>
      <c r="E1881" s="905"/>
    </row>
    <row r="1882" spans="1:5" ht="20.25">
      <c r="A1882" s="904"/>
      <c r="B1882" s="907"/>
      <c r="C1882" s="904"/>
      <c r="D1882" s="905"/>
      <c r="E1882" s="905"/>
    </row>
    <row r="1883" spans="1:5" ht="20.25">
      <c r="A1883" s="904" t="s">
        <v>219</v>
      </c>
      <c r="B1883" s="907"/>
      <c r="C1883" s="904"/>
      <c r="D1883" s="905"/>
      <c r="E1883" s="905"/>
    </row>
    <row r="1884" spans="1:5" ht="20.25">
      <c r="A1884" s="904" t="s">
        <v>5</v>
      </c>
      <c r="B1884" s="904"/>
      <c r="C1884" s="904"/>
      <c r="D1884" s="905"/>
      <c r="E1884" s="905"/>
    </row>
    <row r="1885" spans="1:5" ht="20.25">
      <c r="A1885" s="904" t="s">
        <v>6</v>
      </c>
      <c r="B1885" s="905"/>
      <c r="C1885" s="905"/>
      <c r="D1885" s="905"/>
      <c r="E1885" s="905"/>
    </row>
    <row r="1886" spans="1:5" ht="20.25">
      <c r="A1886" s="908" t="s">
        <v>7</v>
      </c>
      <c r="B1886" s="909" t="s">
        <v>8</v>
      </c>
      <c r="C1886" s="1238" t="s">
        <v>9</v>
      </c>
      <c r="D1886" s="1240"/>
      <c r="E1886" s="908" t="s">
        <v>10</v>
      </c>
    </row>
    <row r="1887" spans="1:5" ht="20.25">
      <c r="A1887" s="910"/>
      <c r="B1887" s="911" t="s">
        <v>11</v>
      </c>
      <c r="C1887" s="908"/>
      <c r="D1887" s="912"/>
      <c r="E1887" s="910" t="s">
        <v>12</v>
      </c>
    </row>
    <row r="1888" spans="1:5" ht="20.25">
      <c r="A1888" s="913"/>
      <c r="B1888" s="914"/>
      <c r="C1888" s="915" t="s">
        <v>13</v>
      </c>
      <c r="D1888" s="916" t="s">
        <v>14</v>
      </c>
      <c r="E1888" s="915"/>
    </row>
    <row r="1889" spans="1:6" ht="20.25">
      <c r="A1889" s="917" t="s">
        <v>220</v>
      </c>
      <c r="B1889" s="917" t="s">
        <v>221</v>
      </c>
      <c r="C1889" s="917" t="s">
        <v>19</v>
      </c>
      <c r="D1889" s="918">
        <v>40086</v>
      </c>
      <c r="E1889" s="1019">
        <v>800.3</v>
      </c>
    </row>
    <row r="1890" spans="1:6" ht="20.25">
      <c r="A1890" s="885"/>
      <c r="B1890" s="885" t="s">
        <v>221</v>
      </c>
      <c r="C1890" s="885" t="s">
        <v>19</v>
      </c>
      <c r="D1890" s="886">
        <v>40298</v>
      </c>
      <c r="E1890" s="889">
        <v>2806</v>
      </c>
    </row>
    <row r="1891" spans="1:6" ht="20.25">
      <c r="A1891" s="887"/>
      <c r="B1891" s="888" t="s">
        <v>222</v>
      </c>
      <c r="C1891" s="888" t="s">
        <v>17</v>
      </c>
      <c r="D1891" s="886">
        <v>40862</v>
      </c>
      <c r="E1891" s="965">
        <v>-392</v>
      </c>
    </row>
    <row r="1892" spans="1:6" ht="20.25">
      <c r="A1892" s="887"/>
      <c r="B1892" s="885" t="s">
        <v>40</v>
      </c>
      <c r="C1892" s="885" t="s">
        <v>19</v>
      </c>
      <c r="D1892" s="886">
        <v>43131</v>
      </c>
      <c r="E1892" s="889">
        <v>1</v>
      </c>
    </row>
    <row r="1893" spans="1:6" ht="20.25">
      <c r="A1893" s="887"/>
      <c r="B1893" s="923" t="s">
        <v>18</v>
      </c>
      <c r="C1893" s="885" t="s">
        <v>19</v>
      </c>
      <c r="D1893" s="922">
        <v>43251</v>
      </c>
      <c r="E1893" s="890">
        <v>397708</v>
      </c>
      <c r="F1893" s="1555" t="s">
        <v>838</v>
      </c>
    </row>
    <row r="1894" spans="1:6" ht="20.25">
      <c r="A1894" s="887"/>
      <c r="B1894" s="923" t="s">
        <v>855</v>
      </c>
      <c r="C1894" s="885" t="s">
        <v>764</v>
      </c>
      <c r="D1894" s="922">
        <v>43281</v>
      </c>
      <c r="E1894" s="890">
        <v>-407708</v>
      </c>
      <c r="F1894" s="1555"/>
    </row>
    <row r="1895" spans="1:6" ht="20.25">
      <c r="A1895" s="887"/>
      <c r="B1895" s="923" t="s">
        <v>18</v>
      </c>
      <c r="C1895" s="885" t="s">
        <v>19</v>
      </c>
      <c r="D1895" s="922">
        <v>43281</v>
      </c>
      <c r="E1895" s="889">
        <v>1019858</v>
      </c>
    </row>
    <row r="1896" spans="1:6" ht="20.25">
      <c r="A1896" s="887"/>
      <c r="B1896" s="885"/>
      <c r="C1896" s="885"/>
      <c r="D1896" s="922"/>
      <c r="E1896" s="889">
        <v>1</v>
      </c>
    </row>
    <row r="1897" spans="1:6" ht="20.25">
      <c r="A1897" s="887"/>
      <c r="B1897" s="885"/>
      <c r="C1897" s="885"/>
      <c r="D1897" s="886"/>
      <c r="E1897" s="889"/>
    </row>
    <row r="1898" spans="1:6" ht="20.25">
      <c r="A1898" s="887"/>
      <c r="B1898" s="885"/>
      <c r="C1898" s="885"/>
      <c r="D1898" s="886"/>
      <c r="E1898" s="889"/>
    </row>
    <row r="1899" spans="1:6" ht="20.25">
      <c r="A1899" s="887"/>
      <c r="B1899" s="885"/>
      <c r="C1899" s="885"/>
      <c r="D1899" s="886"/>
      <c r="E1899" s="889"/>
    </row>
    <row r="1900" spans="1:6" ht="20.25">
      <c r="A1900" s="887"/>
      <c r="B1900" s="885"/>
      <c r="C1900" s="885"/>
      <c r="D1900" s="886"/>
      <c r="E1900" s="889"/>
    </row>
    <row r="1901" spans="1:6" ht="20.25">
      <c r="A1901" s="887"/>
      <c r="B1901" s="885"/>
      <c r="C1901" s="885"/>
      <c r="D1901" s="886"/>
      <c r="E1901" s="965"/>
    </row>
    <row r="1902" spans="1:6" ht="20.25">
      <c r="A1902" s="887"/>
      <c r="B1902" s="885"/>
      <c r="C1902" s="885"/>
      <c r="D1902" s="886"/>
      <c r="E1902" s="965"/>
    </row>
    <row r="1903" spans="1:6" ht="20.25">
      <c r="A1903" s="887"/>
      <c r="B1903" s="885"/>
      <c r="C1903" s="885"/>
      <c r="D1903" s="886"/>
      <c r="E1903" s="889"/>
    </row>
    <row r="1904" spans="1:6" ht="20.25">
      <c r="A1904" s="885"/>
      <c r="B1904" s="923"/>
      <c r="C1904" s="885"/>
      <c r="D1904" s="924"/>
      <c r="E1904" s="925"/>
    </row>
    <row r="1905" spans="1:5" ht="20.25">
      <c r="A1905" s="885"/>
      <c r="B1905" s="923"/>
      <c r="C1905" s="885"/>
      <c r="D1905" s="924"/>
      <c r="E1905" s="925"/>
    </row>
    <row r="1906" spans="1:5" ht="20.25">
      <c r="A1906" s="885"/>
      <c r="B1906" s="923"/>
      <c r="C1906" s="885"/>
      <c r="D1906" s="924"/>
      <c r="E1906" s="925"/>
    </row>
    <row r="1907" spans="1:5" ht="20.25">
      <c r="A1907" s="885"/>
      <c r="B1907" s="923"/>
      <c r="C1907" s="885"/>
      <c r="D1907" s="924"/>
      <c r="E1907" s="925"/>
    </row>
    <row r="1908" spans="1:5" ht="20.25">
      <c r="A1908" s="885"/>
      <c r="B1908" s="923"/>
      <c r="C1908" s="885"/>
      <c r="D1908" s="924"/>
      <c r="E1908" s="925"/>
    </row>
    <row r="1909" spans="1:5" ht="20.25">
      <c r="A1909" s="885"/>
      <c r="B1909" s="923"/>
      <c r="C1909" s="885"/>
      <c r="D1909" s="924"/>
      <c r="E1909" s="925"/>
    </row>
    <row r="1910" spans="1:5" ht="20.25">
      <c r="A1910" s="885"/>
      <c r="B1910" s="923"/>
      <c r="C1910" s="885"/>
      <c r="D1910" s="924"/>
      <c r="E1910" s="925"/>
    </row>
    <row r="1911" spans="1:5" ht="20.25">
      <c r="A1911" s="885"/>
      <c r="B1911" s="923"/>
      <c r="C1911" s="885"/>
      <c r="D1911" s="924"/>
      <c r="E1911" s="925"/>
    </row>
    <row r="1912" spans="1:5" ht="20.25">
      <c r="A1912" s="885"/>
      <c r="B1912" s="923"/>
      <c r="C1912" s="885"/>
      <c r="D1912" s="924"/>
      <c r="E1912" s="925"/>
    </row>
    <row r="1913" spans="1:5" ht="20.25">
      <c r="A1913" s="885"/>
      <c r="B1913" s="923"/>
      <c r="C1913" s="885"/>
      <c r="D1913" s="924"/>
      <c r="E1913" s="925"/>
    </row>
    <row r="1914" spans="1:5" ht="20.25">
      <c r="A1914" s="926"/>
      <c r="B1914" s="927"/>
      <c r="C1914" s="926"/>
      <c r="D1914" s="928"/>
      <c r="E1914" s="929"/>
    </row>
    <row r="1915" spans="1:5" ht="20.25">
      <c r="A1915" s="913"/>
      <c r="B1915" s="930"/>
      <c r="C1915" s="913"/>
      <c r="D1915" s="928"/>
      <c r="E1915" s="929"/>
    </row>
    <row r="1916" spans="1:5" ht="20.25">
      <c r="A1916" s="931"/>
      <c r="B1916" s="932"/>
      <c r="C1916" s="1238" t="s">
        <v>835</v>
      </c>
      <c r="D1916" s="1239"/>
      <c r="E1916" s="941">
        <f>SUM(E1889:E1915)</f>
        <v>1013074.3</v>
      </c>
    </row>
    <row r="1917" spans="1:5" ht="20.25">
      <c r="A1917" s="934" t="s">
        <v>23</v>
      </c>
      <c r="B1917" s="942"/>
      <c r="C1917" s="942"/>
      <c r="D1917" s="911"/>
      <c r="E1917" s="943"/>
    </row>
    <row r="1918" spans="1:5" ht="20.25">
      <c r="A1918" s="902" t="s">
        <v>0</v>
      </c>
      <c r="B1918" s="903"/>
      <c r="C1918" s="903"/>
      <c r="D1918" s="904"/>
      <c r="E1918" s="905"/>
    </row>
    <row r="1919" spans="1:5" ht="20.25">
      <c r="A1919" s="902" t="s">
        <v>1</v>
      </c>
      <c r="B1919" s="903"/>
      <c r="C1919" s="902" t="s">
        <v>2</v>
      </c>
      <c r="D1919" s="904"/>
      <c r="E1919" s="904"/>
    </row>
    <row r="1920" spans="1:5" ht="20.25">
      <c r="A1920" s="902"/>
      <c r="B1920" s="906"/>
      <c r="C1920" s="903"/>
      <c r="D1920" s="905"/>
      <c r="E1920" s="905"/>
    </row>
    <row r="1921" spans="1:5" ht="20.25">
      <c r="A1921" s="902"/>
      <c r="B1921" s="906"/>
      <c r="C1921" s="903"/>
      <c r="D1921" s="905"/>
      <c r="E1921" s="905"/>
    </row>
    <row r="1922" spans="1:5" ht="20.25">
      <c r="A1922" s="902" t="s">
        <v>3</v>
      </c>
      <c r="B1922" s="906"/>
      <c r="C1922" s="903"/>
      <c r="D1922" s="905"/>
      <c r="E1922" s="905"/>
    </row>
    <row r="1923" spans="1:5" ht="20.25">
      <c r="A1923" s="904"/>
      <c r="B1923" s="907"/>
      <c r="C1923" s="904"/>
      <c r="D1923" s="905"/>
      <c r="E1923" s="905"/>
    </row>
    <row r="1924" spans="1:5" ht="20.25">
      <c r="A1924" s="904" t="s">
        <v>223</v>
      </c>
      <c r="B1924" s="907"/>
      <c r="C1924" s="904"/>
      <c r="D1924" s="905"/>
      <c r="E1924" s="905"/>
    </row>
    <row r="1925" spans="1:5" ht="20.25">
      <c r="A1925" s="904" t="s">
        <v>5</v>
      </c>
      <c r="B1925" s="904"/>
      <c r="C1925" s="904"/>
      <c r="D1925" s="905"/>
      <c r="E1925" s="905"/>
    </row>
    <row r="1926" spans="1:5" ht="20.25">
      <c r="A1926" s="904" t="s">
        <v>6</v>
      </c>
      <c r="B1926" s="905"/>
      <c r="C1926" s="905"/>
      <c r="D1926" s="905"/>
      <c r="E1926" s="905"/>
    </row>
    <row r="1927" spans="1:5" ht="20.25">
      <c r="A1927" s="908" t="s">
        <v>7</v>
      </c>
      <c r="B1927" s="909" t="s">
        <v>8</v>
      </c>
      <c r="C1927" s="1238" t="s">
        <v>9</v>
      </c>
      <c r="D1927" s="1240"/>
      <c r="E1927" s="908" t="s">
        <v>10</v>
      </c>
    </row>
    <row r="1928" spans="1:5" ht="20.25">
      <c r="A1928" s="910"/>
      <c r="B1928" s="911" t="s">
        <v>11</v>
      </c>
      <c r="C1928" s="908"/>
      <c r="D1928" s="912"/>
      <c r="E1928" s="910" t="s">
        <v>12</v>
      </c>
    </row>
    <row r="1929" spans="1:5" ht="20.25">
      <c r="A1929" s="913"/>
      <c r="B1929" s="914"/>
      <c r="C1929" s="915" t="s">
        <v>13</v>
      </c>
      <c r="D1929" s="916" t="s">
        <v>14</v>
      </c>
      <c r="E1929" s="915"/>
    </row>
    <row r="1930" spans="1:5" ht="20.25">
      <c r="A1930" s="917" t="s">
        <v>224</v>
      </c>
      <c r="B1930" s="917" t="s">
        <v>26</v>
      </c>
      <c r="C1930" s="885" t="s">
        <v>17</v>
      </c>
      <c r="D1930" s="918">
        <v>38426</v>
      </c>
      <c r="E1930" s="970">
        <v>-34566.089999999997</v>
      </c>
    </row>
    <row r="1931" spans="1:5" ht="20.25">
      <c r="A1931" s="885"/>
      <c r="B1931" s="885" t="s">
        <v>26</v>
      </c>
      <c r="C1931" s="885" t="s">
        <v>17</v>
      </c>
      <c r="D1931" s="886">
        <v>39187</v>
      </c>
      <c r="E1931" s="965">
        <v>-380</v>
      </c>
    </row>
    <row r="1932" spans="1:5" ht="20.25">
      <c r="A1932" s="885"/>
      <c r="B1932" s="885" t="s">
        <v>26</v>
      </c>
      <c r="C1932" s="885" t="s">
        <v>19</v>
      </c>
      <c r="D1932" s="886">
        <v>39263</v>
      </c>
      <c r="E1932" s="965">
        <v>-19000</v>
      </c>
    </row>
    <row r="1933" spans="1:5" ht="20.25">
      <c r="A1933" s="885"/>
      <c r="B1933" s="885" t="s">
        <v>16</v>
      </c>
      <c r="C1933" s="885" t="s">
        <v>19</v>
      </c>
      <c r="D1933" s="886">
        <v>39447</v>
      </c>
      <c r="E1933" s="889">
        <v>439.5</v>
      </c>
    </row>
    <row r="1934" spans="1:5" ht="20.25">
      <c r="A1934" s="885"/>
      <c r="B1934" s="885" t="s">
        <v>16</v>
      </c>
      <c r="C1934" s="885" t="s">
        <v>19</v>
      </c>
      <c r="D1934" s="886">
        <v>39599</v>
      </c>
      <c r="E1934" s="889">
        <v>1130</v>
      </c>
    </row>
    <row r="1935" spans="1:5" ht="20.25">
      <c r="A1935" s="885"/>
      <c r="B1935" s="885" t="s">
        <v>16</v>
      </c>
      <c r="C1935" s="885" t="s">
        <v>19</v>
      </c>
      <c r="D1935" s="886">
        <v>39660</v>
      </c>
      <c r="E1935" s="889">
        <v>283</v>
      </c>
    </row>
    <row r="1936" spans="1:5" ht="20.25">
      <c r="A1936" s="885"/>
      <c r="B1936" s="885" t="s">
        <v>26</v>
      </c>
      <c r="C1936" s="885" t="s">
        <v>19</v>
      </c>
      <c r="D1936" s="886">
        <v>39691</v>
      </c>
      <c r="E1936" s="965">
        <v>-3600</v>
      </c>
    </row>
    <row r="1937" spans="1:6" ht="20.25">
      <c r="A1937" s="885"/>
      <c r="B1937" s="885" t="s">
        <v>16</v>
      </c>
      <c r="C1937" s="885" t="s">
        <v>17</v>
      </c>
      <c r="D1937" s="886">
        <v>39706</v>
      </c>
      <c r="E1937" s="889">
        <v>4527</v>
      </c>
    </row>
    <row r="1938" spans="1:6" ht="20.25">
      <c r="A1938" s="885"/>
      <c r="B1938" s="885" t="s">
        <v>34</v>
      </c>
      <c r="C1938" s="885" t="s">
        <v>17</v>
      </c>
      <c r="D1938" s="886">
        <v>39431</v>
      </c>
      <c r="E1938" s="965">
        <v>-16238</v>
      </c>
    </row>
    <row r="1939" spans="1:6" ht="20.25">
      <c r="A1939" s="885"/>
      <c r="B1939" s="885" t="s">
        <v>26</v>
      </c>
      <c r="C1939" s="885" t="s">
        <v>17</v>
      </c>
      <c r="D1939" s="886">
        <v>39859</v>
      </c>
      <c r="E1939" s="965">
        <v>-4200</v>
      </c>
    </row>
    <row r="1940" spans="1:6" ht="20.25">
      <c r="A1940" s="885"/>
      <c r="B1940" s="885" t="s">
        <v>26</v>
      </c>
      <c r="C1940" s="885" t="s">
        <v>19</v>
      </c>
      <c r="D1940" s="886">
        <v>39872</v>
      </c>
      <c r="E1940" s="965">
        <v>-1353</v>
      </c>
    </row>
    <row r="1941" spans="1:6" ht="20.25">
      <c r="A1941" s="885"/>
      <c r="B1941" s="885" t="s">
        <v>26</v>
      </c>
      <c r="C1941" s="885" t="s">
        <v>19</v>
      </c>
      <c r="D1941" s="886">
        <v>39903</v>
      </c>
      <c r="E1941" s="965">
        <v>-977</v>
      </c>
    </row>
    <row r="1942" spans="1:6" ht="20.25">
      <c r="A1942" s="885"/>
      <c r="B1942" s="885" t="s">
        <v>26</v>
      </c>
      <c r="C1942" s="885" t="s">
        <v>17</v>
      </c>
      <c r="D1942" s="886">
        <v>39948</v>
      </c>
      <c r="E1942" s="965">
        <v>-8794</v>
      </c>
    </row>
    <row r="1943" spans="1:6" ht="20.25">
      <c r="A1943" s="887"/>
      <c r="B1943" s="885" t="s">
        <v>34</v>
      </c>
      <c r="C1943" s="885" t="s">
        <v>19</v>
      </c>
      <c r="D1943" s="886">
        <v>39994</v>
      </c>
      <c r="E1943" s="990">
        <v>11388</v>
      </c>
    </row>
    <row r="1944" spans="1:6" ht="20.25">
      <c r="A1944" s="887"/>
      <c r="B1944" s="885" t="s">
        <v>16</v>
      </c>
      <c r="C1944" s="885" t="s">
        <v>19</v>
      </c>
      <c r="D1944" s="963">
        <v>40178</v>
      </c>
      <c r="E1944" s="990">
        <v>67768</v>
      </c>
    </row>
    <row r="1945" spans="1:6" ht="20.25">
      <c r="A1945" s="887"/>
      <c r="B1945" s="885" t="s">
        <v>106</v>
      </c>
      <c r="C1945" s="885" t="s">
        <v>77</v>
      </c>
      <c r="D1945" s="963">
        <v>40188</v>
      </c>
      <c r="E1945" s="965">
        <v>-510102</v>
      </c>
    </row>
    <row r="1946" spans="1:6" ht="20.25">
      <c r="A1946" s="887"/>
      <c r="B1946" s="885" t="s">
        <v>34</v>
      </c>
      <c r="C1946" s="885" t="s">
        <v>17</v>
      </c>
      <c r="D1946" s="963">
        <v>40344</v>
      </c>
      <c r="E1946" s="889">
        <v>104.3</v>
      </c>
    </row>
    <row r="1947" spans="1:6" ht="20.25">
      <c r="A1947" s="887"/>
      <c r="B1947" s="885" t="s">
        <v>225</v>
      </c>
      <c r="C1947" s="885" t="s">
        <v>19</v>
      </c>
      <c r="D1947" s="886">
        <v>40359</v>
      </c>
      <c r="E1947" s="965">
        <v>-6478.2</v>
      </c>
    </row>
    <row r="1948" spans="1:6" ht="20.25">
      <c r="A1948" s="887"/>
      <c r="B1948" s="885" t="s">
        <v>226</v>
      </c>
      <c r="C1948" s="885" t="s">
        <v>19</v>
      </c>
      <c r="D1948" s="886">
        <v>40390</v>
      </c>
      <c r="E1948" s="889">
        <v>106.5</v>
      </c>
    </row>
    <row r="1949" spans="1:6" ht="20.25">
      <c r="A1949" s="885"/>
      <c r="B1949" s="885" t="s">
        <v>28</v>
      </c>
      <c r="C1949" s="885" t="s">
        <v>17</v>
      </c>
      <c r="D1949" s="886">
        <v>40770</v>
      </c>
      <c r="E1949" s="889">
        <v>9000</v>
      </c>
    </row>
    <row r="1950" spans="1:6" ht="20.25">
      <c r="A1950" s="885"/>
      <c r="B1950" s="885" t="s">
        <v>20</v>
      </c>
      <c r="C1950" s="885" t="s">
        <v>19</v>
      </c>
      <c r="D1950" s="886">
        <v>41121</v>
      </c>
      <c r="E1950" s="1004">
        <v>-61689</v>
      </c>
    </row>
    <row r="1951" spans="1:6" ht="20.25">
      <c r="A1951" s="885"/>
      <c r="B1951" s="885" t="s">
        <v>20</v>
      </c>
      <c r="C1951" s="885" t="s">
        <v>17</v>
      </c>
      <c r="D1951" s="886">
        <v>43054</v>
      </c>
      <c r="E1951" s="889">
        <v>-18600</v>
      </c>
      <c r="F1951" s="882"/>
    </row>
    <row r="1952" spans="1:6" ht="21">
      <c r="A1952" s="885"/>
      <c r="B1952" s="923" t="s">
        <v>18</v>
      </c>
      <c r="C1952" s="885" t="s">
        <v>19</v>
      </c>
      <c r="D1952" s="886">
        <v>43250</v>
      </c>
      <c r="E1952" s="889">
        <v>2006637</v>
      </c>
      <c r="F1952" s="1217"/>
    </row>
    <row r="1953" spans="1:6" ht="21">
      <c r="A1953" s="885"/>
      <c r="B1953" s="923"/>
      <c r="C1953" s="885"/>
      <c r="D1953" s="886"/>
      <c r="E1953" s="889"/>
      <c r="F1953" s="1217"/>
    </row>
    <row r="1954" spans="1:6" ht="21">
      <c r="A1954" s="885"/>
      <c r="B1954" s="923"/>
      <c r="C1954" s="885"/>
      <c r="D1954" s="886"/>
      <c r="E1954" s="889"/>
      <c r="F1954" s="1217"/>
    </row>
    <row r="1955" spans="1:6" ht="21">
      <c r="A1955" s="885"/>
      <c r="B1955" s="923"/>
      <c r="C1955" s="885"/>
      <c r="D1955" s="886"/>
      <c r="E1955" s="889"/>
      <c r="F1955" s="1217"/>
    </row>
    <row r="1956" spans="1:6" ht="20.25">
      <c r="A1956" s="885"/>
      <c r="B1956" s="923"/>
      <c r="C1956" s="885"/>
      <c r="D1956" s="886"/>
      <c r="E1956" s="889"/>
      <c r="F1956" s="882"/>
    </row>
    <row r="1957" spans="1:6" ht="20.25">
      <c r="A1957" s="885"/>
      <c r="B1957" s="885"/>
      <c r="C1957" s="885"/>
      <c r="D1957" s="886"/>
      <c r="E1957" s="889"/>
      <c r="F1957" s="882"/>
    </row>
    <row r="1958" spans="1:6" ht="20.25">
      <c r="A1958" s="885"/>
      <c r="B1958" s="885"/>
      <c r="C1958" s="885"/>
      <c r="D1958" s="886"/>
      <c r="E1958" s="889"/>
      <c r="F1958" s="882"/>
    </row>
    <row r="1959" spans="1:6" ht="20.25">
      <c r="A1959" s="946"/>
      <c r="B1959" s="946"/>
      <c r="C1959" s="885"/>
      <c r="D1959" s="886"/>
      <c r="E1959" s="889"/>
      <c r="F1959" s="882"/>
    </row>
    <row r="1960" spans="1:6" ht="20.25">
      <c r="A1960" s="932"/>
      <c r="B1960" s="932"/>
      <c r="C1960" s="1238" t="s">
        <v>835</v>
      </c>
      <c r="D1960" s="1239"/>
      <c r="E1960" s="1068">
        <f>SUM(E1930:E1959)</f>
        <v>1415406.01</v>
      </c>
      <c r="F1960" s="882"/>
    </row>
    <row r="1961" spans="1:6" ht="20.25">
      <c r="A1961" s="934" t="s">
        <v>23</v>
      </c>
      <c r="B1961" s="932"/>
      <c r="C1961" s="1020"/>
      <c r="D1961" s="932"/>
      <c r="E1961" s="932"/>
      <c r="F1961" s="882"/>
    </row>
    <row r="1962" spans="1:6" ht="20.25">
      <c r="A1962" s="902" t="s">
        <v>0</v>
      </c>
      <c r="B1962" s="903"/>
      <c r="C1962" s="903"/>
      <c r="D1962" s="904"/>
      <c r="E1962" s="905"/>
      <c r="F1962" s="882"/>
    </row>
    <row r="1963" spans="1:6" ht="20.25">
      <c r="A1963" s="902" t="s">
        <v>1</v>
      </c>
      <c r="B1963" s="903"/>
      <c r="C1963" s="902" t="s">
        <v>2</v>
      </c>
      <c r="D1963" s="904"/>
      <c r="E1963" s="904"/>
      <c r="F1963" s="882"/>
    </row>
    <row r="1964" spans="1:6" ht="20.25">
      <c r="A1964" s="902"/>
      <c r="B1964" s="906"/>
      <c r="C1964" s="903"/>
      <c r="D1964" s="905"/>
      <c r="E1964" s="905"/>
      <c r="F1964" s="882"/>
    </row>
    <row r="1965" spans="1:6" ht="20.25">
      <c r="A1965" s="902"/>
      <c r="B1965" s="906"/>
      <c r="C1965" s="903"/>
      <c r="D1965" s="905"/>
      <c r="E1965" s="905"/>
      <c r="F1965" s="882"/>
    </row>
    <row r="1966" spans="1:6" ht="20.25">
      <c r="A1966" s="902" t="s">
        <v>3</v>
      </c>
      <c r="B1966" s="906"/>
      <c r="C1966" s="903"/>
      <c r="D1966" s="905"/>
      <c r="E1966" s="905"/>
      <c r="F1966" s="882"/>
    </row>
    <row r="1967" spans="1:6" ht="20.25">
      <c r="A1967" s="904"/>
      <c r="B1967" s="907"/>
      <c r="C1967" s="904"/>
      <c r="D1967" s="905"/>
      <c r="E1967" s="905"/>
      <c r="F1967" s="882"/>
    </row>
    <row r="1968" spans="1:6" ht="20.25">
      <c r="A1968" s="904" t="s">
        <v>227</v>
      </c>
      <c r="B1968" s="907"/>
      <c r="C1968" s="904"/>
      <c r="D1968" s="905"/>
      <c r="E1968" s="905"/>
      <c r="F1968" s="882"/>
    </row>
    <row r="1969" spans="1:6" ht="20.25">
      <c r="A1969" s="904" t="s">
        <v>5</v>
      </c>
      <c r="B1969" s="904"/>
      <c r="C1969" s="904"/>
      <c r="D1969" s="905"/>
      <c r="E1969" s="905"/>
      <c r="F1969" s="882"/>
    </row>
    <row r="1970" spans="1:6" ht="20.25">
      <c r="A1970" s="904" t="s">
        <v>6</v>
      </c>
      <c r="B1970" s="905"/>
      <c r="C1970" s="905"/>
      <c r="D1970" s="905"/>
      <c r="E1970" s="905"/>
      <c r="F1970" s="882"/>
    </row>
    <row r="1971" spans="1:6" ht="20.25">
      <c r="A1971" s="908" t="s">
        <v>7</v>
      </c>
      <c r="B1971" s="909" t="s">
        <v>8</v>
      </c>
      <c r="C1971" s="1238" t="s">
        <v>9</v>
      </c>
      <c r="D1971" s="1240"/>
      <c r="E1971" s="908" t="s">
        <v>10</v>
      </c>
      <c r="F1971" s="882"/>
    </row>
    <row r="1972" spans="1:6" ht="20.25">
      <c r="A1972" s="910"/>
      <c r="B1972" s="911" t="s">
        <v>11</v>
      </c>
      <c r="C1972" s="908"/>
      <c r="D1972" s="912"/>
      <c r="E1972" s="910" t="s">
        <v>12</v>
      </c>
      <c r="F1972" s="882"/>
    </row>
    <row r="1973" spans="1:6" ht="20.25">
      <c r="A1973" s="913"/>
      <c r="B1973" s="914"/>
      <c r="C1973" s="915" t="s">
        <v>13</v>
      </c>
      <c r="D1973" s="916" t="s">
        <v>14</v>
      </c>
      <c r="E1973" s="915"/>
      <c r="F1973" s="882"/>
    </row>
    <row r="1974" spans="1:6" ht="20.25">
      <c r="A1974" s="917" t="s">
        <v>228</v>
      </c>
      <c r="B1974" s="917" t="s">
        <v>229</v>
      </c>
      <c r="C1974" s="917" t="s">
        <v>230</v>
      </c>
      <c r="D1974" s="918">
        <v>40086</v>
      </c>
      <c r="E1974" s="964">
        <v>947.4</v>
      </c>
      <c r="F1974" s="882"/>
    </row>
    <row r="1975" spans="1:6" ht="20.25">
      <c r="A1975" s="885"/>
      <c r="B1975" s="885" t="s">
        <v>231</v>
      </c>
      <c r="C1975" s="885" t="s">
        <v>17</v>
      </c>
      <c r="D1975" s="886">
        <v>40678</v>
      </c>
      <c r="E1975" s="889">
        <v>200</v>
      </c>
      <c r="F1975" s="882"/>
    </row>
    <row r="1976" spans="1:6" ht="20.25">
      <c r="A1976" s="926"/>
      <c r="B1976" s="885" t="s">
        <v>232</v>
      </c>
      <c r="C1976" s="888" t="s">
        <v>19</v>
      </c>
      <c r="D1976" s="886">
        <v>41820</v>
      </c>
      <c r="E1976" s="965">
        <v>-480</v>
      </c>
      <c r="F1976" s="882"/>
    </row>
    <row r="1977" spans="1:6" ht="21">
      <c r="A1977" s="926"/>
      <c r="B1977" s="923" t="s">
        <v>73</v>
      </c>
      <c r="C1977" s="885" t="s">
        <v>781</v>
      </c>
      <c r="D1977" s="922">
        <v>43250</v>
      </c>
      <c r="E1977" s="890">
        <v>-829360</v>
      </c>
      <c r="F1977" s="1218" t="s">
        <v>856</v>
      </c>
    </row>
    <row r="1978" spans="1:6" ht="21">
      <c r="A1978" s="926"/>
      <c r="B1978" s="923" t="s">
        <v>18</v>
      </c>
      <c r="C1978" s="885" t="s">
        <v>17</v>
      </c>
      <c r="D1978" s="886">
        <v>43266</v>
      </c>
      <c r="E1978" s="889">
        <v>1062713</v>
      </c>
      <c r="F1978" s="1217"/>
    </row>
    <row r="1979" spans="1:6" ht="20.25">
      <c r="A1979" s="926"/>
      <c r="B1979" s="923" t="s">
        <v>18</v>
      </c>
      <c r="C1979" s="885" t="s">
        <v>19</v>
      </c>
      <c r="D1979" s="886">
        <v>43281</v>
      </c>
      <c r="E1979" s="889">
        <v>554795</v>
      </c>
      <c r="F1979" s="882"/>
    </row>
    <row r="1980" spans="1:6" ht="21">
      <c r="A1980" s="926"/>
      <c r="B1980" s="923" t="s">
        <v>73</v>
      </c>
      <c r="C1980" s="885" t="s">
        <v>854</v>
      </c>
      <c r="D1980" s="886">
        <v>43281</v>
      </c>
      <c r="E1980" s="889">
        <v>-27662.32</v>
      </c>
      <c r="F1980" s="1218" t="s">
        <v>856</v>
      </c>
    </row>
    <row r="1981" spans="1:6" ht="20.25">
      <c r="A1981" s="926"/>
      <c r="B1981" s="885"/>
      <c r="C1981" s="888"/>
      <c r="D1981" s="886"/>
      <c r="E1981" s="889"/>
      <c r="F1981" s="882"/>
    </row>
    <row r="1982" spans="1:6" ht="20.25">
      <c r="A1982" s="926"/>
      <c r="B1982" s="885"/>
      <c r="C1982" s="888"/>
      <c r="D1982" s="886"/>
      <c r="E1982" s="889"/>
      <c r="F1982" s="882"/>
    </row>
    <row r="1983" spans="1:6" ht="20.25">
      <c r="A1983" s="926"/>
      <c r="B1983" s="885"/>
      <c r="C1983" s="888"/>
      <c r="D1983" s="886"/>
      <c r="E1983" s="889"/>
    </row>
    <row r="1984" spans="1:6" ht="20.25">
      <c r="A1984" s="926"/>
      <c r="B1984" s="885"/>
      <c r="C1984" s="888"/>
      <c r="D1984" s="886"/>
      <c r="E1984" s="889" t="s">
        <v>37</v>
      </c>
    </row>
    <row r="1985" spans="1:5" ht="20.25">
      <c r="A1985" s="926"/>
      <c r="B1985" s="885"/>
      <c r="C1985" s="888"/>
      <c r="D1985" s="886"/>
      <c r="E1985" s="889"/>
    </row>
    <row r="1986" spans="1:5" ht="20.25">
      <c r="A1986" s="926"/>
      <c r="B1986" s="885"/>
      <c r="C1986" s="888"/>
      <c r="D1986" s="886"/>
      <c r="E1986" s="889"/>
    </row>
    <row r="1987" spans="1:5" ht="20.25">
      <c r="A1987" s="926"/>
      <c r="B1987" s="885"/>
      <c r="C1987" s="888"/>
      <c r="D1987" s="886"/>
      <c r="E1987" s="889"/>
    </row>
    <row r="1988" spans="1:5" ht="20.25">
      <c r="A1988" s="885"/>
      <c r="B1988" s="885"/>
      <c r="C1988" s="888"/>
      <c r="D1988" s="886"/>
      <c r="E1988" s="889"/>
    </row>
    <row r="1989" spans="1:5" ht="20.25">
      <c r="A1989" s="887"/>
      <c r="B1989" s="885"/>
      <c r="C1989" s="888"/>
      <c r="D1989" s="886"/>
      <c r="E1989" s="889"/>
    </row>
    <row r="1990" spans="1:5" ht="20.25">
      <c r="A1990" s="887"/>
      <c r="B1990" s="885"/>
      <c r="C1990" s="888"/>
      <c r="D1990" s="886"/>
      <c r="E1990" s="889"/>
    </row>
    <row r="1991" spans="1:5" ht="20.25">
      <c r="A1991" s="885"/>
      <c r="B1991" s="885"/>
      <c r="C1991" s="888"/>
      <c r="D1991" s="886"/>
      <c r="E1991" s="889"/>
    </row>
    <row r="1992" spans="1:5" ht="20.25">
      <c r="A1992" s="885"/>
      <c r="B1992" s="885"/>
      <c r="C1992" s="888"/>
      <c r="D1992" s="886"/>
      <c r="E1992" s="889"/>
    </row>
    <row r="1993" spans="1:5" ht="20.25">
      <c r="A1993" s="885"/>
      <c r="B1993" s="885"/>
      <c r="C1993" s="888"/>
      <c r="D1993" s="886"/>
      <c r="E1993" s="889"/>
    </row>
    <row r="1994" spans="1:5" ht="20.25">
      <c r="A1994" s="885"/>
      <c r="B1994" s="885"/>
      <c r="C1994" s="888"/>
      <c r="D1994" s="886"/>
      <c r="E1994" s="889"/>
    </row>
    <row r="1995" spans="1:5" ht="20.25">
      <c r="A1995" s="885"/>
      <c r="B1995" s="885"/>
      <c r="C1995" s="888"/>
      <c r="D1995" s="886"/>
      <c r="E1995" s="889"/>
    </row>
    <row r="1996" spans="1:5" ht="20.25">
      <c r="A1996" s="885"/>
      <c r="B1996" s="885"/>
      <c r="C1996" s="888"/>
      <c r="D1996" s="886"/>
      <c r="E1996" s="889"/>
    </row>
    <row r="1997" spans="1:5" ht="20.25">
      <c r="A1997" s="885"/>
      <c r="B1997" s="885"/>
      <c r="C1997" s="888"/>
      <c r="D1997" s="886"/>
      <c r="E1997" s="889"/>
    </row>
    <row r="1998" spans="1:5" ht="20.25">
      <c r="A1998" s="885"/>
      <c r="B1998" s="885"/>
      <c r="C1998" s="888"/>
      <c r="D1998" s="886"/>
      <c r="E1998" s="889"/>
    </row>
    <row r="1999" spans="1:5" ht="20.25">
      <c r="A1999" s="926"/>
      <c r="B1999" s="885"/>
      <c r="C1999" s="888"/>
      <c r="D1999" s="886"/>
      <c r="E1999" s="889"/>
    </row>
    <row r="2000" spans="1:5" ht="20.25">
      <c r="A2000" s="913"/>
      <c r="B2000" s="930"/>
      <c r="C2000" s="913"/>
      <c r="D2000" s="928"/>
      <c r="E2000" s="929"/>
    </row>
    <row r="2001" spans="1:5" ht="20.25">
      <c r="A2001" s="931"/>
      <c r="B2001" s="932"/>
      <c r="C2001" s="1238" t="s">
        <v>835</v>
      </c>
      <c r="D2001" s="1239"/>
      <c r="E2001" s="941">
        <f>SUM(E1974:E1990)</f>
        <v>761153.08000000007</v>
      </c>
    </row>
    <row r="2002" spans="1:5" ht="20.25">
      <c r="A2002" s="934" t="s">
        <v>23</v>
      </c>
      <c r="B2002" s="898"/>
      <c r="C2002" s="899"/>
      <c r="D2002" s="898"/>
      <c r="E2002" s="900"/>
    </row>
    <row r="2003" spans="1:5" ht="20.25">
      <c r="A2003" s="902" t="s">
        <v>0</v>
      </c>
      <c r="B2003" s="903"/>
      <c r="C2003" s="903"/>
      <c r="D2003" s="904"/>
      <c r="E2003" s="905"/>
    </row>
    <row r="2004" spans="1:5" ht="20.25">
      <c r="A2004" s="902" t="s">
        <v>1</v>
      </c>
      <c r="B2004" s="903"/>
      <c r="C2004" s="902" t="s">
        <v>2</v>
      </c>
      <c r="D2004" s="904"/>
      <c r="E2004" s="904"/>
    </row>
    <row r="2005" spans="1:5" ht="20.25">
      <c r="A2005" s="902"/>
      <c r="B2005" s="906"/>
      <c r="C2005" s="903"/>
      <c r="D2005" s="905"/>
      <c r="E2005" s="905"/>
    </row>
    <row r="2006" spans="1:5" ht="20.25">
      <c r="A2006" s="902"/>
      <c r="B2006" s="906"/>
      <c r="C2006" s="903"/>
      <c r="D2006" s="905"/>
      <c r="E2006" s="905"/>
    </row>
    <row r="2007" spans="1:5" ht="20.25">
      <c r="A2007" s="902" t="s">
        <v>3</v>
      </c>
      <c r="B2007" s="906"/>
      <c r="C2007" s="903"/>
      <c r="D2007" s="905"/>
      <c r="E2007" s="905"/>
    </row>
    <row r="2008" spans="1:5" ht="20.25">
      <c r="A2008" s="904"/>
      <c r="B2008" s="907"/>
      <c r="C2008" s="904"/>
      <c r="D2008" s="905"/>
      <c r="E2008" s="905"/>
    </row>
    <row r="2009" spans="1:5" ht="20.25">
      <c r="A2009" s="904" t="s">
        <v>233</v>
      </c>
      <c r="B2009" s="907"/>
      <c r="C2009" s="904"/>
      <c r="D2009" s="905"/>
      <c r="E2009" s="905"/>
    </row>
    <row r="2010" spans="1:5" ht="20.25">
      <c r="A2010" s="904" t="s">
        <v>5</v>
      </c>
      <c r="B2010" s="904"/>
      <c r="C2010" s="904"/>
      <c r="D2010" s="905"/>
      <c r="E2010" s="905"/>
    </row>
    <row r="2011" spans="1:5" ht="20.25">
      <c r="A2011" s="904" t="s">
        <v>6</v>
      </c>
      <c r="B2011" s="905"/>
      <c r="C2011" s="905"/>
      <c r="D2011" s="905"/>
      <c r="E2011" s="905"/>
    </row>
    <row r="2012" spans="1:5" ht="20.25">
      <c r="A2012" s="908" t="s">
        <v>7</v>
      </c>
      <c r="B2012" s="909" t="s">
        <v>8</v>
      </c>
      <c r="C2012" s="1238" t="s">
        <v>9</v>
      </c>
      <c r="D2012" s="1240"/>
      <c r="E2012" s="908" t="s">
        <v>10</v>
      </c>
    </row>
    <row r="2013" spans="1:5" ht="20.25">
      <c r="A2013" s="910"/>
      <c r="B2013" s="911" t="s">
        <v>11</v>
      </c>
      <c r="C2013" s="908"/>
      <c r="D2013" s="912"/>
      <c r="E2013" s="910" t="s">
        <v>12</v>
      </c>
    </row>
    <row r="2014" spans="1:5" ht="20.25">
      <c r="A2014" s="913"/>
      <c r="B2014" s="914"/>
      <c r="C2014" s="915" t="s">
        <v>13</v>
      </c>
      <c r="D2014" s="916" t="s">
        <v>14</v>
      </c>
      <c r="E2014" s="915"/>
    </row>
    <row r="2015" spans="1:5" ht="20.25">
      <c r="A2015" s="917" t="s">
        <v>234</v>
      </c>
      <c r="B2015" s="917" t="s">
        <v>26</v>
      </c>
      <c r="C2015" s="885" t="s">
        <v>17</v>
      </c>
      <c r="D2015" s="918">
        <v>39187</v>
      </c>
      <c r="E2015" s="970">
        <v>-1168</v>
      </c>
    </row>
    <row r="2016" spans="1:5" ht="20.25">
      <c r="A2016" s="885"/>
      <c r="B2016" s="885" t="s">
        <v>26</v>
      </c>
      <c r="C2016" s="885" t="s">
        <v>19</v>
      </c>
      <c r="D2016" s="886">
        <v>39447</v>
      </c>
      <c r="E2016" s="965">
        <v>-900</v>
      </c>
    </row>
    <row r="2017" spans="1:5" ht="20.25">
      <c r="A2017" s="887"/>
      <c r="B2017" s="885" t="s">
        <v>26</v>
      </c>
      <c r="C2017" s="885" t="s">
        <v>19</v>
      </c>
      <c r="D2017" s="886">
        <v>39478</v>
      </c>
      <c r="E2017" s="965">
        <v>-289</v>
      </c>
    </row>
    <row r="2018" spans="1:5" ht="20.25">
      <c r="A2018" s="887"/>
      <c r="B2018" s="885" t="s">
        <v>26</v>
      </c>
      <c r="C2018" s="885" t="s">
        <v>19</v>
      </c>
      <c r="D2018" s="886">
        <v>39478</v>
      </c>
      <c r="E2018" s="965">
        <v>-200</v>
      </c>
    </row>
    <row r="2019" spans="1:5" ht="20.25">
      <c r="A2019" s="887"/>
      <c r="B2019" s="885" t="s">
        <v>26</v>
      </c>
      <c r="C2019" s="885" t="s">
        <v>17</v>
      </c>
      <c r="D2019" s="886">
        <v>39522</v>
      </c>
      <c r="E2019" s="889">
        <v>163.71</v>
      </c>
    </row>
    <row r="2020" spans="1:5" ht="20.25">
      <c r="A2020" s="887"/>
      <c r="B2020" s="885" t="s">
        <v>26</v>
      </c>
      <c r="C2020" s="885" t="s">
        <v>19</v>
      </c>
      <c r="D2020" s="886">
        <v>39568</v>
      </c>
      <c r="E2020" s="889">
        <v>100.7</v>
      </c>
    </row>
    <row r="2021" spans="1:5" ht="20.25">
      <c r="A2021" s="887"/>
      <c r="B2021" s="885" t="s">
        <v>26</v>
      </c>
      <c r="C2021" s="885" t="s">
        <v>19</v>
      </c>
      <c r="D2021" s="886">
        <v>39599</v>
      </c>
      <c r="E2021" s="965">
        <v>-1332</v>
      </c>
    </row>
    <row r="2022" spans="1:5" ht="20.25">
      <c r="A2022" s="887"/>
      <c r="B2022" s="885" t="s">
        <v>16</v>
      </c>
      <c r="C2022" s="885" t="s">
        <v>19</v>
      </c>
      <c r="D2022" s="886">
        <v>39660</v>
      </c>
      <c r="E2022" s="889">
        <v>3608</v>
      </c>
    </row>
    <row r="2023" spans="1:5" ht="20.25">
      <c r="A2023" s="887"/>
      <c r="B2023" s="885" t="s">
        <v>16</v>
      </c>
      <c r="C2023" s="885" t="s">
        <v>17</v>
      </c>
      <c r="D2023" s="886">
        <v>39706</v>
      </c>
      <c r="E2023" s="889">
        <v>126</v>
      </c>
    </row>
    <row r="2024" spans="1:5" ht="20.25">
      <c r="A2024" s="887"/>
      <c r="B2024" s="885" t="s">
        <v>26</v>
      </c>
      <c r="C2024" s="885" t="s">
        <v>19</v>
      </c>
      <c r="D2024" s="886">
        <v>39782</v>
      </c>
      <c r="E2024" s="965">
        <v>-160</v>
      </c>
    </row>
    <row r="2025" spans="1:5" ht="20.25">
      <c r="A2025" s="887"/>
      <c r="B2025" s="885" t="s">
        <v>34</v>
      </c>
      <c r="C2025" s="885" t="s">
        <v>17</v>
      </c>
      <c r="D2025" s="886">
        <v>39431</v>
      </c>
      <c r="E2025" s="889">
        <v>323.5</v>
      </c>
    </row>
    <row r="2026" spans="1:5" ht="20.25">
      <c r="A2026" s="887"/>
      <c r="B2026" s="885" t="s">
        <v>34</v>
      </c>
      <c r="C2026" s="885" t="s">
        <v>19</v>
      </c>
      <c r="D2026" s="886">
        <v>39447</v>
      </c>
      <c r="E2026" s="965">
        <v>-241.11</v>
      </c>
    </row>
    <row r="2027" spans="1:5" ht="20.25">
      <c r="A2027" s="887"/>
      <c r="B2027" s="885" t="s">
        <v>26</v>
      </c>
      <c r="C2027" s="885" t="s">
        <v>19</v>
      </c>
      <c r="D2027" s="886">
        <v>39872</v>
      </c>
      <c r="E2027" s="965">
        <v>-698</v>
      </c>
    </row>
    <row r="2028" spans="1:5" ht="20.25">
      <c r="A2028" s="887"/>
      <c r="B2028" s="885" t="s">
        <v>26</v>
      </c>
      <c r="C2028" s="885" t="s">
        <v>19</v>
      </c>
      <c r="D2028" s="886">
        <v>39903</v>
      </c>
      <c r="E2028" s="965">
        <v>-9302.75</v>
      </c>
    </row>
    <row r="2029" spans="1:5" ht="20.25">
      <c r="A2029" s="887"/>
      <c r="B2029" s="885" t="s">
        <v>34</v>
      </c>
      <c r="C2029" s="885" t="s">
        <v>17</v>
      </c>
      <c r="D2029" s="886">
        <v>39948</v>
      </c>
      <c r="E2029" s="990">
        <v>543</v>
      </c>
    </row>
    <row r="2030" spans="1:5" ht="20.25">
      <c r="A2030" s="887"/>
      <c r="B2030" s="885" t="s">
        <v>34</v>
      </c>
      <c r="C2030" s="885" t="s">
        <v>17</v>
      </c>
      <c r="D2030" s="886">
        <v>39979</v>
      </c>
      <c r="E2030" s="965">
        <v>-349.8</v>
      </c>
    </row>
    <row r="2031" spans="1:5" ht="20.25">
      <c r="A2031" s="887"/>
      <c r="B2031" s="885" t="s">
        <v>16</v>
      </c>
      <c r="C2031" s="885" t="s">
        <v>17</v>
      </c>
      <c r="D2031" s="886">
        <v>40040</v>
      </c>
      <c r="E2031" s="990">
        <v>100</v>
      </c>
    </row>
    <row r="2032" spans="1:5" ht="20.25">
      <c r="A2032" s="885"/>
      <c r="B2032" s="885" t="s">
        <v>16</v>
      </c>
      <c r="C2032" s="885" t="s">
        <v>19</v>
      </c>
      <c r="D2032" s="886">
        <v>40178</v>
      </c>
      <c r="E2032" s="990">
        <v>1046</v>
      </c>
    </row>
    <row r="2033" spans="1:6" ht="20.25">
      <c r="A2033" s="887"/>
      <c r="B2033" s="885" t="s">
        <v>20</v>
      </c>
      <c r="C2033" s="885" t="s">
        <v>17</v>
      </c>
      <c r="D2033" s="886">
        <v>40224</v>
      </c>
      <c r="E2033" s="965">
        <v>-414.1</v>
      </c>
    </row>
    <row r="2034" spans="1:6" ht="20.25">
      <c r="A2034" s="887"/>
      <c r="B2034" s="885"/>
      <c r="C2034" s="885"/>
      <c r="D2034" s="886"/>
      <c r="E2034" s="889">
        <v>2</v>
      </c>
    </row>
    <row r="2035" spans="1:6" ht="20.25">
      <c r="A2035" s="887"/>
      <c r="B2035" s="888"/>
      <c r="C2035" s="885"/>
      <c r="D2035" s="922"/>
      <c r="E2035" s="889"/>
    </row>
    <row r="2036" spans="1:6" ht="20.25">
      <c r="A2036" s="887"/>
      <c r="B2036" s="888"/>
      <c r="C2036" s="885"/>
      <c r="D2036" s="922"/>
      <c r="E2036" s="889"/>
    </row>
    <row r="2037" spans="1:6" ht="20.25">
      <c r="A2037" s="887"/>
      <c r="B2037" s="888"/>
      <c r="C2037" s="885"/>
      <c r="D2037" s="922"/>
      <c r="E2037" s="889"/>
    </row>
    <row r="2038" spans="1:6" ht="20.25">
      <c r="A2038" s="887"/>
      <c r="B2038" s="888"/>
      <c r="C2038" s="885"/>
      <c r="D2038" s="922"/>
      <c r="E2038" s="889"/>
    </row>
    <row r="2039" spans="1:6" ht="20.25">
      <c r="A2039" s="887"/>
      <c r="B2039" s="888"/>
      <c r="C2039" s="885"/>
      <c r="D2039" s="922"/>
      <c r="E2039" s="889"/>
    </row>
    <row r="2040" spans="1:6" ht="20.25">
      <c r="A2040" s="887"/>
      <c r="B2040" s="888"/>
      <c r="C2040" s="885"/>
      <c r="D2040" s="922"/>
      <c r="E2040" s="889"/>
    </row>
    <row r="2041" spans="1:6" ht="20.25">
      <c r="A2041" s="913"/>
      <c r="B2041" s="930"/>
      <c r="C2041" s="913"/>
      <c r="D2041" s="928"/>
      <c r="E2041" s="929"/>
    </row>
    <row r="2042" spans="1:6" ht="20.25">
      <c r="A2042" s="931"/>
      <c r="B2042" s="932"/>
      <c r="C2042" s="1238" t="s">
        <v>801</v>
      </c>
      <c r="D2042" s="1239"/>
      <c r="E2042" s="941">
        <v>-9041.85</v>
      </c>
    </row>
    <row r="2043" spans="1:6" ht="20.25">
      <c r="A2043" s="934" t="s">
        <v>23</v>
      </c>
      <c r="B2043" s="932"/>
      <c r="C2043" s="932"/>
      <c r="D2043" s="932"/>
      <c r="E2043" s="932"/>
    </row>
    <row r="2044" spans="1:6" ht="20.25">
      <c r="A2044" s="902" t="s">
        <v>0</v>
      </c>
      <c r="B2044" s="903"/>
      <c r="C2044" s="903"/>
      <c r="D2044" s="904"/>
      <c r="E2044" s="905"/>
    </row>
    <row r="2045" spans="1:6" ht="20.25">
      <c r="A2045" s="902" t="s">
        <v>1</v>
      </c>
      <c r="B2045" s="903"/>
      <c r="C2045" s="902" t="s">
        <v>2</v>
      </c>
      <c r="D2045" s="904"/>
      <c r="E2045" s="904"/>
    </row>
    <row r="2046" spans="1:6" ht="20.25">
      <c r="A2046" s="902"/>
      <c r="B2046" s="906"/>
      <c r="C2046" s="903"/>
      <c r="D2046" s="905"/>
      <c r="E2046" s="905"/>
    </row>
    <row r="2047" spans="1:6" ht="20.25">
      <c r="A2047" s="902" t="s">
        <v>3</v>
      </c>
      <c r="B2047" s="906"/>
      <c r="C2047" s="903"/>
      <c r="D2047" s="905"/>
      <c r="E2047" s="905"/>
      <c r="F2047" s="882"/>
    </row>
    <row r="2048" spans="1:6" ht="20.25">
      <c r="A2048" s="904"/>
      <c r="B2048" s="907"/>
      <c r="C2048" s="904"/>
      <c r="D2048" s="905"/>
      <c r="E2048" s="905"/>
      <c r="F2048" s="882"/>
    </row>
    <row r="2049" spans="1:6" ht="20.25">
      <c r="A2049" s="904" t="s">
        <v>235</v>
      </c>
      <c r="B2049" s="907"/>
      <c r="C2049" s="904"/>
      <c r="D2049" s="905"/>
      <c r="E2049" s="905"/>
      <c r="F2049" s="882"/>
    </row>
    <row r="2050" spans="1:6" ht="20.25">
      <c r="A2050" s="904" t="s">
        <v>5</v>
      </c>
      <c r="B2050" s="904"/>
      <c r="C2050" s="904"/>
      <c r="D2050" s="905"/>
      <c r="E2050" s="905"/>
      <c r="F2050" s="882"/>
    </row>
    <row r="2051" spans="1:6" ht="20.25">
      <c r="A2051" s="904" t="s">
        <v>6</v>
      </c>
      <c r="B2051" s="905"/>
      <c r="C2051" s="905"/>
      <c r="D2051" s="905"/>
      <c r="E2051" s="905"/>
      <c r="F2051" s="882"/>
    </row>
    <row r="2052" spans="1:6" ht="20.25">
      <c r="A2052" s="908" t="s">
        <v>7</v>
      </c>
      <c r="B2052" s="909" t="s">
        <v>8</v>
      </c>
      <c r="C2052" s="1238" t="s">
        <v>9</v>
      </c>
      <c r="D2052" s="1240"/>
      <c r="E2052" s="908" t="s">
        <v>10</v>
      </c>
      <c r="F2052" s="882"/>
    </row>
    <row r="2053" spans="1:6" ht="20.25">
      <c r="A2053" s="910"/>
      <c r="B2053" s="911" t="s">
        <v>11</v>
      </c>
      <c r="C2053" s="908"/>
      <c r="D2053" s="912"/>
      <c r="E2053" s="910" t="s">
        <v>12</v>
      </c>
      <c r="F2053" s="882"/>
    </row>
    <row r="2054" spans="1:6" ht="20.25">
      <c r="A2054" s="913"/>
      <c r="B2054" s="914"/>
      <c r="C2054" s="915" t="s">
        <v>13</v>
      </c>
      <c r="D2054" s="916" t="s">
        <v>14</v>
      </c>
      <c r="E2054" s="915"/>
      <c r="F2054" s="882"/>
    </row>
    <row r="2055" spans="1:6" ht="20.25">
      <c r="A2055" s="917" t="s">
        <v>236</v>
      </c>
      <c r="B2055" s="917" t="s">
        <v>26</v>
      </c>
      <c r="C2055" s="885" t="s">
        <v>19</v>
      </c>
      <c r="D2055" s="918">
        <v>38441</v>
      </c>
      <c r="E2055" s="970">
        <v>-15998.18</v>
      </c>
      <c r="F2055" s="882"/>
    </row>
    <row r="2056" spans="1:6" ht="20.25">
      <c r="A2056" s="885"/>
      <c r="B2056" s="885" t="s">
        <v>26</v>
      </c>
      <c r="C2056" s="885" t="s">
        <v>17</v>
      </c>
      <c r="D2056" s="886">
        <v>38822</v>
      </c>
      <c r="E2056" s="965">
        <v>-6428.3</v>
      </c>
      <c r="F2056" s="882"/>
    </row>
    <row r="2057" spans="1:6" ht="20.25">
      <c r="A2057" s="887"/>
      <c r="B2057" s="885" t="s">
        <v>26</v>
      </c>
      <c r="C2057" s="885" t="s">
        <v>17</v>
      </c>
      <c r="D2057" s="886">
        <v>38913</v>
      </c>
      <c r="E2057" s="965">
        <v>-1282.68</v>
      </c>
      <c r="F2057" s="882"/>
    </row>
    <row r="2058" spans="1:6" ht="20.25">
      <c r="A2058" s="887"/>
      <c r="B2058" s="885" t="s">
        <v>34</v>
      </c>
      <c r="C2058" s="885" t="s">
        <v>17</v>
      </c>
      <c r="D2058" s="886">
        <v>39797</v>
      </c>
      <c r="E2058" s="965">
        <v>-100.95</v>
      </c>
      <c r="F2058" s="882"/>
    </row>
    <row r="2059" spans="1:6" ht="20.25">
      <c r="A2059" s="926"/>
      <c r="B2059" s="885" t="s">
        <v>20</v>
      </c>
      <c r="C2059" s="885" t="s">
        <v>17</v>
      </c>
      <c r="D2059" s="886">
        <v>41136</v>
      </c>
      <c r="E2059" s="965">
        <v>-10000</v>
      </c>
      <c r="F2059" s="882"/>
    </row>
    <row r="2060" spans="1:6" ht="21">
      <c r="A2060" s="926"/>
      <c r="B2060" s="885" t="s">
        <v>34</v>
      </c>
      <c r="C2060" s="885" t="s">
        <v>17</v>
      </c>
      <c r="D2060" s="922">
        <v>43266</v>
      </c>
      <c r="E2060" s="889">
        <v>445291</v>
      </c>
      <c r="F2060" s="1217"/>
    </row>
    <row r="2061" spans="1:6" ht="21">
      <c r="A2061" s="926"/>
      <c r="B2061" s="885" t="s">
        <v>34</v>
      </c>
      <c r="C2061" s="885" t="s">
        <v>19</v>
      </c>
      <c r="D2061" s="922">
        <v>43281</v>
      </c>
      <c r="E2061" s="889">
        <v>585251</v>
      </c>
      <c r="F2061" s="1217"/>
    </row>
    <row r="2062" spans="1:6" ht="21">
      <c r="A2062" s="926"/>
      <c r="B2062" s="885"/>
      <c r="C2062" s="885"/>
      <c r="D2062" s="922"/>
      <c r="E2062" s="889"/>
      <c r="F2062" s="1217"/>
    </row>
    <row r="2063" spans="1:6" ht="20.25">
      <c r="A2063" s="926"/>
      <c r="B2063" s="992"/>
      <c r="C2063" s="885"/>
      <c r="D2063" s="1022"/>
      <c r="E2063" s="889"/>
    </row>
    <row r="2064" spans="1:6" ht="20.25">
      <c r="A2064" s="926"/>
      <c r="B2064" s="911"/>
      <c r="C2064" s="910"/>
      <c r="D2064" s="1023"/>
      <c r="E2064" s="889"/>
    </row>
    <row r="2065" spans="1:5" ht="20.25">
      <c r="A2065" s="926"/>
      <c r="B2065" s="911"/>
      <c r="C2065" s="910"/>
      <c r="D2065" s="1023"/>
      <c r="E2065" s="889"/>
    </row>
    <row r="2066" spans="1:5" ht="20.25">
      <c r="A2066" s="926"/>
      <c r="B2066" s="911"/>
      <c r="C2066" s="910"/>
      <c r="D2066" s="1023"/>
      <c r="E2066" s="889"/>
    </row>
    <row r="2067" spans="1:5" ht="20.25">
      <c r="A2067" s="926"/>
      <c r="B2067" s="911"/>
      <c r="C2067" s="910"/>
      <c r="D2067" s="1023"/>
      <c r="E2067" s="889"/>
    </row>
    <row r="2068" spans="1:5" ht="20.25">
      <c r="A2068" s="885"/>
      <c r="B2068" s="885"/>
      <c r="C2068" s="885"/>
      <c r="D2068" s="886"/>
      <c r="E2068" s="889"/>
    </row>
    <row r="2069" spans="1:5" ht="20.25">
      <c r="A2069" s="885"/>
      <c r="B2069" s="885"/>
      <c r="C2069" s="885"/>
      <c r="D2069" s="886"/>
      <c r="E2069" s="889"/>
    </row>
    <row r="2070" spans="1:5" ht="20.25">
      <c r="A2070" s="887"/>
      <c r="B2070" s="885"/>
      <c r="C2070" s="885"/>
      <c r="D2070" s="886"/>
      <c r="E2070" s="889"/>
    </row>
    <row r="2071" spans="1:5" ht="20.25">
      <c r="A2071" s="887"/>
      <c r="B2071" s="885"/>
      <c r="C2071" s="885"/>
      <c r="D2071" s="886"/>
      <c r="E2071" s="889"/>
    </row>
    <row r="2072" spans="1:5" ht="20.25">
      <c r="A2072" s="887"/>
      <c r="B2072" s="885"/>
      <c r="C2072" s="885"/>
      <c r="D2072" s="886"/>
      <c r="E2072" s="889"/>
    </row>
    <row r="2073" spans="1:5" ht="20.25">
      <c r="A2073" s="887"/>
      <c r="B2073" s="885"/>
      <c r="C2073" s="885"/>
      <c r="D2073" s="886"/>
      <c r="E2073" s="889"/>
    </row>
    <row r="2074" spans="1:5" ht="20.25">
      <c r="A2074" s="885"/>
      <c r="B2074" s="923"/>
      <c r="C2074" s="885"/>
      <c r="D2074" s="924"/>
      <c r="E2074" s="889"/>
    </row>
    <row r="2075" spans="1:5" ht="20.25">
      <c r="A2075" s="885"/>
      <c r="B2075" s="923"/>
      <c r="C2075" s="885"/>
      <c r="D2075" s="924"/>
      <c r="E2075" s="889"/>
    </row>
    <row r="2076" spans="1:5" ht="20.25">
      <c r="A2076" s="885"/>
      <c r="B2076" s="923"/>
      <c r="C2076" s="885"/>
      <c r="D2076" s="924"/>
      <c r="E2076" s="889"/>
    </row>
    <row r="2077" spans="1:5" ht="20.25">
      <c r="A2077" s="885"/>
      <c r="B2077" s="923"/>
      <c r="C2077" s="885"/>
      <c r="D2077" s="924"/>
      <c r="E2077" s="889"/>
    </row>
    <row r="2078" spans="1:5" ht="20.25">
      <c r="A2078" s="885"/>
      <c r="B2078" s="923"/>
      <c r="C2078" s="885"/>
      <c r="D2078" s="924"/>
      <c r="E2078" s="889"/>
    </row>
    <row r="2079" spans="1:5" ht="20.25">
      <c r="A2079" s="885"/>
      <c r="B2079" s="923"/>
      <c r="C2079" s="885"/>
      <c r="D2079" s="924"/>
      <c r="E2079" s="889"/>
    </row>
    <row r="2080" spans="1:5" ht="20.25">
      <c r="A2080" s="885"/>
      <c r="B2080" s="923"/>
      <c r="C2080" s="885"/>
      <c r="D2080" s="924"/>
      <c r="E2080" s="889"/>
    </row>
    <row r="2081" spans="1:6" ht="20.25">
      <c r="A2081" s="926"/>
      <c r="B2081" s="927"/>
      <c r="C2081" s="926"/>
      <c r="D2081" s="928"/>
      <c r="E2081" s="889"/>
    </row>
    <row r="2082" spans="1:6" ht="20.25">
      <c r="A2082" s="913"/>
      <c r="B2082" s="930"/>
      <c r="C2082" s="913"/>
      <c r="D2082" s="928"/>
      <c r="E2082" s="929"/>
    </row>
    <row r="2083" spans="1:6" ht="20.25">
      <c r="A2083" s="931"/>
      <c r="B2083" s="932"/>
      <c r="C2083" s="1238" t="s">
        <v>801</v>
      </c>
      <c r="D2083" s="1239"/>
      <c r="E2083" s="941">
        <f>SUM(E2055:E2070)</f>
        <v>996731.89</v>
      </c>
    </row>
    <row r="2084" spans="1:6" ht="20.25">
      <c r="A2084" s="934" t="s">
        <v>23</v>
      </c>
      <c r="B2084" s="905"/>
      <c r="C2084" s="905"/>
      <c r="D2084" s="905"/>
      <c r="E2084" s="905"/>
    </row>
    <row r="2085" spans="1:6" ht="20.25">
      <c r="A2085" s="902" t="s">
        <v>0</v>
      </c>
      <c r="B2085" s="903"/>
      <c r="C2085" s="903"/>
      <c r="D2085" s="904"/>
      <c r="E2085" s="905"/>
    </row>
    <row r="2086" spans="1:6" ht="20.25">
      <c r="A2086" s="902" t="s">
        <v>1</v>
      </c>
      <c r="B2086" s="903"/>
      <c r="C2086" s="902" t="s">
        <v>2</v>
      </c>
      <c r="D2086" s="904"/>
      <c r="E2086" s="904"/>
    </row>
    <row r="2087" spans="1:6" ht="20.25">
      <c r="A2087" s="902"/>
      <c r="B2087" s="906"/>
      <c r="C2087" s="903"/>
      <c r="D2087" s="905"/>
      <c r="E2087" s="905"/>
    </row>
    <row r="2088" spans="1:6" ht="20.25">
      <c r="A2088" s="902"/>
      <c r="B2088" s="906"/>
      <c r="C2088" s="903"/>
      <c r="D2088" s="905"/>
      <c r="E2088" s="905"/>
    </row>
    <row r="2089" spans="1:6" ht="20.25">
      <c r="A2089" s="902" t="s">
        <v>3</v>
      </c>
      <c r="B2089" s="906"/>
      <c r="C2089" s="903"/>
      <c r="D2089" s="905"/>
      <c r="E2089" s="905"/>
    </row>
    <row r="2090" spans="1:6" ht="20.25">
      <c r="A2090" s="904"/>
      <c r="B2090" s="907"/>
      <c r="C2090" s="904"/>
      <c r="D2090" s="905"/>
      <c r="E2090" s="905"/>
    </row>
    <row r="2091" spans="1:6" ht="20.25">
      <c r="A2091" s="904" t="s">
        <v>237</v>
      </c>
      <c r="B2091" s="907"/>
      <c r="C2091" s="904"/>
      <c r="D2091" s="905"/>
      <c r="E2091" s="905"/>
    </row>
    <row r="2092" spans="1:6" ht="20.25">
      <c r="A2092" s="904" t="s">
        <v>5</v>
      </c>
      <c r="B2092" s="904"/>
      <c r="C2092" s="904"/>
      <c r="D2092" s="905"/>
      <c r="E2092" s="905"/>
    </row>
    <row r="2093" spans="1:6" ht="20.25">
      <c r="A2093" s="904" t="s">
        <v>6</v>
      </c>
      <c r="B2093" s="905"/>
      <c r="C2093" s="905"/>
      <c r="D2093" s="905"/>
      <c r="E2093" s="905"/>
    </row>
    <row r="2094" spans="1:6" ht="20.25">
      <c r="A2094" s="908" t="s">
        <v>7</v>
      </c>
      <c r="B2094" s="909" t="s">
        <v>8</v>
      </c>
      <c r="C2094" s="1238" t="s">
        <v>9</v>
      </c>
      <c r="D2094" s="1240"/>
      <c r="E2094" s="908" t="s">
        <v>10</v>
      </c>
    </row>
    <row r="2095" spans="1:6" ht="20.25">
      <c r="A2095" s="910"/>
      <c r="B2095" s="911" t="s">
        <v>11</v>
      </c>
      <c r="C2095" s="908"/>
      <c r="D2095" s="912"/>
      <c r="E2095" s="910" t="s">
        <v>12</v>
      </c>
      <c r="F2095" s="882"/>
    </row>
    <row r="2096" spans="1:6" ht="20.25">
      <c r="A2096" s="913"/>
      <c r="B2096" s="914"/>
      <c r="C2096" s="915" t="s">
        <v>13</v>
      </c>
      <c r="D2096" s="916" t="s">
        <v>14</v>
      </c>
      <c r="E2096" s="915"/>
      <c r="F2096" s="882"/>
    </row>
    <row r="2097" spans="1:6" ht="20.25">
      <c r="A2097" s="917" t="s">
        <v>238</v>
      </c>
      <c r="B2097" s="917" t="s">
        <v>239</v>
      </c>
      <c r="C2097" s="885" t="s">
        <v>19</v>
      </c>
      <c r="D2097" s="918">
        <v>37651</v>
      </c>
      <c r="E2097" s="970">
        <v>-4234.42</v>
      </c>
      <c r="F2097" s="882"/>
    </row>
    <row r="2098" spans="1:6" ht="20.25">
      <c r="A2098" s="885"/>
      <c r="B2098" s="885" t="s">
        <v>239</v>
      </c>
      <c r="C2098" s="885" t="s">
        <v>19</v>
      </c>
      <c r="D2098" s="886">
        <v>38929</v>
      </c>
      <c r="E2098" s="965">
        <v>-6102.4</v>
      </c>
      <c r="F2098" s="882"/>
    </row>
    <row r="2099" spans="1:6" ht="20.25">
      <c r="A2099" s="926"/>
      <c r="B2099" s="885" t="s">
        <v>239</v>
      </c>
      <c r="C2099" s="885" t="s">
        <v>19</v>
      </c>
      <c r="D2099" s="886">
        <v>41851</v>
      </c>
      <c r="E2099" s="965">
        <v>-100</v>
      </c>
      <c r="F2099" s="882"/>
    </row>
    <row r="2100" spans="1:6" ht="21">
      <c r="A2100" s="926"/>
      <c r="B2100" s="923" t="s">
        <v>73</v>
      </c>
      <c r="C2100" s="1237" t="s">
        <v>808</v>
      </c>
      <c r="D2100" s="922">
        <v>43250</v>
      </c>
      <c r="E2100" s="889">
        <v>-3452.14</v>
      </c>
      <c r="F2100" s="1217" t="s">
        <v>817</v>
      </c>
    </row>
    <row r="2101" spans="1:6" ht="20.25">
      <c r="A2101" s="926"/>
      <c r="B2101" s="885" t="s">
        <v>34</v>
      </c>
      <c r="C2101" s="885" t="s">
        <v>19</v>
      </c>
      <c r="D2101" s="922">
        <v>43281</v>
      </c>
      <c r="E2101" s="889">
        <v>113680</v>
      </c>
      <c r="F2101" s="882"/>
    </row>
    <row r="2102" spans="1:6" ht="20.25">
      <c r="A2102" s="926"/>
      <c r="B2102" s="885"/>
      <c r="C2102" s="885"/>
      <c r="D2102" s="1022"/>
      <c r="E2102" s="889"/>
      <c r="F2102" s="882"/>
    </row>
    <row r="2103" spans="1:6" ht="20.25">
      <c r="A2103" s="926"/>
      <c r="B2103" s="885"/>
      <c r="C2103" s="885"/>
      <c r="D2103" s="1022"/>
      <c r="E2103" s="889"/>
      <c r="F2103" s="882"/>
    </row>
    <row r="2104" spans="1:6" ht="20.25">
      <c r="A2104" s="926"/>
      <c r="B2104" s="885"/>
      <c r="C2104" s="885"/>
      <c r="D2104" s="1022"/>
      <c r="E2104" s="889"/>
      <c r="F2104" s="882"/>
    </row>
    <row r="2105" spans="1:6" ht="20.25">
      <c r="A2105" s="926"/>
      <c r="B2105" s="885"/>
      <c r="C2105" s="885"/>
      <c r="D2105" s="1022"/>
      <c r="E2105" s="889"/>
      <c r="F2105" s="882"/>
    </row>
    <row r="2106" spans="1:6" ht="20.25">
      <c r="A2106" s="926"/>
      <c r="B2106" s="885"/>
      <c r="C2106" s="885"/>
      <c r="D2106" s="1022"/>
      <c r="E2106" s="889"/>
      <c r="F2106" s="882"/>
    </row>
    <row r="2107" spans="1:6" ht="20.25">
      <c r="A2107" s="926"/>
      <c r="B2107" s="885"/>
      <c r="C2107" s="885"/>
      <c r="D2107" s="1022"/>
      <c r="E2107" s="889"/>
      <c r="F2107" s="882"/>
    </row>
    <row r="2108" spans="1:6" ht="20.25">
      <c r="A2108" s="926"/>
      <c r="B2108" s="885"/>
      <c r="C2108" s="885"/>
      <c r="D2108" s="1022"/>
      <c r="E2108" s="889"/>
      <c r="F2108" s="882"/>
    </row>
    <row r="2109" spans="1:6" ht="20.25">
      <c r="A2109" s="885"/>
      <c r="B2109" s="885"/>
      <c r="C2109" s="885"/>
      <c r="D2109" s="1022"/>
      <c r="E2109" s="889"/>
      <c r="F2109" s="882"/>
    </row>
    <row r="2110" spans="1:6" ht="20.25">
      <c r="A2110" s="885"/>
      <c r="B2110" s="885"/>
      <c r="C2110" s="885"/>
      <c r="D2110" s="1022"/>
      <c r="E2110" s="889"/>
      <c r="F2110" s="882"/>
    </row>
    <row r="2111" spans="1:6" ht="20.25">
      <c r="A2111" s="887"/>
      <c r="B2111" s="885"/>
      <c r="C2111" s="885"/>
      <c r="D2111" s="1022"/>
      <c r="E2111" s="889"/>
    </row>
    <row r="2112" spans="1:6" ht="20.25">
      <c r="A2112" s="887"/>
      <c r="B2112" s="885"/>
      <c r="C2112" s="885"/>
      <c r="D2112" s="1022"/>
      <c r="E2112" s="889"/>
    </row>
    <row r="2113" spans="1:5" ht="20.25">
      <c r="A2113" s="887"/>
      <c r="B2113" s="885"/>
      <c r="C2113" s="885"/>
      <c r="D2113" s="1022"/>
      <c r="E2113" s="889"/>
    </row>
    <row r="2114" spans="1:5" ht="20.25">
      <c r="A2114" s="887"/>
      <c r="B2114" s="885"/>
      <c r="C2114" s="885"/>
      <c r="D2114" s="1022"/>
      <c r="E2114" s="889"/>
    </row>
    <row r="2115" spans="1:5" ht="20.25">
      <c r="A2115" s="885"/>
      <c r="B2115" s="885"/>
      <c r="C2115" s="885"/>
      <c r="D2115" s="1022"/>
      <c r="E2115" s="889"/>
    </row>
    <row r="2116" spans="1:5" ht="20.25">
      <c r="A2116" s="885"/>
      <c r="B2116" s="885"/>
      <c r="C2116" s="885"/>
      <c r="D2116" s="1022"/>
      <c r="E2116" s="889"/>
    </row>
    <row r="2117" spans="1:5" ht="20.25">
      <c r="A2117" s="885"/>
      <c r="B2117" s="885"/>
      <c r="C2117" s="885"/>
      <c r="D2117" s="1022"/>
      <c r="E2117" s="889"/>
    </row>
    <row r="2118" spans="1:5" ht="20.25">
      <c r="A2118" s="885"/>
      <c r="B2118" s="885"/>
      <c r="C2118" s="885"/>
      <c r="D2118" s="1022"/>
      <c r="E2118" s="889"/>
    </row>
    <row r="2119" spans="1:5" ht="20.25">
      <c r="A2119" s="885"/>
      <c r="B2119" s="885"/>
      <c r="C2119" s="885"/>
      <c r="D2119" s="1022"/>
      <c r="E2119" s="889"/>
    </row>
    <row r="2120" spans="1:5" ht="20.25">
      <c r="A2120" s="885"/>
      <c r="B2120" s="885"/>
      <c r="C2120" s="885"/>
      <c r="D2120" s="1022"/>
      <c r="E2120" s="889"/>
    </row>
    <row r="2121" spans="1:5" ht="20.25">
      <c r="A2121" s="885"/>
      <c r="B2121" s="885"/>
      <c r="C2121" s="885"/>
      <c r="D2121" s="1022"/>
      <c r="E2121" s="889"/>
    </row>
    <row r="2122" spans="1:5" ht="20.25">
      <c r="A2122" s="885"/>
      <c r="B2122" s="885"/>
      <c r="C2122" s="885"/>
      <c r="D2122" s="886"/>
      <c r="E2122" s="889"/>
    </row>
    <row r="2123" spans="1:5" ht="20.25">
      <c r="A2123" s="913"/>
      <c r="B2123" s="946"/>
      <c r="C2123" s="946"/>
      <c r="D2123" s="947"/>
      <c r="E2123" s="889"/>
    </row>
    <row r="2124" spans="1:5" ht="20.25">
      <c r="A2124" s="931"/>
      <c r="B2124" s="932"/>
      <c r="C2124" s="1238" t="s">
        <v>835</v>
      </c>
      <c r="D2124" s="1239"/>
      <c r="E2124" s="941">
        <f>SUM(E2097:E2123)</f>
        <v>99791.040000000008</v>
      </c>
    </row>
    <row r="2125" spans="1:5" ht="20.25">
      <c r="A2125" s="934" t="s">
        <v>23</v>
      </c>
      <c r="B2125" s="911"/>
      <c r="C2125" s="911"/>
      <c r="D2125" s="911"/>
      <c r="E2125" s="943"/>
    </row>
    <row r="2126" spans="1:5" ht="20.25">
      <c r="A2126" s="902" t="s">
        <v>0</v>
      </c>
      <c r="B2126" s="903"/>
      <c r="C2126" s="903"/>
      <c r="D2126" s="904"/>
      <c r="E2126" s="905"/>
    </row>
    <row r="2127" spans="1:5" ht="20.25">
      <c r="A2127" s="902" t="s">
        <v>1</v>
      </c>
      <c r="B2127" s="903"/>
      <c r="C2127" s="902" t="s">
        <v>2</v>
      </c>
      <c r="D2127" s="904"/>
      <c r="E2127" s="904"/>
    </row>
    <row r="2128" spans="1:5" ht="20.25">
      <c r="A2128" s="902"/>
      <c r="B2128" s="906"/>
      <c r="C2128" s="903"/>
      <c r="D2128" s="905"/>
      <c r="E2128" s="905"/>
    </row>
    <row r="2129" spans="1:6" ht="20.25">
      <c r="A2129" s="902"/>
      <c r="B2129" s="906"/>
      <c r="C2129" s="903"/>
      <c r="D2129" s="905"/>
      <c r="E2129" s="905"/>
    </row>
    <row r="2130" spans="1:6" ht="20.25">
      <c r="A2130" s="902" t="s">
        <v>3</v>
      </c>
      <c r="B2130" s="906"/>
      <c r="C2130" s="903"/>
      <c r="D2130" s="905"/>
      <c r="E2130" s="905"/>
    </row>
    <row r="2131" spans="1:6" ht="20.25">
      <c r="A2131" s="904"/>
      <c r="B2131" s="907"/>
      <c r="C2131" s="904"/>
      <c r="D2131" s="905"/>
      <c r="E2131" s="905"/>
    </row>
    <row r="2132" spans="1:6" ht="20.25">
      <c r="A2132" s="904" t="s">
        <v>240</v>
      </c>
      <c r="B2132" s="907"/>
      <c r="C2132" s="904"/>
      <c r="D2132" s="905"/>
      <c r="E2132" s="905"/>
    </row>
    <row r="2133" spans="1:6" ht="20.25">
      <c r="A2133" s="904" t="s">
        <v>5</v>
      </c>
      <c r="B2133" s="904"/>
      <c r="C2133" s="904"/>
      <c r="D2133" s="905"/>
      <c r="E2133" s="905"/>
    </row>
    <row r="2134" spans="1:6" ht="20.25">
      <c r="A2134" s="904" t="s">
        <v>6</v>
      </c>
      <c r="B2134" s="905"/>
      <c r="C2134" s="905"/>
      <c r="D2134" s="905"/>
      <c r="E2134" s="905"/>
    </row>
    <row r="2135" spans="1:6" ht="20.25">
      <c r="A2135" s="908" t="s">
        <v>7</v>
      </c>
      <c r="B2135" s="909" t="s">
        <v>8</v>
      </c>
      <c r="C2135" s="1238" t="s">
        <v>9</v>
      </c>
      <c r="D2135" s="1239"/>
      <c r="E2135" s="908" t="s">
        <v>10</v>
      </c>
    </row>
    <row r="2136" spans="1:6" ht="20.25">
      <c r="A2136" s="910"/>
      <c r="B2136" s="911" t="s">
        <v>11</v>
      </c>
      <c r="C2136" s="908"/>
      <c r="D2136" s="912"/>
      <c r="E2136" s="910" t="s">
        <v>12</v>
      </c>
    </row>
    <row r="2137" spans="1:6" ht="20.25">
      <c r="A2137" s="913"/>
      <c r="B2137" s="914"/>
      <c r="C2137" s="915" t="s">
        <v>13</v>
      </c>
      <c r="D2137" s="916" t="s">
        <v>14</v>
      </c>
      <c r="E2137" s="915"/>
    </row>
    <row r="2138" spans="1:6" ht="20.25">
      <c r="A2138" s="972" t="s">
        <v>241</v>
      </c>
      <c r="B2138" s="917" t="s">
        <v>26</v>
      </c>
      <c r="C2138" s="885" t="s">
        <v>19</v>
      </c>
      <c r="D2138" s="918">
        <v>38990</v>
      </c>
      <c r="E2138" s="970">
        <v>-2991</v>
      </c>
    </row>
    <row r="2139" spans="1:6" ht="20.25">
      <c r="A2139" s="885"/>
      <c r="B2139" s="885" t="s">
        <v>26</v>
      </c>
      <c r="C2139" s="885" t="s">
        <v>19</v>
      </c>
      <c r="D2139" s="886">
        <v>39691</v>
      </c>
      <c r="E2139" s="965">
        <v>-2520</v>
      </c>
    </row>
    <row r="2140" spans="1:6" ht="20.25">
      <c r="A2140" s="887"/>
      <c r="B2140" s="885" t="s">
        <v>16</v>
      </c>
      <c r="C2140" s="885" t="s">
        <v>19</v>
      </c>
      <c r="D2140" s="886">
        <v>39933</v>
      </c>
      <c r="E2140" s="889">
        <v>8910</v>
      </c>
    </row>
    <row r="2141" spans="1:6" ht="20.25">
      <c r="A2141" s="887"/>
      <c r="B2141" s="885" t="s">
        <v>16</v>
      </c>
      <c r="C2141" s="885" t="s">
        <v>17</v>
      </c>
      <c r="D2141" s="886">
        <v>39948</v>
      </c>
      <c r="E2141" s="889">
        <v>200.3</v>
      </c>
    </row>
    <row r="2142" spans="1:6" ht="20.25">
      <c r="A2142" s="887"/>
      <c r="B2142" s="885" t="s">
        <v>26</v>
      </c>
      <c r="C2142" s="885" t="s">
        <v>19</v>
      </c>
      <c r="D2142" s="886">
        <v>39963</v>
      </c>
      <c r="E2142" s="965">
        <v>-6131.7</v>
      </c>
    </row>
    <row r="2143" spans="1:6" ht="20.25">
      <c r="A2143" s="887"/>
      <c r="B2143" s="885" t="s">
        <v>16</v>
      </c>
      <c r="C2143" s="885" t="s">
        <v>19</v>
      </c>
      <c r="D2143" s="886">
        <v>40056</v>
      </c>
      <c r="E2143" s="889">
        <v>6120</v>
      </c>
      <c r="F2143" s="882"/>
    </row>
    <row r="2144" spans="1:6" ht="20.25">
      <c r="A2144" s="887"/>
      <c r="B2144" s="885" t="s">
        <v>28</v>
      </c>
      <c r="C2144" s="885" t="s">
        <v>17</v>
      </c>
      <c r="D2144" s="886">
        <v>40344</v>
      </c>
      <c r="E2144" s="889">
        <v>3513.1</v>
      </c>
      <c r="F2144" s="882"/>
    </row>
    <row r="2145" spans="1:6" ht="20.25">
      <c r="A2145" s="926"/>
      <c r="B2145" s="885" t="s">
        <v>200</v>
      </c>
      <c r="C2145" s="885"/>
      <c r="D2145" s="886">
        <v>42735</v>
      </c>
      <c r="E2145" s="889">
        <v>32778.03</v>
      </c>
      <c r="F2145" s="882"/>
    </row>
    <row r="2146" spans="1:6" ht="20.25">
      <c r="A2146" s="926"/>
      <c r="B2146" s="885" t="s">
        <v>200</v>
      </c>
      <c r="C2146" s="885"/>
      <c r="D2146" s="886">
        <v>42766</v>
      </c>
      <c r="E2146" s="966">
        <v>-6154.2</v>
      </c>
      <c r="F2146" s="882"/>
    </row>
    <row r="2147" spans="1:6" ht="21" customHeight="1">
      <c r="A2147" s="887"/>
      <c r="B2147" s="923" t="s">
        <v>18</v>
      </c>
      <c r="C2147" s="885" t="s">
        <v>19</v>
      </c>
      <c r="D2147" s="922">
        <v>43250</v>
      </c>
      <c r="E2147" s="890">
        <v>1321931</v>
      </c>
      <c r="F2147" s="1552">
        <v>45954</v>
      </c>
    </row>
    <row r="2148" spans="1:6" ht="21" customHeight="1">
      <c r="A2148" s="885"/>
      <c r="B2148" s="923" t="s">
        <v>73</v>
      </c>
      <c r="C2148" s="885" t="s">
        <v>767</v>
      </c>
      <c r="D2148" s="922">
        <v>43281</v>
      </c>
      <c r="E2148" s="890">
        <v>-1367885</v>
      </c>
      <c r="F2148" s="1552"/>
    </row>
    <row r="2149" spans="1:6" ht="21">
      <c r="A2149" s="887"/>
      <c r="B2149" s="923" t="s">
        <v>18</v>
      </c>
      <c r="C2149" s="885" t="s">
        <v>19</v>
      </c>
      <c r="D2149" s="922">
        <v>43266</v>
      </c>
      <c r="E2149" s="889">
        <v>1182383</v>
      </c>
      <c r="F2149" s="1217"/>
    </row>
    <row r="2150" spans="1:6" ht="21">
      <c r="A2150" s="885"/>
      <c r="B2150" s="923" t="s">
        <v>18</v>
      </c>
      <c r="C2150" s="885" t="s">
        <v>19</v>
      </c>
      <c r="D2150" s="922" t="s">
        <v>844</v>
      </c>
      <c r="E2150" s="889">
        <v>1802807</v>
      </c>
      <c r="F2150" s="1217"/>
    </row>
    <row r="2151" spans="1:6" ht="21" customHeight="1">
      <c r="A2151" s="926"/>
      <c r="B2151" s="923" t="s">
        <v>73</v>
      </c>
      <c r="C2151" s="885" t="s">
        <v>767</v>
      </c>
      <c r="D2151" s="922">
        <v>43281</v>
      </c>
      <c r="E2151" s="890">
        <v>-752175</v>
      </c>
      <c r="F2151" s="1553">
        <v>3705</v>
      </c>
    </row>
    <row r="2152" spans="1:6" ht="21" customHeight="1">
      <c r="A2152" s="926"/>
      <c r="B2152" s="923" t="s">
        <v>73</v>
      </c>
      <c r="C2152" s="885" t="s">
        <v>767</v>
      </c>
      <c r="D2152" s="922">
        <v>43281</v>
      </c>
      <c r="E2152" s="890">
        <v>-477990</v>
      </c>
      <c r="F2152" s="1553"/>
    </row>
    <row r="2153" spans="1:6" ht="21" customHeight="1">
      <c r="A2153" s="887"/>
      <c r="B2153" s="923" t="s">
        <v>73</v>
      </c>
      <c r="C2153" s="885" t="s">
        <v>767</v>
      </c>
      <c r="D2153" s="922">
        <v>43281</v>
      </c>
      <c r="E2153" s="890">
        <v>-42857.11</v>
      </c>
      <c r="F2153" s="1553"/>
    </row>
    <row r="2154" spans="1:6" ht="20.25">
      <c r="A2154" s="885"/>
      <c r="B2154" s="923" t="s">
        <v>73</v>
      </c>
      <c r="C2154" s="885" t="s">
        <v>767</v>
      </c>
      <c r="D2154" s="922">
        <v>43250</v>
      </c>
      <c r="E2154" s="1215">
        <v>-882118</v>
      </c>
      <c r="F2154" s="1554" t="s">
        <v>858</v>
      </c>
    </row>
    <row r="2155" spans="1:6" ht="20.25">
      <c r="A2155" s="885"/>
      <c r="B2155" s="923" t="s">
        <v>73</v>
      </c>
      <c r="C2155" s="885" t="s">
        <v>767</v>
      </c>
      <c r="D2155" s="922">
        <v>43250</v>
      </c>
      <c r="E2155" s="1192">
        <v>-990000</v>
      </c>
      <c r="F2155" s="1554"/>
    </row>
    <row r="2156" spans="1:6" ht="20.25">
      <c r="A2156" s="885"/>
      <c r="B2156" s="923"/>
      <c r="C2156" s="885"/>
      <c r="D2156" s="922"/>
      <c r="E2156" s="889">
        <v>-49</v>
      </c>
      <c r="F2156" s="882"/>
    </row>
    <row r="2157" spans="1:6" ht="20.25">
      <c r="A2157" s="885"/>
      <c r="B2157" s="923"/>
      <c r="C2157" s="885"/>
      <c r="D2157" s="922"/>
      <c r="E2157" s="889"/>
      <c r="F2157" s="882"/>
    </row>
    <row r="2158" spans="1:6" ht="20.25">
      <c r="A2158" s="885"/>
      <c r="B2158" s="923"/>
      <c r="C2158" s="885"/>
      <c r="D2158" s="922"/>
      <c r="E2158" s="889"/>
      <c r="F2158" s="882"/>
    </row>
    <row r="2159" spans="1:6" ht="20.25">
      <c r="A2159" s="887"/>
      <c r="B2159" s="923"/>
      <c r="C2159" s="885"/>
      <c r="D2159" s="922"/>
      <c r="E2159" s="889"/>
    </row>
    <row r="2160" spans="1:6" ht="20.25">
      <c r="A2160" s="885"/>
      <c r="B2160" s="923"/>
      <c r="C2160" s="885"/>
      <c r="D2160" s="924"/>
      <c r="E2160" s="889"/>
    </row>
    <row r="2161" spans="1:5" ht="20.25">
      <c r="A2161" s="885"/>
      <c r="B2161" s="923"/>
      <c r="C2161" s="885"/>
      <c r="D2161" s="924"/>
      <c r="E2161" s="889"/>
    </row>
    <row r="2162" spans="1:5" ht="20.25">
      <c r="A2162" s="926"/>
      <c r="B2162" s="927"/>
      <c r="C2162" s="926"/>
      <c r="D2162" s="928"/>
      <c r="E2162" s="889"/>
    </row>
    <row r="2163" spans="1:5" ht="20.25">
      <c r="A2163" s="913"/>
      <c r="B2163" s="930"/>
      <c r="C2163" s="913"/>
      <c r="D2163" s="928"/>
      <c r="E2163" s="929"/>
    </row>
    <row r="2164" spans="1:5" ht="20.25">
      <c r="A2164" s="931"/>
      <c r="B2164" s="932"/>
      <c r="C2164" s="1238" t="s">
        <v>835</v>
      </c>
      <c r="D2164" s="1239"/>
      <c r="E2164" s="941">
        <f>SUM(E2138:E2163)</f>
        <v>-172228.57999999984</v>
      </c>
    </row>
    <row r="2165" spans="1:5" ht="20.25">
      <c r="A2165" s="934" t="s">
        <v>23</v>
      </c>
      <c r="B2165" s="905"/>
      <c r="C2165" s="905"/>
      <c r="D2165" s="905"/>
      <c r="E2165" s="905"/>
    </row>
    <row r="2166" spans="1:5" ht="20.25">
      <c r="A2166" s="902" t="s">
        <v>0</v>
      </c>
      <c r="B2166" s="903"/>
      <c r="C2166" s="903"/>
      <c r="D2166" s="904"/>
      <c r="E2166" s="905"/>
    </row>
    <row r="2167" spans="1:5" ht="20.25">
      <c r="A2167" s="902" t="s">
        <v>1</v>
      </c>
      <c r="B2167" s="903"/>
      <c r="C2167" s="902" t="s">
        <v>2</v>
      </c>
      <c r="D2167" s="904"/>
      <c r="E2167" s="904"/>
    </row>
    <row r="2168" spans="1:5" ht="20.25">
      <c r="A2168" s="902"/>
      <c r="B2168" s="906"/>
      <c r="C2168" s="903"/>
      <c r="D2168" s="905"/>
      <c r="E2168" s="905"/>
    </row>
    <row r="2169" spans="1:5" ht="20.25">
      <c r="A2169" s="902"/>
      <c r="B2169" s="906"/>
      <c r="C2169" s="903"/>
      <c r="D2169" s="905"/>
      <c r="E2169" s="905"/>
    </row>
    <row r="2170" spans="1:5" ht="20.25">
      <c r="A2170" s="902" t="s">
        <v>3</v>
      </c>
      <c r="B2170" s="906"/>
      <c r="C2170" s="903"/>
      <c r="D2170" s="905"/>
      <c r="E2170" s="905"/>
    </row>
    <row r="2171" spans="1:5" ht="20.25">
      <c r="A2171" s="904"/>
      <c r="B2171" s="907"/>
      <c r="C2171" s="904"/>
      <c r="D2171" s="905"/>
      <c r="E2171" s="905"/>
    </row>
    <row r="2172" spans="1:5" ht="20.25">
      <c r="A2172" s="904" t="s">
        <v>242</v>
      </c>
      <c r="B2172" s="907"/>
      <c r="C2172" s="904"/>
      <c r="D2172" s="905"/>
      <c r="E2172" s="905"/>
    </row>
    <row r="2173" spans="1:5" ht="20.25">
      <c r="A2173" s="904" t="s">
        <v>5</v>
      </c>
      <c r="B2173" s="904"/>
      <c r="C2173" s="904"/>
      <c r="D2173" s="905"/>
      <c r="E2173" s="905"/>
    </row>
    <row r="2174" spans="1:5" ht="20.25">
      <c r="A2174" s="904" t="s">
        <v>6</v>
      </c>
      <c r="B2174" s="905"/>
      <c r="C2174" s="905"/>
      <c r="D2174" s="905"/>
      <c r="E2174" s="905"/>
    </row>
    <row r="2175" spans="1:5" ht="20.25">
      <c r="A2175" s="908" t="s">
        <v>7</v>
      </c>
      <c r="B2175" s="909" t="s">
        <v>8</v>
      </c>
      <c r="C2175" s="1238" t="s">
        <v>9</v>
      </c>
      <c r="D2175" s="1240"/>
      <c r="E2175" s="908" t="s">
        <v>10</v>
      </c>
    </row>
    <row r="2176" spans="1:5" ht="20.25">
      <c r="A2176" s="910"/>
      <c r="B2176" s="911" t="s">
        <v>11</v>
      </c>
      <c r="C2176" s="908"/>
      <c r="D2176" s="912"/>
      <c r="E2176" s="910" t="s">
        <v>12</v>
      </c>
    </row>
    <row r="2177" spans="1:5" ht="20.25">
      <c r="A2177" s="913"/>
      <c r="B2177" s="914"/>
      <c r="C2177" s="915" t="s">
        <v>13</v>
      </c>
      <c r="D2177" s="916" t="s">
        <v>14</v>
      </c>
      <c r="E2177" s="915"/>
    </row>
    <row r="2178" spans="1:5" ht="20.25">
      <c r="A2178" s="917" t="s">
        <v>243</v>
      </c>
      <c r="B2178" s="917" t="s">
        <v>26</v>
      </c>
      <c r="C2178" s="885" t="s">
        <v>17</v>
      </c>
      <c r="D2178" s="918">
        <v>39036</v>
      </c>
      <c r="E2178" s="970">
        <v>-481.87</v>
      </c>
    </row>
    <row r="2179" spans="1:5" ht="20.25">
      <c r="A2179" s="885"/>
      <c r="B2179" s="885" t="s">
        <v>16</v>
      </c>
      <c r="C2179" s="885" t="s">
        <v>19</v>
      </c>
      <c r="D2179" s="886">
        <v>39233</v>
      </c>
      <c r="E2179" s="889">
        <v>703</v>
      </c>
    </row>
    <row r="2180" spans="1:5" ht="20.25">
      <c r="A2180" s="885"/>
      <c r="B2180" s="885" t="s">
        <v>26</v>
      </c>
      <c r="C2180" s="885" t="s">
        <v>17</v>
      </c>
      <c r="D2180" s="886">
        <v>39278</v>
      </c>
      <c r="E2180" s="965">
        <v>-381</v>
      </c>
    </row>
    <row r="2181" spans="1:5" ht="20.25">
      <c r="A2181" s="885"/>
      <c r="B2181" s="885" t="s">
        <v>26</v>
      </c>
      <c r="C2181" s="885" t="s">
        <v>19</v>
      </c>
      <c r="D2181" s="886">
        <v>39386</v>
      </c>
      <c r="E2181" s="965">
        <v>-26638</v>
      </c>
    </row>
    <row r="2182" spans="1:5" ht="20.25">
      <c r="A2182" s="885"/>
      <c r="B2182" s="885" t="s">
        <v>16</v>
      </c>
      <c r="C2182" s="885" t="s">
        <v>19</v>
      </c>
      <c r="D2182" s="886">
        <v>39386</v>
      </c>
      <c r="E2182" s="889">
        <v>585</v>
      </c>
    </row>
    <row r="2183" spans="1:5" ht="20.25">
      <c r="A2183" s="885"/>
      <c r="B2183" s="885" t="s">
        <v>26</v>
      </c>
      <c r="C2183" s="885" t="s">
        <v>17</v>
      </c>
      <c r="D2183" s="886">
        <v>39401</v>
      </c>
      <c r="E2183" s="965">
        <v>-900</v>
      </c>
    </row>
    <row r="2184" spans="1:5" ht="20.25">
      <c r="A2184" s="885"/>
      <c r="B2184" s="1024" t="s">
        <v>106</v>
      </c>
      <c r="C2184" s="885" t="s">
        <v>244</v>
      </c>
      <c r="D2184" s="886">
        <v>39538</v>
      </c>
      <c r="E2184" s="965">
        <v>-16764</v>
      </c>
    </row>
    <row r="2185" spans="1:5" ht="20.25">
      <c r="A2185" s="885"/>
      <c r="B2185" s="885" t="s">
        <v>26</v>
      </c>
      <c r="C2185" s="885" t="s">
        <v>17</v>
      </c>
      <c r="D2185" s="886">
        <v>39553</v>
      </c>
      <c r="E2185" s="965">
        <v>-229.87</v>
      </c>
    </row>
    <row r="2186" spans="1:5" ht="20.25">
      <c r="A2186" s="885"/>
      <c r="B2186" s="885" t="s">
        <v>26</v>
      </c>
      <c r="C2186" s="885" t="s">
        <v>19</v>
      </c>
      <c r="D2186" s="886">
        <v>39568</v>
      </c>
      <c r="E2186" s="965">
        <v>-899.37</v>
      </c>
    </row>
    <row r="2187" spans="1:5" ht="20.25">
      <c r="A2187" s="885"/>
      <c r="B2187" s="885" t="s">
        <v>16</v>
      </c>
      <c r="C2187" s="885" t="s">
        <v>19</v>
      </c>
      <c r="D2187" s="886">
        <v>39844</v>
      </c>
      <c r="E2187" s="889">
        <v>960</v>
      </c>
    </row>
    <row r="2188" spans="1:5" ht="20.25">
      <c r="A2188" s="885"/>
      <c r="B2188" s="885" t="s">
        <v>26</v>
      </c>
      <c r="C2188" s="885" t="s">
        <v>17</v>
      </c>
      <c r="D2188" s="886">
        <v>39859</v>
      </c>
      <c r="E2188" s="965">
        <v>-34385.25</v>
      </c>
    </row>
    <row r="2189" spans="1:5" ht="20.25">
      <c r="A2189" s="885"/>
      <c r="B2189" s="885" t="s">
        <v>26</v>
      </c>
      <c r="C2189" s="885" t="s">
        <v>19</v>
      </c>
      <c r="D2189" s="886">
        <v>39872</v>
      </c>
      <c r="E2189" s="965">
        <v>-3000</v>
      </c>
    </row>
    <row r="2190" spans="1:5" ht="20.25">
      <c r="A2190" s="885"/>
      <c r="B2190" s="885" t="s">
        <v>26</v>
      </c>
      <c r="C2190" s="885" t="s">
        <v>17</v>
      </c>
      <c r="D2190" s="886">
        <v>39887</v>
      </c>
      <c r="E2190" s="965">
        <v>-12613</v>
      </c>
    </row>
    <row r="2191" spans="1:5" ht="20.25">
      <c r="A2191" s="885"/>
      <c r="B2191" s="885" t="s">
        <v>26</v>
      </c>
      <c r="C2191" s="885" t="s">
        <v>17</v>
      </c>
      <c r="D2191" s="886">
        <v>39887</v>
      </c>
      <c r="E2191" s="965">
        <v>-833</v>
      </c>
    </row>
    <row r="2192" spans="1:5" ht="20.25">
      <c r="A2192" s="885"/>
      <c r="B2192" s="885" t="s">
        <v>26</v>
      </c>
      <c r="C2192" s="885" t="s">
        <v>19</v>
      </c>
      <c r="D2192" s="886">
        <v>39903</v>
      </c>
      <c r="E2192" s="965">
        <v>-3000</v>
      </c>
    </row>
    <row r="2193" spans="1:5" ht="20.25">
      <c r="A2193" s="885"/>
      <c r="B2193" s="885" t="s">
        <v>16</v>
      </c>
      <c r="C2193" s="885" t="s">
        <v>19</v>
      </c>
      <c r="D2193" s="886">
        <v>39933</v>
      </c>
      <c r="E2193" s="889">
        <v>61115.5</v>
      </c>
    </row>
    <row r="2194" spans="1:5" ht="20.25">
      <c r="A2194" s="887"/>
      <c r="B2194" s="885" t="s">
        <v>16</v>
      </c>
      <c r="C2194" s="885" t="s">
        <v>17</v>
      </c>
      <c r="D2194" s="886">
        <v>39948</v>
      </c>
      <c r="E2194" s="889">
        <v>50593.5</v>
      </c>
    </row>
    <row r="2195" spans="1:5" ht="20.25">
      <c r="A2195" s="887"/>
      <c r="B2195" s="885" t="s">
        <v>26</v>
      </c>
      <c r="C2195" s="885" t="s">
        <v>19</v>
      </c>
      <c r="D2195" s="886">
        <v>39964</v>
      </c>
      <c r="E2195" s="965">
        <v>-2980</v>
      </c>
    </row>
    <row r="2196" spans="1:5" ht="20.25">
      <c r="A2196" s="887"/>
      <c r="B2196" s="885" t="s">
        <v>26</v>
      </c>
      <c r="C2196" s="885" t="s">
        <v>17</v>
      </c>
      <c r="D2196" s="886">
        <v>39979</v>
      </c>
      <c r="E2196" s="965">
        <v>-7500</v>
      </c>
    </row>
    <row r="2197" spans="1:5" ht="20.25">
      <c r="A2197" s="887"/>
      <c r="B2197" s="885" t="s">
        <v>26</v>
      </c>
      <c r="C2197" s="885" t="s">
        <v>19</v>
      </c>
      <c r="D2197" s="886">
        <v>39994</v>
      </c>
      <c r="E2197" s="965">
        <v>-3000</v>
      </c>
    </row>
    <row r="2198" spans="1:5" ht="20.25">
      <c r="A2198" s="887"/>
      <c r="B2198" s="885" t="s">
        <v>26</v>
      </c>
      <c r="C2198" s="885" t="s">
        <v>19</v>
      </c>
      <c r="D2198" s="886">
        <v>40025</v>
      </c>
      <c r="E2198" s="965">
        <v>-9000</v>
      </c>
    </row>
    <row r="2199" spans="1:5" ht="20.25">
      <c r="A2199" s="887"/>
      <c r="B2199" s="885" t="s">
        <v>16</v>
      </c>
      <c r="C2199" s="888" t="s">
        <v>17</v>
      </c>
      <c r="D2199" s="963">
        <v>40040</v>
      </c>
      <c r="E2199" s="990">
        <v>4841</v>
      </c>
    </row>
    <row r="2200" spans="1:5" ht="20.25">
      <c r="A2200" s="885"/>
      <c r="B2200" s="885" t="s">
        <v>26</v>
      </c>
      <c r="C2200" s="888" t="s">
        <v>17</v>
      </c>
      <c r="D2200" s="886">
        <v>40071</v>
      </c>
      <c r="E2200" s="965">
        <v>-3001</v>
      </c>
    </row>
    <row r="2201" spans="1:5" ht="20.25">
      <c r="A2201" s="887"/>
      <c r="B2201" s="885" t="s">
        <v>16</v>
      </c>
      <c r="C2201" s="885" t="s">
        <v>17</v>
      </c>
      <c r="D2201" s="886">
        <v>40101</v>
      </c>
      <c r="E2201" s="965">
        <v>-1500</v>
      </c>
    </row>
    <row r="2202" spans="1:5" ht="20.25">
      <c r="A2202" s="969"/>
      <c r="B2202" s="946" t="s">
        <v>34</v>
      </c>
      <c r="C2202" s="946" t="s">
        <v>19</v>
      </c>
      <c r="D2202" s="894">
        <v>41029</v>
      </c>
      <c r="E2202" s="891">
        <v>334.75</v>
      </c>
    </row>
    <row r="2203" spans="1:5" ht="20.25">
      <c r="A2203" s="931"/>
      <c r="B2203" s="932"/>
      <c r="C2203" s="1253" t="s">
        <v>165</v>
      </c>
      <c r="D2203" s="1254"/>
      <c r="E2203" s="1066">
        <v>-7973.6100000000006</v>
      </c>
    </row>
    <row r="2204" spans="1:5" ht="20.25">
      <c r="A2204" s="934"/>
      <c r="B2204" s="1027"/>
      <c r="C2204" s="1027"/>
      <c r="D2204" s="911"/>
      <c r="E2204" s="943"/>
    </row>
    <row r="2205" spans="1:5" ht="20.25">
      <c r="A2205" s="934"/>
      <c r="B2205" s="1027"/>
      <c r="C2205" s="1027"/>
      <c r="D2205" s="911"/>
      <c r="E2205" s="943"/>
    </row>
    <row r="2206" spans="1:5" ht="20.25">
      <c r="A2206" s="934"/>
      <c r="B2206" s="1027"/>
      <c r="C2206" s="1027"/>
      <c r="D2206" s="911"/>
      <c r="E2206" s="943"/>
    </row>
    <row r="2207" spans="1:5" ht="20.25">
      <c r="A2207" s="902" t="s">
        <v>0</v>
      </c>
      <c r="B2207" s="903"/>
      <c r="C2207" s="903"/>
      <c r="D2207" s="904"/>
      <c r="E2207" s="905"/>
    </row>
    <row r="2208" spans="1:5" ht="20.25">
      <c r="A2208" s="902" t="s">
        <v>1</v>
      </c>
      <c r="B2208" s="903"/>
      <c r="C2208" s="902" t="s">
        <v>2</v>
      </c>
      <c r="D2208" s="904"/>
      <c r="E2208" s="904"/>
    </row>
    <row r="2209" spans="1:6" ht="20.25">
      <c r="A2209" s="902"/>
      <c r="B2209" s="906"/>
      <c r="C2209" s="903"/>
      <c r="D2209" s="905"/>
      <c r="E2209" s="905"/>
    </row>
    <row r="2210" spans="1:6" ht="20.25">
      <c r="A2210" s="902"/>
      <c r="B2210" s="906"/>
      <c r="C2210" s="903"/>
      <c r="D2210" s="905"/>
      <c r="E2210" s="905"/>
    </row>
    <row r="2211" spans="1:6" ht="20.25">
      <c r="A2211" s="902" t="s">
        <v>3</v>
      </c>
      <c r="B2211" s="906"/>
      <c r="C2211" s="903"/>
      <c r="D2211" s="905"/>
      <c r="E2211" s="905"/>
    </row>
    <row r="2212" spans="1:6" ht="20.25">
      <c r="A2212" s="904"/>
      <c r="B2212" s="907"/>
      <c r="C2212" s="904"/>
      <c r="D2212" s="905"/>
      <c r="E2212" s="905"/>
    </row>
    <row r="2213" spans="1:6" ht="20.25">
      <c r="A2213" s="904" t="s">
        <v>242</v>
      </c>
      <c r="B2213" s="907"/>
      <c r="C2213" s="904"/>
      <c r="D2213" s="905"/>
      <c r="E2213" s="905"/>
    </row>
    <row r="2214" spans="1:6" ht="20.25">
      <c r="A2214" s="904" t="s">
        <v>5</v>
      </c>
      <c r="B2214" s="904"/>
      <c r="C2214" s="904"/>
      <c r="D2214" s="905"/>
      <c r="E2214" s="905"/>
    </row>
    <row r="2215" spans="1:6" ht="20.25">
      <c r="A2215" s="904" t="s">
        <v>6</v>
      </c>
      <c r="B2215" s="905"/>
      <c r="C2215" s="905"/>
      <c r="D2215" s="905"/>
      <c r="E2215" s="905"/>
    </row>
    <row r="2216" spans="1:6" ht="20.25">
      <c r="A2216" s="908" t="s">
        <v>7</v>
      </c>
      <c r="B2216" s="909" t="s">
        <v>8</v>
      </c>
      <c r="C2216" s="1238" t="s">
        <v>9</v>
      </c>
      <c r="D2216" s="1240"/>
      <c r="E2216" s="908" t="s">
        <v>10</v>
      </c>
    </row>
    <row r="2217" spans="1:6" ht="20.25">
      <c r="A2217" s="910"/>
      <c r="B2217" s="911" t="s">
        <v>11</v>
      </c>
      <c r="C2217" s="908"/>
      <c r="D2217" s="912"/>
      <c r="E2217" s="910" t="s">
        <v>12</v>
      </c>
    </row>
    <row r="2218" spans="1:6" ht="20.25">
      <c r="A2218" s="913"/>
      <c r="B2218" s="914"/>
      <c r="C2218" s="915" t="s">
        <v>13</v>
      </c>
      <c r="D2218" s="916" t="s">
        <v>14</v>
      </c>
      <c r="E2218" s="915"/>
    </row>
    <row r="2219" spans="1:6" ht="20.25">
      <c r="A2219" s="917" t="s">
        <v>243</v>
      </c>
      <c r="B2219" s="883" t="s">
        <v>166</v>
      </c>
      <c r="C2219" s="954"/>
      <c r="D2219" s="884"/>
      <c r="E2219" s="1159">
        <v>-7973.6100000000006</v>
      </c>
    </row>
    <row r="2220" spans="1:6" ht="20.25">
      <c r="A2220" s="885"/>
      <c r="B2220" s="885" t="s">
        <v>16</v>
      </c>
      <c r="C2220" s="885" t="s">
        <v>17</v>
      </c>
      <c r="D2220" s="886">
        <v>42870</v>
      </c>
      <c r="E2220" s="1084">
        <v>24063</v>
      </c>
    </row>
    <row r="2221" spans="1:6" ht="20.25">
      <c r="A2221" s="885"/>
      <c r="B2221" s="885" t="s">
        <v>26</v>
      </c>
      <c r="C2221" s="885" t="s">
        <v>19</v>
      </c>
      <c r="D2221" s="922">
        <v>43190</v>
      </c>
      <c r="E2221" s="1078">
        <v>-2000</v>
      </c>
    </row>
    <row r="2222" spans="1:6" ht="20.25">
      <c r="A2222" s="885"/>
      <c r="B2222" s="885" t="s">
        <v>759</v>
      </c>
      <c r="C2222" s="885"/>
      <c r="D2222" s="886">
        <v>43190</v>
      </c>
      <c r="E2222" s="1084">
        <v>-12592.48</v>
      </c>
    </row>
    <row r="2223" spans="1:6" ht="21">
      <c r="A2223" s="885"/>
      <c r="B2223" s="923" t="s">
        <v>18</v>
      </c>
      <c r="C2223" s="885" t="s">
        <v>19</v>
      </c>
      <c r="D2223" s="886">
        <v>43220</v>
      </c>
      <c r="E2223" s="1169">
        <v>2211605</v>
      </c>
      <c r="F2223" s="1218" t="s">
        <v>829</v>
      </c>
    </row>
    <row r="2224" spans="1:6" ht="21">
      <c r="A2224" s="885"/>
      <c r="B2224" s="923" t="s">
        <v>18</v>
      </c>
      <c r="C2224" s="885" t="s">
        <v>17</v>
      </c>
      <c r="D2224" s="922">
        <v>43235</v>
      </c>
      <c r="E2224" s="1169">
        <v>1378136</v>
      </c>
      <c r="F2224" s="1218" t="s">
        <v>829</v>
      </c>
    </row>
    <row r="2225" spans="1:6" ht="21">
      <c r="A2225" s="885"/>
      <c r="B2225" s="923" t="s">
        <v>18</v>
      </c>
      <c r="C2225" s="885" t="s">
        <v>19</v>
      </c>
      <c r="D2225" s="886">
        <v>43250</v>
      </c>
      <c r="E2225" s="1173">
        <v>1177139</v>
      </c>
      <c r="F2225" s="1218" t="s">
        <v>829</v>
      </c>
    </row>
    <row r="2226" spans="1:6" ht="21">
      <c r="A2226" s="885"/>
      <c r="B2226" s="923" t="s">
        <v>18</v>
      </c>
      <c r="C2226" s="885" t="s">
        <v>764</v>
      </c>
      <c r="D2226" s="922">
        <v>43281</v>
      </c>
      <c r="E2226" s="889">
        <v>-25516.04</v>
      </c>
      <c r="F2226" s="1217" t="s">
        <v>848</v>
      </c>
    </row>
    <row r="2227" spans="1:6" ht="21">
      <c r="A2227" s="885"/>
      <c r="B2227" s="923" t="s">
        <v>18</v>
      </c>
      <c r="C2227" s="885" t="s">
        <v>17</v>
      </c>
      <c r="D2227" s="886">
        <v>43266</v>
      </c>
      <c r="E2227" s="889">
        <v>1778506</v>
      </c>
      <c r="F2227" s="1217"/>
    </row>
    <row r="2228" spans="1:6" ht="20.25">
      <c r="A2228" s="885"/>
      <c r="B2228" s="923" t="s">
        <v>18</v>
      </c>
      <c r="C2228" s="885" t="s">
        <v>19</v>
      </c>
      <c r="D2228" s="886">
        <v>43281</v>
      </c>
      <c r="E2228" s="1104">
        <v>2081627</v>
      </c>
      <c r="F2228" s="882"/>
    </row>
    <row r="2229" spans="1:6" ht="20.25">
      <c r="A2229" s="885"/>
      <c r="B2229" s="885"/>
      <c r="C2229" s="885"/>
      <c r="D2229" s="886"/>
      <c r="E2229" s="889"/>
      <c r="F2229" s="882"/>
    </row>
    <row r="2230" spans="1:6" ht="20.25">
      <c r="A2230" s="885"/>
      <c r="B2230" s="885"/>
      <c r="C2230" s="885"/>
      <c r="D2230" s="886"/>
      <c r="E2230" s="965"/>
      <c r="F2230" s="882"/>
    </row>
    <row r="2231" spans="1:6" ht="20.25">
      <c r="A2231" s="885"/>
      <c r="B2231" s="885"/>
      <c r="C2231" s="885"/>
      <c r="D2231" s="886"/>
      <c r="E2231" s="965"/>
      <c r="F2231" s="882"/>
    </row>
    <row r="2232" spans="1:6" ht="20.25">
      <c r="A2232" s="885"/>
      <c r="B2232" s="885"/>
      <c r="C2232" s="885"/>
      <c r="D2232" s="886"/>
      <c r="E2232" s="965"/>
      <c r="F2232" s="882"/>
    </row>
    <row r="2233" spans="1:6" ht="20.25">
      <c r="A2233" s="885"/>
      <c r="B2233" s="885"/>
      <c r="C2233" s="885"/>
      <c r="D2233" s="886"/>
      <c r="E2233" s="889"/>
      <c r="F2233" s="882"/>
    </row>
    <row r="2234" spans="1:6" ht="20.25">
      <c r="A2234" s="887"/>
      <c r="B2234" s="885"/>
      <c r="C2234" s="885"/>
      <c r="D2234" s="886"/>
      <c r="E2234" s="889"/>
      <c r="F2234" s="882"/>
    </row>
    <row r="2235" spans="1:6" ht="20.25">
      <c r="A2235" s="887"/>
      <c r="B2235" s="885"/>
      <c r="C2235" s="885"/>
      <c r="D2235" s="886"/>
      <c r="E2235" s="965"/>
      <c r="F2235" s="882"/>
    </row>
    <row r="2236" spans="1:6" ht="20.25">
      <c r="A2236" s="887"/>
      <c r="B2236" s="885"/>
      <c r="C2236" s="885"/>
      <c r="D2236" s="886"/>
      <c r="E2236" s="965"/>
      <c r="F2236" s="882"/>
    </row>
    <row r="2237" spans="1:6" ht="20.25">
      <c r="A2237" s="887"/>
      <c r="B2237" s="885"/>
      <c r="C2237" s="885"/>
      <c r="D2237" s="886"/>
      <c r="E2237" s="965"/>
      <c r="F2237" s="882"/>
    </row>
    <row r="2238" spans="1:6" ht="20.25">
      <c r="A2238" s="887"/>
      <c r="B2238" s="885"/>
      <c r="C2238" s="885"/>
      <c r="D2238" s="886"/>
      <c r="E2238" s="965"/>
      <c r="F2238" s="882"/>
    </row>
    <row r="2239" spans="1:6" ht="20.25">
      <c r="A2239" s="887"/>
      <c r="B2239" s="885"/>
      <c r="C2239" s="888"/>
      <c r="D2239" s="963"/>
      <c r="E2239" s="990"/>
    </row>
    <row r="2240" spans="1:6" ht="20.25">
      <c r="A2240" s="885"/>
      <c r="B2240" s="885"/>
      <c r="C2240" s="888"/>
      <c r="D2240" s="886"/>
      <c r="E2240" s="965"/>
    </row>
    <row r="2241" spans="1:6" ht="20.25">
      <c r="A2241" s="887"/>
      <c r="B2241" s="885"/>
      <c r="C2241" s="885"/>
      <c r="D2241" s="886"/>
      <c r="E2241" s="965"/>
    </row>
    <row r="2242" spans="1:6" ht="20.25">
      <c r="A2242" s="887"/>
      <c r="B2242" s="885"/>
      <c r="C2242" s="885"/>
      <c r="D2242" s="1022"/>
      <c r="E2242" s="1025"/>
    </row>
    <row r="2243" spans="1:6" ht="20.25">
      <c r="A2243" s="887"/>
      <c r="B2243" s="885"/>
      <c r="C2243" s="885"/>
      <c r="D2243" s="886"/>
      <c r="E2243" s="990"/>
    </row>
    <row r="2244" spans="1:6" ht="20.25">
      <c r="A2244" s="969"/>
      <c r="B2244" s="946"/>
      <c r="C2244" s="946"/>
      <c r="D2244" s="947"/>
      <c r="E2244" s="1026"/>
    </row>
    <row r="2245" spans="1:6" ht="20.25">
      <c r="A2245" s="931"/>
      <c r="B2245" s="932"/>
      <c r="C2245" s="1238" t="s">
        <v>835</v>
      </c>
      <c r="D2245" s="1239"/>
      <c r="E2245" s="949">
        <f>SUM(E2219:E2244)</f>
        <v>8602993.870000001</v>
      </c>
    </row>
    <row r="2246" spans="1:6" ht="20.25">
      <c r="A2246" s="934" t="s">
        <v>23</v>
      </c>
      <c r="B2246" s="1027"/>
      <c r="C2246" s="1027"/>
      <c r="D2246" s="911"/>
      <c r="E2246" s="943"/>
    </row>
    <row r="2247" spans="1:6" ht="20.25">
      <c r="A2247" s="934"/>
      <c r="B2247" s="1027"/>
      <c r="C2247" s="1027"/>
      <c r="D2247" s="911"/>
      <c r="E2247" s="943"/>
    </row>
    <row r="2248" spans="1:6" ht="20.25">
      <c r="A2248" s="902" t="s">
        <v>0</v>
      </c>
      <c r="B2248" s="903"/>
      <c r="C2248" s="903"/>
      <c r="D2248" s="904"/>
      <c r="E2248" s="905"/>
    </row>
    <row r="2249" spans="1:6" ht="20.25">
      <c r="A2249" s="902" t="s">
        <v>1</v>
      </c>
      <c r="B2249" s="903"/>
      <c r="C2249" s="902" t="s">
        <v>2</v>
      </c>
      <c r="D2249" s="904"/>
      <c r="E2249" s="904"/>
    </row>
    <row r="2250" spans="1:6" ht="20.25">
      <c r="A2250" s="902"/>
      <c r="B2250" s="906"/>
      <c r="C2250" s="903"/>
      <c r="D2250" s="905"/>
      <c r="E2250" s="905"/>
    </row>
    <row r="2251" spans="1:6" ht="20.25">
      <c r="A2251" s="902"/>
      <c r="B2251" s="906"/>
      <c r="C2251" s="903"/>
      <c r="D2251" s="905"/>
      <c r="E2251" s="905"/>
    </row>
    <row r="2252" spans="1:6" ht="20.25">
      <c r="A2252" s="902" t="s">
        <v>3</v>
      </c>
      <c r="B2252" s="906"/>
      <c r="C2252" s="903"/>
      <c r="D2252" s="905"/>
      <c r="E2252" s="905"/>
    </row>
    <row r="2253" spans="1:6" ht="20.25">
      <c r="A2253" s="904"/>
      <c r="B2253" s="907"/>
      <c r="C2253" s="904"/>
      <c r="D2253" s="905"/>
      <c r="E2253" s="905"/>
    </row>
    <row r="2254" spans="1:6" ht="20.25">
      <c r="A2254" s="904" t="s">
        <v>245</v>
      </c>
      <c r="B2254" s="907"/>
      <c r="C2254" s="904"/>
      <c r="D2254" s="905"/>
      <c r="E2254" s="905"/>
    </row>
    <row r="2255" spans="1:6" ht="20.25">
      <c r="A2255" s="904" t="s">
        <v>5</v>
      </c>
      <c r="B2255" s="904"/>
      <c r="C2255" s="904"/>
      <c r="D2255" s="905"/>
      <c r="E2255" s="905"/>
      <c r="F2255" s="882"/>
    </row>
    <row r="2256" spans="1:6" ht="20.25">
      <c r="A2256" s="904" t="s">
        <v>6</v>
      </c>
      <c r="B2256" s="905"/>
      <c r="C2256" s="905"/>
      <c r="D2256" s="905"/>
      <c r="E2256" s="905"/>
      <c r="F2256" s="882"/>
    </row>
    <row r="2257" spans="1:6" ht="20.25">
      <c r="A2257" s="908" t="s">
        <v>7</v>
      </c>
      <c r="B2257" s="909" t="s">
        <v>8</v>
      </c>
      <c r="C2257" s="1238" t="s">
        <v>9</v>
      </c>
      <c r="D2257" s="1240"/>
      <c r="E2257" s="908" t="s">
        <v>10</v>
      </c>
      <c r="F2257" s="882"/>
    </row>
    <row r="2258" spans="1:6" ht="20.25">
      <c r="A2258" s="910"/>
      <c r="B2258" s="911" t="s">
        <v>11</v>
      </c>
      <c r="C2258" s="908"/>
      <c r="D2258" s="912"/>
      <c r="E2258" s="910" t="s">
        <v>12</v>
      </c>
      <c r="F2258" s="882"/>
    </row>
    <row r="2259" spans="1:6" ht="20.25">
      <c r="A2259" s="913"/>
      <c r="B2259" s="914"/>
      <c r="C2259" s="915" t="s">
        <v>13</v>
      </c>
      <c r="D2259" s="916" t="s">
        <v>14</v>
      </c>
      <c r="E2259" s="915"/>
      <c r="F2259" s="882"/>
    </row>
    <row r="2260" spans="1:6" ht="20.25">
      <c r="A2260" s="917" t="s">
        <v>246</v>
      </c>
      <c r="B2260" s="917" t="s">
        <v>16</v>
      </c>
      <c r="C2260" s="885" t="s">
        <v>17</v>
      </c>
      <c r="D2260" s="918">
        <v>38990</v>
      </c>
      <c r="E2260" s="1080">
        <v>131</v>
      </c>
      <c r="F2260" s="882"/>
    </row>
    <row r="2261" spans="1:6" ht="20.25">
      <c r="A2261" s="887"/>
      <c r="B2261" s="885" t="s">
        <v>26</v>
      </c>
      <c r="C2261" s="885" t="s">
        <v>17</v>
      </c>
      <c r="D2261" s="886">
        <v>39767</v>
      </c>
      <c r="E2261" s="1075">
        <v>-1500</v>
      </c>
      <c r="F2261" s="882"/>
    </row>
    <row r="2262" spans="1:6" ht="20.25">
      <c r="A2262" s="887"/>
      <c r="B2262" s="885" t="s">
        <v>16</v>
      </c>
      <c r="C2262" s="885" t="s">
        <v>17</v>
      </c>
      <c r="D2262" s="886">
        <v>39979</v>
      </c>
      <c r="E2262" s="1076">
        <v>15734</v>
      </c>
      <c r="F2262" s="882"/>
    </row>
    <row r="2263" spans="1:6" ht="20.25">
      <c r="A2263" s="926"/>
      <c r="B2263" s="885" t="s">
        <v>247</v>
      </c>
      <c r="C2263" s="885" t="s">
        <v>17</v>
      </c>
      <c r="D2263" s="1022">
        <v>41374</v>
      </c>
      <c r="E2263" s="1085">
        <v>-524</v>
      </c>
      <c r="F2263" s="882"/>
    </row>
    <row r="2264" spans="1:6" ht="21">
      <c r="A2264" s="926"/>
      <c r="B2264" s="923" t="s">
        <v>18</v>
      </c>
      <c r="C2264" s="885" t="s">
        <v>19</v>
      </c>
      <c r="D2264" s="922">
        <v>43281</v>
      </c>
      <c r="E2264" s="1074">
        <v>3536645</v>
      </c>
      <c r="F2264" s="1217"/>
    </row>
    <row r="2265" spans="1:6" ht="21">
      <c r="A2265" s="926"/>
      <c r="B2265" s="923" t="s">
        <v>18</v>
      </c>
      <c r="C2265" s="885" t="s">
        <v>19</v>
      </c>
      <c r="D2265" s="1022">
        <v>43250</v>
      </c>
      <c r="E2265" s="1074">
        <v>1</v>
      </c>
      <c r="F2265" s="1217"/>
    </row>
    <row r="2266" spans="1:6" ht="20.25">
      <c r="A2266" s="926"/>
      <c r="B2266" s="992"/>
      <c r="C2266" s="885"/>
      <c r="D2266" s="1022"/>
      <c r="E2266" s="1074"/>
      <c r="F2266" s="882"/>
    </row>
    <row r="2267" spans="1:6" ht="20.25">
      <c r="A2267" s="926"/>
      <c r="B2267" s="992"/>
      <c r="C2267" s="885"/>
      <c r="D2267" s="1022"/>
      <c r="E2267" s="1074"/>
      <c r="F2267" s="882"/>
    </row>
    <row r="2268" spans="1:6" ht="20.25">
      <c r="A2268" s="926"/>
      <c r="B2268" s="992"/>
      <c r="C2268" s="885"/>
      <c r="D2268" s="1022"/>
      <c r="E2268" s="1074"/>
      <c r="F2268" s="882"/>
    </row>
    <row r="2269" spans="1:6" ht="20.25">
      <c r="A2269" s="926"/>
      <c r="B2269" s="992"/>
      <c r="C2269" s="885"/>
      <c r="D2269" s="1022"/>
      <c r="E2269" s="1085"/>
      <c r="F2269" s="882"/>
    </row>
    <row r="2270" spans="1:6" ht="20.25">
      <c r="A2270" s="885"/>
      <c r="B2270" s="992"/>
      <c r="C2270" s="885"/>
      <c r="D2270" s="886"/>
      <c r="E2270" s="1074"/>
      <c r="F2270" s="882"/>
    </row>
    <row r="2271" spans="1:6" ht="20.25">
      <c r="A2271" s="887"/>
      <c r="B2271" s="885"/>
      <c r="C2271" s="885"/>
      <c r="D2271" s="886"/>
      <c r="E2271" s="939"/>
    </row>
    <row r="2272" spans="1:6" ht="20.25">
      <c r="A2272" s="887"/>
      <c r="B2272" s="885"/>
      <c r="C2272" s="885"/>
      <c r="D2272" s="886"/>
      <c r="E2272" s="939"/>
    </row>
    <row r="2273" spans="1:5" ht="20.25">
      <c r="A2273" s="887"/>
      <c r="B2273" s="885"/>
      <c r="C2273" s="885"/>
      <c r="D2273" s="886"/>
      <c r="E2273" s="939"/>
    </row>
    <row r="2274" spans="1:5" ht="20.25">
      <c r="A2274" s="887"/>
      <c r="B2274" s="885"/>
      <c r="C2274" s="885"/>
      <c r="D2274" s="886"/>
      <c r="E2274" s="939"/>
    </row>
    <row r="2275" spans="1:5" ht="20.25">
      <c r="A2275" s="887"/>
      <c r="B2275" s="885"/>
      <c r="C2275" s="885"/>
      <c r="D2275" s="886"/>
      <c r="E2275" s="939"/>
    </row>
    <row r="2276" spans="1:5" ht="20.25">
      <c r="A2276" s="887"/>
      <c r="B2276" s="885"/>
      <c r="C2276" s="885"/>
      <c r="D2276" s="886"/>
      <c r="E2276" s="939"/>
    </row>
    <row r="2277" spans="1:5" ht="20.25">
      <c r="A2277" s="887"/>
      <c r="B2277" s="885"/>
      <c r="C2277" s="885"/>
      <c r="D2277" s="886"/>
      <c r="E2277" s="939"/>
    </row>
    <row r="2278" spans="1:5" ht="20.25">
      <c r="A2278" s="887"/>
      <c r="B2278" s="885"/>
      <c r="C2278" s="885"/>
      <c r="D2278" s="886"/>
      <c r="E2278" s="939"/>
    </row>
    <row r="2279" spans="1:5" ht="20.25">
      <c r="A2279" s="887"/>
      <c r="B2279" s="885"/>
      <c r="C2279" s="885"/>
      <c r="D2279" s="886"/>
      <c r="E2279" s="937"/>
    </row>
    <row r="2280" spans="1:5" ht="20.25">
      <c r="A2280" s="885"/>
      <c r="B2280" s="923"/>
      <c r="C2280" s="885"/>
      <c r="D2280" s="924"/>
      <c r="E2280" s="1057"/>
    </row>
    <row r="2281" spans="1:5" ht="20.25">
      <c r="A2281" s="885"/>
      <c r="B2281" s="923"/>
      <c r="C2281" s="885"/>
      <c r="D2281" s="924"/>
      <c r="E2281" s="1057"/>
    </row>
    <row r="2282" spans="1:5" ht="20.25">
      <c r="A2282" s="885"/>
      <c r="B2282" s="923"/>
      <c r="C2282" s="885"/>
      <c r="D2282" s="924"/>
      <c r="E2282" s="1057"/>
    </row>
    <row r="2283" spans="1:5" ht="20.25">
      <c r="A2283" s="926"/>
      <c r="B2283" s="927"/>
      <c r="C2283" s="926"/>
      <c r="D2283" s="928"/>
      <c r="E2283" s="929"/>
    </row>
    <row r="2284" spans="1:5" ht="20.25">
      <c r="A2284" s="913"/>
      <c r="B2284" s="930"/>
      <c r="C2284" s="913"/>
      <c r="D2284" s="928"/>
      <c r="E2284" s="929"/>
    </row>
    <row r="2285" spans="1:5" ht="20.25">
      <c r="A2285" s="931"/>
      <c r="B2285" s="932"/>
      <c r="C2285" s="1238" t="s">
        <v>859</v>
      </c>
      <c r="D2285" s="1239"/>
      <c r="E2285" s="941">
        <f>SUM(E2260:E2284)</f>
        <v>3550487</v>
      </c>
    </row>
    <row r="2286" spans="1:5" ht="20.25">
      <c r="A2286" s="934" t="s">
        <v>23</v>
      </c>
      <c r="B2286" s="932"/>
      <c r="C2286" s="932"/>
      <c r="D2286" s="932"/>
      <c r="E2286" s="1194"/>
    </row>
    <row r="2287" spans="1:5" ht="20.25">
      <c r="A2287" s="902" t="s">
        <v>0</v>
      </c>
      <c r="B2287" s="903"/>
      <c r="C2287" s="903"/>
      <c r="D2287" s="904"/>
      <c r="E2287" s="905"/>
    </row>
    <row r="2288" spans="1:5" ht="20.25">
      <c r="A2288" s="902" t="s">
        <v>1</v>
      </c>
      <c r="B2288" s="903"/>
      <c r="C2288" s="902" t="s">
        <v>2</v>
      </c>
      <c r="D2288" s="904"/>
      <c r="E2288" s="904"/>
    </row>
    <row r="2289" spans="1:6" ht="20.25">
      <c r="A2289" s="902"/>
      <c r="B2289" s="906"/>
      <c r="C2289" s="903"/>
      <c r="D2289" s="905"/>
      <c r="E2289" s="905"/>
    </row>
    <row r="2290" spans="1:6" ht="20.25">
      <c r="A2290" s="902" t="s">
        <v>3</v>
      </c>
      <c r="B2290" s="906"/>
      <c r="C2290" s="903"/>
      <c r="D2290" s="905"/>
      <c r="E2290" s="905"/>
    </row>
    <row r="2291" spans="1:6" ht="20.25">
      <c r="A2291" s="904"/>
      <c r="B2291" s="907"/>
      <c r="C2291" s="904"/>
      <c r="D2291" s="905"/>
      <c r="E2291" s="905"/>
    </row>
    <row r="2292" spans="1:6" ht="20.25">
      <c r="A2292" s="904" t="s">
        <v>248</v>
      </c>
      <c r="B2292" s="907"/>
      <c r="C2292" s="904"/>
      <c r="D2292" s="905"/>
      <c r="E2292" s="905"/>
    </row>
    <row r="2293" spans="1:6" ht="20.25">
      <c r="A2293" s="904" t="s">
        <v>5</v>
      </c>
      <c r="B2293" s="904"/>
      <c r="C2293" s="904"/>
      <c r="D2293" s="905"/>
      <c r="E2293" s="905"/>
    </row>
    <row r="2294" spans="1:6" ht="20.25">
      <c r="A2294" s="904" t="s">
        <v>6</v>
      </c>
      <c r="B2294" s="905"/>
      <c r="C2294" s="905"/>
      <c r="D2294" s="905"/>
      <c r="E2294" s="905"/>
    </row>
    <row r="2295" spans="1:6" ht="20.25">
      <c r="A2295" s="908" t="s">
        <v>7</v>
      </c>
      <c r="B2295" s="909" t="s">
        <v>8</v>
      </c>
      <c r="C2295" s="1238" t="s">
        <v>9</v>
      </c>
      <c r="D2295" s="1240"/>
      <c r="E2295" s="908" t="s">
        <v>10</v>
      </c>
    </row>
    <row r="2296" spans="1:6" ht="20.25">
      <c r="A2296" s="910"/>
      <c r="B2296" s="911" t="s">
        <v>11</v>
      </c>
      <c r="C2296" s="908"/>
      <c r="D2296" s="912"/>
      <c r="E2296" s="910" t="s">
        <v>12</v>
      </c>
    </row>
    <row r="2297" spans="1:6" ht="20.25">
      <c r="A2297" s="913"/>
      <c r="B2297" s="914"/>
      <c r="C2297" s="915" t="s">
        <v>13</v>
      </c>
      <c r="D2297" s="916" t="s">
        <v>14</v>
      </c>
      <c r="E2297" s="915"/>
    </row>
    <row r="2298" spans="1:6" ht="20.25">
      <c r="A2298" s="917" t="s">
        <v>249</v>
      </c>
      <c r="B2298" s="917" t="s">
        <v>26</v>
      </c>
      <c r="C2298" s="885" t="s">
        <v>17</v>
      </c>
      <c r="D2298" s="918">
        <v>39036</v>
      </c>
      <c r="E2298" s="1073">
        <v>-11102.48</v>
      </c>
    </row>
    <row r="2299" spans="1:6" ht="20.25">
      <c r="A2299" s="885"/>
      <c r="B2299" s="885" t="s">
        <v>26</v>
      </c>
      <c r="C2299" s="885" t="s">
        <v>17</v>
      </c>
      <c r="D2299" s="886">
        <v>39217</v>
      </c>
      <c r="E2299" s="1075">
        <v>-50349.5</v>
      </c>
    </row>
    <row r="2300" spans="1:6" ht="20.25">
      <c r="A2300" s="885"/>
      <c r="B2300" s="885" t="s">
        <v>26</v>
      </c>
      <c r="C2300" s="885" t="s">
        <v>17</v>
      </c>
      <c r="D2300" s="886">
        <v>39309</v>
      </c>
      <c r="E2300" s="1075">
        <v>-70544</v>
      </c>
    </row>
    <row r="2301" spans="1:6" ht="20.25">
      <c r="A2301" s="885"/>
      <c r="B2301" s="885" t="s">
        <v>26</v>
      </c>
      <c r="C2301" s="885" t="s">
        <v>17</v>
      </c>
      <c r="D2301" s="886">
        <v>39340</v>
      </c>
      <c r="E2301" s="1075">
        <v>-25178</v>
      </c>
    </row>
    <row r="2302" spans="1:6" ht="20.25">
      <c r="A2302" s="885"/>
      <c r="B2302" s="885" t="s">
        <v>16</v>
      </c>
      <c r="C2302" s="885" t="s">
        <v>19</v>
      </c>
      <c r="D2302" s="886">
        <v>39355</v>
      </c>
      <c r="E2302" s="1074">
        <v>620</v>
      </c>
    </row>
    <row r="2303" spans="1:6" ht="20.25">
      <c r="A2303" s="885"/>
      <c r="B2303" s="885" t="s">
        <v>26</v>
      </c>
      <c r="C2303" s="885" t="s">
        <v>17</v>
      </c>
      <c r="D2303" s="886">
        <v>39522</v>
      </c>
      <c r="E2303" s="1075">
        <v>-270</v>
      </c>
      <c r="F2303" s="882"/>
    </row>
    <row r="2304" spans="1:6" ht="20.25">
      <c r="A2304" s="885"/>
      <c r="B2304" s="885" t="s">
        <v>26</v>
      </c>
      <c r="C2304" s="885" t="s">
        <v>17</v>
      </c>
      <c r="D2304" s="886">
        <v>39675</v>
      </c>
      <c r="E2304" s="1075">
        <v>-3960</v>
      </c>
      <c r="F2304" s="882"/>
    </row>
    <row r="2305" spans="1:6" ht="20.25">
      <c r="A2305" s="885"/>
      <c r="B2305" s="885" t="s">
        <v>26</v>
      </c>
      <c r="C2305" s="885" t="s">
        <v>17</v>
      </c>
      <c r="D2305" s="886">
        <v>39614</v>
      </c>
      <c r="E2305" s="1075">
        <v>-13572</v>
      </c>
      <c r="F2305" s="882"/>
    </row>
    <row r="2306" spans="1:6" ht="20.25">
      <c r="A2306" s="885"/>
      <c r="B2306" s="885" t="s">
        <v>16</v>
      </c>
      <c r="C2306" s="885" t="s">
        <v>17</v>
      </c>
      <c r="D2306" s="886">
        <v>39736</v>
      </c>
      <c r="E2306" s="1074">
        <v>9188</v>
      </c>
      <c r="F2306" s="882"/>
    </row>
    <row r="2307" spans="1:6" ht="20.25">
      <c r="A2307" s="885"/>
      <c r="B2307" s="885" t="s">
        <v>16</v>
      </c>
      <c r="C2307" s="885" t="s">
        <v>19</v>
      </c>
      <c r="D2307" s="886">
        <v>39752</v>
      </c>
      <c r="E2307" s="1074">
        <v>2090</v>
      </c>
      <c r="F2307" s="882"/>
    </row>
    <row r="2308" spans="1:6" ht="20.25">
      <c r="A2308" s="885"/>
      <c r="B2308" s="885" t="s">
        <v>26</v>
      </c>
      <c r="C2308" s="885" t="s">
        <v>17</v>
      </c>
      <c r="D2308" s="886">
        <v>39767</v>
      </c>
      <c r="E2308" s="1075">
        <v>-109.2</v>
      </c>
      <c r="F2308" s="882"/>
    </row>
    <row r="2309" spans="1:6" ht="20.25">
      <c r="A2309" s="885"/>
      <c r="B2309" s="885" t="s">
        <v>18</v>
      </c>
      <c r="C2309" s="885" t="s">
        <v>17</v>
      </c>
      <c r="D2309" s="886">
        <v>39797</v>
      </c>
      <c r="E2309" s="1075">
        <v>-40500</v>
      </c>
      <c r="F2309" s="882"/>
    </row>
    <row r="2310" spans="1:6" ht="20.25">
      <c r="A2310" s="887"/>
      <c r="B2310" s="885" t="s">
        <v>16</v>
      </c>
      <c r="C2310" s="885" t="s">
        <v>17</v>
      </c>
      <c r="D2310" s="886">
        <v>39979</v>
      </c>
      <c r="E2310" s="1074">
        <v>1036</v>
      </c>
      <c r="F2310" s="882"/>
    </row>
    <row r="2311" spans="1:6" ht="20.25">
      <c r="A2311" s="887"/>
      <c r="B2311" s="885" t="s">
        <v>16</v>
      </c>
      <c r="C2311" s="885" t="s">
        <v>19</v>
      </c>
      <c r="D2311" s="886">
        <v>39994</v>
      </c>
      <c r="E2311" s="1074">
        <v>950</v>
      </c>
      <c r="F2311" s="882"/>
    </row>
    <row r="2312" spans="1:6" ht="20.25">
      <c r="A2312" s="887"/>
      <c r="B2312" s="885" t="s">
        <v>26</v>
      </c>
      <c r="C2312" s="885" t="s">
        <v>17</v>
      </c>
      <c r="D2312" s="886">
        <v>40071</v>
      </c>
      <c r="E2312" s="1075">
        <v>-8610</v>
      </c>
      <c r="F2312" s="882"/>
    </row>
    <row r="2313" spans="1:6" ht="20.25">
      <c r="A2313" s="887"/>
      <c r="B2313" s="885" t="s">
        <v>250</v>
      </c>
      <c r="C2313" s="885" t="s">
        <v>17</v>
      </c>
      <c r="D2313" s="886">
        <v>40313</v>
      </c>
      <c r="E2313" s="1074">
        <v>100.6</v>
      </c>
      <c r="F2313" s="882"/>
    </row>
    <row r="2314" spans="1:6" ht="20.25">
      <c r="A2314" s="887"/>
      <c r="B2314" s="888" t="s">
        <v>251</v>
      </c>
      <c r="C2314" s="888" t="s">
        <v>19</v>
      </c>
      <c r="D2314" s="886">
        <v>40786</v>
      </c>
      <c r="E2314" s="1074">
        <v>764</v>
      </c>
      <c r="F2314" s="882"/>
    </row>
    <row r="2315" spans="1:6" ht="20.25">
      <c r="A2315" s="887"/>
      <c r="B2315" s="885" t="s">
        <v>252</v>
      </c>
      <c r="C2315" s="888" t="s">
        <v>17</v>
      </c>
      <c r="D2315" s="922">
        <v>42658</v>
      </c>
      <c r="E2315" s="1085">
        <v>-9000</v>
      </c>
      <c r="F2315" s="882"/>
    </row>
    <row r="2316" spans="1:6" ht="20.25">
      <c r="A2316" s="926"/>
      <c r="B2316" s="923"/>
      <c r="C2316" s="926" t="s">
        <v>536</v>
      </c>
      <c r="D2316" s="922">
        <v>43100</v>
      </c>
      <c r="E2316" s="1180">
        <v>89544.76</v>
      </c>
      <c r="F2316" s="882"/>
    </row>
    <row r="2317" spans="1:6" ht="21">
      <c r="A2317" s="926"/>
      <c r="B2317" s="923" t="s">
        <v>18</v>
      </c>
      <c r="C2317" s="885" t="s">
        <v>19</v>
      </c>
      <c r="D2317" s="922">
        <v>43235</v>
      </c>
      <c r="E2317" s="1074">
        <v>6803396</v>
      </c>
      <c r="F2317" s="1217" t="s">
        <v>829</v>
      </c>
    </row>
    <row r="2318" spans="1:6" ht="20.25">
      <c r="A2318" s="887"/>
      <c r="B2318" s="923" t="s">
        <v>18</v>
      </c>
      <c r="C2318" s="885" t="s">
        <v>17</v>
      </c>
      <c r="D2318" s="886">
        <v>43250</v>
      </c>
      <c r="E2318" s="1074">
        <v>7888002</v>
      </c>
      <c r="F2318" s="882"/>
    </row>
    <row r="2319" spans="1:6" ht="20.25">
      <c r="A2319" s="926"/>
      <c r="B2319" s="923" t="s">
        <v>18</v>
      </c>
      <c r="C2319" s="885" t="s">
        <v>17</v>
      </c>
      <c r="D2319" s="886">
        <v>43266</v>
      </c>
      <c r="E2319" s="1074">
        <f>7005295-458351</f>
        <v>6546944</v>
      </c>
    </row>
    <row r="2320" spans="1:6" ht="20.25">
      <c r="A2320" s="926"/>
      <c r="B2320" s="923" t="s">
        <v>18</v>
      </c>
      <c r="C2320" s="885" t="s">
        <v>19</v>
      </c>
      <c r="D2320" s="922">
        <v>43281</v>
      </c>
      <c r="E2320" s="1180">
        <f>9319612-551724</f>
        <v>8767888</v>
      </c>
    </row>
    <row r="2321" spans="1:5" ht="20.25">
      <c r="A2321" s="885"/>
      <c r="B2321" s="923"/>
      <c r="C2321" s="885"/>
      <c r="D2321" s="886"/>
      <c r="E2321" s="1074"/>
    </row>
    <row r="2322" spans="1:5" ht="20.25">
      <c r="A2322" s="926"/>
      <c r="B2322" s="923"/>
      <c r="C2322" s="926"/>
      <c r="D2322" s="922"/>
      <c r="E2322" s="929"/>
    </row>
    <row r="2323" spans="1:5" ht="20.25">
      <c r="A2323" s="926"/>
      <c r="B2323" s="923"/>
      <c r="C2323" s="926"/>
      <c r="D2323" s="922"/>
      <c r="E2323" s="929"/>
    </row>
    <row r="2324" spans="1:5" ht="20.25">
      <c r="A2324" s="926"/>
      <c r="B2324" s="923"/>
      <c r="C2324" s="926"/>
      <c r="D2324" s="922"/>
      <c r="E2324" s="929"/>
    </row>
    <row r="2325" spans="1:5" ht="20.25">
      <c r="A2325" s="913"/>
      <c r="B2325" s="930"/>
      <c r="C2325" s="913"/>
      <c r="D2325" s="922"/>
      <c r="E2325" s="929"/>
    </row>
    <row r="2326" spans="1:5" ht="20.25">
      <c r="A2326" s="931"/>
      <c r="B2326" s="932"/>
      <c r="C2326" s="1238" t="s">
        <v>835</v>
      </c>
      <c r="D2326" s="1239"/>
      <c r="E2326" s="1015">
        <f>SUM(E2298:E2325)</f>
        <v>29877328.18</v>
      </c>
    </row>
    <row r="2327" spans="1:5" ht="20.25">
      <c r="A2327" s="934" t="s">
        <v>23</v>
      </c>
      <c r="B2327" s="1027"/>
      <c r="C2327" s="1027"/>
      <c r="D2327" s="911"/>
      <c r="E2327" s="943"/>
    </row>
    <row r="2328" spans="1:5" ht="20.25">
      <c r="A2328" s="902" t="s">
        <v>0</v>
      </c>
      <c r="B2328" s="903"/>
      <c r="C2328" s="903"/>
      <c r="D2328" s="904"/>
      <c r="E2328" s="905"/>
    </row>
    <row r="2329" spans="1:5" ht="20.25">
      <c r="A2329" s="902" t="s">
        <v>1</v>
      </c>
      <c r="B2329" s="903"/>
      <c r="C2329" s="902" t="s">
        <v>2</v>
      </c>
      <c r="D2329" s="904"/>
      <c r="E2329" s="904"/>
    </row>
    <row r="2330" spans="1:5" ht="20.25">
      <c r="A2330" s="902"/>
      <c r="B2330" s="906"/>
      <c r="C2330" s="903"/>
      <c r="D2330" s="905"/>
      <c r="E2330" s="905"/>
    </row>
    <row r="2331" spans="1:5" ht="20.25">
      <c r="A2331" s="902"/>
      <c r="B2331" s="906"/>
      <c r="C2331" s="903"/>
      <c r="D2331" s="905"/>
      <c r="E2331" s="905"/>
    </row>
    <row r="2332" spans="1:5" ht="20.25">
      <c r="A2332" s="902" t="s">
        <v>3</v>
      </c>
      <c r="B2332" s="906"/>
      <c r="C2332" s="903"/>
      <c r="D2332" s="905"/>
      <c r="E2332" s="905"/>
    </row>
    <row r="2333" spans="1:5" ht="20.25">
      <c r="A2333" s="904"/>
      <c r="B2333" s="907"/>
      <c r="C2333" s="904"/>
      <c r="D2333" s="905"/>
      <c r="E2333" s="905"/>
    </row>
    <row r="2334" spans="1:5" ht="20.25">
      <c r="A2334" s="904" t="s">
        <v>253</v>
      </c>
      <c r="B2334" s="907"/>
      <c r="C2334" s="904"/>
      <c r="D2334" s="905"/>
      <c r="E2334" s="905"/>
    </row>
    <row r="2335" spans="1:5" ht="20.25">
      <c r="A2335" s="904" t="s">
        <v>5</v>
      </c>
      <c r="B2335" s="904"/>
      <c r="C2335" s="904"/>
      <c r="D2335" s="905"/>
      <c r="E2335" s="905"/>
    </row>
    <row r="2336" spans="1:5" ht="20.25">
      <c r="A2336" s="904" t="s">
        <v>6</v>
      </c>
      <c r="B2336" s="905"/>
      <c r="C2336" s="905"/>
      <c r="D2336" s="905"/>
      <c r="E2336" s="905"/>
    </row>
    <row r="2337" spans="1:6" ht="20.25">
      <c r="A2337" s="908" t="s">
        <v>7</v>
      </c>
      <c r="B2337" s="909" t="s">
        <v>8</v>
      </c>
      <c r="C2337" s="1238" t="s">
        <v>9</v>
      </c>
      <c r="D2337" s="1240"/>
      <c r="E2337" s="908" t="s">
        <v>10</v>
      </c>
    </row>
    <row r="2338" spans="1:6" ht="20.25">
      <c r="A2338" s="910"/>
      <c r="B2338" s="911" t="s">
        <v>11</v>
      </c>
      <c r="C2338" s="908"/>
      <c r="D2338" s="912"/>
      <c r="E2338" s="910" t="s">
        <v>12</v>
      </c>
    </row>
    <row r="2339" spans="1:6" ht="20.25">
      <c r="A2339" s="913"/>
      <c r="B2339" s="914"/>
      <c r="C2339" s="915" t="s">
        <v>13</v>
      </c>
      <c r="D2339" s="916" t="s">
        <v>14</v>
      </c>
      <c r="E2339" s="915"/>
    </row>
    <row r="2340" spans="1:6" ht="20.25">
      <c r="A2340" s="917" t="s">
        <v>254</v>
      </c>
      <c r="B2340" s="917" t="s">
        <v>26</v>
      </c>
      <c r="C2340" s="885" t="s">
        <v>19</v>
      </c>
      <c r="D2340" s="918">
        <v>38929</v>
      </c>
      <c r="E2340" s="970">
        <v>-8545.36</v>
      </c>
    </row>
    <row r="2341" spans="1:6" ht="20.25">
      <c r="A2341" s="885"/>
      <c r="B2341" s="885" t="s">
        <v>26</v>
      </c>
      <c r="C2341" s="885" t="s">
        <v>19</v>
      </c>
      <c r="D2341" s="886">
        <v>38960</v>
      </c>
      <c r="E2341" s="965">
        <v>-10037.450000000001</v>
      </c>
    </row>
    <row r="2342" spans="1:6" ht="20.25">
      <c r="A2342" s="887"/>
      <c r="B2342" s="885" t="s">
        <v>26</v>
      </c>
      <c r="C2342" s="885" t="s">
        <v>17</v>
      </c>
      <c r="D2342" s="886">
        <v>39097</v>
      </c>
      <c r="E2342" s="965">
        <v>-6538.05</v>
      </c>
    </row>
    <row r="2343" spans="1:6" ht="20.25">
      <c r="A2343" s="887"/>
      <c r="B2343" s="885" t="s">
        <v>26</v>
      </c>
      <c r="C2343" s="885" t="s">
        <v>19</v>
      </c>
      <c r="D2343" s="886" t="s">
        <v>255</v>
      </c>
      <c r="E2343" s="965">
        <v>-417</v>
      </c>
    </row>
    <row r="2344" spans="1:6" ht="20.25">
      <c r="A2344" s="887"/>
      <c r="B2344" s="885" t="s">
        <v>16</v>
      </c>
      <c r="C2344" s="885" t="s">
        <v>19</v>
      </c>
      <c r="D2344" s="886" t="s">
        <v>256</v>
      </c>
      <c r="E2344" s="889">
        <v>500</v>
      </c>
    </row>
    <row r="2345" spans="1:6" ht="20.25">
      <c r="A2345" s="887"/>
      <c r="B2345" s="885" t="s">
        <v>16</v>
      </c>
      <c r="C2345" s="885" t="s">
        <v>19</v>
      </c>
      <c r="D2345" s="886">
        <v>39660</v>
      </c>
      <c r="E2345" s="889">
        <v>200</v>
      </c>
    </row>
    <row r="2346" spans="1:6" ht="20.25">
      <c r="A2346" s="887"/>
      <c r="B2346" s="885" t="s">
        <v>16</v>
      </c>
      <c r="C2346" s="885" t="s">
        <v>17</v>
      </c>
      <c r="D2346" s="886">
        <v>39887</v>
      </c>
      <c r="E2346" s="889">
        <v>112.41</v>
      </c>
    </row>
    <row r="2347" spans="1:6" ht="20.25">
      <c r="A2347" s="926"/>
      <c r="B2347" s="885" t="s">
        <v>58</v>
      </c>
      <c r="C2347" s="888" t="s">
        <v>19</v>
      </c>
      <c r="D2347" s="886">
        <v>40786</v>
      </c>
      <c r="E2347" s="889">
        <v>-13680</v>
      </c>
    </row>
    <row r="2348" spans="1:6" ht="20.25">
      <c r="A2348" s="926"/>
      <c r="B2348" s="885" t="s">
        <v>18</v>
      </c>
      <c r="C2348" s="885" t="s">
        <v>17</v>
      </c>
      <c r="D2348" s="886">
        <v>40801</v>
      </c>
      <c r="E2348" s="889">
        <v>408122</v>
      </c>
    </row>
    <row r="2349" spans="1:6" ht="20.25">
      <c r="A2349" s="926"/>
      <c r="B2349" s="885" t="s">
        <v>130</v>
      </c>
      <c r="C2349" s="888" t="s">
        <v>257</v>
      </c>
      <c r="D2349" s="886">
        <v>40816</v>
      </c>
      <c r="E2349" s="966">
        <v>-290770</v>
      </c>
    </row>
    <row r="2350" spans="1:6" ht="20.25">
      <c r="A2350" s="926"/>
      <c r="B2350" s="885" t="s">
        <v>58</v>
      </c>
      <c r="C2350" s="885" t="s">
        <v>17</v>
      </c>
      <c r="D2350" s="886">
        <v>41379</v>
      </c>
      <c r="E2350" s="965">
        <v>-600</v>
      </c>
    </row>
    <row r="2351" spans="1:6" ht="21">
      <c r="A2351" s="887"/>
      <c r="B2351" s="923" t="s">
        <v>18</v>
      </c>
      <c r="C2351" s="885" t="s">
        <v>19</v>
      </c>
      <c r="D2351" s="922">
        <v>43250</v>
      </c>
      <c r="E2351" s="889">
        <v>3484660</v>
      </c>
      <c r="F2351" s="1217" t="s">
        <v>820</v>
      </c>
    </row>
    <row r="2352" spans="1:6" ht="20.25">
      <c r="A2352" s="885"/>
      <c r="B2352" s="885" t="s">
        <v>16</v>
      </c>
      <c r="C2352" s="885" t="s">
        <v>17</v>
      </c>
      <c r="D2352" s="922">
        <v>43266</v>
      </c>
      <c r="E2352" s="889">
        <v>1</v>
      </c>
      <c r="F2352" s="882"/>
    </row>
    <row r="2353" spans="1:6" ht="20.25">
      <c r="A2353" s="887"/>
      <c r="B2353" s="923" t="s">
        <v>18</v>
      </c>
      <c r="C2353" s="885" t="s">
        <v>19</v>
      </c>
      <c r="D2353" s="886">
        <v>43281</v>
      </c>
      <c r="E2353" s="889">
        <f>6490990-262791</f>
        <v>6228199</v>
      </c>
      <c r="F2353" s="882"/>
    </row>
    <row r="2354" spans="1:6" ht="20.25">
      <c r="A2354" s="885"/>
      <c r="B2354" s="885"/>
      <c r="C2354" s="885"/>
      <c r="D2354" s="886"/>
      <c r="E2354" s="889"/>
      <c r="F2354" s="882"/>
    </row>
    <row r="2355" spans="1:6" ht="20.25">
      <c r="A2355" s="887"/>
      <c r="B2355" s="885"/>
      <c r="C2355" s="885"/>
      <c r="D2355" s="886"/>
      <c r="E2355" s="889"/>
      <c r="F2355" s="882"/>
    </row>
    <row r="2356" spans="1:6" ht="20.25">
      <c r="A2356" s="887"/>
      <c r="B2356" s="923"/>
      <c r="C2356" s="885"/>
      <c r="D2356" s="922"/>
      <c r="E2356" s="889"/>
      <c r="F2356" s="882"/>
    </row>
    <row r="2357" spans="1:6" ht="20.25">
      <c r="A2357" s="887"/>
      <c r="B2357" s="923"/>
      <c r="C2357" s="885"/>
      <c r="D2357" s="922"/>
      <c r="E2357" s="889"/>
      <c r="F2357" s="882"/>
    </row>
    <row r="2358" spans="1:6" ht="20.25">
      <c r="A2358" s="887"/>
      <c r="B2358" s="923"/>
      <c r="C2358" s="885"/>
      <c r="D2358" s="922"/>
      <c r="E2358" s="889"/>
      <c r="F2358" s="882"/>
    </row>
    <row r="2359" spans="1:6" ht="20.25">
      <c r="A2359" s="887"/>
      <c r="B2359" s="923"/>
      <c r="C2359" s="885"/>
      <c r="D2359" s="922"/>
      <c r="E2359" s="889"/>
      <c r="F2359" s="882"/>
    </row>
    <row r="2360" spans="1:6" ht="20.25">
      <c r="A2360" s="887"/>
      <c r="B2360" s="923"/>
      <c r="C2360" s="885"/>
      <c r="D2360" s="922"/>
      <c r="E2360" s="889"/>
      <c r="F2360" s="882"/>
    </row>
    <row r="2361" spans="1:6" ht="20.25">
      <c r="A2361" s="885"/>
      <c r="B2361" s="923"/>
      <c r="C2361" s="885"/>
      <c r="D2361" s="924"/>
      <c r="E2361" s="1028"/>
      <c r="F2361" s="882"/>
    </row>
    <row r="2362" spans="1:6" ht="20.25">
      <c r="A2362" s="885"/>
      <c r="B2362" s="923"/>
      <c r="C2362" s="885"/>
      <c r="D2362" s="924"/>
      <c r="E2362" s="1028"/>
      <c r="F2362" s="882"/>
    </row>
    <row r="2363" spans="1:6" ht="20.25">
      <c r="A2363" s="885"/>
      <c r="B2363" s="923"/>
      <c r="C2363" s="885"/>
      <c r="D2363" s="924"/>
      <c r="E2363" s="1028"/>
      <c r="F2363" s="882"/>
    </row>
    <row r="2364" spans="1:6" ht="20.25">
      <c r="A2364" s="885"/>
      <c r="B2364" s="923"/>
      <c r="C2364" s="885"/>
      <c r="D2364" s="924"/>
      <c r="E2364" s="1028"/>
      <c r="F2364" s="882"/>
    </row>
    <row r="2365" spans="1:6" ht="20.25">
      <c r="A2365" s="926"/>
      <c r="B2365" s="927"/>
      <c r="C2365" s="926"/>
      <c r="D2365" s="928"/>
      <c r="E2365" s="1029"/>
      <c r="F2365" s="882"/>
    </row>
    <row r="2366" spans="1:6" ht="20.25">
      <c r="A2366" s="913"/>
      <c r="B2366" s="930"/>
      <c r="C2366" s="913"/>
      <c r="D2366" s="928"/>
      <c r="E2366" s="1029"/>
      <c r="F2366" s="882"/>
    </row>
    <row r="2367" spans="1:6" ht="20.25">
      <c r="A2367" s="931"/>
      <c r="B2367" s="932"/>
      <c r="C2367" s="1238" t="s">
        <v>835</v>
      </c>
      <c r="D2367" s="1239"/>
      <c r="E2367" s="941">
        <f>SUM(E2340:E2366)</f>
        <v>9791206.5500000007</v>
      </c>
    </row>
    <row r="2368" spans="1:6" ht="20.25">
      <c r="A2368" s="934" t="s">
        <v>23</v>
      </c>
      <c r="B2368" s="932"/>
      <c r="C2368" s="932"/>
      <c r="D2368" s="932"/>
      <c r="E2368" s="932"/>
    </row>
    <row r="2369" spans="1:6" ht="20.25">
      <c r="A2369" s="902" t="s">
        <v>0</v>
      </c>
      <c r="B2369" s="903"/>
      <c r="C2369" s="903"/>
      <c r="D2369" s="904"/>
      <c r="E2369" s="905"/>
    </row>
    <row r="2370" spans="1:6" ht="20.25">
      <c r="A2370" s="902" t="s">
        <v>1</v>
      </c>
      <c r="B2370" s="903"/>
      <c r="C2370" s="902" t="s">
        <v>2</v>
      </c>
      <c r="D2370" s="904"/>
      <c r="E2370" s="904"/>
    </row>
    <row r="2371" spans="1:6" ht="20.25">
      <c r="A2371" s="902"/>
      <c r="B2371" s="906"/>
      <c r="C2371" s="903"/>
      <c r="D2371" s="905"/>
      <c r="E2371" s="905"/>
    </row>
    <row r="2372" spans="1:6" ht="20.25">
      <c r="A2372" s="902"/>
      <c r="B2372" s="906"/>
      <c r="C2372" s="903"/>
      <c r="D2372" s="905"/>
      <c r="E2372" s="905"/>
    </row>
    <row r="2373" spans="1:6" ht="20.25">
      <c r="A2373" s="902" t="s">
        <v>3</v>
      </c>
      <c r="B2373" s="906"/>
      <c r="C2373" s="903"/>
      <c r="D2373" s="905"/>
      <c r="E2373" s="905"/>
    </row>
    <row r="2374" spans="1:6" ht="20.25">
      <c r="A2374" s="904"/>
      <c r="B2374" s="907"/>
      <c r="C2374" s="904"/>
      <c r="D2374" s="905"/>
      <c r="E2374" s="905"/>
    </row>
    <row r="2375" spans="1:6" ht="20.25">
      <c r="A2375" s="904" t="s">
        <v>258</v>
      </c>
      <c r="B2375" s="907"/>
      <c r="C2375" s="904"/>
      <c r="D2375" s="905"/>
      <c r="E2375" s="905"/>
    </row>
    <row r="2376" spans="1:6" ht="20.25">
      <c r="A2376" s="904" t="s">
        <v>5</v>
      </c>
      <c r="B2376" s="904"/>
      <c r="C2376" s="904"/>
      <c r="D2376" s="905"/>
      <c r="E2376" s="905"/>
    </row>
    <row r="2377" spans="1:6" ht="20.25">
      <c r="A2377" s="904" t="s">
        <v>6</v>
      </c>
      <c r="B2377" s="905"/>
      <c r="C2377" s="905"/>
      <c r="D2377" s="905"/>
      <c r="E2377" s="905"/>
    </row>
    <row r="2378" spans="1:6" ht="20.25">
      <c r="A2378" s="908" t="s">
        <v>7</v>
      </c>
      <c r="B2378" s="909" t="s">
        <v>8</v>
      </c>
      <c r="C2378" s="1238" t="s">
        <v>9</v>
      </c>
      <c r="D2378" s="1240"/>
      <c r="E2378" s="908" t="s">
        <v>10</v>
      </c>
    </row>
    <row r="2379" spans="1:6" ht="20.25">
      <c r="A2379" s="910"/>
      <c r="B2379" s="911" t="s">
        <v>11</v>
      </c>
      <c r="C2379" s="908"/>
      <c r="D2379" s="912"/>
      <c r="E2379" s="910" t="s">
        <v>12</v>
      </c>
    </row>
    <row r="2380" spans="1:6" ht="20.25">
      <c r="A2380" s="913"/>
      <c r="B2380" s="914"/>
      <c r="C2380" s="915" t="s">
        <v>13</v>
      </c>
      <c r="D2380" s="916" t="s">
        <v>14</v>
      </c>
      <c r="E2380" s="915"/>
    </row>
    <row r="2381" spans="1:6" ht="20.25">
      <c r="A2381" s="917" t="s">
        <v>259</v>
      </c>
      <c r="B2381" s="917" t="s">
        <v>26</v>
      </c>
      <c r="C2381" s="917" t="s">
        <v>17</v>
      </c>
      <c r="D2381" s="918">
        <v>38701</v>
      </c>
      <c r="E2381" s="970">
        <v>-449.9</v>
      </c>
    </row>
    <row r="2382" spans="1:6" ht="20.25">
      <c r="A2382" s="885"/>
      <c r="B2382" s="885" t="s">
        <v>26</v>
      </c>
      <c r="C2382" s="885" t="s">
        <v>19</v>
      </c>
      <c r="D2382" s="886">
        <v>39263</v>
      </c>
      <c r="E2382" s="965">
        <v>-319</v>
      </c>
    </row>
    <row r="2383" spans="1:6" ht="20.25">
      <c r="A2383" s="887"/>
      <c r="B2383" s="885" t="s">
        <v>16</v>
      </c>
      <c r="C2383" s="885" t="s">
        <v>17</v>
      </c>
      <c r="D2383" s="886">
        <v>39736</v>
      </c>
      <c r="E2383" s="889">
        <v>3000</v>
      </c>
      <c r="F2383" s="882"/>
    </row>
    <row r="2384" spans="1:6" ht="20.25">
      <c r="A2384" s="887"/>
      <c r="B2384" s="885" t="s">
        <v>26</v>
      </c>
      <c r="C2384" s="885" t="s">
        <v>19</v>
      </c>
      <c r="D2384" s="886">
        <v>39752</v>
      </c>
      <c r="E2384" s="965">
        <v>-2617</v>
      </c>
      <c r="F2384" s="882"/>
    </row>
    <row r="2385" spans="1:6" ht="20.25">
      <c r="A2385" s="887"/>
      <c r="B2385" s="885" t="s">
        <v>26</v>
      </c>
      <c r="C2385" s="885" t="s">
        <v>19</v>
      </c>
      <c r="D2385" s="886">
        <v>40056</v>
      </c>
      <c r="E2385" s="965">
        <v>-384.3</v>
      </c>
      <c r="F2385" s="882"/>
    </row>
    <row r="2386" spans="1:6" ht="20.25">
      <c r="A2386" s="887"/>
      <c r="B2386" s="885" t="s">
        <v>20</v>
      </c>
      <c r="C2386" s="885" t="s">
        <v>19</v>
      </c>
      <c r="D2386" s="886">
        <v>40755</v>
      </c>
      <c r="E2386" s="965">
        <v>-500</v>
      </c>
      <c r="F2386" s="882"/>
    </row>
    <row r="2387" spans="1:6" ht="20.25">
      <c r="A2387" s="926"/>
      <c r="B2387" s="885" t="s">
        <v>16</v>
      </c>
      <c r="C2387" s="885" t="s">
        <v>19</v>
      </c>
      <c r="D2387" s="886">
        <v>42886</v>
      </c>
      <c r="E2387" s="990">
        <v>66362</v>
      </c>
      <c r="F2387" s="882"/>
    </row>
    <row r="2388" spans="1:6" ht="20.25">
      <c r="A2388" s="926"/>
      <c r="B2388" s="923" t="s">
        <v>18</v>
      </c>
      <c r="C2388" s="885" t="s">
        <v>17</v>
      </c>
      <c r="D2388" s="886">
        <v>43205</v>
      </c>
      <c r="E2388" s="889"/>
      <c r="F2388" s="882"/>
    </row>
    <row r="2389" spans="1:6" ht="20.25">
      <c r="A2389" s="926"/>
      <c r="B2389" s="923" t="s">
        <v>18</v>
      </c>
      <c r="C2389" s="885" t="s">
        <v>19</v>
      </c>
      <c r="D2389" s="886">
        <v>43220</v>
      </c>
      <c r="E2389" s="889"/>
      <c r="F2389" s="882"/>
    </row>
    <row r="2390" spans="1:6" ht="20.25">
      <c r="A2390" s="885"/>
      <c r="B2390" s="885" t="s">
        <v>73</v>
      </c>
      <c r="C2390" s="885" t="s">
        <v>401</v>
      </c>
      <c r="D2390" s="886">
        <v>43220</v>
      </c>
      <c r="E2390" s="966">
        <v>-2593117</v>
      </c>
      <c r="F2390" s="882"/>
    </row>
    <row r="2391" spans="1:6" ht="21">
      <c r="A2391" s="885"/>
      <c r="B2391" s="885" t="s">
        <v>73</v>
      </c>
      <c r="C2391" s="885" t="s">
        <v>809</v>
      </c>
      <c r="D2391" s="886">
        <v>43220</v>
      </c>
      <c r="E2391" s="1216"/>
      <c r="F2391" s="1217">
        <v>3664</v>
      </c>
    </row>
    <row r="2392" spans="1:6" ht="20.25">
      <c r="A2392" s="887"/>
      <c r="B2392" s="923" t="s">
        <v>18</v>
      </c>
      <c r="C2392" s="885" t="s">
        <v>17</v>
      </c>
      <c r="D2392" s="886">
        <v>43235</v>
      </c>
      <c r="E2392" s="889"/>
      <c r="F2392" s="882"/>
    </row>
    <row r="2393" spans="1:6" ht="20.25">
      <c r="A2393" s="887"/>
      <c r="B2393" s="923" t="s">
        <v>18</v>
      </c>
      <c r="C2393" s="885" t="s">
        <v>19</v>
      </c>
      <c r="D2393" s="886">
        <v>43250</v>
      </c>
      <c r="E2393" s="889"/>
      <c r="F2393" s="882"/>
    </row>
    <row r="2394" spans="1:6" ht="20.25">
      <c r="A2394" s="887"/>
      <c r="B2394" s="885" t="s">
        <v>73</v>
      </c>
      <c r="C2394" s="885" t="s">
        <v>782</v>
      </c>
      <c r="D2394" s="886">
        <v>43250</v>
      </c>
      <c r="E2394" s="966"/>
      <c r="F2394" s="882"/>
    </row>
    <row r="2395" spans="1:6" ht="20.25">
      <c r="A2395" s="887"/>
      <c r="B2395" s="885" t="s">
        <v>73</v>
      </c>
      <c r="C2395" s="885" t="s">
        <v>752</v>
      </c>
      <c r="D2395" s="886">
        <v>43250</v>
      </c>
      <c r="E2395" s="966"/>
      <c r="F2395" s="882"/>
    </row>
    <row r="2396" spans="1:6" ht="20.25">
      <c r="A2396" s="926"/>
      <c r="B2396" s="923"/>
      <c r="C2396" s="885"/>
      <c r="D2396" s="922"/>
      <c r="E2396" s="889"/>
      <c r="F2396" s="882"/>
    </row>
    <row r="2397" spans="1:6" ht="20.25">
      <c r="A2397" s="885"/>
      <c r="B2397" s="923"/>
      <c r="C2397" s="885"/>
      <c r="D2397" s="924"/>
      <c r="E2397" s="925"/>
      <c r="F2397" s="882"/>
    </row>
    <row r="2398" spans="1:6" ht="20.25">
      <c r="A2398" s="885"/>
      <c r="B2398" s="923"/>
      <c r="C2398" s="885"/>
      <c r="D2398" s="924"/>
      <c r="E2398" s="925"/>
      <c r="F2398" s="882"/>
    </row>
    <row r="2399" spans="1:6" ht="20.25">
      <c r="A2399" s="885"/>
      <c r="B2399" s="923"/>
      <c r="C2399" s="885"/>
      <c r="D2399" s="924"/>
      <c r="E2399" s="925"/>
    </row>
    <row r="2400" spans="1:6" ht="20.25">
      <c r="A2400" s="885"/>
      <c r="B2400" s="923"/>
      <c r="C2400" s="885"/>
      <c r="D2400" s="924"/>
      <c r="E2400" s="925"/>
    </row>
    <row r="2401" spans="1:5" ht="20.25">
      <c r="A2401" s="885"/>
      <c r="B2401" s="923"/>
      <c r="C2401" s="885"/>
      <c r="D2401" s="924"/>
      <c r="E2401" s="925"/>
    </row>
    <row r="2402" spans="1:5" ht="20.25">
      <c r="A2402" s="885"/>
      <c r="B2402" s="923"/>
      <c r="C2402" s="885"/>
      <c r="D2402" s="924"/>
      <c r="E2402" s="925"/>
    </row>
    <row r="2403" spans="1:5" ht="20.25">
      <c r="A2403" s="885"/>
      <c r="B2403" s="923"/>
      <c r="C2403" s="885"/>
      <c r="D2403" s="924"/>
      <c r="E2403" s="925"/>
    </row>
    <row r="2404" spans="1:5" ht="20.25">
      <c r="A2404" s="885"/>
      <c r="B2404" s="923"/>
      <c r="C2404" s="885"/>
      <c r="D2404" s="924"/>
      <c r="E2404" s="925"/>
    </row>
    <row r="2405" spans="1:5" ht="20.25">
      <c r="A2405" s="885"/>
      <c r="B2405" s="923"/>
      <c r="C2405" s="885"/>
      <c r="D2405" s="924"/>
      <c r="E2405" s="925"/>
    </row>
    <row r="2406" spans="1:5" ht="20.25">
      <c r="A2406" s="926"/>
      <c r="B2406" s="927"/>
      <c r="C2406" s="926"/>
      <c r="D2406" s="928"/>
      <c r="E2406" s="929"/>
    </row>
    <row r="2407" spans="1:5" ht="20.25">
      <c r="A2407" s="913"/>
      <c r="B2407" s="930"/>
      <c r="C2407" s="913"/>
      <c r="D2407" s="928"/>
      <c r="E2407" s="929"/>
    </row>
    <row r="2408" spans="1:5" ht="20.25">
      <c r="A2408" s="931"/>
      <c r="B2408" s="932"/>
      <c r="C2408" s="1238" t="s">
        <v>801</v>
      </c>
      <c r="D2408" s="1239"/>
      <c r="E2408" s="941">
        <v>-2831000.2</v>
      </c>
    </row>
    <row r="2409" spans="1:5" ht="20.25">
      <c r="A2409" s="934" t="s">
        <v>23</v>
      </c>
      <c r="B2409" s="905"/>
      <c r="C2409" s="905"/>
      <c r="D2409" s="905"/>
      <c r="E2409" s="905"/>
    </row>
    <row r="2410" spans="1:5" ht="20.25">
      <c r="A2410" s="902" t="s">
        <v>0</v>
      </c>
      <c r="B2410" s="903"/>
      <c r="C2410" s="903"/>
      <c r="D2410" s="904"/>
      <c r="E2410" s="905"/>
    </row>
    <row r="2411" spans="1:5" ht="20.25">
      <c r="A2411" s="902" t="s">
        <v>1</v>
      </c>
      <c r="B2411" s="903"/>
      <c r="C2411" s="902" t="s">
        <v>2</v>
      </c>
      <c r="D2411" s="904"/>
      <c r="E2411" s="904"/>
    </row>
    <row r="2412" spans="1:5" ht="20.25">
      <c r="A2412" s="902"/>
      <c r="B2412" s="906"/>
      <c r="C2412" s="903"/>
      <c r="D2412" s="905"/>
      <c r="E2412" s="905"/>
    </row>
    <row r="2413" spans="1:5" ht="20.25">
      <c r="A2413" s="902"/>
      <c r="B2413" s="906"/>
      <c r="C2413" s="903"/>
      <c r="D2413" s="905"/>
      <c r="E2413" s="905"/>
    </row>
    <row r="2414" spans="1:5" ht="20.25">
      <c r="A2414" s="902" t="s">
        <v>3</v>
      </c>
      <c r="B2414" s="906"/>
      <c r="C2414" s="903"/>
      <c r="D2414" s="905"/>
      <c r="E2414" s="905"/>
    </row>
    <row r="2415" spans="1:5" ht="20.25">
      <c r="A2415" s="904"/>
      <c r="B2415" s="907"/>
      <c r="C2415" s="904"/>
      <c r="D2415" s="905"/>
      <c r="E2415" s="905"/>
    </row>
    <row r="2416" spans="1:5" ht="20.25">
      <c r="A2416" s="904" t="s">
        <v>260</v>
      </c>
      <c r="B2416" s="907"/>
      <c r="C2416" s="904"/>
      <c r="D2416" s="905"/>
      <c r="E2416" s="905"/>
    </row>
    <row r="2417" spans="1:5" ht="20.25">
      <c r="A2417" s="904" t="s">
        <v>5</v>
      </c>
      <c r="B2417" s="904"/>
      <c r="C2417" s="904"/>
      <c r="D2417" s="905"/>
      <c r="E2417" s="905"/>
    </row>
    <row r="2418" spans="1:5" ht="20.25">
      <c r="A2418" s="904" t="s">
        <v>6</v>
      </c>
      <c r="B2418" s="907"/>
      <c r="C2418" s="904"/>
      <c r="D2418" s="905"/>
      <c r="E2418" s="905"/>
    </row>
    <row r="2419" spans="1:5" ht="20.25">
      <c r="A2419" s="908" t="s">
        <v>7</v>
      </c>
      <c r="B2419" s="909" t="s">
        <v>8</v>
      </c>
      <c r="C2419" s="1238" t="s">
        <v>9</v>
      </c>
      <c r="D2419" s="1240"/>
      <c r="E2419" s="908" t="s">
        <v>10</v>
      </c>
    </row>
    <row r="2420" spans="1:5" ht="20.25">
      <c r="A2420" s="910"/>
      <c r="B2420" s="911" t="s">
        <v>11</v>
      </c>
      <c r="C2420" s="908"/>
      <c r="D2420" s="912"/>
      <c r="E2420" s="910" t="s">
        <v>12</v>
      </c>
    </row>
    <row r="2421" spans="1:5" ht="20.25">
      <c r="A2421" s="913"/>
      <c r="B2421" s="914"/>
      <c r="C2421" s="915" t="s">
        <v>13</v>
      </c>
      <c r="D2421" s="916" t="s">
        <v>14</v>
      </c>
      <c r="E2421" s="915"/>
    </row>
    <row r="2422" spans="1:5" ht="20.25">
      <c r="A2422" s="917" t="s">
        <v>261</v>
      </c>
      <c r="B2422" s="917" t="s">
        <v>26</v>
      </c>
      <c r="C2422" s="885" t="s">
        <v>17</v>
      </c>
      <c r="D2422" s="918">
        <v>38852</v>
      </c>
      <c r="E2422" s="970">
        <v>-486.32</v>
      </c>
    </row>
    <row r="2423" spans="1:5" ht="20.25">
      <c r="A2423" s="885"/>
      <c r="B2423" s="885" t="s">
        <v>26</v>
      </c>
      <c r="C2423" s="885" t="s">
        <v>17</v>
      </c>
      <c r="D2423" s="886">
        <v>39036</v>
      </c>
      <c r="E2423" s="965">
        <v>-2244.1</v>
      </c>
    </row>
    <row r="2424" spans="1:5" ht="20.25">
      <c r="A2424" s="885"/>
      <c r="B2424" s="885" t="s">
        <v>26</v>
      </c>
      <c r="C2424" s="885" t="s">
        <v>17</v>
      </c>
      <c r="D2424" s="886">
        <v>39097</v>
      </c>
      <c r="E2424" s="965">
        <v>-1653.3</v>
      </c>
    </row>
    <row r="2425" spans="1:5" ht="20.25">
      <c r="A2425" s="885"/>
      <c r="B2425" s="885" t="s">
        <v>26</v>
      </c>
      <c r="C2425" s="885" t="s">
        <v>19</v>
      </c>
      <c r="D2425" s="886">
        <v>39141</v>
      </c>
      <c r="E2425" s="965">
        <v>-177</v>
      </c>
    </row>
    <row r="2426" spans="1:5" ht="20.25">
      <c r="A2426" s="885"/>
      <c r="B2426" s="885" t="s">
        <v>26</v>
      </c>
      <c r="C2426" s="885" t="s">
        <v>19</v>
      </c>
      <c r="D2426" s="886">
        <v>39202</v>
      </c>
      <c r="E2426" s="965">
        <v>-3176</v>
      </c>
    </row>
    <row r="2427" spans="1:5" ht="20.25">
      <c r="A2427" s="887"/>
      <c r="B2427" s="885" t="s">
        <v>105</v>
      </c>
      <c r="C2427" s="885" t="s">
        <v>17</v>
      </c>
      <c r="D2427" s="886">
        <v>39340</v>
      </c>
      <c r="E2427" s="965">
        <v>-14562.7</v>
      </c>
    </row>
    <row r="2428" spans="1:5" ht="20.25">
      <c r="A2428" s="887"/>
      <c r="B2428" s="885" t="s">
        <v>105</v>
      </c>
      <c r="C2428" s="885" t="s">
        <v>19</v>
      </c>
      <c r="D2428" s="886">
        <v>39386</v>
      </c>
      <c r="E2428" s="965">
        <v>-64</v>
      </c>
    </row>
    <row r="2429" spans="1:5" ht="20.25">
      <c r="A2429" s="887"/>
      <c r="B2429" s="885" t="s">
        <v>105</v>
      </c>
      <c r="C2429" s="885" t="s">
        <v>17</v>
      </c>
      <c r="D2429" s="886">
        <v>39401</v>
      </c>
      <c r="E2429" s="965">
        <v>-186.1</v>
      </c>
    </row>
    <row r="2430" spans="1:5" ht="20.25">
      <c r="A2430" s="887"/>
      <c r="B2430" s="885" t="s">
        <v>105</v>
      </c>
      <c r="C2430" s="885" t="s">
        <v>19</v>
      </c>
      <c r="D2430" s="886" t="s">
        <v>262</v>
      </c>
      <c r="E2430" s="965">
        <v>-3929.3</v>
      </c>
    </row>
    <row r="2431" spans="1:5" ht="20.25">
      <c r="A2431" s="887"/>
      <c r="B2431" s="885" t="s">
        <v>105</v>
      </c>
      <c r="C2431" s="885" t="s">
        <v>17</v>
      </c>
      <c r="D2431" s="886">
        <v>39431</v>
      </c>
      <c r="E2431" s="965">
        <v>-5351.8</v>
      </c>
    </row>
    <row r="2432" spans="1:5" ht="20.25">
      <c r="A2432" s="887"/>
      <c r="B2432" s="885" t="s">
        <v>105</v>
      </c>
      <c r="C2432" s="885" t="s">
        <v>19</v>
      </c>
      <c r="D2432" s="886">
        <v>39447</v>
      </c>
      <c r="E2432" s="965">
        <v>-66.8</v>
      </c>
    </row>
    <row r="2433" spans="1:5" ht="20.25">
      <c r="A2433" s="885"/>
      <c r="B2433" s="885" t="s">
        <v>105</v>
      </c>
      <c r="C2433" s="885" t="s">
        <v>19</v>
      </c>
      <c r="D2433" s="886">
        <v>39506</v>
      </c>
      <c r="E2433" s="965">
        <v>-126</v>
      </c>
    </row>
    <row r="2434" spans="1:5" ht="20.25">
      <c r="A2434" s="887"/>
      <c r="B2434" s="885" t="s">
        <v>105</v>
      </c>
      <c r="C2434" s="885" t="s">
        <v>19</v>
      </c>
      <c r="D2434" s="886">
        <v>39538</v>
      </c>
      <c r="E2434" s="965">
        <v>-95851.199999999997</v>
      </c>
    </row>
    <row r="2435" spans="1:5" ht="20.25">
      <c r="A2435" s="887"/>
      <c r="B2435" s="885" t="s">
        <v>104</v>
      </c>
      <c r="C2435" s="885" t="s">
        <v>19</v>
      </c>
      <c r="D2435" s="886">
        <v>39721</v>
      </c>
      <c r="E2435" s="889">
        <v>937</v>
      </c>
    </row>
    <row r="2436" spans="1:5" ht="20.25">
      <c r="A2436" s="885"/>
      <c r="B2436" s="885" t="s">
        <v>104</v>
      </c>
      <c r="C2436" s="885" t="s">
        <v>17</v>
      </c>
      <c r="D2436" s="886">
        <v>39493</v>
      </c>
      <c r="E2436" s="889">
        <v>31274</v>
      </c>
    </row>
    <row r="2437" spans="1:5" ht="20.25">
      <c r="A2437" s="885"/>
      <c r="B2437" s="885" t="s">
        <v>104</v>
      </c>
      <c r="C2437" s="885" t="s">
        <v>19</v>
      </c>
      <c r="D2437" s="886">
        <v>39538</v>
      </c>
      <c r="E2437" s="889">
        <v>300</v>
      </c>
    </row>
    <row r="2438" spans="1:5" ht="20.25">
      <c r="A2438" s="885"/>
      <c r="B2438" s="885" t="s">
        <v>104</v>
      </c>
      <c r="C2438" s="885" t="s">
        <v>17</v>
      </c>
      <c r="D2438" s="886">
        <v>39553</v>
      </c>
      <c r="E2438" s="889">
        <v>26811</v>
      </c>
    </row>
    <row r="2439" spans="1:5" ht="20.25">
      <c r="A2439" s="885"/>
      <c r="B2439" s="885" t="s">
        <v>104</v>
      </c>
      <c r="C2439" s="885" t="s">
        <v>19</v>
      </c>
      <c r="D2439" s="886" t="s">
        <v>263</v>
      </c>
      <c r="E2439" s="889">
        <v>260</v>
      </c>
    </row>
    <row r="2440" spans="1:5" ht="20.25">
      <c r="A2440" s="885"/>
      <c r="B2440" s="885" t="s">
        <v>104</v>
      </c>
      <c r="C2440" s="885" t="s">
        <v>19</v>
      </c>
      <c r="D2440" s="886">
        <v>39599</v>
      </c>
      <c r="E2440" s="889">
        <v>2126</v>
      </c>
    </row>
    <row r="2441" spans="1:5" ht="20.25">
      <c r="A2441" s="885"/>
      <c r="B2441" s="885" t="s">
        <v>105</v>
      </c>
      <c r="C2441" s="885" t="s">
        <v>19</v>
      </c>
      <c r="D2441" s="886">
        <v>39629</v>
      </c>
      <c r="E2441" s="965">
        <v>-982.8</v>
      </c>
    </row>
    <row r="2442" spans="1:5" ht="20.25">
      <c r="A2442" s="885"/>
      <c r="B2442" s="885" t="s">
        <v>104</v>
      </c>
      <c r="C2442" s="885" t="s">
        <v>19</v>
      </c>
      <c r="D2442" s="886">
        <v>39752</v>
      </c>
      <c r="E2442" s="889">
        <v>1208</v>
      </c>
    </row>
    <row r="2443" spans="1:5" ht="20.25">
      <c r="A2443" s="885"/>
      <c r="B2443" s="885" t="s">
        <v>18</v>
      </c>
      <c r="C2443" s="885" t="s">
        <v>17</v>
      </c>
      <c r="D2443" s="886">
        <v>39828</v>
      </c>
      <c r="E2443" s="965">
        <v>-974</v>
      </c>
    </row>
    <row r="2444" spans="1:5" ht="20.25">
      <c r="A2444" s="885"/>
      <c r="B2444" s="885" t="s">
        <v>105</v>
      </c>
      <c r="C2444" s="885" t="s">
        <v>19</v>
      </c>
      <c r="D2444" s="886">
        <v>39903</v>
      </c>
      <c r="E2444" s="965">
        <v>-245.7</v>
      </c>
    </row>
    <row r="2445" spans="1:5" ht="20.25">
      <c r="A2445" s="946"/>
      <c r="B2445" s="946" t="s">
        <v>104</v>
      </c>
      <c r="C2445" s="946" t="s">
        <v>17</v>
      </c>
      <c r="D2445" s="947">
        <v>39918</v>
      </c>
      <c r="E2445" s="1030">
        <v>311.10000000000002</v>
      </c>
    </row>
    <row r="2446" spans="1:5" ht="20.25">
      <c r="A2446" s="931"/>
      <c r="B2446" s="932"/>
      <c r="C2446" s="1238" t="s">
        <v>165</v>
      </c>
      <c r="D2446" s="1239"/>
      <c r="E2446" s="949">
        <v>-66850.01999999999</v>
      </c>
    </row>
    <row r="2447" spans="1:5" ht="20.25">
      <c r="A2447" s="931"/>
      <c r="B2447" s="932"/>
      <c r="C2447" s="911"/>
      <c r="D2447" s="911"/>
      <c r="E2447" s="943"/>
    </row>
    <row r="2448" spans="1:5" ht="20.25">
      <c r="A2448" s="931"/>
      <c r="B2448" s="932"/>
      <c r="C2448" s="911"/>
      <c r="D2448" s="911"/>
      <c r="E2448" s="943"/>
    </row>
    <row r="2449" spans="1:5" ht="20.25">
      <c r="A2449" s="931"/>
      <c r="B2449" s="932"/>
      <c r="C2449" s="911"/>
      <c r="D2449" s="911"/>
      <c r="E2449" s="943"/>
    </row>
    <row r="2450" spans="1:5" ht="20.25">
      <c r="A2450" s="934"/>
      <c r="B2450" s="921"/>
      <c r="C2450" s="921"/>
      <c r="D2450" s="921"/>
      <c r="E2450" s="921"/>
    </row>
    <row r="2451" spans="1:5" ht="20.25">
      <c r="A2451" s="902" t="s">
        <v>0</v>
      </c>
      <c r="B2451" s="921"/>
      <c r="C2451" s="921"/>
      <c r="D2451" s="921"/>
      <c r="E2451" s="921"/>
    </row>
    <row r="2452" spans="1:5" ht="20.25">
      <c r="A2452" s="902" t="s">
        <v>1</v>
      </c>
      <c r="B2452" s="905"/>
      <c r="C2452" s="905"/>
      <c r="D2452" s="905"/>
      <c r="E2452" s="905"/>
    </row>
    <row r="2453" spans="1:5" ht="20.25">
      <c r="A2453" s="902"/>
      <c r="B2453" s="903"/>
      <c r="C2453" s="903"/>
      <c r="D2453" s="904"/>
      <c r="E2453" s="905"/>
    </row>
    <row r="2454" spans="1:5" ht="20.25">
      <c r="A2454" s="902"/>
      <c r="B2454" s="903"/>
      <c r="C2454" s="902" t="s">
        <v>2</v>
      </c>
      <c r="D2454" s="904"/>
      <c r="E2454" s="904"/>
    </row>
    <row r="2455" spans="1:5" ht="20.25">
      <c r="A2455" s="902" t="s">
        <v>3</v>
      </c>
      <c r="B2455" s="906"/>
      <c r="C2455" s="903"/>
      <c r="D2455" s="905"/>
      <c r="E2455" s="905"/>
    </row>
    <row r="2456" spans="1:5" ht="20.25">
      <c r="A2456" s="904"/>
      <c r="B2456" s="906"/>
      <c r="C2456" s="903"/>
      <c r="D2456" s="905"/>
      <c r="E2456" s="905"/>
    </row>
    <row r="2457" spans="1:5" ht="20.25">
      <c r="A2457" s="904" t="s">
        <v>260</v>
      </c>
      <c r="B2457" s="906"/>
      <c r="C2457" s="903"/>
      <c r="D2457" s="905"/>
      <c r="E2457" s="905"/>
    </row>
    <row r="2458" spans="1:5" ht="20.25">
      <c r="A2458" s="904" t="s">
        <v>5</v>
      </c>
      <c r="B2458" s="907"/>
      <c r="C2458" s="904"/>
      <c r="D2458" s="905"/>
      <c r="E2458" s="905"/>
    </row>
    <row r="2459" spans="1:5" ht="20.25">
      <c r="A2459" s="904" t="s">
        <v>6</v>
      </c>
      <c r="B2459" s="907"/>
      <c r="C2459" s="904"/>
      <c r="D2459" s="905"/>
      <c r="E2459" s="905"/>
    </row>
    <row r="2460" spans="1:5" ht="20.25">
      <c r="A2460" s="908" t="s">
        <v>7</v>
      </c>
      <c r="B2460" s="909" t="s">
        <v>8</v>
      </c>
      <c r="C2460" s="1238" t="s">
        <v>9</v>
      </c>
      <c r="D2460" s="1240"/>
      <c r="E2460" s="908" t="s">
        <v>10</v>
      </c>
    </row>
    <row r="2461" spans="1:5" ht="20.25">
      <c r="A2461" s="910"/>
      <c r="B2461" s="911" t="s">
        <v>11</v>
      </c>
      <c r="C2461" s="908"/>
      <c r="D2461" s="912"/>
      <c r="E2461" s="910" t="s">
        <v>12</v>
      </c>
    </row>
    <row r="2462" spans="1:5" ht="20.25">
      <c r="A2462" s="913"/>
      <c r="B2462" s="914"/>
      <c r="C2462" s="915" t="s">
        <v>13</v>
      </c>
      <c r="D2462" s="916" t="s">
        <v>14</v>
      </c>
      <c r="E2462" s="915"/>
    </row>
    <row r="2463" spans="1:5" ht="20.25">
      <c r="A2463" s="917" t="s">
        <v>261</v>
      </c>
      <c r="B2463" s="883" t="s">
        <v>264</v>
      </c>
      <c r="C2463" s="954"/>
      <c r="D2463" s="884"/>
      <c r="E2463" s="1160">
        <v>-66850.01999999999</v>
      </c>
    </row>
    <row r="2464" spans="1:5" ht="20.25">
      <c r="A2464" s="885"/>
      <c r="B2464" s="885" t="s">
        <v>104</v>
      </c>
      <c r="C2464" s="885" t="s">
        <v>17</v>
      </c>
      <c r="D2464" s="886">
        <v>40162</v>
      </c>
      <c r="E2464" s="889">
        <v>14000</v>
      </c>
    </row>
    <row r="2465" spans="1:5" ht="20.25">
      <c r="A2465" s="887"/>
      <c r="B2465" s="885" t="s">
        <v>265</v>
      </c>
      <c r="C2465" s="885" t="s">
        <v>19</v>
      </c>
      <c r="D2465" s="886">
        <v>40359</v>
      </c>
      <c r="E2465" s="990">
        <v>1324.5</v>
      </c>
    </row>
    <row r="2466" spans="1:5" ht="20.25">
      <c r="A2466" s="887"/>
      <c r="B2466" s="885" t="s">
        <v>130</v>
      </c>
      <c r="C2466" s="885" t="s">
        <v>266</v>
      </c>
      <c r="D2466" s="886">
        <v>40755</v>
      </c>
      <c r="E2466" s="966">
        <v>-700748</v>
      </c>
    </row>
    <row r="2467" spans="1:5" ht="20.25">
      <c r="A2467" s="887"/>
      <c r="B2467" s="885" t="s">
        <v>130</v>
      </c>
      <c r="C2467" s="885" t="s">
        <v>266</v>
      </c>
      <c r="D2467" s="886">
        <v>40755</v>
      </c>
      <c r="E2467" s="966">
        <v>-700748</v>
      </c>
    </row>
    <row r="2468" spans="1:5" ht="20.25">
      <c r="A2468" s="926"/>
      <c r="B2468" s="885" t="s">
        <v>265</v>
      </c>
      <c r="C2468" s="888" t="s">
        <v>19</v>
      </c>
      <c r="D2468" s="1022">
        <v>40908</v>
      </c>
      <c r="E2468" s="889">
        <v>47218</v>
      </c>
    </row>
    <row r="2469" spans="1:5" ht="20.25">
      <c r="A2469" s="926"/>
      <c r="B2469" s="885" t="s">
        <v>161</v>
      </c>
      <c r="C2469" s="886"/>
      <c r="D2469" s="1022">
        <v>41394</v>
      </c>
      <c r="E2469" s="965">
        <v>-200</v>
      </c>
    </row>
    <row r="2470" spans="1:5" ht="20.25">
      <c r="A2470" s="926"/>
      <c r="B2470" s="885" t="s">
        <v>265</v>
      </c>
      <c r="C2470" s="885" t="s">
        <v>19</v>
      </c>
      <c r="D2470" s="1022">
        <v>43100</v>
      </c>
      <c r="E2470" s="889">
        <v>178390</v>
      </c>
    </row>
    <row r="2471" spans="1:5" ht="20.25">
      <c r="A2471" s="926"/>
      <c r="B2471" s="923" t="s">
        <v>18</v>
      </c>
      <c r="C2471" s="885" t="s">
        <v>19</v>
      </c>
      <c r="D2471" s="922">
        <v>43250</v>
      </c>
      <c r="E2471" s="889">
        <v>6703166</v>
      </c>
    </row>
    <row r="2472" spans="1:5" ht="20.25">
      <c r="A2472" s="926"/>
      <c r="B2472" s="923"/>
      <c r="C2472" s="885"/>
      <c r="D2472" s="922"/>
      <c r="E2472" s="889">
        <v>-1</v>
      </c>
    </row>
    <row r="2473" spans="1:5" ht="20.25">
      <c r="A2473" s="926"/>
      <c r="B2473" s="923"/>
      <c r="C2473" s="885"/>
      <c r="D2473" s="922"/>
      <c r="E2473" s="889"/>
    </row>
    <row r="2474" spans="1:5" ht="20.25">
      <c r="A2474" s="926"/>
      <c r="B2474" s="885"/>
      <c r="C2474" s="888"/>
      <c r="D2474" s="886"/>
      <c r="E2474" s="889"/>
    </row>
    <row r="2475" spans="1:5" ht="20.25">
      <c r="A2475" s="885"/>
      <c r="B2475" s="885"/>
      <c r="C2475" s="885"/>
      <c r="D2475" s="886"/>
      <c r="E2475" s="889"/>
    </row>
    <row r="2476" spans="1:5" ht="20.25">
      <c r="A2476" s="885"/>
      <c r="B2476" s="885"/>
      <c r="C2476" s="885"/>
      <c r="D2476" s="886"/>
      <c r="E2476" s="889"/>
    </row>
    <row r="2477" spans="1:5" ht="20.25">
      <c r="A2477" s="887"/>
      <c r="B2477" s="885"/>
      <c r="C2477" s="885"/>
      <c r="D2477" s="886"/>
      <c r="E2477" s="889"/>
    </row>
    <row r="2478" spans="1:5" ht="20.25">
      <c r="A2478" s="887"/>
      <c r="B2478" s="885"/>
      <c r="C2478" s="885"/>
      <c r="D2478" s="886"/>
      <c r="E2478" s="889"/>
    </row>
    <row r="2479" spans="1:5" ht="20.25">
      <c r="A2479" s="887"/>
      <c r="B2479" s="885"/>
      <c r="C2479" s="885"/>
      <c r="D2479" s="886"/>
      <c r="E2479" s="889"/>
    </row>
    <row r="2480" spans="1:5" ht="20.25">
      <c r="A2480" s="887"/>
      <c r="B2480" s="885"/>
      <c r="C2480" s="885"/>
      <c r="D2480" s="886"/>
      <c r="E2480" s="889"/>
    </row>
    <row r="2481" spans="1:5" ht="20.25">
      <c r="A2481" s="887"/>
      <c r="B2481" s="885"/>
      <c r="C2481" s="885"/>
      <c r="D2481" s="886"/>
      <c r="E2481" s="889"/>
    </row>
    <row r="2482" spans="1:5" ht="20.25">
      <c r="A2482" s="887"/>
      <c r="B2482" s="885"/>
      <c r="C2482" s="885"/>
      <c r="D2482" s="886"/>
      <c r="E2482" s="889"/>
    </row>
    <row r="2483" spans="1:5" ht="20.25">
      <c r="A2483" s="887"/>
      <c r="B2483" s="885"/>
      <c r="C2483" s="885"/>
      <c r="D2483" s="886"/>
      <c r="E2483" s="889"/>
    </row>
    <row r="2484" spans="1:5" ht="20.25">
      <c r="A2484" s="887"/>
      <c r="B2484" s="885"/>
      <c r="C2484" s="885"/>
      <c r="D2484" s="886"/>
      <c r="E2484" s="889"/>
    </row>
    <row r="2485" spans="1:5" ht="20.25">
      <c r="A2485" s="885"/>
      <c r="B2485" s="923"/>
      <c r="C2485" s="885"/>
      <c r="D2485" s="924"/>
      <c r="E2485" s="889"/>
    </row>
    <row r="2486" spans="1:5" ht="20.25">
      <c r="A2486" s="885"/>
      <c r="B2486" s="923"/>
      <c r="C2486" s="885"/>
      <c r="D2486" s="924"/>
      <c r="E2486" s="889"/>
    </row>
    <row r="2487" spans="1:5" ht="20.25">
      <c r="A2487" s="885"/>
      <c r="B2487" s="923"/>
      <c r="C2487" s="885"/>
      <c r="D2487" s="924"/>
      <c r="E2487" s="889"/>
    </row>
    <row r="2488" spans="1:5" ht="20.25">
      <c r="A2488" s="926"/>
      <c r="B2488" s="927"/>
      <c r="C2488" s="926"/>
      <c r="D2488" s="928"/>
      <c r="E2488" s="889"/>
    </row>
    <row r="2489" spans="1:5" ht="20.25">
      <c r="A2489" s="913"/>
      <c r="B2489" s="930"/>
      <c r="C2489" s="913"/>
      <c r="D2489" s="928"/>
      <c r="E2489" s="929"/>
    </row>
    <row r="2490" spans="1:5" ht="20.25">
      <c r="A2490" s="931"/>
      <c r="B2490" s="932"/>
      <c r="C2490" s="1238" t="s">
        <v>801</v>
      </c>
      <c r="D2490" s="1239"/>
      <c r="E2490" s="941">
        <v>5475551.4800000004</v>
      </c>
    </row>
    <row r="2491" spans="1:5" ht="20.25">
      <c r="A2491" s="934" t="s">
        <v>23</v>
      </c>
      <c r="B2491" s="968"/>
      <c r="C2491" s="968"/>
      <c r="D2491" s="968"/>
      <c r="E2491" s="968"/>
    </row>
    <row r="2492" spans="1:5" ht="20.25">
      <c r="A2492" s="902" t="s">
        <v>0</v>
      </c>
      <c r="B2492" s="968"/>
      <c r="C2492" s="968"/>
      <c r="D2492" s="968"/>
      <c r="E2492" s="1147"/>
    </row>
    <row r="2493" spans="1:5" ht="20.25">
      <c r="A2493" s="902" t="s">
        <v>1</v>
      </c>
      <c r="B2493" s="932"/>
      <c r="C2493" s="932"/>
      <c r="D2493" s="932"/>
      <c r="E2493" s="1021"/>
    </row>
    <row r="2494" spans="1:5" ht="20.25">
      <c r="A2494" s="902"/>
      <c r="B2494" s="903"/>
      <c r="C2494" s="903"/>
      <c r="D2494" s="904"/>
      <c r="E2494" s="905"/>
    </row>
    <row r="2495" spans="1:5" ht="20.25">
      <c r="A2495" s="902" t="s">
        <v>3</v>
      </c>
      <c r="B2495" s="903"/>
      <c r="C2495" s="902" t="s">
        <v>2</v>
      </c>
      <c r="D2495" s="904"/>
      <c r="E2495" s="904"/>
    </row>
    <row r="2496" spans="1:5" ht="20.25">
      <c r="A2496" s="904"/>
      <c r="B2496" s="906"/>
      <c r="C2496" s="903"/>
      <c r="D2496" s="905"/>
      <c r="E2496" s="905"/>
    </row>
    <row r="2497" spans="1:5" ht="20.25">
      <c r="A2497" s="904" t="s">
        <v>267</v>
      </c>
      <c r="B2497" s="906"/>
      <c r="C2497" s="903"/>
      <c r="D2497" s="905"/>
      <c r="E2497" s="905"/>
    </row>
    <row r="2498" spans="1:5" ht="20.25">
      <c r="A2498" s="904" t="s">
        <v>5</v>
      </c>
      <c r="B2498" s="907"/>
      <c r="C2498" s="904"/>
      <c r="D2498" s="905"/>
      <c r="E2498" s="905"/>
    </row>
    <row r="2499" spans="1:5" ht="20.25">
      <c r="A2499" s="904" t="s">
        <v>6</v>
      </c>
      <c r="B2499" s="907"/>
      <c r="C2499" s="904"/>
      <c r="D2499" s="905"/>
      <c r="E2499" s="905"/>
    </row>
    <row r="2500" spans="1:5" ht="20.25">
      <c r="A2500" s="908" t="s">
        <v>7</v>
      </c>
      <c r="B2500" s="909" t="s">
        <v>8</v>
      </c>
      <c r="C2500" s="1238" t="s">
        <v>9</v>
      </c>
      <c r="D2500" s="1240"/>
      <c r="E2500" s="908" t="s">
        <v>10</v>
      </c>
    </row>
    <row r="2501" spans="1:5" ht="20.25">
      <c r="A2501" s="910"/>
      <c r="B2501" s="911" t="s">
        <v>11</v>
      </c>
      <c r="C2501" s="908"/>
      <c r="D2501" s="912"/>
      <c r="E2501" s="910" t="s">
        <v>12</v>
      </c>
    </row>
    <row r="2502" spans="1:5" ht="20.25">
      <c r="A2502" s="913"/>
      <c r="B2502" s="914"/>
      <c r="C2502" s="915" t="s">
        <v>13</v>
      </c>
      <c r="D2502" s="916" t="s">
        <v>14</v>
      </c>
      <c r="E2502" s="915"/>
    </row>
    <row r="2503" spans="1:5" ht="20.25">
      <c r="A2503" s="917" t="s">
        <v>268</v>
      </c>
      <c r="B2503" s="917" t="s">
        <v>26</v>
      </c>
      <c r="C2503" s="885" t="s">
        <v>19</v>
      </c>
      <c r="D2503" s="918">
        <v>39416</v>
      </c>
      <c r="E2503" s="970">
        <v>-1531</v>
      </c>
    </row>
    <row r="2504" spans="1:5" ht="20.25">
      <c r="A2504" s="885"/>
      <c r="B2504" s="885" t="s">
        <v>26</v>
      </c>
      <c r="C2504" s="888" t="s">
        <v>17</v>
      </c>
      <c r="D2504" s="886">
        <v>39431</v>
      </c>
      <c r="E2504" s="965">
        <v>-3622.1</v>
      </c>
    </row>
    <row r="2505" spans="1:5" ht="20.25">
      <c r="A2505" s="885"/>
      <c r="B2505" s="885" t="s">
        <v>26</v>
      </c>
      <c r="C2505" s="885" t="s">
        <v>19</v>
      </c>
      <c r="D2505" s="886">
        <v>39447</v>
      </c>
      <c r="E2505" s="965">
        <v>-427.5</v>
      </c>
    </row>
    <row r="2506" spans="1:5" ht="20.25">
      <c r="A2506" s="885"/>
      <c r="B2506" s="885" t="s">
        <v>26</v>
      </c>
      <c r="C2506" s="885" t="s">
        <v>19</v>
      </c>
      <c r="D2506" s="886">
        <v>39478</v>
      </c>
      <c r="E2506" s="965">
        <v>-1253</v>
      </c>
    </row>
    <row r="2507" spans="1:5" ht="20.25">
      <c r="A2507" s="885"/>
      <c r="B2507" s="885" t="s">
        <v>26</v>
      </c>
      <c r="C2507" s="888" t="s">
        <v>17</v>
      </c>
      <c r="D2507" s="886">
        <v>39553</v>
      </c>
      <c r="E2507" s="965">
        <v>-9819.6</v>
      </c>
    </row>
    <row r="2508" spans="1:5" ht="20.25">
      <c r="A2508" s="885"/>
      <c r="B2508" s="885" t="s">
        <v>26</v>
      </c>
      <c r="C2508" s="885" t="s">
        <v>19</v>
      </c>
      <c r="D2508" s="886">
        <v>39660</v>
      </c>
      <c r="E2508" s="965">
        <v>-114848</v>
      </c>
    </row>
    <row r="2509" spans="1:5" ht="20.25">
      <c r="A2509" s="885"/>
      <c r="B2509" s="885" t="s">
        <v>16</v>
      </c>
      <c r="C2509" s="885" t="s">
        <v>19</v>
      </c>
      <c r="D2509" s="886">
        <v>39629</v>
      </c>
      <c r="E2509" s="889">
        <v>2011</v>
      </c>
    </row>
    <row r="2510" spans="1:5" ht="20.25">
      <c r="A2510" s="885"/>
      <c r="B2510" s="885" t="s">
        <v>16</v>
      </c>
      <c r="C2510" s="888" t="s">
        <v>17</v>
      </c>
      <c r="D2510" s="886">
        <v>39614</v>
      </c>
      <c r="E2510" s="889">
        <v>451.6</v>
      </c>
    </row>
    <row r="2511" spans="1:5" ht="20.25">
      <c r="A2511" s="885"/>
      <c r="B2511" s="885" t="s">
        <v>16</v>
      </c>
      <c r="C2511" s="885" t="s">
        <v>19</v>
      </c>
      <c r="D2511" s="886">
        <v>39660</v>
      </c>
      <c r="E2511" s="889">
        <v>4286.6000000000004</v>
      </c>
    </row>
    <row r="2512" spans="1:5" ht="20.25">
      <c r="A2512" s="885"/>
      <c r="B2512" s="885" t="s">
        <v>26</v>
      </c>
      <c r="C2512" s="888" t="s">
        <v>17</v>
      </c>
      <c r="D2512" s="886">
        <v>39675</v>
      </c>
      <c r="E2512" s="965">
        <v>-16075</v>
      </c>
    </row>
    <row r="2513" spans="1:5" ht="20.25">
      <c r="A2513" s="885"/>
      <c r="B2513" s="885" t="s">
        <v>16</v>
      </c>
      <c r="C2513" s="888" t="s">
        <v>17</v>
      </c>
      <c r="D2513" s="886">
        <v>39675</v>
      </c>
      <c r="E2513" s="889">
        <v>9709.4</v>
      </c>
    </row>
    <row r="2514" spans="1:5" ht="20.25">
      <c r="A2514" s="885"/>
      <c r="B2514" s="885" t="s">
        <v>26</v>
      </c>
      <c r="C2514" s="885" t="s">
        <v>19</v>
      </c>
      <c r="D2514" s="886">
        <v>39660</v>
      </c>
      <c r="E2514" s="965">
        <v>-300</v>
      </c>
    </row>
    <row r="2515" spans="1:5" ht="20.25">
      <c r="A2515" s="885"/>
      <c r="B2515" s="885" t="s">
        <v>16</v>
      </c>
      <c r="C2515" s="885" t="s">
        <v>19</v>
      </c>
      <c r="D2515" s="886">
        <v>39721</v>
      </c>
      <c r="E2515" s="889">
        <v>363</v>
      </c>
    </row>
    <row r="2516" spans="1:5" ht="20.25">
      <c r="A2516" s="885"/>
      <c r="B2516" s="885" t="s">
        <v>26</v>
      </c>
      <c r="C2516" s="888" t="s">
        <v>17</v>
      </c>
      <c r="D2516" s="886">
        <v>39736</v>
      </c>
      <c r="E2516" s="965">
        <v>-15797</v>
      </c>
    </row>
    <row r="2517" spans="1:5" ht="20.25">
      <c r="A2517" s="885"/>
      <c r="B2517" s="885" t="s">
        <v>18</v>
      </c>
      <c r="C2517" s="888" t="s">
        <v>17</v>
      </c>
      <c r="D2517" s="886">
        <v>39767</v>
      </c>
      <c r="E2517" s="965">
        <v>-2955</v>
      </c>
    </row>
    <row r="2518" spans="1:5" ht="20.25">
      <c r="A2518" s="885"/>
      <c r="B2518" s="885" t="s">
        <v>18</v>
      </c>
      <c r="C2518" s="885" t="s">
        <v>19</v>
      </c>
      <c r="D2518" s="886">
        <v>39782</v>
      </c>
      <c r="E2518" s="965">
        <v>-4895</v>
      </c>
    </row>
    <row r="2519" spans="1:5" ht="20.25">
      <c r="A2519" s="885"/>
      <c r="B2519" s="885" t="s">
        <v>18</v>
      </c>
      <c r="C2519" s="888" t="s">
        <v>17</v>
      </c>
      <c r="D2519" s="886">
        <v>39797</v>
      </c>
      <c r="E2519" s="889">
        <v>3055.5</v>
      </c>
    </row>
    <row r="2520" spans="1:5" ht="20.25">
      <c r="A2520" s="885"/>
      <c r="B2520" s="885" t="s">
        <v>18</v>
      </c>
      <c r="C2520" s="885" t="s">
        <v>19</v>
      </c>
      <c r="D2520" s="886">
        <v>39813</v>
      </c>
      <c r="E2520" s="889">
        <v>40</v>
      </c>
    </row>
    <row r="2521" spans="1:5" ht="20.25">
      <c r="A2521" s="885"/>
      <c r="B2521" s="885" t="s">
        <v>26</v>
      </c>
      <c r="C2521" s="885" t="s">
        <v>19</v>
      </c>
      <c r="D2521" s="886">
        <v>39844</v>
      </c>
      <c r="E2521" s="965">
        <v>-720</v>
      </c>
    </row>
    <row r="2522" spans="1:5" ht="20.25">
      <c r="A2522" s="885"/>
      <c r="B2522" s="885" t="s">
        <v>16</v>
      </c>
      <c r="C2522" s="885" t="s">
        <v>19</v>
      </c>
      <c r="D2522" s="886">
        <v>39844</v>
      </c>
      <c r="E2522" s="889">
        <v>13309.13</v>
      </c>
    </row>
    <row r="2523" spans="1:5" ht="20.25">
      <c r="A2523" s="885"/>
      <c r="B2523" s="885" t="s">
        <v>26</v>
      </c>
      <c r="C2523" s="888" t="s">
        <v>17</v>
      </c>
      <c r="D2523" s="886">
        <v>39887</v>
      </c>
      <c r="E2523" s="965">
        <v>-100</v>
      </c>
    </row>
    <row r="2524" spans="1:5" ht="20.25">
      <c r="A2524" s="885"/>
      <c r="B2524" s="885" t="s">
        <v>16</v>
      </c>
      <c r="C2524" s="885" t="s">
        <v>19</v>
      </c>
      <c r="D2524" s="886">
        <v>39903</v>
      </c>
      <c r="E2524" s="889">
        <v>28986.799999999999</v>
      </c>
    </row>
    <row r="2525" spans="1:5" ht="20.25">
      <c r="A2525" s="885"/>
      <c r="B2525" s="885" t="s">
        <v>26</v>
      </c>
      <c r="C2525" s="888" t="s">
        <v>17</v>
      </c>
      <c r="D2525" s="886">
        <v>39918</v>
      </c>
      <c r="E2525" s="965">
        <v>-516.5</v>
      </c>
    </row>
    <row r="2526" spans="1:5" ht="20.25">
      <c r="A2526" s="946"/>
      <c r="B2526" s="946" t="s">
        <v>16</v>
      </c>
      <c r="C2526" s="946" t="s">
        <v>19</v>
      </c>
      <c r="D2526" s="947">
        <v>39933</v>
      </c>
      <c r="E2526" s="1030">
        <v>2119.6</v>
      </c>
    </row>
    <row r="2527" spans="1:5" ht="20.25">
      <c r="A2527" s="931"/>
      <c r="B2527" s="932"/>
      <c r="C2527" s="1238" t="s">
        <v>165</v>
      </c>
      <c r="D2527" s="1239"/>
      <c r="E2527" s="949">
        <v>-108527.06999999999</v>
      </c>
    </row>
    <row r="2528" spans="1:5" ht="20.25">
      <c r="A2528" s="931"/>
      <c r="B2528" s="932"/>
      <c r="C2528" s="911"/>
      <c r="D2528" s="911"/>
      <c r="E2528" s="943"/>
    </row>
    <row r="2529" spans="1:5" ht="20.25">
      <c r="A2529" s="931"/>
      <c r="B2529" s="932"/>
      <c r="C2529" s="911"/>
      <c r="D2529" s="911"/>
      <c r="E2529" s="943"/>
    </row>
    <row r="2530" spans="1:5" ht="20.25">
      <c r="A2530" s="931"/>
      <c r="B2530" s="932"/>
      <c r="C2530" s="911"/>
      <c r="D2530" s="911"/>
      <c r="E2530" s="943"/>
    </row>
    <row r="2531" spans="1:5" ht="20.25">
      <c r="A2531" s="931"/>
      <c r="B2531" s="932"/>
      <c r="C2531" s="911"/>
      <c r="D2531" s="911"/>
      <c r="E2531" s="943"/>
    </row>
    <row r="2532" spans="1:5" ht="20.25">
      <c r="A2532" s="934"/>
      <c r="B2532" s="968"/>
      <c r="C2532" s="968"/>
      <c r="D2532" s="968"/>
      <c r="E2532" s="968"/>
    </row>
    <row r="2533" spans="1:5" ht="20.25">
      <c r="A2533" s="902" t="s">
        <v>0</v>
      </c>
      <c r="B2533" s="968"/>
      <c r="C2533" s="968"/>
      <c r="D2533" s="968"/>
      <c r="E2533" s="968"/>
    </row>
    <row r="2534" spans="1:5" ht="20.25">
      <c r="A2534" s="902" t="s">
        <v>1</v>
      </c>
      <c r="B2534" s="932"/>
      <c r="C2534" s="932"/>
      <c r="D2534" s="932"/>
      <c r="E2534" s="932"/>
    </row>
    <row r="2535" spans="1:5" ht="20.25">
      <c r="A2535" s="902"/>
      <c r="B2535" s="903"/>
      <c r="C2535" s="903"/>
      <c r="D2535" s="904"/>
      <c r="E2535" s="905"/>
    </row>
    <row r="2536" spans="1:5" ht="20.25">
      <c r="A2536" s="902" t="s">
        <v>3</v>
      </c>
      <c r="B2536" s="903"/>
      <c r="C2536" s="902" t="s">
        <v>2</v>
      </c>
      <c r="D2536" s="904"/>
      <c r="E2536" s="904"/>
    </row>
    <row r="2537" spans="1:5" ht="20.25">
      <c r="A2537" s="904"/>
      <c r="B2537" s="906"/>
      <c r="C2537" s="903"/>
      <c r="D2537" s="905"/>
      <c r="E2537" s="905"/>
    </row>
    <row r="2538" spans="1:5" ht="20.25">
      <c r="A2538" s="904"/>
      <c r="B2538" s="906"/>
      <c r="C2538" s="903"/>
      <c r="D2538" s="905"/>
      <c r="E2538" s="905"/>
    </row>
    <row r="2539" spans="1:5" ht="20.25">
      <c r="A2539" s="904" t="s">
        <v>267</v>
      </c>
      <c r="B2539" s="907"/>
      <c r="C2539" s="904"/>
      <c r="D2539" s="905"/>
      <c r="E2539" s="905"/>
    </row>
    <row r="2540" spans="1:5" ht="20.25">
      <c r="A2540" s="904" t="s">
        <v>5</v>
      </c>
      <c r="B2540" s="907"/>
      <c r="C2540" s="904"/>
      <c r="D2540" s="905"/>
      <c r="E2540" s="905"/>
    </row>
    <row r="2541" spans="1:5" ht="20.25">
      <c r="A2541" s="904" t="s">
        <v>6</v>
      </c>
      <c r="B2541" s="907"/>
      <c r="C2541" s="904"/>
      <c r="D2541" s="905"/>
      <c r="E2541" s="905"/>
    </row>
    <row r="2542" spans="1:5" ht="20.25">
      <c r="A2542" s="908" t="s">
        <v>7</v>
      </c>
      <c r="B2542" s="909" t="s">
        <v>8</v>
      </c>
      <c r="C2542" s="1238" t="s">
        <v>9</v>
      </c>
      <c r="D2542" s="1240"/>
      <c r="E2542" s="908" t="s">
        <v>10</v>
      </c>
    </row>
    <row r="2543" spans="1:5" ht="20.25">
      <c r="A2543" s="910"/>
      <c r="B2543" s="911" t="s">
        <v>11</v>
      </c>
      <c r="C2543" s="908"/>
      <c r="D2543" s="912"/>
      <c r="E2543" s="910" t="s">
        <v>12</v>
      </c>
    </row>
    <row r="2544" spans="1:5" ht="20.25">
      <c r="A2544" s="913"/>
      <c r="B2544" s="914"/>
      <c r="C2544" s="915" t="s">
        <v>13</v>
      </c>
      <c r="D2544" s="916" t="s">
        <v>14</v>
      </c>
      <c r="E2544" s="915"/>
    </row>
    <row r="2545" spans="1:5" ht="20.25">
      <c r="A2545" s="917" t="s">
        <v>268</v>
      </c>
      <c r="B2545" s="883" t="s">
        <v>264</v>
      </c>
      <c r="C2545" s="954"/>
      <c r="D2545" s="884"/>
      <c r="E2545" s="1031">
        <v>-108527.06999999999</v>
      </c>
    </row>
    <row r="2546" spans="1:5" ht="20.25">
      <c r="A2546" s="887"/>
      <c r="B2546" s="923" t="s">
        <v>18</v>
      </c>
      <c r="C2546" s="885" t="s">
        <v>17</v>
      </c>
      <c r="D2546" s="886">
        <v>43205</v>
      </c>
      <c r="E2546" s="889">
        <v>1972790</v>
      </c>
    </row>
    <row r="2547" spans="1:5" ht="20.25">
      <c r="A2547" s="887"/>
      <c r="B2547" s="885" t="s">
        <v>34</v>
      </c>
      <c r="C2547" s="885" t="s">
        <v>19</v>
      </c>
      <c r="D2547" s="886">
        <v>43220</v>
      </c>
      <c r="E2547" s="889">
        <v>2252184</v>
      </c>
    </row>
    <row r="2548" spans="1:5" ht="20.25">
      <c r="A2548" s="926"/>
      <c r="B2548" s="885" t="s">
        <v>34</v>
      </c>
      <c r="C2548" s="885" t="s">
        <v>17</v>
      </c>
      <c r="D2548" s="886">
        <v>43235</v>
      </c>
      <c r="E2548" s="889">
        <v>1252123</v>
      </c>
    </row>
    <row r="2549" spans="1:5" ht="20.25">
      <c r="A2549" s="1176"/>
      <c r="B2549" s="885" t="s">
        <v>34</v>
      </c>
      <c r="C2549" s="885" t="s">
        <v>19</v>
      </c>
      <c r="D2549" s="886">
        <v>43250</v>
      </c>
      <c r="E2549" s="1001">
        <v>1576462</v>
      </c>
    </row>
    <row r="2550" spans="1:5" ht="20.25">
      <c r="A2550" s="887"/>
      <c r="B2550" s="923"/>
      <c r="C2550" s="885"/>
      <c r="D2550" s="886"/>
      <c r="E2550" s="889">
        <v>1</v>
      </c>
    </row>
    <row r="2551" spans="1:5" ht="20.25">
      <c r="A2551" s="1176"/>
      <c r="B2551" s="1177"/>
      <c r="C2551" s="1177"/>
      <c r="D2551" s="1178"/>
      <c r="E2551" s="1001"/>
    </row>
    <row r="2552" spans="1:5" ht="20.25">
      <c r="A2552" s="1176"/>
      <c r="B2552" s="1177"/>
      <c r="C2552" s="1177"/>
      <c r="D2552" s="1178"/>
      <c r="E2552" s="1001"/>
    </row>
    <row r="2553" spans="1:5" ht="20.25">
      <c r="A2553" s="1176"/>
      <c r="B2553" s="1177"/>
      <c r="C2553" s="1177"/>
      <c r="D2553" s="1178"/>
      <c r="E2553" s="1001"/>
    </row>
    <row r="2554" spans="1:5" ht="20.25">
      <c r="A2554" s="1176"/>
      <c r="B2554" s="1177"/>
      <c r="C2554" s="1177"/>
      <c r="D2554" s="1178"/>
      <c r="E2554" s="1001"/>
    </row>
    <row r="2555" spans="1:5" ht="20.25">
      <c r="A2555" s="1176"/>
      <c r="B2555" s="1177"/>
      <c r="C2555" s="1177"/>
      <c r="D2555" s="1178"/>
      <c r="E2555" s="1001"/>
    </row>
    <row r="2556" spans="1:5" ht="20.25">
      <c r="A2556" s="887"/>
      <c r="B2556" s="885"/>
      <c r="C2556" s="885"/>
      <c r="D2556" s="886"/>
      <c r="E2556" s="889"/>
    </row>
    <row r="2557" spans="1:5" ht="20.25">
      <c r="A2557" s="887"/>
      <c r="B2557" s="885"/>
      <c r="C2557" s="885"/>
      <c r="D2557" s="886"/>
      <c r="E2557" s="889"/>
    </row>
    <row r="2558" spans="1:5" ht="20.25">
      <c r="A2558" s="887"/>
      <c r="B2558" s="885"/>
      <c r="C2558" s="885"/>
      <c r="D2558" s="886"/>
      <c r="E2558" s="889"/>
    </row>
    <row r="2559" spans="1:5" ht="20.25">
      <c r="A2559" s="887"/>
      <c r="B2559" s="885"/>
      <c r="C2559" s="885"/>
      <c r="D2559" s="886"/>
      <c r="E2559" s="965"/>
    </row>
    <row r="2560" spans="1:5" ht="20.25">
      <c r="A2560" s="887"/>
      <c r="B2560" s="885"/>
      <c r="C2560" s="885"/>
      <c r="D2560" s="886"/>
      <c r="E2560" s="965"/>
    </row>
    <row r="2561" spans="1:5" ht="20.25">
      <c r="A2561" s="887"/>
      <c r="B2561" s="885"/>
      <c r="C2561" s="885"/>
      <c r="D2561" s="886"/>
      <c r="E2561" s="965"/>
    </row>
    <row r="2562" spans="1:5" ht="20.25">
      <c r="A2562" s="887"/>
      <c r="B2562" s="885"/>
      <c r="C2562" s="885"/>
      <c r="D2562" s="886"/>
      <c r="E2562" s="889"/>
    </row>
    <row r="2563" spans="1:5" ht="20.25">
      <c r="A2563" s="887"/>
      <c r="B2563" s="923"/>
      <c r="C2563" s="885"/>
      <c r="D2563" s="922"/>
      <c r="E2563" s="889"/>
    </row>
    <row r="2564" spans="1:5" ht="20.25">
      <c r="A2564" s="887"/>
      <c r="B2564" s="923"/>
      <c r="C2564" s="885"/>
      <c r="D2564" s="922"/>
      <c r="E2564" s="889"/>
    </row>
    <row r="2565" spans="1:5" ht="20.25">
      <c r="A2565" s="887"/>
      <c r="B2565" s="923"/>
      <c r="C2565" s="885"/>
      <c r="D2565" s="922"/>
      <c r="E2565" s="889"/>
    </row>
    <row r="2566" spans="1:5" ht="20.25">
      <c r="A2566" s="887"/>
      <c r="B2566" s="923"/>
      <c r="C2566" s="885"/>
      <c r="D2566" s="922"/>
      <c r="E2566" s="889"/>
    </row>
    <row r="2567" spans="1:5" ht="20.25">
      <c r="A2567" s="885"/>
      <c r="B2567" s="923"/>
      <c r="C2567" s="885"/>
      <c r="D2567" s="924"/>
      <c r="E2567" s="1028"/>
    </row>
    <row r="2568" spans="1:5" ht="20.25">
      <c r="A2568" s="885"/>
      <c r="B2568" s="923"/>
      <c r="C2568" s="885"/>
      <c r="D2568" s="924"/>
      <c r="E2568" s="1028"/>
    </row>
    <row r="2569" spans="1:5" ht="20.25">
      <c r="A2569" s="885"/>
      <c r="B2569" s="923"/>
      <c r="C2569" s="885"/>
      <c r="D2569" s="924"/>
      <c r="E2569" s="1028"/>
    </row>
    <row r="2570" spans="1:5" ht="20.25">
      <c r="A2570" s="926"/>
      <c r="B2570" s="927"/>
      <c r="C2570" s="926"/>
      <c r="D2570" s="928"/>
      <c r="E2570" s="1029"/>
    </row>
    <row r="2571" spans="1:5" ht="20.25">
      <c r="A2571" s="913"/>
      <c r="B2571" s="930"/>
      <c r="C2571" s="913"/>
      <c r="D2571" s="928"/>
      <c r="E2571" s="1029"/>
    </row>
    <row r="2572" spans="1:5" ht="20.25">
      <c r="A2572" s="931"/>
      <c r="B2572" s="932"/>
      <c r="C2572" s="1238" t="s">
        <v>801</v>
      </c>
      <c r="D2572" s="1239"/>
      <c r="E2572" s="941">
        <v>6945032.9299999997</v>
      </c>
    </row>
    <row r="2573" spans="1:5" ht="20.25">
      <c r="A2573" s="934" t="s">
        <v>23</v>
      </c>
      <c r="B2573" s="968"/>
      <c r="C2573" s="968"/>
      <c r="D2573" s="968"/>
      <c r="E2573" s="968"/>
    </row>
    <row r="2574" spans="1:5" ht="20.25">
      <c r="A2574" s="902" t="s">
        <v>0</v>
      </c>
      <c r="B2574" s="968"/>
      <c r="C2574" s="968"/>
      <c r="D2574" s="968"/>
      <c r="E2574" s="968"/>
    </row>
    <row r="2575" spans="1:5" ht="20.25">
      <c r="A2575" s="902" t="s">
        <v>1</v>
      </c>
      <c r="B2575" s="932"/>
      <c r="C2575" s="932"/>
      <c r="D2575" s="932"/>
      <c r="E2575" s="1021"/>
    </row>
    <row r="2576" spans="1:5" ht="20.25">
      <c r="A2576" s="902"/>
      <c r="B2576" s="903"/>
      <c r="C2576" s="903"/>
      <c r="D2576" s="904"/>
      <c r="E2576" s="905"/>
    </row>
    <row r="2577" spans="1:5" ht="20.25">
      <c r="A2577" s="902"/>
      <c r="B2577" s="903"/>
      <c r="C2577" s="902" t="s">
        <v>2</v>
      </c>
      <c r="D2577" s="904"/>
      <c r="E2577" s="904"/>
    </row>
    <row r="2578" spans="1:5" ht="20.25">
      <c r="A2578" s="902" t="s">
        <v>3</v>
      </c>
      <c r="B2578" s="906"/>
      <c r="C2578" s="903"/>
      <c r="D2578" s="905"/>
      <c r="E2578" s="905"/>
    </row>
    <row r="2579" spans="1:5" ht="20.25">
      <c r="A2579" s="904"/>
      <c r="B2579" s="906"/>
      <c r="C2579" s="903"/>
      <c r="D2579" s="905"/>
      <c r="E2579" s="905"/>
    </row>
    <row r="2580" spans="1:5" ht="20.25">
      <c r="A2580" s="904" t="s">
        <v>269</v>
      </c>
      <c r="B2580" s="906"/>
      <c r="C2580" s="903"/>
      <c r="D2580" s="905"/>
      <c r="E2580" s="905"/>
    </row>
    <row r="2581" spans="1:5" ht="20.25">
      <c r="A2581" s="904" t="s">
        <v>5</v>
      </c>
      <c r="B2581" s="907"/>
      <c r="C2581" s="904"/>
      <c r="D2581" s="905"/>
      <c r="E2581" s="905"/>
    </row>
    <row r="2582" spans="1:5" ht="20.25">
      <c r="A2582" s="904" t="s">
        <v>6</v>
      </c>
      <c r="B2582" s="907"/>
      <c r="C2582" s="904"/>
      <c r="D2582" s="905"/>
      <c r="E2582" s="905"/>
    </row>
    <row r="2583" spans="1:5" ht="20.25">
      <c r="A2583" s="908" t="s">
        <v>7</v>
      </c>
      <c r="B2583" s="909" t="s">
        <v>8</v>
      </c>
      <c r="C2583" s="1238" t="s">
        <v>9</v>
      </c>
      <c r="D2583" s="1240"/>
      <c r="E2583" s="908" t="s">
        <v>10</v>
      </c>
    </row>
    <row r="2584" spans="1:5" ht="20.25">
      <c r="A2584" s="910"/>
      <c r="B2584" s="911" t="s">
        <v>11</v>
      </c>
      <c r="C2584" s="908"/>
      <c r="D2584" s="912"/>
      <c r="E2584" s="910" t="s">
        <v>12</v>
      </c>
    </row>
    <row r="2585" spans="1:5" ht="20.25">
      <c r="A2585" s="913"/>
      <c r="B2585" s="914"/>
      <c r="C2585" s="915" t="s">
        <v>13</v>
      </c>
      <c r="D2585" s="916" t="s">
        <v>14</v>
      </c>
      <c r="E2585" s="915"/>
    </row>
    <row r="2586" spans="1:5" ht="20.25">
      <c r="A2586" s="917" t="s">
        <v>270</v>
      </c>
      <c r="B2586" s="917" t="s">
        <v>26</v>
      </c>
      <c r="C2586" s="885" t="s">
        <v>17</v>
      </c>
      <c r="D2586" s="918">
        <v>38398</v>
      </c>
      <c r="E2586" s="1033">
        <v>-7044.69</v>
      </c>
    </row>
    <row r="2587" spans="1:5" ht="20.25">
      <c r="A2587" s="885"/>
      <c r="B2587" s="885" t="s">
        <v>26</v>
      </c>
      <c r="C2587" s="885" t="s">
        <v>19</v>
      </c>
      <c r="D2587" s="886">
        <v>38625</v>
      </c>
      <c r="E2587" s="1034">
        <v>-6843.1</v>
      </c>
    </row>
    <row r="2588" spans="1:5" ht="20.25">
      <c r="A2588" s="887"/>
      <c r="B2588" s="885" t="s">
        <v>26</v>
      </c>
      <c r="C2588" s="885" t="s">
        <v>19</v>
      </c>
      <c r="D2588" s="886">
        <v>39294</v>
      </c>
      <c r="E2588" s="1034">
        <v>-420</v>
      </c>
    </row>
    <row r="2589" spans="1:5" ht="20.25">
      <c r="A2589" s="887"/>
      <c r="B2589" s="885" t="s">
        <v>26</v>
      </c>
      <c r="C2589" s="885" t="s">
        <v>19</v>
      </c>
      <c r="D2589" s="886">
        <v>39355</v>
      </c>
      <c r="E2589" s="1034">
        <v>-1000</v>
      </c>
    </row>
    <row r="2590" spans="1:5" ht="20.25">
      <c r="A2590" s="887"/>
      <c r="B2590" s="885" t="s">
        <v>26</v>
      </c>
      <c r="C2590" s="885" t="s">
        <v>19</v>
      </c>
      <c r="D2590" s="886">
        <v>39538</v>
      </c>
      <c r="E2590" s="1034">
        <v>-1080</v>
      </c>
    </row>
    <row r="2591" spans="1:5" ht="20.25">
      <c r="A2591" s="887"/>
      <c r="B2591" s="885" t="s">
        <v>26</v>
      </c>
      <c r="C2591" s="885" t="s">
        <v>19</v>
      </c>
      <c r="D2591" s="886">
        <v>39568</v>
      </c>
      <c r="E2591" s="1034">
        <v>-494</v>
      </c>
    </row>
    <row r="2592" spans="1:5" ht="20.25">
      <c r="A2592" s="887"/>
      <c r="B2592" s="885" t="s">
        <v>26</v>
      </c>
      <c r="C2592" s="885" t="s">
        <v>17</v>
      </c>
      <c r="D2592" s="886">
        <v>39644</v>
      </c>
      <c r="E2592" s="1034">
        <v>-1300</v>
      </c>
    </row>
    <row r="2593" spans="1:5" ht="20.25">
      <c r="A2593" s="887"/>
      <c r="B2593" s="885" t="s">
        <v>16</v>
      </c>
      <c r="C2593" s="885" t="s">
        <v>19</v>
      </c>
      <c r="D2593" s="886">
        <v>39660</v>
      </c>
      <c r="E2593" s="1035">
        <v>158.19999999999999</v>
      </c>
    </row>
    <row r="2594" spans="1:5" ht="20.25">
      <c r="A2594" s="887"/>
      <c r="B2594" s="885" t="s">
        <v>26</v>
      </c>
      <c r="C2594" s="885" t="s">
        <v>17</v>
      </c>
      <c r="D2594" s="886">
        <v>39675</v>
      </c>
      <c r="E2594" s="1034">
        <v>-1979</v>
      </c>
    </row>
    <row r="2595" spans="1:5" ht="20.25">
      <c r="A2595" s="887"/>
      <c r="B2595" s="885" t="s">
        <v>26</v>
      </c>
      <c r="C2595" s="885" t="s">
        <v>17</v>
      </c>
      <c r="D2595" s="886">
        <v>39736</v>
      </c>
      <c r="E2595" s="1034">
        <v>-12436</v>
      </c>
    </row>
    <row r="2596" spans="1:5" ht="20.25">
      <c r="A2596" s="887"/>
      <c r="B2596" s="885" t="s">
        <v>16</v>
      </c>
      <c r="C2596" s="885" t="s">
        <v>17</v>
      </c>
      <c r="D2596" s="886">
        <v>39767</v>
      </c>
      <c r="E2596" s="1035">
        <v>100</v>
      </c>
    </row>
    <row r="2597" spans="1:5" ht="20.25">
      <c r="A2597" s="887"/>
      <c r="B2597" s="885" t="s">
        <v>16</v>
      </c>
      <c r="C2597" s="885" t="s">
        <v>19</v>
      </c>
      <c r="D2597" s="886">
        <v>39844</v>
      </c>
      <c r="E2597" s="1025">
        <v>180</v>
      </c>
    </row>
    <row r="2598" spans="1:5" ht="20.25">
      <c r="A2598" s="887"/>
      <c r="B2598" s="885" t="s">
        <v>16</v>
      </c>
      <c r="C2598" s="885" t="s">
        <v>17</v>
      </c>
      <c r="D2598" s="886">
        <v>39918</v>
      </c>
      <c r="E2598" s="1035">
        <v>80</v>
      </c>
    </row>
    <row r="2599" spans="1:5" ht="20.25">
      <c r="A2599" s="887"/>
      <c r="B2599" s="885" t="s">
        <v>16</v>
      </c>
      <c r="C2599" s="885" t="s">
        <v>19</v>
      </c>
      <c r="D2599" s="886">
        <v>39994</v>
      </c>
      <c r="E2599" s="1035">
        <v>5670</v>
      </c>
    </row>
    <row r="2600" spans="1:5" ht="20.25">
      <c r="A2600" s="887"/>
      <c r="B2600" s="885" t="s">
        <v>16</v>
      </c>
      <c r="C2600" s="885" t="s">
        <v>19</v>
      </c>
      <c r="D2600" s="886">
        <v>40086</v>
      </c>
      <c r="E2600" s="1035">
        <v>2211</v>
      </c>
    </row>
    <row r="2601" spans="1:5" ht="20.25">
      <c r="A2601" s="887"/>
      <c r="B2601" s="885" t="s">
        <v>200</v>
      </c>
      <c r="C2601" s="885"/>
      <c r="D2601" s="886">
        <v>42735</v>
      </c>
      <c r="E2601" s="1036">
        <v>4690.9799999999996</v>
      </c>
    </row>
    <row r="2602" spans="1:5" ht="20.25">
      <c r="A2602" s="885"/>
      <c r="B2602" s="885" t="s">
        <v>271</v>
      </c>
      <c r="C2602" s="885" t="s">
        <v>19</v>
      </c>
      <c r="D2602" s="886">
        <v>42794</v>
      </c>
      <c r="E2602" s="1036">
        <v>18000</v>
      </c>
    </row>
    <row r="2603" spans="1:5" ht="20.25">
      <c r="A2603" s="885"/>
      <c r="B2603" s="923"/>
      <c r="C2603" s="885"/>
      <c r="D2603" s="886"/>
      <c r="E2603" s="1036"/>
    </row>
    <row r="2604" spans="1:5" ht="20.25">
      <c r="A2604" s="885"/>
      <c r="B2604" s="923"/>
      <c r="C2604" s="885"/>
      <c r="D2604" s="886"/>
      <c r="E2604" s="1036"/>
    </row>
    <row r="2605" spans="1:5" ht="20.25">
      <c r="A2605" s="885"/>
      <c r="B2605" s="923"/>
      <c r="C2605" s="885"/>
      <c r="D2605" s="886"/>
      <c r="E2605" s="1036"/>
    </row>
    <row r="2606" spans="1:5" ht="20.25">
      <c r="A2606" s="885"/>
      <c r="B2606" s="923"/>
      <c r="C2606" s="885"/>
      <c r="D2606" s="886"/>
      <c r="E2606" s="1036"/>
    </row>
    <row r="2607" spans="1:5" ht="20.25">
      <c r="A2607" s="885"/>
      <c r="B2607" s="923"/>
      <c r="C2607" s="885"/>
      <c r="D2607" s="886"/>
      <c r="E2607" s="1036"/>
    </row>
    <row r="2608" spans="1:5" ht="20.25">
      <c r="A2608" s="885"/>
      <c r="B2608" s="923"/>
      <c r="C2608" s="926"/>
      <c r="D2608" s="886"/>
      <c r="E2608" s="1036"/>
    </row>
    <row r="2609" spans="1:5" ht="20.25">
      <c r="A2609" s="885"/>
      <c r="B2609" s="923"/>
      <c r="C2609" s="885"/>
      <c r="D2609" s="886"/>
      <c r="E2609" s="1036"/>
    </row>
    <row r="2610" spans="1:5" ht="20.25">
      <c r="A2610" s="885"/>
      <c r="B2610" s="923"/>
      <c r="C2610" s="885"/>
      <c r="D2610" s="886"/>
      <c r="E2610" s="1036"/>
    </row>
    <row r="2611" spans="1:5" ht="20.25">
      <c r="A2611" s="926"/>
      <c r="B2611" s="923"/>
      <c r="C2611" s="926"/>
      <c r="D2611" s="886"/>
      <c r="E2611" s="1036"/>
    </row>
    <row r="2612" spans="1:5" ht="20.25">
      <c r="A2612" s="913"/>
      <c r="B2612" s="930"/>
      <c r="C2612" s="913"/>
      <c r="D2612" s="928"/>
      <c r="E2612" s="1036"/>
    </row>
    <row r="2613" spans="1:5" ht="20.25">
      <c r="A2613" s="931"/>
      <c r="B2613" s="932"/>
      <c r="C2613" s="1238" t="s">
        <v>801</v>
      </c>
      <c r="D2613" s="1239"/>
      <c r="E2613" s="941">
        <v>-1506.6100000000006</v>
      </c>
    </row>
    <row r="2614" spans="1:5" ht="20.25">
      <c r="A2614" s="934" t="s">
        <v>23</v>
      </c>
      <c r="B2614" s="968"/>
      <c r="C2614" s="968"/>
      <c r="D2614" s="968"/>
      <c r="E2614" s="968"/>
    </row>
    <row r="2615" spans="1:5" ht="20.25">
      <c r="A2615" s="902" t="s">
        <v>0</v>
      </c>
      <c r="B2615" s="968"/>
      <c r="C2615" s="968"/>
      <c r="D2615" s="968"/>
      <c r="E2615" s="968"/>
    </row>
    <row r="2616" spans="1:5" ht="20.25">
      <c r="A2616" s="902" t="s">
        <v>1</v>
      </c>
      <c r="B2616" s="932"/>
      <c r="C2616" s="932"/>
      <c r="D2616" s="932"/>
      <c r="E2616" s="932"/>
    </row>
    <row r="2617" spans="1:5" ht="20.25">
      <c r="A2617" s="902"/>
      <c r="B2617" s="903"/>
      <c r="C2617" s="903"/>
      <c r="D2617" s="904"/>
      <c r="E2617" s="905"/>
    </row>
    <row r="2618" spans="1:5" ht="20.25">
      <c r="A2618" s="902"/>
      <c r="B2618" s="903"/>
      <c r="C2618" s="902" t="s">
        <v>2</v>
      </c>
      <c r="D2618" s="904"/>
      <c r="E2618" s="904"/>
    </row>
    <row r="2619" spans="1:5" ht="20.25">
      <c r="A2619" s="902" t="s">
        <v>3</v>
      </c>
      <c r="B2619" s="906"/>
      <c r="C2619" s="903"/>
      <c r="D2619" s="905"/>
      <c r="E2619" s="905"/>
    </row>
    <row r="2620" spans="1:5" ht="20.25">
      <c r="A2620" s="904"/>
      <c r="B2620" s="906"/>
      <c r="C2620" s="903"/>
      <c r="D2620" s="905"/>
      <c r="E2620" s="905"/>
    </row>
    <row r="2621" spans="1:5" ht="20.25">
      <c r="A2621" s="904" t="s">
        <v>272</v>
      </c>
      <c r="B2621" s="906"/>
      <c r="C2621" s="903"/>
      <c r="D2621" s="905"/>
      <c r="E2621" s="905"/>
    </row>
    <row r="2622" spans="1:5" ht="20.25">
      <c r="A2622" s="904" t="s">
        <v>5</v>
      </c>
      <c r="B2622" s="907"/>
      <c r="C2622" s="904"/>
      <c r="D2622" s="905"/>
      <c r="E2622" s="905"/>
    </row>
    <row r="2623" spans="1:5" ht="20.25">
      <c r="A2623" s="904" t="s">
        <v>6</v>
      </c>
      <c r="B2623" s="907"/>
      <c r="C2623" s="904"/>
      <c r="D2623" s="905"/>
      <c r="E2623" s="905"/>
    </row>
    <row r="2624" spans="1:5" ht="20.25">
      <c r="A2624" s="908" t="s">
        <v>7</v>
      </c>
      <c r="B2624" s="909" t="s">
        <v>8</v>
      </c>
      <c r="C2624" s="1238" t="s">
        <v>9</v>
      </c>
      <c r="D2624" s="1240"/>
      <c r="E2624" s="908" t="s">
        <v>10</v>
      </c>
    </row>
    <row r="2625" spans="1:5" ht="20.25">
      <c r="A2625" s="910"/>
      <c r="B2625" s="911" t="s">
        <v>11</v>
      </c>
      <c r="C2625" s="908"/>
      <c r="D2625" s="912"/>
      <c r="E2625" s="910" t="s">
        <v>12</v>
      </c>
    </row>
    <row r="2626" spans="1:5" ht="20.25">
      <c r="A2626" s="913"/>
      <c r="B2626" s="914"/>
      <c r="C2626" s="915" t="s">
        <v>13</v>
      </c>
      <c r="D2626" s="916" t="s">
        <v>14</v>
      </c>
      <c r="E2626" s="915"/>
    </row>
    <row r="2627" spans="1:5" ht="20.25">
      <c r="A2627" s="917" t="s">
        <v>273</v>
      </c>
      <c r="B2627" s="917" t="s">
        <v>26</v>
      </c>
      <c r="C2627" s="885" t="s">
        <v>19</v>
      </c>
      <c r="D2627" s="918">
        <v>38717</v>
      </c>
      <c r="E2627" s="1033">
        <v>-1233.4000000000001</v>
      </c>
    </row>
    <row r="2628" spans="1:5" ht="20.25">
      <c r="A2628" s="885"/>
      <c r="B2628" s="885"/>
      <c r="C2628" s="885" t="s">
        <v>274</v>
      </c>
      <c r="D2628" s="886">
        <v>39078</v>
      </c>
      <c r="E2628" s="1034">
        <v>-201658</v>
      </c>
    </row>
    <row r="2629" spans="1:5" ht="20.25">
      <c r="A2629" s="887"/>
      <c r="B2629" s="885" t="s">
        <v>26</v>
      </c>
      <c r="C2629" s="885" t="s">
        <v>19</v>
      </c>
      <c r="D2629" s="886">
        <v>39478</v>
      </c>
      <c r="E2629" s="1034">
        <v>-5322</v>
      </c>
    </row>
    <row r="2630" spans="1:5" ht="20.25">
      <c r="A2630" s="887"/>
      <c r="B2630" s="885" t="s">
        <v>26</v>
      </c>
      <c r="C2630" s="885" t="s">
        <v>19</v>
      </c>
      <c r="D2630" s="886">
        <v>39629</v>
      </c>
      <c r="E2630" s="1034">
        <v>-120</v>
      </c>
    </row>
    <row r="2631" spans="1:5" ht="20.25">
      <c r="A2631" s="887"/>
      <c r="B2631" s="885" t="s">
        <v>16</v>
      </c>
      <c r="C2631" s="885" t="s">
        <v>19</v>
      </c>
      <c r="D2631" s="886">
        <v>40025</v>
      </c>
      <c r="E2631" s="1035">
        <v>3000</v>
      </c>
    </row>
    <row r="2632" spans="1:5" ht="20.25">
      <c r="A2632" s="887"/>
      <c r="B2632" s="885" t="s">
        <v>26</v>
      </c>
      <c r="C2632" s="885" t="s">
        <v>19</v>
      </c>
      <c r="D2632" s="886">
        <v>40086</v>
      </c>
      <c r="E2632" s="1034">
        <v>-1921</v>
      </c>
    </row>
    <row r="2633" spans="1:5" ht="20.25">
      <c r="A2633" s="887"/>
      <c r="B2633" s="885" t="s">
        <v>26</v>
      </c>
      <c r="C2633" s="885" t="s">
        <v>19</v>
      </c>
      <c r="D2633" s="886">
        <v>40147</v>
      </c>
      <c r="E2633" s="1034">
        <v>-572.15</v>
      </c>
    </row>
    <row r="2634" spans="1:5" ht="20.25">
      <c r="A2634" s="887"/>
      <c r="B2634" s="885" t="s">
        <v>34</v>
      </c>
      <c r="C2634" s="885" t="s">
        <v>19</v>
      </c>
      <c r="D2634" s="886">
        <v>40268</v>
      </c>
      <c r="E2634" s="1035">
        <v>15845</v>
      </c>
    </row>
    <row r="2635" spans="1:5" ht="20.25">
      <c r="A2635" s="885"/>
      <c r="B2635" s="885" t="s">
        <v>177</v>
      </c>
      <c r="C2635" s="885" t="s">
        <v>17</v>
      </c>
      <c r="D2635" s="886">
        <v>40344</v>
      </c>
      <c r="E2635" s="1034">
        <v>-359</v>
      </c>
    </row>
    <row r="2636" spans="1:5" ht="20.25">
      <c r="A2636" s="887"/>
      <c r="B2636" s="885" t="s">
        <v>16</v>
      </c>
      <c r="C2636" s="885" t="s">
        <v>19</v>
      </c>
      <c r="D2636" s="886">
        <v>40421</v>
      </c>
      <c r="E2636" s="1035">
        <v>34482</v>
      </c>
    </row>
    <row r="2637" spans="1:5" ht="20.25">
      <c r="A2637" s="885"/>
      <c r="B2637" s="885" t="s">
        <v>177</v>
      </c>
      <c r="C2637" s="885" t="s">
        <v>107</v>
      </c>
      <c r="D2637" s="886">
        <v>41284</v>
      </c>
      <c r="E2637" s="1034">
        <v>-5130</v>
      </c>
    </row>
    <row r="2638" spans="1:5" ht="20.25">
      <c r="A2638" s="885"/>
      <c r="B2638" s="885" t="s">
        <v>59</v>
      </c>
      <c r="C2638" s="885" t="s">
        <v>17</v>
      </c>
      <c r="D2638" s="886">
        <v>41379</v>
      </c>
      <c r="E2638" s="1035">
        <v>1000</v>
      </c>
    </row>
    <row r="2639" spans="1:5" ht="20.25">
      <c r="A2639" s="887"/>
      <c r="B2639" s="923" t="s">
        <v>18</v>
      </c>
      <c r="C2639" s="885" t="s">
        <v>19</v>
      </c>
      <c r="D2639" s="922">
        <v>43159</v>
      </c>
      <c r="E2639" s="889">
        <v>1</v>
      </c>
    </row>
    <row r="2640" spans="1:5" ht="20.25">
      <c r="A2640" s="885"/>
      <c r="B2640" s="885" t="s">
        <v>34</v>
      </c>
      <c r="C2640" s="885" t="s">
        <v>19</v>
      </c>
      <c r="D2640" s="886">
        <v>43250</v>
      </c>
      <c r="E2640" s="889">
        <v>6024408</v>
      </c>
    </row>
    <row r="2641" spans="1:5" ht="20.25">
      <c r="A2641" s="885"/>
      <c r="B2641" s="885"/>
      <c r="C2641" s="885"/>
      <c r="D2641" s="886"/>
      <c r="E2641" s="889"/>
    </row>
    <row r="2642" spans="1:5" ht="20.25">
      <c r="A2642" s="885"/>
      <c r="B2642" s="923"/>
      <c r="C2642" s="885"/>
      <c r="D2642" s="924"/>
      <c r="E2642" s="925"/>
    </row>
    <row r="2643" spans="1:5" ht="20.25">
      <c r="A2643" s="885"/>
      <c r="B2643" s="923"/>
      <c r="C2643" s="885"/>
      <c r="D2643" s="924"/>
      <c r="E2643" s="925"/>
    </row>
    <row r="2644" spans="1:5" ht="20.25">
      <c r="A2644" s="885"/>
      <c r="B2644" s="923"/>
      <c r="C2644" s="885"/>
      <c r="D2644" s="924"/>
      <c r="E2644" s="925"/>
    </row>
    <row r="2645" spans="1:5" ht="20.25">
      <c r="A2645" s="885"/>
      <c r="B2645" s="923"/>
      <c r="C2645" s="885"/>
      <c r="D2645" s="924"/>
      <c r="E2645" s="925"/>
    </row>
    <row r="2646" spans="1:5" ht="20.25">
      <c r="A2646" s="885"/>
      <c r="B2646" s="923"/>
      <c r="C2646" s="885"/>
      <c r="D2646" s="924"/>
      <c r="E2646" s="925"/>
    </row>
    <row r="2647" spans="1:5" ht="20.25">
      <c r="A2647" s="885"/>
      <c r="B2647" s="923"/>
      <c r="C2647" s="885"/>
      <c r="D2647" s="924"/>
      <c r="E2647" s="925"/>
    </row>
    <row r="2648" spans="1:5" ht="20.25">
      <c r="A2648" s="885"/>
      <c r="B2648" s="923"/>
      <c r="C2648" s="885"/>
      <c r="D2648" s="924"/>
      <c r="E2648" s="925"/>
    </row>
    <row r="2649" spans="1:5" ht="20.25">
      <c r="A2649" s="885"/>
      <c r="B2649" s="923"/>
      <c r="C2649" s="885"/>
      <c r="D2649" s="924"/>
      <c r="E2649" s="925"/>
    </row>
    <row r="2650" spans="1:5" ht="20.25">
      <c r="A2650" s="885"/>
      <c r="B2650" s="923"/>
      <c r="C2650" s="885"/>
      <c r="D2650" s="924"/>
      <c r="E2650" s="925"/>
    </row>
    <row r="2651" spans="1:5" ht="20.25">
      <c r="A2651" s="885"/>
      <c r="B2651" s="923"/>
      <c r="C2651" s="885"/>
      <c r="D2651" s="924"/>
      <c r="E2651" s="925"/>
    </row>
    <row r="2652" spans="1:5" ht="20.25">
      <c r="A2652" s="926"/>
      <c r="B2652" s="927"/>
      <c r="C2652" s="926"/>
      <c r="D2652" s="928"/>
      <c r="E2652" s="929"/>
    </row>
    <row r="2653" spans="1:5" ht="20.25">
      <c r="A2653" s="913"/>
      <c r="B2653" s="930"/>
      <c r="C2653" s="913"/>
      <c r="D2653" s="928"/>
      <c r="E2653" s="929"/>
    </row>
    <row r="2654" spans="1:5" ht="20.25">
      <c r="A2654" s="931"/>
      <c r="B2654" s="932"/>
      <c r="C2654" s="1238" t="s">
        <v>801</v>
      </c>
      <c r="D2654" s="1239"/>
      <c r="E2654" s="1015">
        <v>5862420.4500000002</v>
      </c>
    </row>
    <row r="2655" spans="1:5" ht="20.25">
      <c r="A2655" s="934" t="s">
        <v>23</v>
      </c>
      <c r="B2655" s="968"/>
      <c r="C2655" s="968"/>
      <c r="D2655" s="968"/>
      <c r="E2655" s="968"/>
    </row>
    <row r="2656" spans="1:5" ht="20.25">
      <c r="A2656" s="902" t="s">
        <v>0</v>
      </c>
      <c r="B2656" s="968"/>
      <c r="C2656" s="968"/>
      <c r="D2656" s="968"/>
      <c r="E2656" s="968"/>
    </row>
    <row r="2657" spans="1:5" ht="20.25">
      <c r="A2657" s="902" t="s">
        <v>1</v>
      </c>
      <c r="B2657" s="905"/>
      <c r="C2657" s="905"/>
      <c r="D2657" s="905"/>
      <c r="E2657" s="905"/>
    </row>
    <row r="2658" spans="1:5" ht="20.25">
      <c r="A2658" s="902"/>
      <c r="B2658" s="903"/>
      <c r="C2658" s="903"/>
      <c r="D2658" s="904"/>
      <c r="E2658" s="905"/>
    </row>
    <row r="2659" spans="1:5" ht="20.25">
      <c r="A2659" s="902"/>
      <c r="B2659" s="903"/>
      <c r="C2659" s="902" t="s">
        <v>2</v>
      </c>
      <c r="D2659" s="904"/>
      <c r="E2659" s="904"/>
    </row>
    <row r="2660" spans="1:5" ht="20.25">
      <c r="A2660" s="902" t="s">
        <v>3</v>
      </c>
      <c r="B2660" s="906"/>
      <c r="C2660" s="903"/>
      <c r="D2660" s="905"/>
      <c r="E2660" s="905"/>
    </row>
    <row r="2661" spans="1:5" ht="20.25">
      <c r="A2661" s="904"/>
      <c r="B2661" s="906"/>
      <c r="C2661" s="903"/>
      <c r="D2661" s="905"/>
      <c r="E2661" s="905"/>
    </row>
    <row r="2662" spans="1:5" ht="20.25">
      <c r="A2662" s="904" t="s">
        <v>275</v>
      </c>
      <c r="B2662" s="906"/>
      <c r="C2662" s="903"/>
      <c r="D2662" s="905"/>
      <c r="E2662" s="905"/>
    </row>
    <row r="2663" spans="1:5" ht="20.25">
      <c r="A2663" s="904" t="s">
        <v>5</v>
      </c>
      <c r="B2663" s="907"/>
      <c r="C2663" s="904"/>
      <c r="D2663" s="905"/>
      <c r="E2663" s="905"/>
    </row>
    <row r="2664" spans="1:5" ht="20.25">
      <c r="A2664" s="904" t="s">
        <v>6</v>
      </c>
      <c r="B2664" s="907"/>
      <c r="C2664" s="904"/>
      <c r="D2664" s="905"/>
      <c r="E2664" s="905"/>
    </row>
    <row r="2665" spans="1:5" ht="20.25">
      <c r="A2665" s="908" t="s">
        <v>7</v>
      </c>
      <c r="B2665" s="909" t="s">
        <v>8</v>
      </c>
      <c r="C2665" s="1238" t="s">
        <v>9</v>
      </c>
      <c r="D2665" s="1240"/>
      <c r="E2665" s="908" t="s">
        <v>10</v>
      </c>
    </row>
    <row r="2666" spans="1:5" ht="20.25">
      <c r="A2666" s="910"/>
      <c r="B2666" s="911" t="s">
        <v>11</v>
      </c>
      <c r="C2666" s="908"/>
      <c r="D2666" s="912"/>
      <c r="E2666" s="910" t="s">
        <v>12</v>
      </c>
    </row>
    <row r="2667" spans="1:5" ht="20.25">
      <c r="A2667" s="913"/>
      <c r="B2667" s="914"/>
      <c r="C2667" s="915" t="s">
        <v>13</v>
      </c>
      <c r="D2667" s="916" t="s">
        <v>14</v>
      </c>
      <c r="E2667" s="915"/>
    </row>
    <row r="2668" spans="1:5" ht="20.25">
      <c r="A2668" s="917" t="s">
        <v>276</v>
      </c>
      <c r="B2668" s="917" t="s">
        <v>26</v>
      </c>
      <c r="C2668" s="885" t="s">
        <v>19</v>
      </c>
      <c r="D2668" s="918">
        <v>39263</v>
      </c>
      <c r="E2668" s="970">
        <v>-2120.9499999999998</v>
      </c>
    </row>
    <row r="2669" spans="1:5" ht="20.25">
      <c r="A2669" s="885"/>
      <c r="B2669" s="885" t="s">
        <v>26</v>
      </c>
      <c r="C2669" s="885" t="s">
        <v>17</v>
      </c>
      <c r="D2669" s="886">
        <v>39553</v>
      </c>
      <c r="E2669" s="965">
        <v>-210</v>
      </c>
    </row>
    <row r="2670" spans="1:5" ht="20.25">
      <c r="A2670" s="887"/>
      <c r="B2670" s="885" t="s">
        <v>26</v>
      </c>
      <c r="C2670" s="885" t="s">
        <v>17</v>
      </c>
      <c r="D2670" s="886">
        <v>39614</v>
      </c>
      <c r="E2670" s="965">
        <v>-3156</v>
      </c>
    </row>
    <row r="2671" spans="1:5" ht="20.25">
      <c r="A2671" s="887"/>
      <c r="B2671" s="885" t="s">
        <v>26</v>
      </c>
      <c r="C2671" s="885" t="s">
        <v>19</v>
      </c>
      <c r="D2671" s="886">
        <v>39660</v>
      </c>
      <c r="E2671" s="965">
        <v>-120</v>
      </c>
    </row>
    <row r="2672" spans="1:5" ht="20.25">
      <c r="A2672" s="887"/>
      <c r="B2672" s="885" t="s">
        <v>26</v>
      </c>
      <c r="C2672" s="885" t="s">
        <v>19</v>
      </c>
      <c r="D2672" s="886">
        <v>39691</v>
      </c>
      <c r="E2672" s="965">
        <v>-240</v>
      </c>
    </row>
    <row r="2673" spans="1:5" ht="20.25">
      <c r="A2673" s="887"/>
      <c r="B2673" s="885" t="s">
        <v>26</v>
      </c>
      <c r="C2673" s="885" t="s">
        <v>17</v>
      </c>
      <c r="D2673" s="886">
        <v>39706</v>
      </c>
      <c r="E2673" s="965">
        <v>-360</v>
      </c>
    </row>
    <row r="2674" spans="1:5" ht="20.25">
      <c r="A2674" s="887"/>
      <c r="B2674" s="885" t="s">
        <v>16</v>
      </c>
      <c r="C2674" s="885" t="s">
        <v>17</v>
      </c>
      <c r="D2674" s="886">
        <v>39736</v>
      </c>
      <c r="E2674" s="889">
        <v>100</v>
      </c>
    </row>
    <row r="2675" spans="1:5" ht="20.25">
      <c r="A2675" s="887"/>
      <c r="B2675" s="885" t="s">
        <v>16</v>
      </c>
      <c r="C2675" s="885" t="s">
        <v>17</v>
      </c>
      <c r="D2675" s="886">
        <v>39797</v>
      </c>
      <c r="E2675" s="965">
        <v>-719.65</v>
      </c>
    </row>
    <row r="2676" spans="1:5" ht="20.25">
      <c r="A2676" s="885"/>
      <c r="B2676" s="885" t="s">
        <v>16</v>
      </c>
      <c r="C2676" s="885" t="s">
        <v>17</v>
      </c>
      <c r="D2676" s="886">
        <v>40162</v>
      </c>
      <c r="E2676" s="889">
        <v>3682</v>
      </c>
    </row>
    <row r="2677" spans="1:5" ht="20.25">
      <c r="A2677" s="887"/>
      <c r="B2677" s="885" t="s">
        <v>28</v>
      </c>
      <c r="C2677" s="885" t="s">
        <v>17</v>
      </c>
      <c r="D2677" s="886">
        <v>40313</v>
      </c>
      <c r="E2677" s="889">
        <v>560</v>
      </c>
    </row>
    <row r="2678" spans="1:5" ht="20.25">
      <c r="A2678" s="887"/>
      <c r="B2678" s="885" t="s">
        <v>28</v>
      </c>
      <c r="C2678" s="885" t="s">
        <v>19</v>
      </c>
      <c r="D2678" s="886">
        <v>40359</v>
      </c>
      <c r="E2678" s="889">
        <v>3580</v>
      </c>
    </row>
    <row r="2679" spans="1:5" ht="20.25">
      <c r="A2679" s="885"/>
      <c r="B2679" s="885" t="s">
        <v>28</v>
      </c>
      <c r="C2679" s="885" t="s">
        <v>19</v>
      </c>
      <c r="D2679" s="886">
        <v>40908</v>
      </c>
      <c r="E2679" s="889">
        <v>4256</v>
      </c>
    </row>
    <row r="2680" spans="1:5" ht="20.25">
      <c r="A2680" s="926"/>
      <c r="B2680" s="885" t="s">
        <v>28</v>
      </c>
      <c r="C2680" s="885" t="s">
        <v>17</v>
      </c>
      <c r="D2680" s="886">
        <v>41044</v>
      </c>
      <c r="E2680" s="889">
        <v>1700</v>
      </c>
    </row>
    <row r="2681" spans="1:5" ht="20.25">
      <c r="A2681" s="885"/>
      <c r="B2681" s="885" t="s">
        <v>36</v>
      </c>
      <c r="C2681" s="885" t="s">
        <v>19</v>
      </c>
      <c r="D2681" s="886">
        <v>42490</v>
      </c>
      <c r="E2681" s="971">
        <v>-81000</v>
      </c>
    </row>
    <row r="2682" spans="1:5" ht="20.25">
      <c r="A2682" s="885"/>
      <c r="B2682" s="923" t="s">
        <v>18</v>
      </c>
      <c r="C2682" s="885" t="s">
        <v>19</v>
      </c>
      <c r="D2682" s="922">
        <v>43190</v>
      </c>
      <c r="E2682" s="967">
        <v>1231303</v>
      </c>
    </row>
    <row r="2683" spans="1:5" ht="20.25">
      <c r="A2683" s="887"/>
      <c r="B2683" s="885"/>
      <c r="C2683" s="885"/>
      <c r="D2683" s="886"/>
      <c r="E2683" s="889">
        <v>2066620</v>
      </c>
    </row>
    <row r="2684" spans="1:5" ht="20.25">
      <c r="A2684" s="885"/>
      <c r="B2684" s="923"/>
      <c r="C2684" s="885"/>
      <c r="D2684" s="922"/>
      <c r="E2684" s="1084">
        <v>-900000</v>
      </c>
    </row>
    <row r="2685" spans="1:5" ht="20.25">
      <c r="A2685" s="887"/>
      <c r="B2685" s="885"/>
      <c r="C2685" s="885"/>
      <c r="D2685" s="886"/>
      <c r="E2685" s="1074">
        <v>-666621</v>
      </c>
    </row>
    <row r="2686" spans="1:5" ht="20.25">
      <c r="A2686" s="887"/>
      <c r="B2686" s="923"/>
      <c r="C2686" s="885"/>
      <c r="D2686" s="922"/>
      <c r="E2686" s="1074">
        <v>-500000</v>
      </c>
    </row>
    <row r="2687" spans="1:5" ht="20.25">
      <c r="A2687" s="885"/>
      <c r="B2687" s="923"/>
      <c r="C2687" s="885"/>
      <c r="D2687" s="924"/>
      <c r="E2687" s="1077">
        <v>-648252</v>
      </c>
    </row>
    <row r="2688" spans="1:5" ht="20.25">
      <c r="A2688" s="885"/>
      <c r="B2688" s="923"/>
      <c r="C2688" s="885"/>
      <c r="D2688" s="924"/>
      <c r="E2688" s="1077">
        <v>-600000</v>
      </c>
    </row>
    <row r="2689" spans="1:5" ht="20.25">
      <c r="A2689" s="885"/>
      <c r="B2689" s="923"/>
      <c r="C2689" s="885"/>
      <c r="D2689" s="924"/>
      <c r="E2689" s="925"/>
    </row>
    <row r="2690" spans="1:5" ht="20.25">
      <c r="A2690" s="885"/>
      <c r="B2690" s="923"/>
      <c r="C2690" s="885"/>
      <c r="D2690" s="924"/>
      <c r="E2690" s="925"/>
    </row>
    <row r="2691" spans="1:5" ht="20.25">
      <c r="A2691" s="885"/>
      <c r="B2691" s="923"/>
      <c r="C2691" s="885"/>
      <c r="D2691" s="924"/>
      <c r="E2691" s="925"/>
    </row>
    <row r="2692" spans="1:5" ht="20.25">
      <c r="A2692" s="885"/>
      <c r="B2692" s="923"/>
      <c r="C2692" s="885"/>
      <c r="D2692" s="924"/>
      <c r="E2692" s="925"/>
    </row>
    <row r="2693" spans="1:5" ht="20.25">
      <c r="A2693" s="926"/>
      <c r="B2693" s="927"/>
      <c r="C2693" s="926"/>
      <c r="D2693" s="928"/>
      <c r="E2693" s="929"/>
    </row>
    <row r="2694" spans="1:5" ht="20.25">
      <c r="A2694" s="913"/>
      <c r="B2694" s="930"/>
      <c r="C2694" s="913"/>
      <c r="D2694" s="928"/>
      <c r="E2694" s="929"/>
    </row>
    <row r="2695" spans="1:5" ht="20.25">
      <c r="A2695" s="931"/>
      <c r="B2695" s="932"/>
      <c r="C2695" s="1550" t="s">
        <v>801</v>
      </c>
      <c r="D2695" s="1551"/>
      <c r="E2695" s="1195">
        <v>-90998.600000000093</v>
      </c>
    </row>
    <row r="2696" spans="1:5" ht="20.25">
      <c r="A2696" s="934" t="s">
        <v>23</v>
      </c>
      <c r="B2696" s="968"/>
      <c r="C2696" s="968"/>
      <c r="D2696" s="968"/>
      <c r="E2696" s="968"/>
    </row>
    <row r="2697" spans="1:5" ht="20.25">
      <c r="A2697" s="902" t="s">
        <v>0</v>
      </c>
      <c r="B2697" s="968"/>
      <c r="C2697" s="968"/>
      <c r="D2697" s="968"/>
      <c r="E2697" s="968"/>
    </row>
    <row r="2698" spans="1:5" ht="20.25">
      <c r="A2698" s="902" t="s">
        <v>1</v>
      </c>
      <c r="B2698" s="932"/>
      <c r="C2698" s="932"/>
      <c r="D2698" s="932"/>
      <c r="E2698" s="1021"/>
    </row>
    <row r="2699" spans="1:5" ht="20.25">
      <c r="A2699" s="902"/>
      <c r="B2699" s="903"/>
      <c r="C2699" s="903"/>
      <c r="D2699" s="904"/>
      <c r="E2699" s="905"/>
    </row>
    <row r="2700" spans="1:5" ht="20.25">
      <c r="A2700" s="902"/>
      <c r="B2700" s="903"/>
      <c r="C2700" s="902" t="s">
        <v>2</v>
      </c>
      <c r="D2700" s="904"/>
      <c r="E2700" s="904"/>
    </row>
    <row r="2701" spans="1:5" ht="20.25">
      <c r="A2701" s="902" t="s">
        <v>3</v>
      </c>
      <c r="B2701" s="906"/>
      <c r="C2701" s="903"/>
      <c r="D2701" s="905"/>
      <c r="E2701" s="905"/>
    </row>
    <row r="2702" spans="1:5" ht="20.25">
      <c r="A2702" s="904"/>
      <c r="B2702" s="906"/>
      <c r="C2702" s="903"/>
      <c r="D2702" s="905"/>
      <c r="E2702" s="905"/>
    </row>
    <row r="2703" spans="1:5" ht="20.25">
      <c r="A2703" s="904" t="s">
        <v>277</v>
      </c>
      <c r="B2703" s="906"/>
      <c r="C2703" s="903"/>
      <c r="D2703" s="905"/>
      <c r="E2703" s="905"/>
    </row>
    <row r="2704" spans="1:5" ht="20.25">
      <c r="A2704" s="904" t="s">
        <v>5</v>
      </c>
      <c r="B2704" s="907"/>
      <c r="C2704" s="904"/>
      <c r="D2704" s="905"/>
      <c r="E2704" s="905"/>
    </row>
    <row r="2705" spans="1:5" ht="20.25">
      <c r="A2705" s="904" t="s">
        <v>6</v>
      </c>
      <c r="B2705" s="907"/>
      <c r="C2705" s="904"/>
      <c r="D2705" s="905"/>
      <c r="E2705" s="905"/>
    </row>
    <row r="2706" spans="1:5" ht="20.25">
      <c r="A2706" s="908" t="s">
        <v>7</v>
      </c>
      <c r="B2706" s="1037" t="s">
        <v>8</v>
      </c>
      <c r="C2706" s="1238" t="s">
        <v>9</v>
      </c>
      <c r="D2706" s="1240"/>
      <c r="E2706" s="908" t="s">
        <v>10</v>
      </c>
    </row>
    <row r="2707" spans="1:5" ht="20.25">
      <c r="A2707" s="910"/>
      <c r="B2707" s="911" t="s">
        <v>11</v>
      </c>
      <c r="C2707" s="910"/>
      <c r="D2707" s="912"/>
      <c r="E2707" s="910" t="s">
        <v>12</v>
      </c>
    </row>
    <row r="2708" spans="1:5" ht="20.25">
      <c r="A2708" s="913"/>
      <c r="B2708" s="914"/>
      <c r="C2708" s="915" t="s">
        <v>13</v>
      </c>
      <c r="D2708" s="916" t="s">
        <v>14</v>
      </c>
      <c r="E2708" s="915"/>
    </row>
    <row r="2709" spans="1:5" ht="20.25">
      <c r="A2709" s="917" t="s">
        <v>278</v>
      </c>
      <c r="B2709" s="917" t="s">
        <v>26</v>
      </c>
      <c r="C2709" s="917" t="s">
        <v>169</v>
      </c>
      <c r="D2709" s="918">
        <v>38717</v>
      </c>
      <c r="E2709" s="1073">
        <v>-3343.7</v>
      </c>
    </row>
    <row r="2710" spans="1:5" ht="20.25">
      <c r="A2710" s="885"/>
      <c r="B2710" s="885" t="s">
        <v>26</v>
      </c>
      <c r="C2710" s="885" t="s">
        <v>169</v>
      </c>
      <c r="D2710" s="886">
        <v>38960</v>
      </c>
      <c r="E2710" s="1075">
        <v>-4250.8999999999996</v>
      </c>
    </row>
    <row r="2711" spans="1:5" ht="20.25">
      <c r="A2711" s="885"/>
      <c r="B2711" s="885" t="s">
        <v>26</v>
      </c>
      <c r="C2711" s="885" t="s">
        <v>169</v>
      </c>
      <c r="D2711" s="886">
        <v>39021</v>
      </c>
      <c r="E2711" s="1075">
        <v>-2160</v>
      </c>
    </row>
    <row r="2712" spans="1:5" ht="20.25">
      <c r="A2712" s="885"/>
      <c r="B2712" s="885" t="s">
        <v>26</v>
      </c>
      <c r="C2712" s="885" t="s">
        <v>170</v>
      </c>
      <c r="D2712" s="886">
        <v>39066</v>
      </c>
      <c r="E2712" s="1075">
        <v>-799.64</v>
      </c>
    </row>
    <row r="2713" spans="1:5" ht="20.25">
      <c r="A2713" s="885"/>
      <c r="B2713" s="885" t="s">
        <v>26</v>
      </c>
      <c r="C2713" s="885" t="s">
        <v>169</v>
      </c>
      <c r="D2713" s="886">
        <v>39082</v>
      </c>
      <c r="E2713" s="1075">
        <v>-243.5</v>
      </c>
    </row>
    <row r="2714" spans="1:5" ht="20.25">
      <c r="A2714" s="885"/>
      <c r="B2714" s="885" t="s">
        <v>26</v>
      </c>
      <c r="C2714" s="885" t="s">
        <v>170</v>
      </c>
      <c r="D2714" s="886">
        <v>39309</v>
      </c>
      <c r="E2714" s="1075">
        <v>-400</v>
      </c>
    </row>
    <row r="2715" spans="1:5" ht="20.25">
      <c r="A2715" s="885"/>
      <c r="B2715" s="885" t="s">
        <v>26</v>
      </c>
      <c r="C2715" s="885" t="s">
        <v>169</v>
      </c>
      <c r="D2715" s="886">
        <v>39386</v>
      </c>
      <c r="E2715" s="1075">
        <v>-1434</v>
      </c>
    </row>
    <row r="2716" spans="1:5" ht="20.25">
      <c r="A2716" s="885"/>
      <c r="B2716" s="885" t="s">
        <v>16</v>
      </c>
      <c r="C2716" s="885" t="s">
        <v>169</v>
      </c>
      <c r="D2716" s="886">
        <v>39416</v>
      </c>
      <c r="E2716" s="1074">
        <v>8000</v>
      </c>
    </row>
    <row r="2717" spans="1:5" ht="20.25">
      <c r="A2717" s="885"/>
      <c r="B2717" s="885" t="s">
        <v>16</v>
      </c>
      <c r="C2717" s="885" t="s">
        <v>169</v>
      </c>
      <c r="D2717" s="886">
        <v>39538</v>
      </c>
      <c r="E2717" s="1074">
        <v>270</v>
      </c>
    </row>
    <row r="2718" spans="1:5" ht="20.25">
      <c r="A2718" s="885"/>
      <c r="B2718" s="885" t="s">
        <v>16</v>
      </c>
      <c r="C2718" s="885" t="s">
        <v>169</v>
      </c>
      <c r="D2718" s="886">
        <v>39599</v>
      </c>
      <c r="E2718" s="1074">
        <v>197.08</v>
      </c>
    </row>
    <row r="2719" spans="1:5" ht="20.25">
      <c r="A2719" s="885"/>
      <c r="B2719" s="885" t="s">
        <v>279</v>
      </c>
      <c r="C2719" s="979"/>
      <c r="D2719" s="886">
        <v>39823</v>
      </c>
      <c r="E2719" s="1075">
        <v>-54101</v>
      </c>
    </row>
    <row r="2720" spans="1:5" ht="20.25">
      <c r="A2720" s="885"/>
      <c r="B2720" s="885" t="s">
        <v>16</v>
      </c>
      <c r="C2720" s="885" t="s">
        <v>170</v>
      </c>
      <c r="D2720" s="886">
        <v>39859</v>
      </c>
      <c r="E2720" s="1074">
        <v>3566</v>
      </c>
    </row>
    <row r="2721" spans="1:5" ht="20.25">
      <c r="A2721" s="885"/>
      <c r="B2721" s="885" t="s">
        <v>34</v>
      </c>
      <c r="C2721" s="885" t="s">
        <v>170</v>
      </c>
      <c r="D2721" s="886">
        <v>39918</v>
      </c>
      <c r="E2721" s="1076">
        <v>528</v>
      </c>
    </row>
    <row r="2722" spans="1:5" ht="20.25">
      <c r="A2722" s="885"/>
      <c r="B2722" s="885" t="s">
        <v>16</v>
      </c>
      <c r="C2722" s="885" t="s">
        <v>170</v>
      </c>
      <c r="D2722" s="886">
        <v>39948</v>
      </c>
      <c r="E2722" s="1074">
        <v>13900</v>
      </c>
    </row>
    <row r="2723" spans="1:5" ht="20.25">
      <c r="A2723" s="885"/>
      <c r="B2723" s="885" t="s">
        <v>26</v>
      </c>
      <c r="C2723" s="885" t="s">
        <v>170</v>
      </c>
      <c r="D2723" s="886">
        <v>39948</v>
      </c>
      <c r="E2723" s="1075">
        <v>-1446.2</v>
      </c>
    </row>
    <row r="2724" spans="1:5" ht="20.25">
      <c r="A2724" s="887"/>
      <c r="B2724" s="885" t="s">
        <v>280</v>
      </c>
      <c r="C2724" s="885" t="s">
        <v>169</v>
      </c>
      <c r="D2724" s="886">
        <v>39963</v>
      </c>
      <c r="E2724" s="1075">
        <v>267.2</v>
      </c>
    </row>
    <row r="2725" spans="1:5" ht="20.25">
      <c r="A2725" s="887"/>
      <c r="B2725" s="885" t="s">
        <v>26</v>
      </c>
      <c r="C2725" s="885" t="s">
        <v>17</v>
      </c>
      <c r="D2725" s="886">
        <v>39979</v>
      </c>
      <c r="E2725" s="1075">
        <v>-3640.1</v>
      </c>
    </row>
    <row r="2726" spans="1:5" ht="20.25">
      <c r="A2726" s="887"/>
      <c r="B2726" s="885" t="s">
        <v>281</v>
      </c>
      <c r="C2726" s="888" t="s">
        <v>17</v>
      </c>
      <c r="D2726" s="963">
        <v>40040</v>
      </c>
      <c r="E2726" s="1075">
        <v>-946</v>
      </c>
    </row>
    <row r="2727" spans="1:5" ht="20.25">
      <c r="A2727" s="887"/>
      <c r="B2727" s="885" t="s">
        <v>16</v>
      </c>
      <c r="C2727" s="885" t="s">
        <v>19</v>
      </c>
      <c r="D2727" s="886">
        <v>40056</v>
      </c>
      <c r="E2727" s="1074">
        <v>2939.7</v>
      </c>
    </row>
    <row r="2728" spans="1:5" ht="20.25">
      <c r="A2728" s="887"/>
      <c r="B2728" s="885" t="s">
        <v>16</v>
      </c>
      <c r="C2728" s="885" t="s">
        <v>17</v>
      </c>
      <c r="D2728" s="886">
        <v>40071</v>
      </c>
      <c r="E2728" s="1074">
        <v>100</v>
      </c>
    </row>
    <row r="2729" spans="1:5" ht="20.25">
      <c r="A2729" s="887"/>
      <c r="B2729" s="885" t="s">
        <v>16</v>
      </c>
      <c r="C2729" s="885" t="s">
        <v>19</v>
      </c>
      <c r="D2729" s="886">
        <v>40237</v>
      </c>
      <c r="E2729" s="1074">
        <v>236</v>
      </c>
    </row>
    <row r="2730" spans="1:5" ht="20.25">
      <c r="A2730" s="885"/>
      <c r="B2730" s="885" t="s">
        <v>26</v>
      </c>
      <c r="C2730" s="885" t="s">
        <v>19</v>
      </c>
      <c r="D2730" s="886">
        <v>40663</v>
      </c>
      <c r="E2730" s="1179">
        <v>-199</v>
      </c>
    </row>
    <row r="2731" spans="1:5" ht="20.25">
      <c r="A2731" s="885"/>
      <c r="B2731" s="885" t="s">
        <v>28</v>
      </c>
      <c r="C2731" s="885" t="s">
        <v>282</v>
      </c>
      <c r="D2731" s="886">
        <v>41105</v>
      </c>
      <c r="E2731" s="1180">
        <v>200</v>
      </c>
    </row>
    <row r="2732" spans="1:5" ht="20.25">
      <c r="A2732" s="885"/>
      <c r="B2732" s="885" t="s">
        <v>28</v>
      </c>
      <c r="C2732" s="885" t="s">
        <v>19</v>
      </c>
      <c r="D2732" s="886">
        <v>41455</v>
      </c>
      <c r="E2732" s="1180">
        <v>2000</v>
      </c>
    </row>
    <row r="2733" spans="1:5" ht="20.25">
      <c r="A2733" s="946"/>
      <c r="B2733" s="946" t="s">
        <v>200</v>
      </c>
      <c r="C2733" s="1151"/>
      <c r="D2733" s="947">
        <v>42735</v>
      </c>
      <c r="E2733" s="1181">
        <v>1973.76</v>
      </c>
    </row>
    <row r="2734" spans="1:5" ht="20.25">
      <c r="A2734" s="931"/>
      <c r="B2734" s="928"/>
      <c r="C2734" s="1238" t="s">
        <v>165</v>
      </c>
      <c r="D2734" s="1239"/>
      <c r="E2734" s="1066">
        <v>-38786.299999999996</v>
      </c>
    </row>
    <row r="2735" spans="1:5" ht="20.25">
      <c r="A2735" s="931"/>
      <c r="B2735" s="932"/>
      <c r="C2735" s="911"/>
      <c r="D2735" s="911"/>
      <c r="E2735" s="1155"/>
    </row>
    <row r="2736" spans="1:5" ht="20.25">
      <c r="A2736" s="931"/>
      <c r="B2736" s="932"/>
      <c r="C2736" s="911"/>
      <c r="D2736" s="911"/>
      <c r="E2736" s="1155"/>
    </row>
    <row r="2737" spans="1:6" ht="20.25">
      <c r="A2737" s="931"/>
      <c r="B2737" s="932"/>
      <c r="C2737" s="911"/>
      <c r="D2737" s="911"/>
      <c r="E2737" s="1155"/>
    </row>
    <row r="2738" spans="1:6" ht="20.25">
      <c r="A2738" s="902" t="s">
        <v>0</v>
      </c>
      <c r="B2738" s="968"/>
      <c r="C2738" s="968"/>
      <c r="D2738" s="968"/>
      <c r="E2738" s="968"/>
    </row>
    <row r="2739" spans="1:6" ht="20.25">
      <c r="A2739" s="902" t="s">
        <v>1</v>
      </c>
      <c r="B2739" s="932"/>
      <c r="C2739" s="932"/>
      <c r="D2739" s="932"/>
      <c r="E2739" s="1021"/>
    </row>
    <row r="2740" spans="1:6" ht="20.25">
      <c r="A2740" s="902"/>
      <c r="B2740" s="903"/>
      <c r="C2740" s="903"/>
      <c r="D2740" s="904"/>
      <c r="E2740" s="905"/>
    </row>
    <row r="2741" spans="1:6" ht="20.25">
      <c r="A2741" s="902"/>
      <c r="B2741" s="903"/>
      <c r="C2741" s="902" t="s">
        <v>2</v>
      </c>
      <c r="D2741" s="904"/>
      <c r="E2741" s="904"/>
    </row>
    <row r="2742" spans="1:6" ht="20.25">
      <c r="A2742" s="902" t="s">
        <v>3</v>
      </c>
      <c r="B2742" s="906"/>
      <c r="C2742" s="903"/>
      <c r="D2742" s="905"/>
      <c r="E2742" s="905"/>
    </row>
    <row r="2743" spans="1:6" ht="20.25">
      <c r="A2743" s="904"/>
      <c r="B2743" s="906"/>
      <c r="C2743" s="903"/>
      <c r="D2743" s="905"/>
      <c r="E2743" s="905"/>
    </row>
    <row r="2744" spans="1:6" ht="20.25">
      <c r="A2744" s="904" t="s">
        <v>277</v>
      </c>
      <c r="B2744" s="906"/>
      <c r="C2744" s="903"/>
      <c r="D2744" s="905"/>
      <c r="E2744" s="905"/>
    </row>
    <row r="2745" spans="1:6" ht="20.25">
      <c r="A2745" s="904" t="s">
        <v>5</v>
      </c>
      <c r="B2745" s="907"/>
      <c r="C2745" s="904"/>
      <c r="D2745" s="905"/>
      <c r="E2745" s="905"/>
    </row>
    <row r="2746" spans="1:6" ht="20.25">
      <c r="A2746" s="904" t="s">
        <v>6</v>
      </c>
      <c r="B2746" s="907"/>
      <c r="C2746" s="904"/>
      <c r="D2746" s="905"/>
      <c r="E2746" s="905"/>
    </row>
    <row r="2747" spans="1:6" ht="20.25">
      <c r="A2747" s="908" t="s">
        <v>7</v>
      </c>
      <c r="B2747" s="1037" t="s">
        <v>8</v>
      </c>
      <c r="C2747" s="1238" t="s">
        <v>9</v>
      </c>
      <c r="D2747" s="1240"/>
      <c r="E2747" s="908" t="s">
        <v>10</v>
      </c>
    </row>
    <row r="2748" spans="1:6" ht="20.25">
      <c r="A2748" s="910"/>
      <c r="B2748" s="911" t="s">
        <v>11</v>
      </c>
      <c r="C2748" s="910"/>
      <c r="D2748" s="912"/>
      <c r="E2748" s="910" t="s">
        <v>12</v>
      </c>
    </row>
    <row r="2749" spans="1:6" ht="20.25">
      <c r="A2749" s="913"/>
      <c r="B2749" s="914"/>
      <c r="C2749" s="915" t="s">
        <v>13</v>
      </c>
      <c r="D2749" s="916" t="s">
        <v>14</v>
      </c>
      <c r="E2749" s="915"/>
    </row>
    <row r="2750" spans="1:6" ht="20.25">
      <c r="A2750" s="917" t="s">
        <v>278</v>
      </c>
      <c r="B2750" s="1258" t="s">
        <v>734</v>
      </c>
      <c r="C2750" s="1259"/>
      <c r="D2750" s="1260"/>
      <c r="E2750" s="1154">
        <v>-38786.299999999996</v>
      </c>
    </row>
    <row r="2751" spans="1:6" ht="20.25">
      <c r="A2751" s="885"/>
      <c r="B2751" s="885" t="s">
        <v>34</v>
      </c>
      <c r="C2751" s="888" t="s">
        <v>19</v>
      </c>
      <c r="D2751" s="886">
        <v>43069</v>
      </c>
      <c r="E2751" s="1153">
        <v>746778</v>
      </c>
      <c r="F2751" s="882"/>
    </row>
    <row r="2752" spans="1:6" ht="20.25">
      <c r="A2752" s="885"/>
      <c r="B2752" s="885" t="s">
        <v>34</v>
      </c>
      <c r="C2752" s="888" t="s">
        <v>19</v>
      </c>
      <c r="D2752" s="886">
        <v>43100</v>
      </c>
      <c r="E2752" s="1153">
        <v>533961</v>
      </c>
      <c r="F2752" s="882"/>
    </row>
    <row r="2753" spans="1:6" ht="20.25">
      <c r="A2753" s="885"/>
      <c r="B2753" s="885" t="s">
        <v>73</v>
      </c>
      <c r="C2753" s="888" t="s">
        <v>757</v>
      </c>
      <c r="D2753" s="886">
        <v>43131</v>
      </c>
      <c r="E2753" s="1152">
        <v>-21927</v>
      </c>
      <c r="F2753" s="882"/>
    </row>
    <row r="2754" spans="1:6" ht="21">
      <c r="A2754" s="885"/>
      <c r="B2754" s="885" t="s">
        <v>34</v>
      </c>
      <c r="C2754" s="888" t="s">
        <v>19</v>
      </c>
      <c r="D2754" s="886">
        <v>43131</v>
      </c>
      <c r="E2754" s="1152">
        <v>488638</v>
      </c>
      <c r="F2754" s="1217" t="s">
        <v>817</v>
      </c>
    </row>
    <row r="2755" spans="1:6" ht="20.25">
      <c r="A2755" s="885"/>
      <c r="B2755" s="885"/>
      <c r="C2755" s="885"/>
      <c r="D2755" s="886"/>
      <c r="E2755" s="965"/>
      <c r="F2755" s="882"/>
    </row>
    <row r="2756" spans="1:6" ht="20.25">
      <c r="A2756" s="885"/>
      <c r="B2756" s="885"/>
      <c r="C2756" s="885"/>
      <c r="D2756" s="886"/>
      <c r="E2756" s="965"/>
      <c r="F2756" s="882"/>
    </row>
    <row r="2757" spans="1:6" ht="20.25">
      <c r="A2757" s="885"/>
      <c r="B2757" s="885"/>
      <c r="C2757" s="885"/>
      <c r="D2757" s="886"/>
      <c r="E2757" s="889"/>
      <c r="F2757" s="882"/>
    </row>
    <row r="2758" spans="1:6" ht="20.25">
      <c r="A2758" s="887"/>
      <c r="B2758" s="885"/>
      <c r="C2758" s="888"/>
      <c r="D2758" s="963"/>
      <c r="E2758" s="965"/>
      <c r="F2758" s="882"/>
    </row>
    <row r="2759" spans="1:6" ht="20.25">
      <c r="A2759" s="887"/>
      <c r="B2759" s="885"/>
      <c r="C2759" s="885"/>
      <c r="D2759" s="886"/>
      <c r="E2759" s="889"/>
      <c r="F2759" s="882"/>
    </row>
    <row r="2760" spans="1:6" ht="20.25">
      <c r="A2760" s="887"/>
      <c r="B2760" s="885"/>
      <c r="C2760" s="885"/>
      <c r="D2760" s="886"/>
      <c r="E2760" s="889"/>
      <c r="F2760" s="882"/>
    </row>
    <row r="2761" spans="1:6" ht="20.25">
      <c r="A2761" s="887"/>
      <c r="B2761" s="885"/>
      <c r="C2761" s="885"/>
      <c r="D2761" s="886"/>
      <c r="E2761" s="889"/>
      <c r="F2761" s="882"/>
    </row>
    <row r="2762" spans="1:6" ht="20.25">
      <c r="A2762" s="885"/>
      <c r="B2762" s="885"/>
      <c r="C2762" s="885"/>
      <c r="D2762" s="886"/>
      <c r="E2762" s="986"/>
      <c r="F2762" s="882"/>
    </row>
    <row r="2763" spans="1:6" ht="20.25">
      <c r="A2763" s="885"/>
      <c r="B2763" s="885"/>
      <c r="C2763" s="885"/>
      <c r="D2763" s="886"/>
      <c r="E2763" s="929"/>
      <c r="F2763" s="882"/>
    </row>
    <row r="2764" spans="1:6" ht="20.25">
      <c r="A2764" s="885"/>
      <c r="B2764" s="885"/>
      <c r="C2764" s="885"/>
      <c r="D2764" s="886"/>
      <c r="E2764" s="929"/>
      <c r="F2764" s="882"/>
    </row>
    <row r="2765" spans="1:6" ht="20.25">
      <c r="A2765" s="885"/>
      <c r="B2765" s="885"/>
      <c r="C2765" s="888"/>
      <c r="D2765" s="886"/>
      <c r="E2765" s="1001"/>
      <c r="F2765" s="882"/>
    </row>
    <row r="2766" spans="1:6" ht="20.25">
      <c r="A2766" s="885"/>
      <c r="B2766" s="885"/>
      <c r="C2766" s="888"/>
      <c r="D2766" s="886"/>
      <c r="E2766" s="1001"/>
      <c r="F2766" s="882"/>
    </row>
    <row r="2767" spans="1:6" ht="20.25">
      <c r="A2767" s="885"/>
      <c r="B2767" s="885"/>
      <c r="C2767" s="888"/>
      <c r="D2767" s="886"/>
      <c r="E2767" s="1001"/>
    </row>
    <row r="2768" spans="1:6" ht="20.25">
      <c r="A2768" s="885"/>
      <c r="B2768" s="885"/>
      <c r="C2768" s="888"/>
      <c r="D2768" s="886"/>
      <c r="E2768" s="1001"/>
    </row>
    <row r="2769" spans="1:5" ht="20.25">
      <c r="A2769" s="885"/>
      <c r="B2769" s="885"/>
      <c r="C2769" s="888"/>
      <c r="D2769" s="886"/>
      <c r="E2769" s="1001"/>
    </row>
    <row r="2770" spans="1:5" ht="20.25">
      <c r="A2770" s="885"/>
      <c r="B2770" s="885"/>
      <c r="C2770" s="888"/>
      <c r="D2770" s="886"/>
      <c r="E2770" s="1001"/>
    </row>
    <row r="2771" spans="1:5" ht="20.25">
      <c r="A2771" s="885"/>
      <c r="B2771" s="885"/>
      <c r="C2771" s="888"/>
      <c r="D2771" s="886"/>
      <c r="E2771" s="1001"/>
    </row>
    <row r="2772" spans="1:5" ht="20.25">
      <c r="A2772" s="885"/>
      <c r="B2772" s="885"/>
      <c r="C2772" s="888"/>
      <c r="D2772" s="886"/>
      <c r="E2772" s="1001"/>
    </row>
    <row r="2773" spans="1:5" ht="20.25">
      <c r="A2773" s="885"/>
      <c r="B2773" s="885"/>
      <c r="C2773" s="888"/>
      <c r="D2773" s="886"/>
      <c r="E2773" s="1069"/>
    </row>
    <row r="2774" spans="1:5" ht="20.25">
      <c r="A2774" s="885"/>
      <c r="B2774" s="885"/>
      <c r="C2774" s="888"/>
      <c r="D2774" s="886"/>
      <c r="E2774" s="1001"/>
    </row>
    <row r="2775" spans="1:5" ht="20.25">
      <c r="A2775" s="946"/>
      <c r="B2775" s="885"/>
      <c r="C2775" s="888"/>
      <c r="D2775" s="886"/>
      <c r="E2775" s="1038"/>
    </row>
    <row r="2776" spans="1:5" ht="20.25">
      <c r="A2776" s="931"/>
      <c r="B2776" s="1039"/>
      <c r="C2776" s="1238" t="s">
        <v>801</v>
      </c>
      <c r="D2776" s="1239"/>
      <c r="E2776" s="949">
        <v>1708663.7</v>
      </c>
    </row>
    <row r="2777" spans="1:5" ht="20.25">
      <c r="A2777" s="934" t="s">
        <v>23</v>
      </c>
      <c r="B2777" s="921"/>
      <c r="C2777" s="921"/>
      <c r="D2777" s="921"/>
      <c r="E2777" s="921"/>
    </row>
    <row r="2778" spans="1:5" ht="20.25">
      <c r="A2778" s="934"/>
      <c r="B2778" s="921"/>
      <c r="C2778" s="921"/>
      <c r="D2778" s="921"/>
      <c r="E2778" s="1196"/>
    </row>
    <row r="2779" spans="1:5" ht="20.25">
      <c r="A2779" s="902" t="s">
        <v>0</v>
      </c>
      <c r="B2779" s="905"/>
      <c r="C2779" s="905"/>
      <c r="D2779" s="905"/>
      <c r="E2779" s="905"/>
    </row>
    <row r="2780" spans="1:5" ht="20.25">
      <c r="A2780" s="902" t="s">
        <v>1</v>
      </c>
      <c r="B2780" s="905"/>
      <c r="C2780" s="905"/>
      <c r="D2780" s="905"/>
      <c r="E2780" s="905"/>
    </row>
    <row r="2781" spans="1:5" ht="20.25">
      <c r="A2781" s="902"/>
      <c r="B2781" s="903"/>
      <c r="C2781" s="903"/>
      <c r="D2781" s="904"/>
      <c r="E2781" s="905"/>
    </row>
    <row r="2782" spans="1:5" ht="20.25">
      <c r="A2782" s="902"/>
      <c r="B2782" s="903"/>
      <c r="C2782" s="902" t="s">
        <v>2</v>
      </c>
      <c r="D2782" s="904"/>
      <c r="E2782" s="904"/>
    </row>
    <row r="2783" spans="1:5" ht="20.25">
      <c r="A2783" s="902" t="s">
        <v>3</v>
      </c>
      <c r="B2783" s="906"/>
      <c r="C2783" s="903"/>
      <c r="D2783" s="905"/>
      <c r="E2783" s="905"/>
    </row>
    <row r="2784" spans="1:5" ht="20.25">
      <c r="A2784" s="904"/>
      <c r="B2784" s="906"/>
      <c r="C2784" s="903"/>
      <c r="D2784" s="905"/>
      <c r="E2784" s="905"/>
    </row>
    <row r="2785" spans="1:5" ht="20.25">
      <c r="A2785" s="904" t="s">
        <v>283</v>
      </c>
      <c r="B2785" s="906"/>
      <c r="C2785" s="903"/>
      <c r="D2785" s="905"/>
      <c r="E2785" s="905"/>
    </row>
    <row r="2786" spans="1:5" ht="20.25">
      <c r="A2786" s="904" t="s">
        <v>5</v>
      </c>
      <c r="B2786" s="907"/>
      <c r="C2786" s="904"/>
      <c r="D2786" s="905"/>
      <c r="E2786" s="905"/>
    </row>
    <row r="2787" spans="1:5" ht="20.25">
      <c r="A2787" s="904" t="s">
        <v>6</v>
      </c>
      <c r="B2787" s="907"/>
      <c r="C2787" s="904"/>
      <c r="D2787" s="905"/>
      <c r="E2787" s="905"/>
    </row>
    <row r="2788" spans="1:5" ht="20.25">
      <c r="A2788" s="908" t="s">
        <v>7</v>
      </c>
      <c r="B2788" s="909" t="s">
        <v>8</v>
      </c>
      <c r="C2788" s="1238" t="s">
        <v>9</v>
      </c>
      <c r="D2788" s="1240"/>
      <c r="E2788" s="908" t="s">
        <v>10</v>
      </c>
    </row>
    <row r="2789" spans="1:5" ht="20.25">
      <c r="A2789" s="910"/>
      <c r="B2789" s="911" t="s">
        <v>11</v>
      </c>
      <c r="C2789" s="908"/>
      <c r="D2789" s="912"/>
      <c r="E2789" s="910" t="s">
        <v>12</v>
      </c>
    </row>
    <row r="2790" spans="1:5" ht="20.25">
      <c r="A2790" s="913"/>
      <c r="B2790" s="914"/>
      <c r="C2790" s="915" t="s">
        <v>13</v>
      </c>
      <c r="D2790" s="916" t="s">
        <v>14</v>
      </c>
      <c r="E2790" s="915"/>
    </row>
    <row r="2791" spans="1:5" ht="20.25">
      <c r="A2791" s="917" t="s">
        <v>284</v>
      </c>
      <c r="B2791" s="917" t="s">
        <v>26</v>
      </c>
      <c r="C2791" s="885" t="s">
        <v>19</v>
      </c>
      <c r="D2791" s="918">
        <v>39263</v>
      </c>
      <c r="E2791" s="970">
        <v>-2768</v>
      </c>
    </row>
    <row r="2792" spans="1:5" ht="20.25">
      <c r="A2792" s="885"/>
      <c r="B2792" s="885" t="s">
        <v>26</v>
      </c>
      <c r="C2792" s="885" t="s">
        <v>19</v>
      </c>
      <c r="D2792" s="886">
        <v>39325</v>
      </c>
      <c r="E2792" s="965">
        <v>-2833</v>
      </c>
    </row>
    <row r="2793" spans="1:5" ht="20.25">
      <c r="A2793" s="887"/>
      <c r="B2793" s="885" t="s">
        <v>26</v>
      </c>
      <c r="C2793" s="885" t="s">
        <v>17</v>
      </c>
      <c r="D2793" s="886">
        <v>39797</v>
      </c>
      <c r="E2793" s="965">
        <v>-2833</v>
      </c>
    </row>
    <row r="2794" spans="1:5" ht="20.25">
      <c r="A2794" s="887"/>
      <c r="B2794" s="885" t="s">
        <v>16</v>
      </c>
      <c r="C2794" s="885" t="s">
        <v>19</v>
      </c>
      <c r="D2794" s="886">
        <v>39813</v>
      </c>
      <c r="E2794" s="889">
        <v>47840</v>
      </c>
    </row>
    <row r="2795" spans="1:5" ht="20.25">
      <c r="A2795" s="887"/>
      <c r="B2795" s="885" t="s">
        <v>26</v>
      </c>
      <c r="C2795" s="885" t="s">
        <v>19</v>
      </c>
      <c r="D2795" s="886">
        <v>39660</v>
      </c>
      <c r="E2795" s="965">
        <v>-3000</v>
      </c>
    </row>
    <row r="2796" spans="1:5" ht="20.25">
      <c r="A2796" s="926"/>
      <c r="B2796" s="885" t="s">
        <v>34</v>
      </c>
      <c r="C2796" s="885" t="s">
        <v>17</v>
      </c>
      <c r="D2796" s="886">
        <v>42962</v>
      </c>
      <c r="E2796" s="889">
        <v>37842</v>
      </c>
    </row>
    <row r="2797" spans="1:5" ht="20.25">
      <c r="A2797" s="926"/>
      <c r="B2797" s="885"/>
      <c r="C2797" s="885" t="s">
        <v>285</v>
      </c>
      <c r="D2797" s="886">
        <v>43039</v>
      </c>
      <c r="E2797" s="966">
        <v>-137380.20000000001</v>
      </c>
    </row>
    <row r="2798" spans="1:5" ht="20.25">
      <c r="A2798" s="926"/>
      <c r="B2798" s="885" t="s">
        <v>16</v>
      </c>
      <c r="C2798" s="885" t="s">
        <v>19</v>
      </c>
      <c r="D2798" s="886">
        <v>43008</v>
      </c>
      <c r="E2798" s="889">
        <v>25870</v>
      </c>
    </row>
    <row r="2799" spans="1:5" ht="20.25">
      <c r="A2799" s="887"/>
      <c r="B2799" s="885" t="s">
        <v>27</v>
      </c>
      <c r="C2799" s="885" t="s">
        <v>17</v>
      </c>
      <c r="D2799" s="886">
        <v>43100</v>
      </c>
      <c r="E2799" s="966">
        <v>-41120</v>
      </c>
    </row>
    <row r="2800" spans="1:5" ht="20.25">
      <c r="A2800" s="926"/>
      <c r="B2800" s="885" t="s">
        <v>34</v>
      </c>
      <c r="C2800" s="885" t="s">
        <v>19</v>
      </c>
      <c r="D2800" s="1022">
        <v>43250</v>
      </c>
      <c r="E2800" s="1001">
        <v>10055589</v>
      </c>
    </row>
    <row r="2801" spans="1:5" ht="20.25">
      <c r="A2801" s="926"/>
      <c r="B2801" s="885"/>
      <c r="C2801" s="885"/>
      <c r="D2801" s="1022"/>
      <c r="E2801" s="1001">
        <v>-834</v>
      </c>
    </row>
    <row r="2802" spans="1:5" ht="20.25">
      <c r="A2802" s="887"/>
      <c r="B2802" s="885"/>
      <c r="C2802" s="885"/>
      <c r="D2802" s="922"/>
      <c r="E2802" s="889">
        <v>-1</v>
      </c>
    </row>
    <row r="2803" spans="1:5" ht="20.25">
      <c r="A2803" s="885"/>
      <c r="B2803" s="885"/>
      <c r="C2803" s="885"/>
      <c r="D2803" s="886"/>
      <c r="E2803" s="889"/>
    </row>
    <row r="2804" spans="1:5" ht="20.25">
      <c r="A2804" s="887"/>
      <c r="B2804" s="923"/>
      <c r="C2804" s="885"/>
      <c r="D2804" s="922"/>
      <c r="E2804" s="889"/>
    </row>
    <row r="2805" spans="1:5" ht="20.25">
      <c r="A2805" s="887"/>
      <c r="B2805" s="923"/>
      <c r="C2805" s="885"/>
      <c r="D2805" s="922"/>
      <c r="E2805" s="889"/>
    </row>
    <row r="2806" spans="1:5" ht="20.25">
      <c r="A2806" s="887"/>
      <c r="B2806" s="923"/>
      <c r="C2806" s="885"/>
      <c r="D2806" s="922"/>
      <c r="E2806" s="889"/>
    </row>
    <row r="2807" spans="1:5" ht="20.25">
      <c r="A2807" s="885"/>
      <c r="B2807" s="923"/>
      <c r="C2807" s="885"/>
      <c r="D2807" s="924"/>
      <c r="E2807" s="925"/>
    </row>
    <row r="2808" spans="1:5" ht="20.25">
      <c r="A2808" s="885"/>
      <c r="B2808" s="923"/>
      <c r="C2808" s="885"/>
      <c r="D2808" s="924"/>
      <c r="E2808" s="925"/>
    </row>
    <row r="2809" spans="1:5" ht="20.25">
      <c r="A2809" s="885"/>
      <c r="B2809" s="923"/>
      <c r="C2809" s="885"/>
      <c r="D2809" s="924"/>
      <c r="E2809" s="925"/>
    </row>
    <row r="2810" spans="1:5" ht="20.25">
      <c r="A2810" s="885"/>
      <c r="B2810" s="923"/>
      <c r="C2810" s="885"/>
      <c r="D2810" s="924"/>
      <c r="E2810" s="925"/>
    </row>
    <row r="2811" spans="1:5" ht="20.25">
      <c r="A2811" s="885"/>
      <c r="B2811" s="923"/>
      <c r="C2811" s="885"/>
      <c r="D2811" s="924"/>
      <c r="E2811" s="925"/>
    </row>
    <row r="2812" spans="1:5" ht="20.25">
      <c r="A2812" s="885"/>
      <c r="B2812" s="923"/>
      <c r="C2812" s="885"/>
      <c r="D2812" s="924"/>
      <c r="E2812" s="925"/>
    </row>
    <row r="2813" spans="1:5" ht="20.25">
      <c r="A2813" s="885"/>
      <c r="B2813" s="923"/>
      <c r="C2813" s="885"/>
      <c r="D2813" s="924"/>
      <c r="E2813" s="925"/>
    </row>
    <row r="2814" spans="1:5" ht="20.25">
      <c r="A2814" s="885"/>
      <c r="B2814" s="923"/>
      <c r="C2814" s="885"/>
      <c r="D2814" s="924"/>
      <c r="E2814" s="925"/>
    </row>
    <row r="2815" spans="1:5" ht="20.25">
      <c r="A2815" s="885"/>
      <c r="B2815" s="923"/>
      <c r="C2815" s="885"/>
      <c r="D2815" s="924"/>
      <c r="E2815" s="925"/>
    </row>
    <row r="2816" spans="1:5" ht="20.25">
      <c r="A2816" s="926"/>
      <c r="B2816" s="927"/>
      <c r="C2816" s="926"/>
      <c r="D2816" s="928"/>
      <c r="E2816" s="929"/>
    </row>
    <row r="2817" spans="1:5" ht="20.25">
      <c r="A2817" s="913"/>
      <c r="B2817" s="930"/>
      <c r="C2817" s="913"/>
      <c r="D2817" s="928"/>
      <c r="E2817" s="929"/>
    </row>
    <row r="2818" spans="1:5" ht="20.25">
      <c r="A2818" s="931"/>
      <c r="B2818" s="932"/>
      <c r="C2818" s="1238" t="s">
        <v>801</v>
      </c>
      <c r="D2818" s="1239"/>
      <c r="E2818" s="1015">
        <v>9976371.8000000007</v>
      </c>
    </row>
    <row r="2819" spans="1:5" ht="20.25">
      <c r="A2819" s="934" t="s">
        <v>23</v>
      </c>
      <c r="B2819" s="921"/>
      <c r="C2819" s="921"/>
      <c r="D2819" s="921"/>
      <c r="E2819" s="921"/>
    </row>
    <row r="2820" spans="1:5" ht="20.25">
      <c r="A2820" s="902" t="s">
        <v>0</v>
      </c>
      <c r="B2820" s="921"/>
      <c r="C2820" s="921"/>
      <c r="D2820" s="921"/>
      <c r="E2820" s="921"/>
    </row>
    <row r="2821" spans="1:5" ht="20.25">
      <c r="A2821" s="902" t="s">
        <v>1</v>
      </c>
      <c r="B2821" s="905"/>
      <c r="C2821" s="905"/>
      <c r="D2821" s="905"/>
      <c r="E2821" s="905"/>
    </row>
    <row r="2822" spans="1:5" ht="20.25">
      <c r="A2822" s="902"/>
      <c r="B2822" s="903"/>
      <c r="C2822" s="903"/>
      <c r="D2822" s="904"/>
      <c r="E2822" s="905"/>
    </row>
    <row r="2823" spans="1:5" ht="20.25">
      <c r="A2823" s="902"/>
      <c r="B2823" s="903"/>
      <c r="C2823" s="902" t="s">
        <v>2</v>
      </c>
      <c r="D2823" s="904"/>
      <c r="E2823" s="904"/>
    </row>
    <row r="2824" spans="1:5" ht="20.25">
      <c r="A2824" s="902" t="s">
        <v>3</v>
      </c>
      <c r="B2824" s="906"/>
      <c r="C2824" s="903"/>
      <c r="D2824" s="905"/>
      <c r="E2824" s="905"/>
    </row>
    <row r="2825" spans="1:5" ht="20.25">
      <c r="A2825" s="904"/>
      <c r="B2825" s="906"/>
      <c r="C2825" s="903"/>
      <c r="D2825" s="905"/>
      <c r="E2825" s="905"/>
    </row>
    <row r="2826" spans="1:5" ht="20.25">
      <c r="A2826" s="904" t="s">
        <v>286</v>
      </c>
      <c r="B2826" s="906"/>
      <c r="C2826" s="903"/>
      <c r="D2826" s="905"/>
      <c r="E2826" s="905"/>
    </row>
    <row r="2827" spans="1:5" ht="20.25">
      <c r="A2827" s="904" t="s">
        <v>5</v>
      </c>
      <c r="B2827" s="907"/>
      <c r="C2827" s="904"/>
      <c r="D2827" s="905"/>
      <c r="E2827" s="905"/>
    </row>
    <row r="2828" spans="1:5" ht="20.25">
      <c r="A2828" s="904" t="s">
        <v>6</v>
      </c>
      <c r="B2828" s="907"/>
      <c r="C2828" s="904"/>
      <c r="D2828" s="905"/>
      <c r="E2828" s="905"/>
    </row>
    <row r="2829" spans="1:5" ht="20.25">
      <c r="A2829" s="908" t="s">
        <v>7</v>
      </c>
      <c r="B2829" s="909" t="s">
        <v>8</v>
      </c>
      <c r="C2829" s="1238" t="s">
        <v>9</v>
      </c>
      <c r="D2829" s="1240"/>
      <c r="E2829" s="908" t="s">
        <v>10</v>
      </c>
    </row>
    <row r="2830" spans="1:5" ht="20.25">
      <c r="A2830" s="910"/>
      <c r="B2830" s="911" t="s">
        <v>11</v>
      </c>
      <c r="C2830" s="908"/>
      <c r="D2830" s="912"/>
      <c r="E2830" s="910" t="s">
        <v>12</v>
      </c>
    </row>
    <row r="2831" spans="1:5" ht="20.25">
      <c r="A2831" s="913"/>
      <c r="B2831" s="914"/>
      <c r="C2831" s="915" t="s">
        <v>13</v>
      </c>
      <c r="D2831" s="916" t="s">
        <v>14</v>
      </c>
      <c r="E2831" s="915"/>
    </row>
    <row r="2832" spans="1:5" ht="20.25">
      <c r="A2832" s="917" t="s">
        <v>287</v>
      </c>
      <c r="B2832" s="917" t="s">
        <v>16</v>
      </c>
      <c r="C2832" s="885" t="s">
        <v>17</v>
      </c>
      <c r="D2832" s="918">
        <v>39217</v>
      </c>
      <c r="E2832" s="964">
        <v>19084</v>
      </c>
    </row>
    <row r="2833" spans="1:6" ht="20.25">
      <c r="A2833" s="885"/>
      <c r="B2833" s="885" t="s">
        <v>16</v>
      </c>
      <c r="C2833" s="888" t="s">
        <v>19</v>
      </c>
      <c r="D2833" s="886">
        <v>39355</v>
      </c>
      <c r="E2833" s="1170">
        <v>100</v>
      </c>
    </row>
    <row r="2834" spans="1:6" ht="20.25">
      <c r="A2834" s="885"/>
      <c r="B2834" s="885" t="s">
        <v>26</v>
      </c>
      <c r="C2834" s="888" t="s">
        <v>19</v>
      </c>
      <c r="D2834" s="886">
        <v>39386</v>
      </c>
      <c r="E2834" s="965">
        <v>-4421.5</v>
      </c>
    </row>
    <row r="2835" spans="1:6" ht="20.25">
      <c r="A2835" s="885"/>
      <c r="B2835" s="885" t="s">
        <v>26</v>
      </c>
      <c r="C2835" s="888" t="s">
        <v>19</v>
      </c>
      <c r="D2835" s="886">
        <v>39447</v>
      </c>
      <c r="E2835" s="965">
        <v>-57092</v>
      </c>
    </row>
    <row r="2836" spans="1:6" ht="20.25">
      <c r="A2836" s="885"/>
      <c r="B2836" s="885" t="s">
        <v>16</v>
      </c>
      <c r="C2836" s="885" t="s">
        <v>17</v>
      </c>
      <c r="D2836" s="886">
        <v>39583</v>
      </c>
      <c r="E2836" s="1170">
        <v>500</v>
      </c>
    </row>
    <row r="2837" spans="1:6" ht="20.25">
      <c r="A2837" s="885"/>
      <c r="B2837" s="885" t="s">
        <v>16</v>
      </c>
      <c r="C2837" s="885" t="s">
        <v>17</v>
      </c>
      <c r="D2837" s="886">
        <v>39614</v>
      </c>
      <c r="E2837" s="1170">
        <v>500</v>
      </c>
    </row>
    <row r="2838" spans="1:6" ht="20.25">
      <c r="A2838" s="885"/>
      <c r="B2838" s="885" t="s">
        <v>26</v>
      </c>
      <c r="C2838" s="885" t="s">
        <v>17</v>
      </c>
      <c r="D2838" s="886">
        <v>39706</v>
      </c>
      <c r="E2838" s="965">
        <v>-100</v>
      </c>
    </row>
    <row r="2839" spans="1:6" ht="20.25">
      <c r="A2839" s="885"/>
      <c r="B2839" s="885" t="s">
        <v>18</v>
      </c>
      <c r="C2839" s="888" t="s">
        <v>19</v>
      </c>
      <c r="D2839" s="963">
        <v>40056</v>
      </c>
      <c r="E2839" s="1171">
        <v>-9028.5499999999993</v>
      </c>
    </row>
    <row r="2840" spans="1:6" ht="20.25">
      <c r="A2840" s="885"/>
      <c r="B2840" s="885" t="s">
        <v>16</v>
      </c>
      <c r="C2840" s="885" t="s">
        <v>19</v>
      </c>
      <c r="D2840" s="886">
        <v>40086</v>
      </c>
      <c r="E2840" s="1170">
        <v>46040</v>
      </c>
    </row>
    <row r="2841" spans="1:6" ht="20.25">
      <c r="A2841" s="885"/>
      <c r="B2841" s="885" t="s">
        <v>16</v>
      </c>
      <c r="C2841" s="885" t="s">
        <v>19</v>
      </c>
      <c r="D2841" s="886">
        <v>40117</v>
      </c>
      <c r="E2841" s="1170">
        <v>137.6</v>
      </c>
    </row>
    <row r="2842" spans="1:6" ht="20.25">
      <c r="A2842" s="885"/>
      <c r="B2842" s="885" t="s">
        <v>16</v>
      </c>
      <c r="C2842" s="885" t="s">
        <v>17</v>
      </c>
      <c r="D2842" s="886">
        <v>40162</v>
      </c>
      <c r="E2842" s="1170">
        <v>62755</v>
      </c>
    </row>
    <row r="2843" spans="1:6" ht="20.25">
      <c r="A2843" s="885"/>
      <c r="B2843" s="885" t="s">
        <v>20</v>
      </c>
      <c r="C2843" s="885" t="s">
        <v>17</v>
      </c>
      <c r="D2843" s="886">
        <v>40344</v>
      </c>
      <c r="E2843" s="965">
        <v>-909.45</v>
      </c>
    </row>
    <row r="2844" spans="1:6" ht="20.25">
      <c r="A2844" s="885"/>
      <c r="B2844" s="885" t="s">
        <v>28</v>
      </c>
      <c r="C2844" s="885" t="s">
        <v>17</v>
      </c>
      <c r="D2844" s="922">
        <v>40709</v>
      </c>
      <c r="E2844" s="1170">
        <v>200</v>
      </c>
    </row>
    <row r="2845" spans="1:6" ht="20.25">
      <c r="A2845" s="885"/>
      <c r="B2845" s="885" t="s">
        <v>20</v>
      </c>
      <c r="C2845" s="885" t="s">
        <v>19</v>
      </c>
      <c r="D2845" s="886">
        <v>40786</v>
      </c>
      <c r="E2845" s="965">
        <v>-100</v>
      </c>
    </row>
    <row r="2846" spans="1:6" ht="20.25">
      <c r="A2846" s="885"/>
      <c r="B2846" s="885" t="s">
        <v>20</v>
      </c>
      <c r="C2846" s="885" t="s">
        <v>17</v>
      </c>
      <c r="D2846" s="886">
        <v>40862</v>
      </c>
      <c r="E2846" s="1171">
        <v>-101446</v>
      </c>
    </row>
    <row r="2847" spans="1:6" ht="20.25">
      <c r="A2847" s="887"/>
      <c r="B2847" s="885" t="s">
        <v>20</v>
      </c>
      <c r="C2847" s="888" t="s">
        <v>17</v>
      </c>
      <c r="D2847" s="886">
        <v>40954</v>
      </c>
      <c r="E2847" s="1170">
        <v>120</v>
      </c>
      <c r="F2847" s="882"/>
    </row>
    <row r="2848" spans="1:6" ht="20.25">
      <c r="A2848" s="887"/>
      <c r="B2848" s="885" t="s">
        <v>27</v>
      </c>
      <c r="C2848" s="885" t="s">
        <v>19</v>
      </c>
      <c r="D2848" s="886">
        <v>40967</v>
      </c>
      <c r="E2848" s="965">
        <v>-4536</v>
      </c>
      <c r="F2848" s="882"/>
    </row>
    <row r="2849" spans="1:6" ht="20.25">
      <c r="A2849" s="887"/>
      <c r="B2849" s="1040" t="s">
        <v>60</v>
      </c>
      <c r="C2849" s="888" t="s">
        <v>107</v>
      </c>
      <c r="D2849" s="886">
        <v>41009</v>
      </c>
      <c r="E2849" s="965">
        <v>-90834</v>
      </c>
      <c r="F2849" s="882"/>
    </row>
    <row r="2850" spans="1:6" ht="21">
      <c r="A2850" s="885"/>
      <c r="B2850" s="999" t="s">
        <v>18</v>
      </c>
      <c r="C2850" s="885" t="s">
        <v>19</v>
      </c>
      <c r="D2850" s="1000">
        <v>43251</v>
      </c>
      <c r="E2850" s="1108">
        <v>1221355</v>
      </c>
      <c r="F2850" s="1217" t="s">
        <v>817</v>
      </c>
    </row>
    <row r="2851" spans="1:6" ht="20.25">
      <c r="A2851" s="885"/>
      <c r="B2851" s="999"/>
      <c r="C2851" s="885"/>
      <c r="D2851" s="1000"/>
      <c r="E2851" s="1083">
        <v>2</v>
      </c>
      <c r="F2851" s="882"/>
    </row>
    <row r="2852" spans="1:6" ht="20.25">
      <c r="A2852" s="885"/>
      <c r="B2852" s="999"/>
      <c r="C2852" s="885"/>
      <c r="D2852" s="1000"/>
      <c r="E2852" s="1108"/>
      <c r="F2852" s="882"/>
    </row>
    <row r="2853" spans="1:6" ht="20.25">
      <c r="A2853" s="885"/>
      <c r="B2853" s="885"/>
      <c r="C2853" s="888"/>
      <c r="D2853" s="886"/>
      <c r="E2853" s="1108"/>
      <c r="F2853" s="882"/>
    </row>
    <row r="2854" spans="1:6" ht="20.25">
      <c r="A2854" s="885"/>
      <c r="B2854" s="885"/>
      <c r="C2854" s="885"/>
      <c r="D2854" s="886"/>
      <c r="E2854" s="925"/>
      <c r="F2854" s="882"/>
    </row>
    <row r="2855" spans="1:6" ht="20.25">
      <c r="A2855" s="885"/>
      <c r="B2855" s="885"/>
      <c r="C2855" s="885"/>
      <c r="D2855" s="886"/>
      <c r="E2855" s="925"/>
      <c r="F2855" s="882"/>
    </row>
    <row r="2856" spans="1:6" ht="20.25">
      <c r="A2856" s="885"/>
      <c r="B2856" s="885"/>
      <c r="C2856" s="885"/>
      <c r="D2856" s="886"/>
      <c r="E2856" s="925"/>
      <c r="F2856" s="882"/>
    </row>
    <row r="2857" spans="1:6" ht="20.25">
      <c r="A2857" s="885"/>
      <c r="B2857" s="885"/>
      <c r="C2857" s="885"/>
      <c r="D2857" s="886"/>
      <c r="E2857" s="925"/>
      <c r="F2857" s="882"/>
    </row>
    <row r="2858" spans="1:6" ht="20.25">
      <c r="A2858" s="885"/>
      <c r="B2858" s="885"/>
      <c r="C2858" s="885"/>
      <c r="D2858" s="886"/>
      <c r="E2858" s="925"/>
      <c r="F2858" s="882"/>
    </row>
    <row r="2859" spans="1:6" ht="20.25">
      <c r="A2859" s="926"/>
      <c r="B2859" s="885"/>
      <c r="C2859" s="885"/>
      <c r="D2859" s="886"/>
      <c r="E2859" s="925"/>
      <c r="F2859" s="882"/>
    </row>
    <row r="2860" spans="1:6" ht="20.25">
      <c r="A2860" s="913"/>
      <c r="B2860" s="930"/>
      <c r="C2860" s="913"/>
      <c r="D2860" s="928"/>
      <c r="E2860" s="929"/>
      <c r="F2860" s="882"/>
    </row>
    <row r="2861" spans="1:6" ht="20.25">
      <c r="A2861" s="931"/>
      <c r="B2861" s="932"/>
      <c r="C2861" s="1238" t="s">
        <v>801</v>
      </c>
      <c r="D2861" s="1239"/>
      <c r="E2861" s="941">
        <v>1082326.1000000001</v>
      </c>
      <c r="F2861" s="882"/>
    </row>
    <row r="2862" spans="1:6" ht="20.25">
      <c r="A2862" s="934" t="s">
        <v>23</v>
      </c>
      <c r="B2862" s="921"/>
      <c r="C2862" s="921"/>
      <c r="D2862" s="921"/>
      <c r="E2862" s="921"/>
      <c r="F2862" s="882"/>
    </row>
    <row r="2863" spans="1:6" ht="20.25">
      <c r="A2863" s="902" t="s">
        <v>0</v>
      </c>
      <c r="B2863" s="921"/>
      <c r="C2863" s="921"/>
      <c r="D2863" s="921"/>
      <c r="E2863" s="921"/>
    </row>
    <row r="2864" spans="1:6" ht="20.25">
      <c r="A2864" s="902" t="s">
        <v>1</v>
      </c>
      <c r="B2864" s="932"/>
      <c r="C2864" s="932"/>
      <c r="D2864" s="932"/>
      <c r="E2864" s="1021"/>
    </row>
    <row r="2865" spans="1:5" ht="20.25">
      <c r="A2865" s="902"/>
      <c r="B2865" s="903"/>
      <c r="C2865" s="902" t="s">
        <v>2</v>
      </c>
      <c r="D2865" s="904"/>
      <c r="E2865" s="904"/>
    </row>
    <row r="2866" spans="1:5" ht="20.25">
      <c r="A2866" s="902" t="s">
        <v>3</v>
      </c>
      <c r="B2866" s="906"/>
      <c r="C2866" s="903"/>
      <c r="D2866" s="905"/>
      <c r="E2866" s="905"/>
    </row>
    <row r="2867" spans="1:5" ht="20.25">
      <c r="A2867" s="904" t="s">
        <v>288</v>
      </c>
      <c r="B2867" s="906"/>
      <c r="C2867" s="903"/>
      <c r="D2867" s="905"/>
      <c r="E2867" s="905"/>
    </row>
    <row r="2868" spans="1:5" ht="20.25">
      <c r="A2868" s="904" t="s">
        <v>5</v>
      </c>
      <c r="B2868" s="907"/>
      <c r="C2868" s="904"/>
      <c r="D2868" s="905"/>
      <c r="E2868" s="905"/>
    </row>
    <row r="2869" spans="1:5" ht="20.25">
      <c r="A2869" s="904" t="s">
        <v>6</v>
      </c>
      <c r="B2869" s="907"/>
      <c r="C2869" s="904"/>
      <c r="D2869" s="905"/>
      <c r="E2869" s="905"/>
    </row>
    <row r="2870" spans="1:5" ht="20.25">
      <c r="A2870" s="908" t="s">
        <v>7</v>
      </c>
      <c r="B2870" s="909" t="s">
        <v>8</v>
      </c>
      <c r="C2870" s="1238" t="s">
        <v>9</v>
      </c>
      <c r="D2870" s="1240"/>
      <c r="E2870" s="908" t="s">
        <v>10</v>
      </c>
    </row>
    <row r="2871" spans="1:5" ht="20.25">
      <c r="A2871" s="910"/>
      <c r="B2871" s="911" t="s">
        <v>11</v>
      </c>
      <c r="C2871" s="908"/>
      <c r="D2871" s="912"/>
      <c r="E2871" s="910" t="s">
        <v>12</v>
      </c>
    </row>
    <row r="2872" spans="1:5" ht="20.25">
      <c r="A2872" s="913"/>
      <c r="B2872" s="914"/>
      <c r="C2872" s="915" t="s">
        <v>13</v>
      </c>
      <c r="D2872" s="916" t="s">
        <v>14</v>
      </c>
      <c r="E2872" s="915"/>
    </row>
    <row r="2873" spans="1:5" ht="20.25">
      <c r="A2873" s="917" t="s">
        <v>289</v>
      </c>
      <c r="B2873" s="917" t="s">
        <v>26</v>
      </c>
      <c r="C2873" s="885" t="s">
        <v>19</v>
      </c>
      <c r="D2873" s="918">
        <v>39294</v>
      </c>
      <c r="E2873" s="970">
        <v>-4073.26</v>
      </c>
    </row>
    <row r="2874" spans="1:5" ht="20.25">
      <c r="A2874" s="885"/>
      <c r="B2874" s="885" t="s">
        <v>26</v>
      </c>
      <c r="C2874" s="885" t="s">
        <v>19</v>
      </c>
      <c r="D2874" s="886">
        <v>39325</v>
      </c>
      <c r="E2874" s="965">
        <v>-3688</v>
      </c>
    </row>
    <row r="2875" spans="1:5" ht="20.25">
      <c r="A2875" s="885"/>
      <c r="B2875" s="885" t="s">
        <v>26</v>
      </c>
      <c r="C2875" s="885" t="s">
        <v>17</v>
      </c>
      <c r="D2875" s="886">
        <v>39340</v>
      </c>
      <c r="E2875" s="889">
        <v>1966.5</v>
      </c>
    </row>
    <row r="2876" spans="1:5" ht="20.25">
      <c r="A2876" s="885"/>
      <c r="B2876" s="885" t="s">
        <v>26</v>
      </c>
      <c r="C2876" s="885" t="s">
        <v>19</v>
      </c>
      <c r="D2876" s="886">
        <v>39416</v>
      </c>
      <c r="E2876" s="965">
        <v>-1083.5</v>
      </c>
    </row>
    <row r="2877" spans="1:5" ht="20.25">
      <c r="A2877" s="885"/>
      <c r="B2877" s="885" t="s">
        <v>26</v>
      </c>
      <c r="C2877" s="885" t="s">
        <v>17</v>
      </c>
      <c r="D2877" s="886">
        <v>39431</v>
      </c>
      <c r="E2877" s="965">
        <v>-8018.2</v>
      </c>
    </row>
    <row r="2878" spans="1:5" ht="20.25">
      <c r="A2878" s="885"/>
      <c r="B2878" s="885" t="s">
        <v>16</v>
      </c>
      <c r="C2878" s="885" t="s">
        <v>17</v>
      </c>
      <c r="D2878" s="886">
        <v>39462</v>
      </c>
      <c r="E2878" s="889">
        <v>3000</v>
      </c>
    </row>
    <row r="2879" spans="1:5" ht="20.25">
      <c r="A2879" s="885"/>
      <c r="B2879" s="885" t="s">
        <v>16</v>
      </c>
      <c r="C2879" s="885" t="s">
        <v>19</v>
      </c>
      <c r="D2879" s="886">
        <v>39538</v>
      </c>
      <c r="E2879" s="889">
        <v>60</v>
      </c>
    </row>
    <row r="2880" spans="1:5" ht="20.25">
      <c r="A2880" s="885"/>
      <c r="B2880" s="885" t="s">
        <v>16</v>
      </c>
      <c r="C2880" s="885" t="s">
        <v>19</v>
      </c>
      <c r="D2880" s="886">
        <v>39568</v>
      </c>
      <c r="E2880" s="889">
        <v>45</v>
      </c>
    </row>
    <row r="2881" spans="1:5" ht="20.25">
      <c r="A2881" s="885"/>
      <c r="B2881" s="885" t="s">
        <v>16</v>
      </c>
      <c r="C2881" s="885" t="s">
        <v>17</v>
      </c>
      <c r="D2881" s="886">
        <v>39583</v>
      </c>
      <c r="E2881" s="889">
        <v>1060</v>
      </c>
    </row>
    <row r="2882" spans="1:5" ht="20.25">
      <c r="A2882" s="885"/>
      <c r="B2882" s="885" t="s">
        <v>26</v>
      </c>
      <c r="C2882" s="885" t="s">
        <v>19</v>
      </c>
      <c r="D2882" s="886">
        <v>39629</v>
      </c>
      <c r="E2882" s="965">
        <v>-312</v>
      </c>
    </row>
    <row r="2883" spans="1:5" ht="20.25">
      <c r="A2883" s="885"/>
      <c r="B2883" s="885" t="s">
        <v>26</v>
      </c>
      <c r="C2883" s="885" t="s">
        <v>19</v>
      </c>
      <c r="D2883" s="886">
        <v>39660</v>
      </c>
      <c r="E2883" s="965">
        <v>-13339</v>
      </c>
    </row>
    <row r="2884" spans="1:5" ht="20.25">
      <c r="A2884" s="885"/>
      <c r="B2884" s="885" t="s">
        <v>26</v>
      </c>
      <c r="C2884" s="885" t="s">
        <v>17</v>
      </c>
      <c r="D2884" s="886">
        <v>39675</v>
      </c>
      <c r="E2884" s="965">
        <v>-400</v>
      </c>
    </row>
    <row r="2885" spans="1:5" ht="20.25">
      <c r="A2885" s="885"/>
      <c r="B2885" s="885" t="s">
        <v>16</v>
      </c>
      <c r="C2885" s="885" t="s">
        <v>19</v>
      </c>
      <c r="D2885" s="886">
        <v>39691</v>
      </c>
      <c r="E2885" s="889">
        <v>7492</v>
      </c>
    </row>
    <row r="2886" spans="1:5" ht="20.25">
      <c r="A2886" s="885"/>
      <c r="B2886" s="885" t="s">
        <v>26</v>
      </c>
      <c r="C2886" s="885" t="s">
        <v>17</v>
      </c>
      <c r="D2886" s="886">
        <v>39706</v>
      </c>
      <c r="E2886" s="965">
        <v>-100</v>
      </c>
    </row>
    <row r="2887" spans="1:5" ht="20.25">
      <c r="A2887" s="885"/>
      <c r="B2887" s="885" t="s">
        <v>16</v>
      </c>
      <c r="C2887" s="885" t="s">
        <v>17</v>
      </c>
      <c r="D2887" s="886">
        <v>39736</v>
      </c>
      <c r="E2887" s="889">
        <v>156.5</v>
      </c>
    </row>
    <row r="2888" spans="1:5" ht="20.25">
      <c r="A2888" s="885"/>
      <c r="B2888" s="885" t="s">
        <v>26</v>
      </c>
      <c r="C2888" s="885" t="s">
        <v>19</v>
      </c>
      <c r="D2888" s="886">
        <v>39752</v>
      </c>
      <c r="E2888" s="965">
        <v>-2565.5</v>
      </c>
    </row>
    <row r="2889" spans="1:5" ht="20.25">
      <c r="A2889" s="885"/>
      <c r="B2889" s="885" t="s">
        <v>16</v>
      </c>
      <c r="C2889" s="885" t="s">
        <v>17</v>
      </c>
      <c r="D2889" s="886">
        <v>39767</v>
      </c>
      <c r="E2889" s="889">
        <v>6773.4</v>
      </c>
    </row>
    <row r="2890" spans="1:5" ht="20.25">
      <c r="A2890" s="885"/>
      <c r="B2890" s="885" t="s">
        <v>34</v>
      </c>
      <c r="C2890" s="885" t="s">
        <v>19</v>
      </c>
      <c r="D2890" s="886">
        <v>39782</v>
      </c>
      <c r="E2890" s="889">
        <v>10402.200000000001</v>
      </c>
    </row>
    <row r="2891" spans="1:5" ht="20.25">
      <c r="A2891" s="885"/>
      <c r="B2891" s="885" t="s">
        <v>18</v>
      </c>
      <c r="C2891" s="885" t="s">
        <v>17</v>
      </c>
      <c r="D2891" s="886">
        <v>39828</v>
      </c>
      <c r="E2891" s="965">
        <v>-300</v>
      </c>
    </row>
    <row r="2892" spans="1:5" ht="20.25">
      <c r="A2892" s="885"/>
      <c r="B2892" s="885" t="s">
        <v>18</v>
      </c>
      <c r="C2892" s="885" t="s">
        <v>19</v>
      </c>
      <c r="D2892" s="886">
        <v>39844</v>
      </c>
      <c r="E2892" s="990">
        <v>3571.7</v>
      </c>
    </row>
    <row r="2893" spans="1:5" ht="20.25">
      <c r="A2893" s="885"/>
      <c r="B2893" s="885" t="s">
        <v>16</v>
      </c>
      <c r="C2893" s="885" t="s">
        <v>17</v>
      </c>
      <c r="D2893" s="886">
        <v>39887</v>
      </c>
      <c r="E2893" s="990">
        <v>5281.4</v>
      </c>
    </row>
    <row r="2894" spans="1:5" ht="20.25">
      <c r="A2894" s="885"/>
      <c r="B2894" s="885" t="s">
        <v>16</v>
      </c>
      <c r="C2894" s="885" t="s">
        <v>17</v>
      </c>
      <c r="D2894" s="886">
        <v>39918</v>
      </c>
      <c r="E2894" s="990">
        <v>18988</v>
      </c>
    </row>
    <row r="2895" spans="1:5" ht="20.25">
      <c r="A2895" s="885"/>
      <c r="B2895" s="885" t="s">
        <v>26</v>
      </c>
      <c r="C2895" s="885" t="s">
        <v>19</v>
      </c>
      <c r="D2895" s="886">
        <v>39933</v>
      </c>
      <c r="E2895" s="965">
        <v>-858</v>
      </c>
    </row>
    <row r="2896" spans="1:5" ht="20.25">
      <c r="A2896" s="946"/>
      <c r="B2896" s="946" t="s">
        <v>34</v>
      </c>
      <c r="C2896" s="946" t="s">
        <v>17</v>
      </c>
      <c r="D2896" s="947">
        <v>39948</v>
      </c>
      <c r="E2896" s="1003">
        <v>-226.1</v>
      </c>
    </row>
    <row r="2897" spans="1:5" ht="20.25">
      <c r="A2897" s="931"/>
      <c r="B2897" s="932"/>
      <c r="C2897" s="1238" t="s">
        <v>165</v>
      </c>
      <c r="D2897" s="1239"/>
      <c r="E2897" s="949">
        <v>23833.140000000003</v>
      </c>
    </row>
    <row r="2898" spans="1:5" ht="20.25">
      <c r="A2898" s="931"/>
      <c r="B2898" s="932"/>
      <c r="C2898" s="911"/>
      <c r="D2898" s="911"/>
      <c r="E2898" s="943"/>
    </row>
    <row r="2899" spans="1:5" ht="20.25">
      <c r="A2899" s="931"/>
      <c r="B2899" s="932"/>
      <c r="C2899" s="911"/>
      <c r="D2899" s="911"/>
      <c r="E2899" s="943"/>
    </row>
    <row r="2900" spans="1:5" ht="20.25">
      <c r="A2900" s="931"/>
      <c r="B2900" s="932"/>
      <c r="C2900" s="911"/>
      <c r="D2900" s="911"/>
      <c r="E2900" s="943"/>
    </row>
    <row r="2901" spans="1:5" ht="20.25">
      <c r="A2901" s="931"/>
      <c r="B2901" s="932"/>
      <c r="C2901" s="911"/>
      <c r="D2901" s="911"/>
      <c r="E2901" s="943"/>
    </row>
    <row r="2902" spans="1:5" ht="20.25">
      <c r="A2902" s="931"/>
      <c r="B2902" s="932"/>
      <c r="C2902" s="911"/>
      <c r="D2902" s="911"/>
      <c r="E2902" s="943"/>
    </row>
    <row r="2903" spans="1:5" ht="20.25">
      <c r="A2903" s="931"/>
      <c r="B2903" s="932"/>
      <c r="C2903" s="911"/>
      <c r="D2903" s="911"/>
      <c r="E2903" s="943"/>
    </row>
    <row r="2904" spans="1:5" ht="20.25">
      <c r="A2904" s="902" t="s">
        <v>0</v>
      </c>
      <c r="B2904" s="921"/>
      <c r="C2904" s="921"/>
      <c r="D2904" s="921"/>
      <c r="E2904" s="921"/>
    </row>
    <row r="2905" spans="1:5" ht="20.25">
      <c r="A2905" s="902" t="s">
        <v>1</v>
      </c>
      <c r="B2905" s="921"/>
      <c r="C2905" s="921"/>
      <c r="D2905" s="921"/>
      <c r="E2905" s="921"/>
    </row>
    <row r="2906" spans="1:5" ht="20.25">
      <c r="A2906" s="902"/>
      <c r="B2906" s="903"/>
      <c r="C2906" s="903"/>
      <c r="D2906" s="904"/>
      <c r="E2906" s="905"/>
    </row>
    <row r="2907" spans="1:5" ht="20.25">
      <c r="A2907" s="902" t="s">
        <v>3</v>
      </c>
      <c r="B2907" s="903"/>
      <c r="C2907" s="902" t="s">
        <v>2</v>
      </c>
      <c r="D2907" s="904"/>
      <c r="E2907" s="904"/>
    </row>
    <row r="2908" spans="1:5" ht="20.25">
      <c r="A2908" s="904"/>
      <c r="B2908" s="906"/>
      <c r="C2908" s="903"/>
      <c r="D2908" s="905"/>
      <c r="E2908" s="905"/>
    </row>
    <row r="2909" spans="1:5" ht="20.25">
      <c r="A2909" s="904" t="s">
        <v>288</v>
      </c>
      <c r="B2909" s="906"/>
      <c r="C2909" s="903"/>
      <c r="D2909" s="905"/>
      <c r="E2909" s="905"/>
    </row>
    <row r="2910" spans="1:5" ht="20.25">
      <c r="A2910" s="904" t="s">
        <v>5</v>
      </c>
      <c r="B2910" s="907"/>
      <c r="C2910" s="904"/>
      <c r="D2910" s="905"/>
      <c r="E2910" s="905"/>
    </row>
    <row r="2911" spans="1:5" ht="20.25">
      <c r="A2911" s="904" t="s">
        <v>6</v>
      </c>
      <c r="B2911" s="907"/>
      <c r="C2911" s="904"/>
      <c r="D2911" s="905"/>
      <c r="E2911" s="905"/>
    </row>
    <row r="2912" spans="1:5" ht="20.25">
      <c r="A2912" s="908" t="s">
        <v>7</v>
      </c>
      <c r="B2912" s="909" t="s">
        <v>8</v>
      </c>
      <c r="C2912" s="1238" t="s">
        <v>9</v>
      </c>
      <c r="D2912" s="1239"/>
      <c r="E2912" s="908" t="s">
        <v>10</v>
      </c>
    </row>
    <row r="2913" spans="1:5" ht="20.25">
      <c r="A2913" s="910"/>
      <c r="B2913" s="911" t="s">
        <v>11</v>
      </c>
      <c r="C2913" s="908"/>
      <c r="D2913" s="912"/>
      <c r="E2913" s="910" t="s">
        <v>12</v>
      </c>
    </row>
    <row r="2914" spans="1:5" ht="20.25">
      <c r="A2914" s="913"/>
      <c r="B2914" s="914"/>
      <c r="C2914" s="915" t="s">
        <v>13</v>
      </c>
      <c r="D2914" s="916" t="s">
        <v>14</v>
      </c>
      <c r="E2914" s="915"/>
    </row>
    <row r="2915" spans="1:5" ht="20.25">
      <c r="A2915" s="917" t="s">
        <v>289</v>
      </c>
      <c r="B2915" s="1238" t="s">
        <v>264</v>
      </c>
      <c r="C2915" s="1257"/>
      <c r="D2915" s="1240"/>
      <c r="E2915" s="1031">
        <v>23833.140000000003</v>
      </c>
    </row>
    <row r="2916" spans="1:5" ht="20.25">
      <c r="A2916" s="926"/>
      <c r="B2916" s="917" t="s">
        <v>34</v>
      </c>
      <c r="C2916" s="917" t="s">
        <v>19</v>
      </c>
      <c r="D2916" s="918">
        <v>39964</v>
      </c>
      <c r="E2916" s="1042">
        <v>8031.1</v>
      </c>
    </row>
    <row r="2917" spans="1:5" ht="20.25">
      <c r="A2917" s="926"/>
      <c r="B2917" s="885" t="s">
        <v>16</v>
      </c>
      <c r="C2917" s="885" t="s">
        <v>19</v>
      </c>
      <c r="D2917" s="886">
        <v>39994</v>
      </c>
      <c r="E2917" s="990">
        <v>42115.3</v>
      </c>
    </row>
    <row r="2918" spans="1:5" ht="20.25">
      <c r="A2918" s="926"/>
      <c r="B2918" s="885" t="s">
        <v>27</v>
      </c>
      <c r="C2918" s="885" t="s">
        <v>17</v>
      </c>
      <c r="D2918" s="963">
        <v>40132</v>
      </c>
      <c r="E2918" s="965">
        <v>-96521</v>
      </c>
    </row>
    <row r="2919" spans="1:5" ht="20.25">
      <c r="A2919" s="926"/>
      <c r="B2919" s="885" t="s">
        <v>20</v>
      </c>
      <c r="C2919" s="885" t="s">
        <v>19</v>
      </c>
      <c r="D2919" s="886">
        <v>40147</v>
      </c>
      <c r="E2919" s="965">
        <v>-43060</v>
      </c>
    </row>
    <row r="2920" spans="1:5" ht="20.25">
      <c r="A2920" s="926"/>
      <c r="B2920" s="885" t="s">
        <v>28</v>
      </c>
      <c r="C2920" s="885" t="s">
        <v>17</v>
      </c>
      <c r="D2920" s="963">
        <v>40224</v>
      </c>
      <c r="E2920" s="889">
        <v>1800</v>
      </c>
    </row>
    <row r="2921" spans="1:5" ht="20.25">
      <c r="A2921" s="926"/>
      <c r="B2921" s="992"/>
      <c r="C2921" s="885"/>
      <c r="D2921" s="1182"/>
      <c r="E2921" s="889"/>
    </row>
    <row r="2922" spans="1:5" ht="20.25">
      <c r="A2922" s="926"/>
      <c r="B2922" s="911"/>
      <c r="C2922" s="910"/>
      <c r="D2922" s="1023"/>
      <c r="E2922" s="910"/>
    </row>
    <row r="2923" spans="1:5" ht="20.25">
      <c r="A2923" s="926"/>
      <c r="B2923" s="911"/>
      <c r="C2923" s="910"/>
      <c r="D2923" s="1023"/>
      <c r="E2923" s="910"/>
    </row>
    <row r="2924" spans="1:5" ht="20.25">
      <c r="A2924" s="926"/>
      <c r="B2924" s="911"/>
      <c r="C2924" s="910"/>
      <c r="D2924" s="1023"/>
      <c r="E2924" s="910"/>
    </row>
    <row r="2925" spans="1:5" ht="20.25">
      <c r="A2925" s="926"/>
      <c r="B2925" s="911"/>
      <c r="C2925" s="910"/>
      <c r="D2925" s="1023"/>
      <c r="E2925" s="910"/>
    </row>
    <row r="2926" spans="1:5" ht="20.25">
      <c r="A2926" s="885"/>
      <c r="B2926" s="885"/>
      <c r="C2926" s="885"/>
      <c r="D2926" s="886"/>
      <c r="E2926" s="965"/>
    </row>
    <row r="2927" spans="1:5" ht="20.25">
      <c r="A2927" s="887"/>
      <c r="B2927" s="885"/>
      <c r="C2927" s="885"/>
      <c r="D2927" s="886"/>
      <c r="E2927" s="965"/>
    </row>
    <row r="2928" spans="1:5" ht="20.25">
      <c r="A2928" s="887"/>
      <c r="B2928" s="885"/>
      <c r="C2928" s="885"/>
      <c r="D2928" s="886"/>
      <c r="E2928" s="889"/>
    </row>
    <row r="2929" spans="1:5" ht="20.25">
      <c r="A2929" s="887"/>
      <c r="B2929" s="923"/>
      <c r="C2929" s="885"/>
      <c r="D2929" s="922"/>
      <c r="E2929" s="889"/>
    </row>
    <row r="2930" spans="1:5" ht="20.25">
      <c r="A2930" s="887"/>
      <c r="B2930" s="923"/>
      <c r="C2930" s="885"/>
      <c r="D2930" s="922"/>
      <c r="E2930" s="889"/>
    </row>
    <row r="2931" spans="1:5" ht="20.25">
      <c r="A2931" s="887"/>
      <c r="B2931" s="923"/>
      <c r="C2931" s="885"/>
      <c r="D2931" s="922"/>
      <c r="E2931" s="889"/>
    </row>
    <row r="2932" spans="1:5" ht="20.25">
      <c r="A2932" s="887"/>
      <c r="B2932" s="923"/>
      <c r="C2932" s="885"/>
      <c r="D2932" s="922"/>
      <c r="E2932" s="889"/>
    </row>
    <row r="2933" spans="1:5" ht="20.25">
      <c r="A2933" s="887"/>
      <c r="B2933" s="923"/>
      <c r="C2933" s="885"/>
      <c r="D2933" s="922"/>
      <c r="E2933" s="889"/>
    </row>
    <row r="2934" spans="1:5" ht="20.25">
      <c r="A2934" s="887"/>
      <c r="B2934" s="923"/>
      <c r="C2934" s="885"/>
      <c r="D2934" s="922"/>
      <c r="E2934" s="889"/>
    </row>
    <row r="2935" spans="1:5" ht="20.25">
      <c r="A2935" s="887"/>
      <c r="B2935" s="923"/>
      <c r="C2935" s="885"/>
      <c r="D2935" s="922"/>
      <c r="E2935" s="889"/>
    </row>
    <row r="2936" spans="1:5" ht="20.25">
      <c r="A2936" s="887"/>
      <c r="B2936" s="923"/>
      <c r="C2936" s="885"/>
      <c r="D2936" s="922"/>
      <c r="E2936" s="889"/>
    </row>
    <row r="2937" spans="1:5" ht="20.25">
      <c r="A2937" s="885"/>
      <c r="B2937" s="923"/>
      <c r="C2937" s="885"/>
      <c r="D2937" s="924"/>
      <c r="E2937" s="925"/>
    </row>
    <row r="2938" spans="1:5" ht="20.25">
      <c r="A2938" s="885"/>
      <c r="B2938" s="923"/>
      <c r="C2938" s="885"/>
      <c r="D2938" s="924"/>
      <c r="E2938" s="925"/>
    </row>
    <row r="2939" spans="1:5" ht="20.25">
      <c r="A2939" s="885"/>
      <c r="B2939" s="923"/>
      <c r="C2939" s="885"/>
      <c r="D2939" s="924"/>
      <c r="E2939" s="925"/>
    </row>
    <row r="2940" spans="1:5" ht="20.25">
      <c r="A2940" s="885"/>
      <c r="B2940" s="923"/>
      <c r="C2940" s="885"/>
      <c r="D2940" s="924"/>
      <c r="E2940" s="925"/>
    </row>
    <row r="2941" spans="1:5" ht="20.25">
      <c r="A2941" s="926"/>
      <c r="B2941" s="927"/>
      <c r="C2941" s="926"/>
      <c r="D2941" s="928"/>
      <c r="E2941" s="929"/>
    </row>
    <row r="2942" spans="1:5" ht="20.25">
      <c r="A2942" s="913"/>
      <c r="B2942" s="930"/>
      <c r="C2942" s="913"/>
      <c r="D2942" s="928"/>
      <c r="E2942" s="929"/>
    </row>
    <row r="2943" spans="1:5" ht="20.25">
      <c r="A2943" s="931"/>
      <c r="B2943" s="932"/>
      <c r="C2943" s="1238" t="s">
        <v>774</v>
      </c>
      <c r="D2943" s="1239"/>
      <c r="E2943" s="953">
        <v>-63801.459999999992</v>
      </c>
    </row>
    <row r="2944" spans="1:5" ht="20.25">
      <c r="A2944" s="934" t="s">
        <v>23</v>
      </c>
      <c r="B2944" s="921"/>
      <c r="C2944" s="921"/>
      <c r="D2944" s="921"/>
      <c r="E2944" s="921"/>
    </row>
    <row r="2945" spans="1:6" ht="20.25">
      <c r="A2945" s="902" t="s">
        <v>0</v>
      </c>
      <c r="B2945" s="921"/>
      <c r="C2945" s="921"/>
      <c r="D2945" s="921"/>
      <c r="E2945" s="921"/>
    </row>
    <row r="2946" spans="1:6" ht="20.25">
      <c r="A2946" s="902" t="s">
        <v>1</v>
      </c>
      <c r="B2946" s="905"/>
      <c r="C2946" s="905"/>
      <c r="D2946" s="905"/>
      <c r="E2946" s="905"/>
    </row>
    <row r="2947" spans="1:6" ht="20.25">
      <c r="A2947" s="902"/>
      <c r="B2947" s="903"/>
      <c r="C2947" s="903"/>
      <c r="D2947" s="904"/>
      <c r="E2947" s="905"/>
    </row>
    <row r="2948" spans="1:6" ht="20.25">
      <c r="A2948" s="902"/>
      <c r="B2948" s="903"/>
      <c r="C2948" s="902" t="s">
        <v>2</v>
      </c>
      <c r="D2948" s="904"/>
      <c r="E2948" s="904"/>
    </row>
    <row r="2949" spans="1:6" ht="20.25">
      <c r="A2949" s="902" t="s">
        <v>3</v>
      </c>
      <c r="B2949" s="906"/>
      <c r="C2949" s="903"/>
      <c r="D2949" s="905"/>
      <c r="E2949" s="905"/>
    </row>
    <row r="2950" spans="1:6" ht="20.25">
      <c r="A2950" s="904"/>
      <c r="B2950" s="906"/>
      <c r="C2950" s="903"/>
      <c r="D2950" s="905"/>
      <c r="E2950" s="905"/>
    </row>
    <row r="2951" spans="1:6" ht="20.25">
      <c r="A2951" s="904" t="s">
        <v>290</v>
      </c>
      <c r="B2951" s="906"/>
      <c r="C2951" s="903"/>
      <c r="D2951" s="905"/>
      <c r="E2951" s="905"/>
    </row>
    <row r="2952" spans="1:6" ht="20.25">
      <c r="A2952" s="904" t="s">
        <v>5</v>
      </c>
      <c r="B2952" s="907"/>
      <c r="C2952" s="904"/>
      <c r="D2952" s="905"/>
      <c r="E2952" s="905"/>
    </row>
    <row r="2953" spans="1:6" ht="20.25">
      <c r="A2953" s="904" t="s">
        <v>6</v>
      </c>
      <c r="B2953" s="907"/>
      <c r="C2953" s="904"/>
      <c r="D2953" s="905"/>
      <c r="E2953" s="905"/>
    </row>
    <row r="2954" spans="1:6" ht="20.25">
      <c r="A2954" s="908" t="s">
        <v>7</v>
      </c>
      <c r="B2954" s="909" t="s">
        <v>8</v>
      </c>
      <c r="C2954" s="1238" t="s">
        <v>9</v>
      </c>
      <c r="D2954" s="1239"/>
      <c r="E2954" s="908" t="s">
        <v>10</v>
      </c>
    </row>
    <row r="2955" spans="1:6" ht="20.25">
      <c r="A2955" s="910"/>
      <c r="B2955" s="911" t="s">
        <v>11</v>
      </c>
      <c r="C2955" s="908"/>
      <c r="D2955" s="912"/>
      <c r="E2955" s="910" t="s">
        <v>12</v>
      </c>
    </row>
    <row r="2956" spans="1:6" ht="20.25">
      <c r="A2956" s="913"/>
      <c r="B2956" s="914"/>
      <c r="C2956" s="915" t="s">
        <v>13</v>
      </c>
      <c r="D2956" s="916" t="s">
        <v>14</v>
      </c>
      <c r="E2956" s="915"/>
    </row>
    <row r="2957" spans="1:6" ht="20.25">
      <c r="A2957" s="917" t="s">
        <v>291</v>
      </c>
      <c r="B2957" s="917" t="s">
        <v>26</v>
      </c>
      <c r="C2957" s="885" t="s">
        <v>19</v>
      </c>
      <c r="D2957" s="918">
        <v>38929</v>
      </c>
      <c r="E2957" s="1073">
        <v>-950.9</v>
      </c>
    </row>
    <row r="2958" spans="1:6" ht="20.25">
      <c r="A2958" s="885"/>
      <c r="B2958" s="885" t="s">
        <v>26</v>
      </c>
      <c r="C2958" s="885" t="s">
        <v>19</v>
      </c>
      <c r="D2958" s="886">
        <v>39538</v>
      </c>
      <c r="E2958" s="1075">
        <v>-218.9</v>
      </c>
    </row>
    <row r="2959" spans="1:6" ht="20.25">
      <c r="A2959" s="885"/>
      <c r="B2959" s="885" t="s">
        <v>26</v>
      </c>
      <c r="C2959" s="885" t="s">
        <v>17</v>
      </c>
      <c r="D2959" s="886">
        <v>39553</v>
      </c>
      <c r="E2959" s="1075">
        <v>-132</v>
      </c>
      <c r="F2959" s="882"/>
    </row>
    <row r="2960" spans="1:6" ht="20.25">
      <c r="A2960" s="885"/>
      <c r="B2960" s="885" t="s">
        <v>26</v>
      </c>
      <c r="C2960" s="885" t="s">
        <v>17</v>
      </c>
      <c r="D2960" s="886">
        <v>39614</v>
      </c>
      <c r="E2960" s="1075">
        <v>-930</v>
      </c>
      <c r="F2960" s="882"/>
    </row>
    <row r="2961" spans="1:6" ht="20.25">
      <c r="A2961" s="885"/>
      <c r="B2961" s="885" t="s">
        <v>26</v>
      </c>
      <c r="C2961" s="885" t="s">
        <v>19</v>
      </c>
      <c r="D2961" s="886">
        <v>39629</v>
      </c>
      <c r="E2961" s="1075">
        <v>-18756</v>
      </c>
      <c r="F2961" s="882"/>
    </row>
    <row r="2962" spans="1:6" ht="20.25">
      <c r="A2962" s="885"/>
      <c r="B2962" s="885" t="s">
        <v>34</v>
      </c>
      <c r="C2962" s="885" t="s">
        <v>19</v>
      </c>
      <c r="D2962" s="886">
        <v>39813</v>
      </c>
      <c r="E2962" s="1075">
        <v>-1302</v>
      </c>
      <c r="F2962" s="882"/>
    </row>
    <row r="2963" spans="1:6" ht="20.25">
      <c r="A2963" s="885"/>
      <c r="B2963" s="885" t="s">
        <v>16</v>
      </c>
      <c r="C2963" s="885" t="s">
        <v>19</v>
      </c>
      <c r="D2963" s="886">
        <v>39903</v>
      </c>
      <c r="E2963" s="1074">
        <v>31220</v>
      </c>
      <c r="F2963" s="882"/>
    </row>
    <row r="2964" spans="1:6" ht="20.25">
      <c r="A2964" s="885"/>
      <c r="B2964" s="885" t="s">
        <v>106</v>
      </c>
      <c r="C2964" s="885" t="s">
        <v>292</v>
      </c>
      <c r="D2964" s="886">
        <v>40004</v>
      </c>
      <c r="E2964" s="1075">
        <v>-39240</v>
      </c>
      <c r="F2964" s="882"/>
    </row>
    <row r="2965" spans="1:6" ht="20.25">
      <c r="A2965" s="885"/>
      <c r="B2965" s="885" t="s">
        <v>34</v>
      </c>
      <c r="C2965" s="885" t="s">
        <v>19</v>
      </c>
      <c r="D2965" s="886">
        <v>40025</v>
      </c>
      <c r="E2965" s="1074">
        <v>2429</v>
      </c>
      <c r="F2965" s="882"/>
    </row>
    <row r="2966" spans="1:6" ht="20.25">
      <c r="A2966" s="885"/>
      <c r="B2966" s="885" t="s">
        <v>16</v>
      </c>
      <c r="C2966" s="885" t="s">
        <v>19</v>
      </c>
      <c r="D2966" s="886">
        <v>40086</v>
      </c>
      <c r="E2966" s="1074">
        <v>1263</v>
      </c>
      <c r="F2966" s="882"/>
    </row>
    <row r="2967" spans="1:6" ht="20.25">
      <c r="A2967" s="885"/>
      <c r="B2967" s="885" t="s">
        <v>293</v>
      </c>
      <c r="C2967" s="885" t="s">
        <v>17</v>
      </c>
      <c r="D2967" s="886">
        <v>40132</v>
      </c>
      <c r="E2967" s="1074">
        <v>240</v>
      </c>
      <c r="F2967" s="882"/>
    </row>
    <row r="2968" spans="1:6" ht="20.25">
      <c r="A2968" s="885"/>
      <c r="B2968" s="885" t="s">
        <v>20</v>
      </c>
      <c r="C2968" s="885" t="s">
        <v>19</v>
      </c>
      <c r="D2968" s="886">
        <v>40178</v>
      </c>
      <c r="E2968" s="1075">
        <v>-17900</v>
      </c>
      <c r="F2968" s="882"/>
    </row>
    <row r="2969" spans="1:6" ht="20.25">
      <c r="A2969" s="885"/>
      <c r="B2969" s="885" t="s">
        <v>20</v>
      </c>
      <c r="C2969" s="885" t="s">
        <v>17</v>
      </c>
      <c r="D2969" s="886">
        <v>40436</v>
      </c>
      <c r="E2969" s="1075">
        <v>-100.2</v>
      </c>
      <c r="F2969" s="882"/>
    </row>
    <row r="2970" spans="1:6" ht="20.25">
      <c r="A2970" s="887"/>
      <c r="B2970" s="885" t="s">
        <v>20</v>
      </c>
      <c r="C2970" s="885" t="s">
        <v>17</v>
      </c>
      <c r="D2970" s="922">
        <v>41274</v>
      </c>
      <c r="E2970" s="1075">
        <v>-147</v>
      </c>
      <c r="F2970" s="882"/>
    </row>
    <row r="2971" spans="1:6" ht="20.25">
      <c r="A2971" s="887"/>
      <c r="B2971" s="885" t="s">
        <v>16</v>
      </c>
      <c r="C2971" s="885" t="s">
        <v>17</v>
      </c>
      <c r="D2971" s="886">
        <v>42901</v>
      </c>
      <c r="E2971" s="1078">
        <v>7200</v>
      </c>
      <c r="F2971" s="882"/>
    </row>
    <row r="2972" spans="1:6" ht="21">
      <c r="A2972" s="887"/>
      <c r="B2972" s="885" t="s">
        <v>34</v>
      </c>
      <c r="C2972" s="885" t="s">
        <v>19</v>
      </c>
      <c r="D2972" s="922">
        <v>43250</v>
      </c>
      <c r="E2972" s="1077">
        <v>4977602</v>
      </c>
      <c r="F2972" s="1217" t="s">
        <v>817</v>
      </c>
    </row>
    <row r="2973" spans="1:6" ht="20.25">
      <c r="A2973" s="885"/>
      <c r="B2973" s="885"/>
      <c r="C2973" s="885"/>
      <c r="D2973" s="922"/>
      <c r="E2973" s="1077">
        <v>1</v>
      </c>
      <c r="F2973" s="882"/>
    </row>
    <row r="2974" spans="1:6" ht="20.25">
      <c r="A2974" s="887"/>
      <c r="B2974" s="885"/>
      <c r="C2974" s="885"/>
      <c r="D2974" s="922"/>
      <c r="E2974" s="1074"/>
      <c r="F2974" s="882"/>
    </row>
    <row r="2975" spans="1:6" ht="20.25">
      <c r="A2975" s="887"/>
      <c r="B2975" s="885"/>
      <c r="C2975" s="885"/>
      <c r="D2975" s="922"/>
      <c r="E2975" s="1077"/>
    </row>
    <row r="2976" spans="1:6" ht="20.25">
      <c r="A2976" s="885"/>
      <c r="B2976" s="923"/>
      <c r="C2976" s="885"/>
      <c r="D2976" s="922"/>
      <c r="E2976" s="1077"/>
    </row>
    <row r="2977" spans="1:5" ht="20.25">
      <c r="A2977" s="885"/>
      <c r="B2977" s="923"/>
      <c r="C2977" s="885"/>
      <c r="D2977" s="924"/>
      <c r="E2977" s="925"/>
    </row>
    <row r="2978" spans="1:5" ht="20.25">
      <c r="A2978" s="885"/>
      <c r="B2978" s="923"/>
      <c r="C2978" s="885"/>
      <c r="D2978" s="924"/>
      <c r="E2978" s="925"/>
    </row>
    <row r="2979" spans="1:5" ht="20.25">
      <c r="A2979" s="885"/>
      <c r="B2979" s="923"/>
      <c r="C2979" s="885"/>
      <c r="D2979" s="924"/>
      <c r="E2979" s="925"/>
    </row>
    <row r="2980" spans="1:5" ht="20.25">
      <c r="A2980" s="885"/>
      <c r="B2980" s="923"/>
      <c r="C2980" s="885"/>
      <c r="D2980" s="924"/>
      <c r="E2980" s="925"/>
    </row>
    <row r="2981" spans="1:5" ht="20.25">
      <c r="A2981" s="885"/>
      <c r="B2981" s="923"/>
      <c r="C2981" s="885"/>
      <c r="D2981" s="924"/>
      <c r="E2981" s="925"/>
    </row>
    <row r="2982" spans="1:5" ht="20.25">
      <c r="A2982" s="885"/>
      <c r="B2982" s="923"/>
      <c r="C2982" s="885"/>
      <c r="D2982" s="924"/>
      <c r="E2982" s="925"/>
    </row>
    <row r="2983" spans="1:5" ht="20.25">
      <c r="A2983" s="926"/>
      <c r="B2983" s="927"/>
      <c r="C2983" s="926"/>
      <c r="D2983" s="928"/>
      <c r="E2983" s="929"/>
    </row>
    <row r="2984" spans="1:5" ht="20.25">
      <c r="A2984" s="913"/>
      <c r="B2984" s="930"/>
      <c r="C2984" s="913"/>
      <c r="D2984" s="928"/>
      <c r="E2984" s="929"/>
    </row>
    <row r="2985" spans="1:5" ht="20.25">
      <c r="A2985" s="931"/>
      <c r="B2985" s="932"/>
      <c r="C2985" s="1238" t="s">
        <v>801</v>
      </c>
      <c r="D2985" s="1239"/>
      <c r="E2985" s="941">
        <v>4940278</v>
      </c>
    </row>
    <row r="2986" spans="1:5" ht="20.25">
      <c r="A2986" s="934" t="s">
        <v>23</v>
      </c>
      <c r="B2986" s="921"/>
      <c r="C2986" s="921"/>
      <c r="D2986" s="921"/>
      <c r="E2986" s="921"/>
    </row>
    <row r="2987" spans="1:5" ht="20.25">
      <c r="A2987" s="902" t="s">
        <v>0</v>
      </c>
      <c r="B2987" s="921"/>
      <c r="C2987" s="921"/>
      <c r="D2987" s="921"/>
      <c r="E2987" s="921"/>
    </row>
    <row r="2988" spans="1:5" ht="20.25">
      <c r="A2988" s="902" t="s">
        <v>1</v>
      </c>
      <c r="B2988" s="932"/>
      <c r="C2988" s="932"/>
      <c r="D2988" s="932"/>
      <c r="E2988" s="932"/>
    </row>
    <row r="2989" spans="1:5" ht="20.25">
      <c r="A2989" s="902"/>
      <c r="B2989" s="903"/>
      <c r="C2989" s="903"/>
      <c r="D2989" s="904"/>
      <c r="E2989" s="905"/>
    </row>
    <row r="2990" spans="1:5" ht="20.25">
      <c r="A2990" s="902"/>
      <c r="B2990" s="903"/>
      <c r="C2990" s="902" t="s">
        <v>2</v>
      </c>
      <c r="D2990" s="904"/>
      <c r="E2990" s="904"/>
    </row>
    <row r="2991" spans="1:5" ht="20.25">
      <c r="A2991" s="902" t="s">
        <v>3</v>
      </c>
      <c r="B2991" s="906"/>
      <c r="C2991" s="903"/>
      <c r="D2991" s="905"/>
      <c r="E2991" s="905"/>
    </row>
    <row r="2992" spans="1:5" ht="20.25">
      <c r="A2992" s="904"/>
      <c r="B2992" s="906"/>
      <c r="C2992" s="903"/>
      <c r="D2992" s="905"/>
      <c r="E2992" s="905"/>
    </row>
    <row r="2993" spans="1:6" ht="20.25">
      <c r="A2993" s="904" t="s">
        <v>294</v>
      </c>
      <c r="B2993" s="906"/>
      <c r="C2993" s="903"/>
      <c r="D2993" s="905"/>
      <c r="E2993" s="905"/>
    </row>
    <row r="2994" spans="1:6" ht="20.25">
      <c r="A2994" s="904" t="s">
        <v>5</v>
      </c>
      <c r="B2994" s="907"/>
      <c r="C2994" s="904"/>
      <c r="D2994" s="905"/>
      <c r="E2994" s="905"/>
    </row>
    <row r="2995" spans="1:6" ht="20.25">
      <c r="A2995" s="904" t="s">
        <v>6</v>
      </c>
      <c r="B2995" s="907"/>
      <c r="C2995" s="904"/>
      <c r="D2995" s="905"/>
      <c r="E2995" s="905"/>
    </row>
    <row r="2996" spans="1:6" ht="20.25">
      <c r="A2996" s="908" t="s">
        <v>7</v>
      </c>
      <c r="B2996" s="909" t="s">
        <v>8</v>
      </c>
      <c r="C2996" s="1238" t="s">
        <v>9</v>
      </c>
      <c r="D2996" s="1239"/>
      <c r="E2996" s="908" t="s">
        <v>10</v>
      </c>
    </row>
    <row r="2997" spans="1:6" ht="20.25">
      <c r="A2997" s="910"/>
      <c r="B2997" s="911" t="s">
        <v>11</v>
      </c>
      <c r="C2997" s="908"/>
      <c r="D2997" s="912"/>
      <c r="E2997" s="910" t="s">
        <v>12</v>
      </c>
    </row>
    <row r="2998" spans="1:6" ht="20.25">
      <c r="A2998" s="913"/>
      <c r="B2998" s="914"/>
      <c r="C2998" s="915" t="s">
        <v>13</v>
      </c>
      <c r="D2998" s="916" t="s">
        <v>14</v>
      </c>
      <c r="E2998" s="915"/>
    </row>
    <row r="2999" spans="1:6" ht="20.25">
      <c r="A2999" s="917" t="s">
        <v>295</v>
      </c>
      <c r="B2999" s="917" t="s">
        <v>26</v>
      </c>
      <c r="C2999" s="885" t="s">
        <v>19</v>
      </c>
      <c r="D2999" s="918">
        <v>38807</v>
      </c>
      <c r="E2999" s="970">
        <v>-1410.8</v>
      </c>
    </row>
    <row r="3000" spans="1:6" ht="20.25">
      <c r="A3000" s="885"/>
      <c r="B3000" s="885" t="s">
        <v>26</v>
      </c>
      <c r="C3000" s="885" t="s">
        <v>17</v>
      </c>
      <c r="D3000" s="886">
        <v>38822</v>
      </c>
      <c r="E3000" s="965">
        <v>-1422</v>
      </c>
    </row>
    <row r="3001" spans="1:6" ht="20.25">
      <c r="A3001" s="887"/>
      <c r="B3001" s="885" t="s">
        <v>26</v>
      </c>
      <c r="C3001" s="885" t="s">
        <v>19</v>
      </c>
      <c r="D3001" s="886">
        <v>38898</v>
      </c>
      <c r="E3001" s="965">
        <v>-1948</v>
      </c>
    </row>
    <row r="3002" spans="1:6" ht="20.25">
      <c r="A3002" s="887"/>
      <c r="B3002" s="885" t="s">
        <v>26</v>
      </c>
      <c r="C3002" s="885" t="s">
        <v>19</v>
      </c>
      <c r="D3002" s="886">
        <v>38913</v>
      </c>
      <c r="E3002" s="965">
        <v>-2216.6</v>
      </c>
    </row>
    <row r="3003" spans="1:6" ht="20.25">
      <c r="A3003" s="887"/>
      <c r="B3003" s="885" t="s">
        <v>26</v>
      </c>
      <c r="C3003" s="885" t="s">
        <v>17</v>
      </c>
      <c r="D3003" s="886">
        <v>38975</v>
      </c>
      <c r="E3003" s="965">
        <v>-199.95</v>
      </c>
    </row>
    <row r="3004" spans="1:6" ht="20.25">
      <c r="A3004" s="887"/>
      <c r="B3004" s="885" t="s">
        <v>26</v>
      </c>
      <c r="C3004" s="885" t="s">
        <v>17</v>
      </c>
      <c r="D3004" s="886">
        <v>39036</v>
      </c>
      <c r="E3004" s="965">
        <v>-100</v>
      </c>
    </row>
    <row r="3005" spans="1:6" ht="20.25">
      <c r="A3005" s="887"/>
      <c r="B3005" s="885" t="s">
        <v>26</v>
      </c>
      <c r="C3005" s="885" t="s">
        <v>19</v>
      </c>
      <c r="D3005" s="886">
        <v>39141</v>
      </c>
      <c r="E3005" s="965">
        <v>-28822</v>
      </c>
    </row>
    <row r="3006" spans="1:6" ht="20.25">
      <c r="A3006" s="887"/>
      <c r="B3006" s="885" t="s">
        <v>26</v>
      </c>
      <c r="C3006" s="885" t="s">
        <v>19</v>
      </c>
      <c r="D3006" s="886">
        <v>39141</v>
      </c>
      <c r="E3006" s="965">
        <v>-14444.4</v>
      </c>
    </row>
    <row r="3007" spans="1:6" ht="20.25">
      <c r="A3007" s="885"/>
      <c r="B3007" s="885" t="s">
        <v>26</v>
      </c>
      <c r="C3007" s="885" t="s">
        <v>19</v>
      </c>
      <c r="D3007" s="886">
        <v>39141</v>
      </c>
      <c r="E3007" s="965">
        <v>-100</v>
      </c>
      <c r="F3007" s="882"/>
    </row>
    <row r="3008" spans="1:6" ht="20.25">
      <c r="A3008" s="887"/>
      <c r="B3008" s="885" t="s">
        <v>26</v>
      </c>
      <c r="C3008" s="885" t="s">
        <v>19</v>
      </c>
      <c r="D3008" s="886">
        <v>39660</v>
      </c>
      <c r="E3008" s="965">
        <v>-200</v>
      </c>
      <c r="F3008" s="882"/>
    </row>
    <row r="3009" spans="1:6" ht="21">
      <c r="A3009" s="926"/>
      <c r="B3009" s="885" t="s">
        <v>40</v>
      </c>
      <c r="C3009" s="885" t="s">
        <v>19</v>
      </c>
      <c r="D3009" s="886">
        <v>43250</v>
      </c>
      <c r="E3009" s="889">
        <v>1273455</v>
      </c>
      <c r="F3009" s="1217" t="s">
        <v>817</v>
      </c>
    </row>
    <row r="3010" spans="1:6" ht="20.25">
      <c r="A3010" s="887"/>
      <c r="B3010" s="885"/>
      <c r="C3010" s="885"/>
      <c r="D3010" s="886"/>
      <c r="E3010" s="889"/>
      <c r="F3010" s="882"/>
    </row>
    <row r="3011" spans="1:6" ht="20.25">
      <c r="A3011" s="887"/>
      <c r="B3011" s="999"/>
      <c r="C3011" s="885"/>
      <c r="D3011" s="1000"/>
      <c r="E3011" s="889"/>
      <c r="F3011" s="882"/>
    </row>
    <row r="3012" spans="1:6" ht="20.25">
      <c r="A3012" s="887"/>
      <c r="B3012" s="999"/>
      <c r="C3012" s="885"/>
      <c r="D3012" s="1000"/>
      <c r="E3012" s="1001"/>
      <c r="F3012" s="882"/>
    </row>
    <row r="3013" spans="1:6" ht="20.25">
      <c r="A3013" s="887"/>
      <c r="B3013" s="885"/>
      <c r="C3013" s="885"/>
      <c r="D3013" s="886"/>
      <c r="E3013" s="1001"/>
      <c r="F3013" s="882"/>
    </row>
    <row r="3014" spans="1:6" ht="20.25">
      <c r="A3014" s="887"/>
      <c r="B3014" s="885"/>
      <c r="C3014" s="885"/>
      <c r="D3014" s="886"/>
      <c r="E3014" s="889"/>
      <c r="F3014" s="882"/>
    </row>
    <row r="3015" spans="1:6" ht="20.25">
      <c r="A3015" s="885"/>
      <c r="B3015" s="923"/>
      <c r="C3015" s="885"/>
      <c r="D3015" s="924"/>
      <c r="E3015" s="925"/>
      <c r="F3015" s="882"/>
    </row>
    <row r="3016" spans="1:6" ht="20.25">
      <c r="A3016" s="885"/>
      <c r="B3016" s="923"/>
      <c r="C3016" s="885"/>
      <c r="D3016" s="924"/>
      <c r="E3016" s="925"/>
      <c r="F3016" s="882"/>
    </row>
    <row r="3017" spans="1:6" ht="20.25">
      <c r="A3017" s="885"/>
      <c r="B3017" s="923"/>
      <c r="C3017" s="885"/>
      <c r="D3017" s="924"/>
      <c r="E3017" s="925"/>
      <c r="F3017" s="882"/>
    </row>
    <row r="3018" spans="1:6" ht="20.25">
      <c r="A3018" s="885"/>
      <c r="B3018" s="923"/>
      <c r="C3018" s="885"/>
      <c r="D3018" s="924"/>
      <c r="E3018" s="925"/>
      <c r="F3018" s="882"/>
    </row>
    <row r="3019" spans="1:6" ht="20.25">
      <c r="A3019" s="885"/>
      <c r="B3019" s="923"/>
      <c r="C3019" s="885"/>
      <c r="D3019" s="924"/>
      <c r="E3019" s="925"/>
      <c r="F3019" s="882"/>
    </row>
    <row r="3020" spans="1:6" ht="20.25">
      <c r="A3020" s="885"/>
      <c r="B3020" s="923"/>
      <c r="C3020" s="885"/>
      <c r="D3020" s="924"/>
      <c r="E3020" s="925"/>
      <c r="F3020" s="882"/>
    </row>
    <row r="3021" spans="1:6" ht="20.25">
      <c r="A3021" s="885"/>
      <c r="B3021" s="923"/>
      <c r="C3021" s="885"/>
      <c r="D3021" s="924"/>
      <c r="E3021" s="925"/>
      <c r="F3021" s="882"/>
    </row>
    <row r="3022" spans="1:6" ht="20.25">
      <c r="A3022" s="885"/>
      <c r="B3022" s="923"/>
      <c r="C3022" s="885"/>
      <c r="D3022" s="924"/>
      <c r="E3022" s="925"/>
      <c r="F3022" s="882"/>
    </row>
    <row r="3023" spans="1:6" ht="20.25">
      <c r="A3023" s="885"/>
      <c r="B3023" s="923"/>
      <c r="C3023" s="885"/>
      <c r="D3023" s="924"/>
      <c r="E3023" s="925"/>
    </row>
    <row r="3024" spans="1:6" ht="20.25">
      <c r="A3024" s="926"/>
      <c r="B3024" s="927"/>
      <c r="C3024" s="926"/>
      <c r="D3024" s="928"/>
      <c r="E3024" s="929"/>
    </row>
    <row r="3025" spans="1:6" ht="20.25">
      <c r="A3025" s="913"/>
      <c r="B3025" s="930"/>
      <c r="C3025" s="913"/>
      <c r="D3025" s="928"/>
      <c r="E3025" s="929"/>
    </row>
    <row r="3026" spans="1:6" ht="20.25">
      <c r="A3026" s="931"/>
      <c r="B3026" s="932"/>
      <c r="C3026" s="1238" t="s">
        <v>801</v>
      </c>
      <c r="D3026" s="1239"/>
      <c r="E3026" s="941">
        <v>1222591.25</v>
      </c>
    </row>
    <row r="3027" spans="1:6" ht="20.25">
      <c r="A3027" s="934" t="s">
        <v>23</v>
      </c>
      <c r="B3027" s="921"/>
      <c r="C3027" s="921"/>
      <c r="D3027" s="921"/>
      <c r="E3027" s="921"/>
    </row>
    <row r="3028" spans="1:6" ht="20.25">
      <c r="A3028" s="902" t="s">
        <v>0</v>
      </c>
      <c r="B3028" s="921"/>
      <c r="C3028" s="921"/>
      <c r="D3028" s="921"/>
      <c r="E3028" s="921"/>
    </row>
    <row r="3029" spans="1:6" ht="20.25">
      <c r="A3029" s="902" t="s">
        <v>1</v>
      </c>
      <c r="B3029" s="932"/>
      <c r="C3029" s="932"/>
      <c r="D3029" s="932"/>
      <c r="E3029" s="932"/>
    </row>
    <row r="3030" spans="1:6" ht="20.25">
      <c r="A3030" s="902"/>
      <c r="B3030" s="903"/>
      <c r="C3030" s="903"/>
      <c r="D3030" s="904"/>
      <c r="E3030" s="905"/>
    </row>
    <row r="3031" spans="1:6" ht="20.25">
      <c r="A3031" s="902"/>
      <c r="B3031" s="903"/>
      <c r="C3031" s="902" t="s">
        <v>2</v>
      </c>
      <c r="D3031" s="904"/>
      <c r="E3031" s="904"/>
    </row>
    <row r="3032" spans="1:6" ht="20.25">
      <c r="A3032" s="902" t="s">
        <v>3</v>
      </c>
      <c r="B3032" s="906"/>
      <c r="C3032" s="903"/>
      <c r="D3032" s="905"/>
      <c r="E3032" s="905"/>
    </row>
    <row r="3033" spans="1:6" ht="20.25">
      <c r="A3033" s="904"/>
      <c r="B3033" s="906"/>
      <c r="C3033" s="903"/>
      <c r="D3033" s="905"/>
      <c r="E3033" s="905"/>
    </row>
    <row r="3034" spans="1:6" ht="20.25">
      <c r="A3034" s="904" t="s">
        <v>296</v>
      </c>
      <c r="B3034" s="906"/>
      <c r="C3034" s="903"/>
      <c r="D3034" s="905"/>
      <c r="E3034" s="905"/>
    </row>
    <row r="3035" spans="1:6" ht="20.25">
      <c r="A3035" s="904" t="s">
        <v>5</v>
      </c>
      <c r="B3035" s="907"/>
      <c r="C3035" s="904"/>
      <c r="D3035" s="905" t="s">
        <v>204</v>
      </c>
      <c r="E3035" s="905"/>
    </row>
    <row r="3036" spans="1:6" ht="20.25">
      <c r="A3036" s="904" t="s">
        <v>6</v>
      </c>
      <c r="B3036" s="907"/>
      <c r="C3036" s="904"/>
      <c r="D3036" s="905"/>
      <c r="E3036" s="905"/>
    </row>
    <row r="3037" spans="1:6" ht="20.25">
      <c r="A3037" s="908" t="s">
        <v>7</v>
      </c>
      <c r="B3037" s="909" t="s">
        <v>8</v>
      </c>
      <c r="C3037" s="1238" t="s">
        <v>9</v>
      </c>
      <c r="D3037" s="1240"/>
      <c r="E3037" s="908" t="s">
        <v>10</v>
      </c>
    </row>
    <row r="3038" spans="1:6" ht="20.25">
      <c r="A3038" s="910"/>
      <c r="B3038" s="911" t="s">
        <v>11</v>
      </c>
      <c r="C3038" s="908"/>
      <c r="D3038" s="912"/>
      <c r="E3038" s="910" t="s">
        <v>12</v>
      </c>
    </row>
    <row r="3039" spans="1:6" ht="20.25">
      <c r="A3039" s="913"/>
      <c r="B3039" s="914"/>
      <c r="C3039" s="915" t="s">
        <v>13</v>
      </c>
      <c r="D3039" s="916" t="s">
        <v>14</v>
      </c>
      <c r="E3039" s="915"/>
      <c r="F3039" s="882"/>
    </row>
    <row r="3040" spans="1:6" ht="20.25">
      <c r="A3040" s="917" t="s">
        <v>297</v>
      </c>
      <c r="B3040" s="885" t="s">
        <v>18</v>
      </c>
      <c r="C3040" s="885" t="s">
        <v>298</v>
      </c>
      <c r="D3040" s="886">
        <v>39813</v>
      </c>
      <c r="E3040" s="1045">
        <v>-3083</v>
      </c>
      <c r="F3040" s="882"/>
    </row>
    <row r="3041" spans="1:6" ht="20.25">
      <c r="A3041" s="885"/>
      <c r="B3041" s="885" t="s">
        <v>26</v>
      </c>
      <c r="C3041" s="888" t="s">
        <v>17</v>
      </c>
      <c r="D3041" s="963">
        <v>40009</v>
      </c>
      <c r="E3041" s="1045">
        <v>-478.4</v>
      </c>
      <c r="F3041" s="882"/>
    </row>
    <row r="3042" spans="1:6" ht="20.25">
      <c r="A3042" s="887"/>
      <c r="B3042" s="885" t="s">
        <v>18</v>
      </c>
      <c r="C3042" s="885" t="s">
        <v>17</v>
      </c>
      <c r="D3042" s="886">
        <v>40101</v>
      </c>
      <c r="E3042" s="967">
        <v>845.2</v>
      </c>
      <c r="F3042" s="882"/>
    </row>
    <row r="3043" spans="1:6" ht="20.25">
      <c r="A3043" s="887"/>
      <c r="B3043" s="885" t="s">
        <v>20</v>
      </c>
      <c r="C3043" s="885" t="s">
        <v>17</v>
      </c>
      <c r="D3043" s="886">
        <v>40224</v>
      </c>
      <c r="E3043" s="1045">
        <v>-853</v>
      </c>
      <c r="F3043" s="882"/>
    </row>
    <row r="3044" spans="1:6" ht="20.25">
      <c r="A3044" s="887"/>
      <c r="B3044" s="885" t="s">
        <v>299</v>
      </c>
      <c r="C3044" s="885" t="s">
        <v>19</v>
      </c>
      <c r="D3044" s="922">
        <v>42338</v>
      </c>
      <c r="E3044" s="971">
        <v>-900</v>
      </c>
      <c r="F3044" s="882"/>
    </row>
    <row r="3045" spans="1:6" ht="21">
      <c r="A3045" s="887"/>
      <c r="B3045" s="885" t="s">
        <v>18</v>
      </c>
      <c r="C3045" s="885" t="s">
        <v>19</v>
      </c>
      <c r="D3045" s="886">
        <v>43190</v>
      </c>
      <c r="E3045" s="1215">
        <v>311893</v>
      </c>
      <c r="F3045" s="1217">
        <v>3696</v>
      </c>
    </row>
    <row r="3046" spans="1:6" ht="21">
      <c r="A3046" s="887"/>
      <c r="B3046" s="885" t="s">
        <v>18</v>
      </c>
      <c r="C3046" s="885" t="s">
        <v>19</v>
      </c>
      <c r="D3046" s="886">
        <v>43250</v>
      </c>
      <c r="E3046" s="967">
        <v>703218</v>
      </c>
      <c r="F3046" s="1217" t="s">
        <v>820</v>
      </c>
    </row>
    <row r="3047" spans="1:6" ht="20.25">
      <c r="A3047" s="887"/>
      <c r="B3047" s="885"/>
      <c r="C3047" s="885"/>
      <c r="D3047" s="886"/>
      <c r="E3047" s="967"/>
      <c r="F3047" s="882"/>
    </row>
    <row r="3048" spans="1:6" ht="20.25">
      <c r="A3048" s="887"/>
      <c r="B3048" s="885"/>
      <c r="C3048" s="885"/>
      <c r="D3048" s="886"/>
      <c r="E3048" s="967"/>
      <c r="F3048" s="882"/>
    </row>
    <row r="3049" spans="1:6" ht="20.25">
      <c r="A3049" s="885"/>
      <c r="B3049" s="885"/>
      <c r="C3049" s="885"/>
      <c r="D3049" s="886"/>
      <c r="E3049" s="967"/>
      <c r="F3049" s="882"/>
    </row>
    <row r="3050" spans="1:6" ht="20.25">
      <c r="A3050" s="887"/>
      <c r="B3050" s="885"/>
      <c r="C3050" s="885"/>
      <c r="D3050" s="922"/>
      <c r="E3050" s="971"/>
      <c r="F3050" s="882"/>
    </row>
    <row r="3051" spans="1:6" ht="20.25">
      <c r="A3051" s="926"/>
      <c r="B3051" s="885"/>
      <c r="C3051" s="885"/>
      <c r="D3051" s="886"/>
      <c r="E3051" s="967"/>
      <c r="F3051" s="882"/>
    </row>
    <row r="3052" spans="1:6" ht="20.25">
      <c r="A3052" s="885"/>
      <c r="B3052" s="885"/>
      <c r="C3052" s="885"/>
      <c r="D3052" s="886"/>
      <c r="E3052" s="889"/>
      <c r="F3052" s="882"/>
    </row>
    <row r="3053" spans="1:6" ht="20.25">
      <c r="A3053" s="885"/>
      <c r="B3053" s="885"/>
      <c r="C3053" s="885"/>
      <c r="D3053" s="886"/>
      <c r="E3053" s="889"/>
      <c r="F3053" s="882"/>
    </row>
    <row r="3054" spans="1:6" ht="20.25">
      <c r="A3054" s="885"/>
      <c r="B3054" s="885"/>
      <c r="C3054" s="885"/>
      <c r="D3054" s="886"/>
      <c r="E3054" s="889"/>
      <c r="F3054" s="882"/>
    </row>
    <row r="3055" spans="1:6" ht="20.25">
      <c r="A3055" s="887"/>
      <c r="B3055" s="885"/>
      <c r="C3055" s="885"/>
      <c r="D3055" s="886"/>
      <c r="E3055" s="965"/>
    </row>
    <row r="3056" spans="1:6" ht="20.25">
      <c r="A3056" s="887"/>
      <c r="B3056" s="885"/>
      <c r="C3056" s="885"/>
      <c r="D3056" s="886"/>
      <c r="E3056" s="965"/>
    </row>
    <row r="3057" spans="1:5" ht="20.25">
      <c r="A3057" s="887"/>
      <c r="B3057" s="885"/>
      <c r="C3057" s="885"/>
      <c r="D3057" s="886"/>
      <c r="E3057" s="889"/>
    </row>
    <row r="3058" spans="1:5" ht="20.25">
      <c r="A3058" s="885"/>
      <c r="B3058" s="923"/>
      <c r="C3058" s="885"/>
      <c r="D3058" s="924"/>
      <c r="E3058" s="925"/>
    </row>
    <row r="3059" spans="1:5" ht="20.25">
      <c r="A3059" s="885"/>
      <c r="B3059" s="923"/>
      <c r="C3059" s="885"/>
      <c r="D3059" s="924"/>
      <c r="E3059" s="925"/>
    </row>
    <row r="3060" spans="1:5" ht="20.25">
      <c r="A3060" s="885"/>
      <c r="B3060" s="923"/>
      <c r="C3060" s="885"/>
      <c r="D3060" s="924"/>
      <c r="E3060" s="925"/>
    </row>
    <row r="3061" spans="1:5" ht="20.25">
      <c r="A3061" s="885"/>
      <c r="B3061" s="923"/>
      <c r="C3061" s="885"/>
      <c r="D3061" s="924"/>
      <c r="E3061" s="925"/>
    </row>
    <row r="3062" spans="1:5" ht="20.25">
      <c r="A3062" s="885"/>
      <c r="B3062" s="923"/>
      <c r="C3062" s="885"/>
      <c r="D3062" s="924"/>
      <c r="E3062" s="925"/>
    </row>
    <row r="3063" spans="1:5" ht="20.25">
      <c r="A3063" s="885"/>
      <c r="B3063" s="923"/>
      <c r="C3063" s="885"/>
      <c r="D3063" s="924"/>
      <c r="E3063" s="925"/>
    </row>
    <row r="3064" spans="1:5" ht="20.25">
      <c r="A3064" s="885"/>
      <c r="B3064" s="923"/>
      <c r="C3064" s="885"/>
      <c r="D3064" s="924"/>
      <c r="E3064" s="925"/>
    </row>
    <row r="3065" spans="1:5" ht="20.25">
      <c r="A3065" s="926"/>
      <c r="B3065" s="927"/>
      <c r="C3065" s="926"/>
      <c r="D3065" s="928"/>
      <c r="E3065" s="929"/>
    </row>
    <row r="3066" spans="1:5" ht="20.25">
      <c r="A3066" s="913"/>
      <c r="B3066" s="930"/>
      <c r="C3066" s="913"/>
      <c r="D3066" s="928"/>
      <c r="E3066" s="929"/>
    </row>
    <row r="3067" spans="1:5" ht="20.25">
      <c r="A3067" s="931"/>
      <c r="B3067" s="932"/>
      <c r="C3067" s="1238" t="s">
        <v>801</v>
      </c>
      <c r="D3067" s="1239"/>
      <c r="E3067" s="1015">
        <v>1010641.8</v>
      </c>
    </row>
    <row r="3068" spans="1:5" ht="20.25">
      <c r="A3068" s="934" t="s">
        <v>23</v>
      </c>
      <c r="B3068" s="921"/>
      <c r="C3068" s="921"/>
      <c r="D3068" s="921"/>
      <c r="E3068" s="921"/>
    </row>
    <row r="3069" spans="1:5" ht="20.25">
      <c r="A3069" s="902" t="s">
        <v>0</v>
      </c>
      <c r="B3069" s="921"/>
      <c r="C3069" s="921"/>
      <c r="D3069" s="921"/>
      <c r="E3069" s="921"/>
    </row>
    <row r="3070" spans="1:5" ht="20.25">
      <c r="A3070" s="902" t="s">
        <v>1</v>
      </c>
      <c r="B3070" s="905"/>
      <c r="C3070" s="905"/>
      <c r="D3070" s="905"/>
      <c r="E3070" s="905"/>
    </row>
    <row r="3071" spans="1:5" ht="20.25">
      <c r="A3071" s="902"/>
      <c r="B3071" s="903"/>
      <c r="C3071" s="903"/>
      <c r="D3071" s="904"/>
      <c r="E3071" s="905"/>
    </row>
    <row r="3072" spans="1:5" ht="20.25">
      <c r="A3072" s="902"/>
      <c r="B3072" s="903"/>
      <c r="C3072" s="902" t="s">
        <v>2</v>
      </c>
      <c r="D3072" s="904"/>
      <c r="E3072" s="904"/>
    </row>
    <row r="3073" spans="1:5" ht="20.25">
      <c r="A3073" s="902" t="s">
        <v>3</v>
      </c>
      <c r="B3073" s="906"/>
      <c r="C3073" s="903"/>
      <c r="D3073" s="905"/>
      <c r="E3073" s="905"/>
    </row>
    <row r="3074" spans="1:5" ht="20.25">
      <c r="A3074" s="904"/>
      <c r="B3074" s="906"/>
      <c r="C3074" s="903"/>
      <c r="D3074" s="905"/>
      <c r="E3074" s="905"/>
    </row>
    <row r="3075" spans="1:5" ht="20.25">
      <c r="A3075" s="904" t="s">
        <v>300</v>
      </c>
      <c r="B3075" s="906"/>
      <c r="C3075" s="903"/>
      <c r="D3075" s="905"/>
      <c r="E3075" s="905"/>
    </row>
    <row r="3076" spans="1:5" ht="20.25">
      <c r="A3076" s="904" t="s">
        <v>5</v>
      </c>
      <c r="B3076" s="907"/>
      <c r="C3076" s="904"/>
      <c r="D3076" s="905"/>
      <c r="E3076" s="905"/>
    </row>
    <row r="3077" spans="1:5" ht="20.25">
      <c r="A3077" s="904" t="s">
        <v>6</v>
      </c>
      <c r="B3077" s="907"/>
      <c r="C3077" s="904"/>
      <c r="D3077" s="905"/>
      <c r="E3077" s="905"/>
    </row>
    <row r="3078" spans="1:5" ht="20.25">
      <c r="A3078" s="908" t="s">
        <v>7</v>
      </c>
      <c r="B3078" s="909" t="s">
        <v>8</v>
      </c>
      <c r="C3078" s="1238" t="s">
        <v>9</v>
      </c>
      <c r="D3078" s="1240"/>
      <c r="E3078" s="908" t="s">
        <v>10</v>
      </c>
    </row>
    <row r="3079" spans="1:5" ht="20.25">
      <c r="A3079" s="910"/>
      <c r="B3079" s="911" t="s">
        <v>11</v>
      </c>
      <c r="C3079" s="908"/>
      <c r="D3079" s="912"/>
      <c r="E3079" s="910" t="s">
        <v>12</v>
      </c>
    </row>
    <row r="3080" spans="1:5" ht="20.25">
      <c r="A3080" s="913"/>
      <c r="B3080" s="914"/>
      <c r="C3080" s="915" t="s">
        <v>13</v>
      </c>
      <c r="D3080" s="916" t="s">
        <v>14</v>
      </c>
      <c r="E3080" s="915"/>
    </row>
    <row r="3081" spans="1:5" ht="20.25">
      <c r="A3081" s="917" t="s">
        <v>301</v>
      </c>
      <c r="B3081" s="917" t="s">
        <v>16</v>
      </c>
      <c r="C3081" s="888" t="s">
        <v>17</v>
      </c>
      <c r="D3081" s="918">
        <v>39797</v>
      </c>
      <c r="E3081" s="964">
        <v>364.52</v>
      </c>
    </row>
    <row r="3082" spans="1:5" ht="20.25">
      <c r="A3082" s="885"/>
      <c r="B3082" s="885" t="s">
        <v>26</v>
      </c>
      <c r="C3082" s="888" t="s">
        <v>19</v>
      </c>
      <c r="D3082" s="886">
        <v>39813</v>
      </c>
      <c r="E3082" s="965">
        <v>-20250</v>
      </c>
    </row>
    <row r="3083" spans="1:5" ht="20.25">
      <c r="A3083" s="887"/>
      <c r="B3083" s="885" t="s">
        <v>16</v>
      </c>
      <c r="C3083" s="888" t="s">
        <v>19</v>
      </c>
      <c r="D3083" s="886">
        <v>39903</v>
      </c>
      <c r="E3083" s="889">
        <v>140</v>
      </c>
    </row>
    <row r="3084" spans="1:5" ht="20.25">
      <c r="A3084" s="887"/>
      <c r="B3084" s="885" t="s">
        <v>302</v>
      </c>
      <c r="C3084" s="888" t="s">
        <v>19</v>
      </c>
      <c r="D3084" s="963">
        <v>40056</v>
      </c>
      <c r="E3084" s="889">
        <v>614</v>
      </c>
    </row>
    <row r="3085" spans="1:5" ht="20.25">
      <c r="A3085" s="887"/>
      <c r="B3085" s="885" t="s">
        <v>302</v>
      </c>
      <c r="C3085" s="888">
        <v>204</v>
      </c>
      <c r="D3085" s="963">
        <v>40147</v>
      </c>
      <c r="E3085" s="965">
        <v>-1716</v>
      </c>
    </row>
    <row r="3086" spans="1:5" ht="20.25">
      <c r="A3086" s="887"/>
      <c r="B3086" s="885" t="s">
        <v>302</v>
      </c>
      <c r="C3086" s="888" t="s">
        <v>17</v>
      </c>
      <c r="D3086" s="886">
        <v>40313</v>
      </c>
      <c r="E3086" s="889">
        <v>229</v>
      </c>
    </row>
    <row r="3087" spans="1:5" ht="20.25">
      <c r="A3087" s="885"/>
      <c r="B3087" s="885"/>
      <c r="C3087" s="885"/>
      <c r="D3087" s="922"/>
      <c r="E3087" s="889"/>
    </row>
    <row r="3088" spans="1:5" ht="20.25">
      <c r="A3088" s="887"/>
      <c r="B3088" s="885"/>
      <c r="C3088" s="888"/>
      <c r="D3088" s="922"/>
      <c r="E3088" s="889"/>
    </row>
    <row r="3089" spans="1:5" ht="20.25">
      <c r="A3089" s="887"/>
      <c r="B3089" s="885"/>
      <c r="C3089" s="885"/>
      <c r="D3089" s="1043"/>
      <c r="E3089" s="889"/>
    </row>
    <row r="3090" spans="1:5" ht="20.25">
      <c r="A3090" s="926"/>
      <c r="B3090" s="911"/>
      <c r="C3090" s="910"/>
      <c r="D3090" s="1023"/>
      <c r="E3090" s="910"/>
    </row>
    <row r="3091" spans="1:5" ht="20.25">
      <c r="A3091" s="926"/>
      <c r="B3091" s="911"/>
      <c r="C3091" s="910"/>
      <c r="D3091" s="1023"/>
      <c r="E3091" s="910"/>
    </row>
    <row r="3092" spans="1:5" ht="20.25">
      <c r="A3092" s="926"/>
      <c r="B3092" s="911"/>
      <c r="C3092" s="910"/>
      <c r="D3092" s="1023"/>
      <c r="E3092" s="910"/>
    </row>
    <row r="3093" spans="1:5" ht="20.25">
      <c r="A3093" s="926"/>
      <c r="B3093" s="910"/>
      <c r="C3093" s="910"/>
      <c r="D3093" s="910"/>
      <c r="E3093" s="910"/>
    </row>
    <row r="3094" spans="1:5" ht="20.25">
      <c r="A3094" s="885"/>
      <c r="B3094" s="885"/>
      <c r="C3094" s="885"/>
      <c r="D3094" s="886"/>
      <c r="E3094" s="965"/>
    </row>
    <row r="3095" spans="1:5" ht="20.25">
      <c r="A3095" s="885"/>
      <c r="B3095" s="885"/>
      <c r="C3095" s="885"/>
      <c r="D3095" s="886"/>
      <c r="E3095" s="965"/>
    </row>
    <row r="3096" spans="1:5" ht="20.25">
      <c r="A3096" s="887"/>
      <c r="B3096" s="885"/>
      <c r="C3096" s="885"/>
      <c r="D3096" s="886"/>
      <c r="E3096" s="965"/>
    </row>
    <row r="3097" spans="1:5" ht="20.25">
      <c r="A3097" s="887"/>
      <c r="B3097" s="885"/>
      <c r="C3097" s="885"/>
      <c r="D3097" s="886"/>
      <c r="E3097" s="965"/>
    </row>
    <row r="3098" spans="1:5" ht="20.25">
      <c r="A3098" s="887"/>
      <c r="B3098" s="885"/>
      <c r="C3098" s="885"/>
      <c r="D3098" s="886"/>
      <c r="E3098" s="889"/>
    </row>
    <row r="3099" spans="1:5" ht="20.25">
      <c r="A3099" s="885"/>
      <c r="B3099" s="923"/>
      <c r="C3099" s="885"/>
      <c r="D3099" s="924"/>
      <c r="E3099" s="925"/>
    </row>
    <row r="3100" spans="1:5" ht="20.25">
      <c r="A3100" s="885"/>
      <c r="B3100" s="923"/>
      <c r="C3100" s="885"/>
      <c r="D3100" s="924"/>
      <c r="E3100" s="925"/>
    </row>
    <row r="3101" spans="1:5" ht="20.25">
      <c r="A3101" s="885"/>
      <c r="B3101" s="923"/>
      <c r="C3101" s="885"/>
      <c r="D3101" s="924"/>
      <c r="E3101" s="925"/>
    </row>
    <row r="3102" spans="1:5" ht="20.25">
      <c r="A3102" s="885"/>
      <c r="B3102" s="923"/>
      <c r="C3102" s="885"/>
      <c r="D3102" s="924"/>
      <c r="E3102" s="925"/>
    </row>
    <row r="3103" spans="1:5" ht="20.25">
      <c r="A3103" s="885"/>
      <c r="B3103" s="923"/>
      <c r="C3103" s="885"/>
      <c r="D3103" s="924"/>
      <c r="E3103" s="925"/>
    </row>
    <row r="3104" spans="1:5" ht="20.25">
      <c r="A3104" s="885"/>
      <c r="B3104" s="923"/>
      <c r="C3104" s="885"/>
      <c r="D3104" s="924"/>
      <c r="E3104" s="925"/>
    </row>
    <row r="3105" spans="1:5" ht="20.25">
      <c r="A3105" s="885"/>
      <c r="B3105" s="923"/>
      <c r="C3105" s="885"/>
      <c r="D3105" s="924"/>
      <c r="E3105" s="925"/>
    </row>
    <row r="3106" spans="1:5" ht="20.25">
      <c r="A3106" s="926"/>
      <c r="B3106" s="927"/>
      <c r="C3106" s="926"/>
      <c r="D3106" s="928"/>
      <c r="E3106" s="929"/>
    </row>
    <row r="3107" spans="1:5" ht="20.25">
      <c r="A3107" s="913"/>
      <c r="B3107" s="930"/>
      <c r="C3107" s="913"/>
      <c r="D3107" s="928"/>
      <c r="E3107" s="929"/>
    </row>
    <row r="3108" spans="1:5" ht="20.25">
      <c r="A3108" s="931"/>
      <c r="B3108" s="932"/>
      <c r="C3108" s="1238" t="s">
        <v>774</v>
      </c>
      <c r="D3108" s="1239"/>
      <c r="E3108" s="1044">
        <v>-20618.48</v>
      </c>
    </row>
    <row r="3109" spans="1:5" ht="20.25">
      <c r="A3109" s="934" t="s">
        <v>23</v>
      </c>
      <c r="B3109" s="921"/>
      <c r="C3109" s="921"/>
      <c r="D3109" s="921"/>
      <c r="E3109" s="921"/>
    </row>
    <row r="3110" spans="1:5" ht="20.25">
      <c r="A3110" s="902" t="s">
        <v>0</v>
      </c>
      <c r="B3110" s="921"/>
      <c r="C3110" s="921"/>
      <c r="D3110" s="921"/>
      <c r="E3110" s="921"/>
    </row>
    <row r="3111" spans="1:5" ht="20.25">
      <c r="A3111" s="902" t="s">
        <v>1</v>
      </c>
      <c r="B3111" s="905"/>
      <c r="C3111" s="905"/>
      <c r="D3111" s="905"/>
      <c r="E3111" s="905"/>
    </row>
    <row r="3112" spans="1:5" ht="20.25">
      <c r="A3112" s="902"/>
      <c r="B3112" s="903"/>
      <c r="C3112" s="903"/>
      <c r="D3112" s="904"/>
      <c r="E3112" s="905"/>
    </row>
    <row r="3113" spans="1:5" ht="20.25">
      <c r="A3113" s="902"/>
      <c r="B3113" s="903"/>
      <c r="C3113" s="902" t="s">
        <v>2</v>
      </c>
      <c r="D3113" s="904"/>
      <c r="E3113" s="904"/>
    </row>
    <row r="3114" spans="1:5" ht="20.25">
      <c r="A3114" s="902" t="s">
        <v>3</v>
      </c>
      <c r="B3114" s="906"/>
      <c r="C3114" s="903"/>
      <c r="D3114" s="905"/>
      <c r="E3114" s="905"/>
    </row>
    <row r="3115" spans="1:5" ht="20.25">
      <c r="A3115" s="904"/>
      <c r="B3115" s="906"/>
      <c r="C3115" s="903"/>
      <c r="D3115" s="905"/>
      <c r="E3115" s="905"/>
    </row>
    <row r="3116" spans="1:5" ht="20.25">
      <c r="A3116" s="904" t="s">
        <v>304</v>
      </c>
      <c r="B3116" s="906"/>
      <c r="C3116" s="903"/>
      <c r="D3116" s="905"/>
      <c r="E3116" s="905"/>
    </row>
    <row r="3117" spans="1:5" ht="20.25">
      <c r="A3117" s="904" t="s">
        <v>5</v>
      </c>
      <c r="B3117" s="907"/>
      <c r="C3117" s="904"/>
      <c r="D3117" s="905"/>
      <c r="E3117" s="905"/>
    </row>
    <row r="3118" spans="1:5" ht="20.25">
      <c r="A3118" s="904" t="s">
        <v>6</v>
      </c>
      <c r="B3118" s="907"/>
      <c r="C3118" s="904"/>
      <c r="D3118" s="905"/>
      <c r="E3118" s="905"/>
    </row>
    <row r="3119" spans="1:5" ht="20.25">
      <c r="A3119" s="908" t="s">
        <v>7</v>
      </c>
      <c r="B3119" s="909" t="s">
        <v>8</v>
      </c>
      <c r="C3119" s="1238" t="s">
        <v>9</v>
      </c>
      <c r="D3119" s="1240"/>
      <c r="E3119" s="908" t="s">
        <v>10</v>
      </c>
    </row>
    <row r="3120" spans="1:5" ht="20.25">
      <c r="A3120" s="910"/>
      <c r="B3120" s="911" t="s">
        <v>11</v>
      </c>
      <c r="C3120" s="908"/>
      <c r="D3120" s="912"/>
      <c r="E3120" s="910" t="s">
        <v>12</v>
      </c>
    </row>
    <row r="3121" spans="1:5" ht="20.25">
      <c r="A3121" s="913"/>
      <c r="B3121" s="914"/>
      <c r="C3121" s="915" t="s">
        <v>13</v>
      </c>
      <c r="D3121" s="916" t="s">
        <v>14</v>
      </c>
      <c r="E3121" s="915"/>
    </row>
    <row r="3122" spans="1:5" ht="20.25">
      <c r="A3122" s="917" t="s">
        <v>305</v>
      </c>
      <c r="B3122" s="917" t="s">
        <v>26</v>
      </c>
      <c r="C3122" s="888" t="s">
        <v>19</v>
      </c>
      <c r="D3122" s="918">
        <v>39478</v>
      </c>
      <c r="E3122" s="970">
        <v>-651</v>
      </c>
    </row>
    <row r="3123" spans="1:5" ht="20.25">
      <c r="A3123" s="885"/>
      <c r="B3123" s="885" t="s">
        <v>26</v>
      </c>
      <c r="C3123" s="888" t="s">
        <v>17</v>
      </c>
      <c r="D3123" s="886">
        <v>39522</v>
      </c>
      <c r="E3123" s="965">
        <v>-8920</v>
      </c>
    </row>
    <row r="3124" spans="1:5" ht="20.25">
      <c r="A3124" s="887"/>
      <c r="B3124" s="885" t="s">
        <v>16</v>
      </c>
      <c r="C3124" s="888" t="s">
        <v>19</v>
      </c>
      <c r="D3124" s="886">
        <v>39844</v>
      </c>
      <c r="E3124" s="889">
        <v>100</v>
      </c>
    </row>
    <row r="3125" spans="1:5" ht="20.25">
      <c r="A3125" s="887"/>
      <c r="B3125" s="885" t="s">
        <v>16</v>
      </c>
      <c r="C3125" s="888" t="s">
        <v>17</v>
      </c>
      <c r="D3125" s="886">
        <v>39887</v>
      </c>
      <c r="E3125" s="889">
        <v>504.4</v>
      </c>
    </row>
    <row r="3126" spans="1:5" ht="20.25">
      <c r="A3126" s="887"/>
      <c r="B3126" s="885" t="s">
        <v>26</v>
      </c>
      <c r="C3126" s="888" t="s">
        <v>17</v>
      </c>
      <c r="D3126" s="886">
        <v>39918</v>
      </c>
      <c r="E3126" s="965">
        <v>-4024</v>
      </c>
    </row>
    <row r="3127" spans="1:5" ht="20.25">
      <c r="A3127" s="887"/>
      <c r="B3127" s="885" t="s">
        <v>16</v>
      </c>
      <c r="C3127" s="888" t="s">
        <v>17</v>
      </c>
      <c r="D3127" s="886">
        <v>40040</v>
      </c>
      <c r="E3127" s="990">
        <v>3718</v>
      </c>
    </row>
    <row r="3128" spans="1:5" ht="20.25">
      <c r="A3128" s="887"/>
      <c r="B3128" s="885" t="s">
        <v>231</v>
      </c>
      <c r="C3128" s="888" t="s">
        <v>19</v>
      </c>
      <c r="D3128" s="886">
        <v>40390</v>
      </c>
      <c r="E3128" s="990">
        <v>4301</v>
      </c>
    </row>
    <row r="3129" spans="1:5" ht="20.25">
      <c r="A3129" s="887"/>
      <c r="B3129" s="885" t="s">
        <v>161</v>
      </c>
      <c r="C3129" s="885" t="s">
        <v>61</v>
      </c>
      <c r="D3129" s="886">
        <v>41685</v>
      </c>
      <c r="E3129" s="1045">
        <v>-39181</v>
      </c>
    </row>
    <row r="3130" spans="1:5" ht="20.25">
      <c r="A3130" s="887"/>
      <c r="B3130" s="1047" t="s">
        <v>306</v>
      </c>
      <c r="C3130" s="885" t="s">
        <v>19</v>
      </c>
      <c r="D3130" s="886">
        <v>41790</v>
      </c>
      <c r="E3130" s="965">
        <v>-620</v>
      </c>
    </row>
    <row r="3131" spans="1:5" ht="20.25">
      <c r="A3131" s="887"/>
      <c r="B3131" s="992" t="s">
        <v>36</v>
      </c>
      <c r="C3131" s="885" t="s">
        <v>17</v>
      </c>
      <c r="D3131" s="886">
        <v>42536</v>
      </c>
      <c r="E3131" s="889">
        <v>-300</v>
      </c>
    </row>
    <row r="3132" spans="1:5" ht="20.25">
      <c r="A3132" s="887"/>
      <c r="B3132" s="999" t="s">
        <v>307</v>
      </c>
      <c r="C3132" s="999"/>
      <c r="D3132" s="886">
        <v>42735</v>
      </c>
      <c r="E3132" s="1007">
        <v>1233.5999999999999</v>
      </c>
    </row>
    <row r="3133" spans="1:5" ht="20.25">
      <c r="A3133" s="926"/>
      <c r="B3133" s="999" t="s">
        <v>308</v>
      </c>
      <c r="C3133" s="885"/>
      <c r="D3133" s="886">
        <v>42735</v>
      </c>
      <c r="E3133" s="1001">
        <v>1234.57</v>
      </c>
    </row>
    <row r="3134" spans="1:5" ht="20.25">
      <c r="A3134" s="885"/>
      <c r="B3134" s="923" t="s">
        <v>309</v>
      </c>
      <c r="C3134" s="885"/>
      <c r="D3134" s="886">
        <v>42735</v>
      </c>
      <c r="E3134" s="1001">
        <v>3686.45</v>
      </c>
    </row>
    <row r="3135" spans="1:5" ht="20.25">
      <c r="A3135" s="887"/>
      <c r="B3135" s="885"/>
      <c r="C3135" s="885"/>
      <c r="D3135" s="886"/>
      <c r="E3135" s="966">
        <v>-428</v>
      </c>
    </row>
    <row r="3136" spans="1:5" ht="20.25">
      <c r="A3136" s="887"/>
      <c r="B3136" s="885"/>
      <c r="C3136" s="885"/>
      <c r="D3136" s="886"/>
      <c r="E3136" s="965"/>
    </row>
    <row r="3137" spans="1:5" ht="20.25">
      <c r="A3137" s="887"/>
      <c r="B3137" s="885"/>
      <c r="C3137" s="885"/>
      <c r="D3137" s="886"/>
      <c r="E3137" s="889"/>
    </row>
    <row r="3138" spans="1:5" ht="20.25">
      <c r="A3138" s="887"/>
      <c r="B3138" s="885"/>
      <c r="C3138" s="885"/>
      <c r="D3138" s="886"/>
      <c r="E3138" s="965"/>
    </row>
    <row r="3139" spans="1:5" ht="20.25">
      <c r="A3139" s="887"/>
      <c r="B3139" s="885"/>
      <c r="C3139" s="885"/>
      <c r="D3139" s="886"/>
      <c r="E3139" s="889"/>
    </row>
    <row r="3140" spans="1:5" ht="20.25">
      <c r="A3140" s="885"/>
      <c r="B3140" s="923"/>
      <c r="C3140" s="885"/>
      <c r="D3140" s="886"/>
      <c r="E3140" s="925"/>
    </row>
    <row r="3141" spans="1:5" ht="20.25">
      <c r="A3141" s="885"/>
      <c r="B3141" s="923"/>
      <c r="C3141" s="885"/>
      <c r="D3141" s="886"/>
      <c r="E3141" s="925"/>
    </row>
    <row r="3142" spans="1:5" ht="20.25">
      <c r="A3142" s="885"/>
      <c r="B3142" s="923"/>
      <c r="C3142" s="885"/>
      <c r="D3142" s="886"/>
      <c r="E3142" s="925"/>
    </row>
    <row r="3143" spans="1:5" ht="20.25">
      <c r="A3143" s="885"/>
      <c r="B3143" s="923"/>
      <c r="C3143" s="885"/>
      <c r="D3143" s="886"/>
      <c r="E3143" s="925"/>
    </row>
    <row r="3144" spans="1:5" ht="20.25">
      <c r="A3144" s="885"/>
      <c r="B3144" s="923"/>
      <c r="C3144" s="885"/>
      <c r="D3144" s="886"/>
      <c r="E3144" s="925"/>
    </row>
    <row r="3145" spans="1:5" ht="20.25">
      <c r="A3145" s="885"/>
      <c r="B3145" s="923"/>
      <c r="C3145" s="885"/>
      <c r="D3145" s="886"/>
      <c r="E3145" s="925"/>
    </row>
    <row r="3146" spans="1:5" ht="20.25">
      <c r="A3146" s="885"/>
      <c r="B3146" s="923"/>
      <c r="C3146" s="885"/>
      <c r="D3146" s="886"/>
      <c r="E3146" s="925"/>
    </row>
    <row r="3147" spans="1:5" ht="20.25">
      <c r="A3147" s="926"/>
      <c r="B3147" s="927"/>
      <c r="C3147" s="926"/>
      <c r="D3147" s="886"/>
      <c r="E3147" s="929"/>
    </row>
    <row r="3148" spans="1:5" ht="20.25">
      <c r="A3148" s="913"/>
      <c r="B3148" s="930"/>
      <c r="C3148" s="913"/>
      <c r="D3148" s="886"/>
      <c r="E3148" s="929"/>
    </row>
    <row r="3149" spans="1:5" ht="20.25">
      <c r="A3149" s="931"/>
      <c r="B3149" s="932"/>
      <c r="C3149" s="1238" t="s">
        <v>801</v>
      </c>
      <c r="D3149" s="1239"/>
      <c r="E3149" s="1015">
        <v>-39345.980000000003</v>
      </c>
    </row>
    <row r="3150" spans="1:5" ht="20.25">
      <c r="A3150" s="934" t="s">
        <v>23</v>
      </c>
      <c r="B3150" s="921"/>
      <c r="C3150" s="921"/>
      <c r="D3150" s="921"/>
      <c r="E3150" s="921"/>
    </row>
    <row r="3151" spans="1:5" ht="20.25">
      <c r="A3151" s="902" t="s">
        <v>0</v>
      </c>
      <c r="B3151" s="921"/>
      <c r="C3151" s="921"/>
      <c r="D3151" s="921"/>
      <c r="E3151" s="921"/>
    </row>
    <row r="3152" spans="1:5" ht="20.25">
      <c r="A3152" s="902" t="s">
        <v>1</v>
      </c>
      <c r="B3152" s="905"/>
      <c r="C3152" s="905"/>
      <c r="D3152" s="905"/>
      <c r="E3152" s="905"/>
    </row>
    <row r="3153" spans="1:6" ht="20.25">
      <c r="A3153" s="902"/>
      <c r="B3153" s="903"/>
      <c r="C3153" s="903"/>
      <c r="D3153" s="904"/>
      <c r="E3153" s="905"/>
    </row>
    <row r="3154" spans="1:6" ht="20.25">
      <c r="A3154" s="902"/>
      <c r="B3154" s="903"/>
      <c r="C3154" s="902" t="s">
        <v>2</v>
      </c>
      <c r="D3154" s="904"/>
      <c r="E3154" s="904"/>
    </row>
    <row r="3155" spans="1:6" ht="20.25">
      <c r="A3155" s="902" t="s">
        <v>3</v>
      </c>
      <c r="B3155" s="906"/>
      <c r="C3155" s="903"/>
      <c r="D3155" s="905"/>
      <c r="E3155" s="905"/>
    </row>
    <row r="3156" spans="1:6" ht="20.25">
      <c r="A3156" s="904"/>
      <c r="B3156" s="906"/>
      <c r="C3156" s="903"/>
      <c r="D3156" s="905"/>
      <c r="E3156" s="905"/>
    </row>
    <row r="3157" spans="1:6" ht="20.25">
      <c r="A3157" s="904" t="s">
        <v>310</v>
      </c>
      <c r="B3157" s="906"/>
      <c r="C3157" s="903"/>
      <c r="D3157" s="905"/>
      <c r="E3157" s="905"/>
    </row>
    <row r="3158" spans="1:6" ht="20.25">
      <c r="A3158" s="904" t="s">
        <v>5</v>
      </c>
      <c r="B3158" s="907"/>
      <c r="C3158" s="904"/>
      <c r="D3158" s="905"/>
      <c r="E3158" s="905"/>
    </row>
    <row r="3159" spans="1:6" ht="20.25">
      <c r="A3159" s="904" t="s">
        <v>6</v>
      </c>
      <c r="B3159" s="907"/>
      <c r="C3159" s="904"/>
      <c r="D3159" s="905"/>
      <c r="E3159" s="905"/>
    </row>
    <row r="3160" spans="1:6" ht="20.25">
      <c r="A3160" s="908" t="s">
        <v>7</v>
      </c>
      <c r="B3160" s="909" t="s">
        <v>8</v>
      </c>
      <c r="C3160" s="1238" t="s">
        <v>9</v>
      </c>
      <c r="D3160" s="1240"/>
      <c r="E3160" s="908" t="s">
        <v>10</v>
      </c>
    </row>
    <row r="3161" spans="1:6" ht="20.25">
      <c r="A3161" s="910"/>
      <c r="B3161" s="911" t="s">
        <v>11</v>
      </c>
      <c r="C3161" s="908"/>
      <c r="D3161" s="912"/>
      <c r="E3161" s="910" t="s">
        <v>12</v>
      </c>
    </row>
    <row r="3162" spans="1:6" ht="20.25">
      <c r="A3162" s="913"/>
      <c r="B3162" s="914"/>
      <c r="C3162" s="915" t="s">
        <v>13</v>
      </c>
      <c r="D3162" s="916" t="s">
        <v>14</v>
      </c>
      <c r="E3162" s="915"/>
    </row>
    <row r="3163" spans="1:6" ht="20.25">
      <c r="A3163" s="917" t="s">
        <v>311</v>
      </c>
      <c r="B3163" s="917" t="s">
        <v>26</v>
      </c>
      <c r="C3163" s="917" t="s">
        <v>17</v>
      </c>
      <c r="D3163" s="918">
        <v>39217</v>
      </c>
      <c r="E3163" s="970">
        <v>-3110</v>
      </c>
    </row>
    <row r="3164" spans="1:6" ht="20.25">
      <c r="A3164" s="885"/>
      <c r="B3164" s="885" t="s">
        <v>16</v>
      </c>
      <c r="C3164" s="885" t="s">
        <v>19</v>
      </c>
      <c r="D3164" s="886">
        <v>39386</v>
      </c>
      <c r="E3164" s="889">
        <v>124</v>
      </c>
    </row>
    <row r="3165" spans="1:6" ht="20.25">
      <c r="A3165" s="887"/>
      <c r="B3165" s="885" t="s">
        <v>16</v>
      </c>
      <c r="C3165" s="885" t="s">
        <v>19</v>
      </c>
      <c r="D3165" s="886">
        <v>40298</v>
      </c>
      <c r="E3165" s="889">
        <v>6071</v>
      </c>
    </row>
    <row r="3166" spans="1:6" ht="20.25">
      <c r="A3166" s="885"/>
      <c r="B3166" s="885" t="s">
        <v>27</v>
      </c>
      <c r="C3166" s="885" t="s">
        <v>17</v>
      </c>
      <c r="D3166" s="886">
        <v>40558</v>
      </c>
      <c r="E3166" s="965">
        <v>-23996</v>
      </c>
    </row>
    <row r="3167" spans="1:6" ht="20.25">
      <c r="A3167" s="885"/>
      <c r="B3167" s="885" t="s">
        <v>34</v>
      </c>
      <c r="C3167" s="885" t="s">
        <v>19</v>
      </c>
      <c r="D3167" s="886">
        <v>40574</v>
      </c>
      <c r="E3167" s="889">
        <v>18839</v>
      </c>
      <c r="F3167" s="882"/>
    </row>
    <row r="3168" spans="1:6" ht="20.25">
      <c r="A3168" s="887"/>
      <c r="B3168" s="885" t="s">
        <v>106</v>
      </c>
      <c r="C3168" s="885" t="s">
        <v>312</v>
      </c>
      <c r="D3168" s="886">
        <v>40574</v>
      </c>
      <c r="E3168" s="965">
        <v>-74040</v>
      </c>
      <c r="F3168" s="882"/>
    </row>
    <row r="3169" spans="1:6" ht="20.25">
      <c r="A3169" s="887"/>
      <c r="B3169" s="885" t="s">
        <v>34</v>
      </c>
      <c r="C3169" s="885" t="s">
        <v>19</v>
      </c>
      <c r="D3169" s="1043">
        <v>41882</v>
      </c>
      <c r="E3169" s="1018">
        <v>4490</v>
      </c>
      <c r="F3169" s="882"/>
    </row>
    <row r="3170" spans="1:6" ht="21">
      <c r="A3170" s="885"/>
      <c r="B3170" s="885" t="s">
        <v>34</v>
      </c>
      <c r="C3170" s="885" t="s">
        <v>19</v>
      </c>
      <c r="D3170" s="1043">
        <v>43190</v>
      </c>
      <c r="E3170" s="1198">
        <v>135614</v>
      </c>
      <c r="F3170" s="1217">
        <v>3667</v>
      </c>
    </row>
    <row r="3171" spans="1:6" ht="21">
      <c r="A3171" s="885"/>
      <c r="B3171" s="885" t="s">
        <v>34</v>
      </c>
      <c r="C3171" s="885" t="s">
        <v>19</v>
      </c>
      <c r="D3171" s="886">
        <v>43250</v>
      </c>
      <c r="E3171" s="889">
        <v>81077</v>
      </c>
      <c r="F3171" s="1217" t="s">
        <v>817</v>
      </c>
    </row>
    <row r="3172" spans="1:6" ht="20.25">
      <c r="A3172" s="885"/>
      <c r="B3172" s="885"/>
      <c r="C3172" s="885"/>
      <c r="D3172" s="886"/>
      <c r="E3172" s="889"/>
      <c r="F3172" s="882"/>
    </row>
    <row r="3173" spans="1:6" ht="20.25">
      <c r="A3173" s="885"/>
      <c r="B3173" s="885"/>
      <c r="C3173" s="885"/>
      <c r="D3173" s="886"/>
      <c r="E3173" s="889"/>
      <c r="F3173" s="882"/>
    </row>
    <row r="3174" spans="1:6" ht="20.25">
      <c r="A3174" s="885"/>
      <c r="B3174" s="885"/>
      <c r="C3174" s="885"/>
      <c r="D3174" s="886"/>
      <c r="E3174" s="889"/>
      <c r="F3174" s="882"/>
    </row>
    <row r="3175" spans="1:6" ht="20.25">
      <c r="A3175" s="885"/>
      <c r="B3175" s="885"/>
      <c r="C3175" s="885"/>
      <c r="D3175" s="886"/>
      <c r="E3175" s="889"/>
      <c r="F3175" s="882"/>
    </row>
    <row r="3176" spans="1:6" ht="20.25">
      <c r="A3176" s="887"/>
      <c r="B3176" s="885"/>
      <c r="C3176" s="885"/>
      <c r="D3176" s="886"/>
      <c r="E3176" s="889"/>
      <c r="F3176" s="882"/>
    </row>
    <row r="3177" spans="1:6" ht="20.25">
      <c r="A3177" s="887"/>
      <c r="B3177" s="885"/>
      <c r="C3177" s="885"/>
      <c r="D3177" s="886"/>
      <c r="E3177" s="889"/>
      <c r="F3177" s="882"/>
    </row>
    <row r="3178" spans="1:6" ht="20.25">
      <c r="A3178" s="887"/>
      <c r="B3178" s="885"/>
      <c r="C3178" s="885"/>
      <c r="D3178" s="886"/>
      <c r="E3178" s="965"/>
      <c r="F3178" s="882"/>
    </row>
    <row r="3179" spans="1:6" ht="20.25">
      <c r="A3179" s="887"/>
      <c r="B3179" s="885"/>
      <c r="C3179" s="885"/>
      <c r="D3179" s="886"/>
      <c r="E3179" s="889"/>
      <c r="F3179" s="882"/>
    </row>
    <row r="3180" spans="1:6" ht="20.25">
      <c r="A3180" s="885"/>
      <c r="B3180" s="923"/>
      <c r="C3180" s="885"/>
      <c r="D3180" s="924"/>
      <c r="E3180" s="925"/>
      <c r="F3180" s="882"/>
    </row>
    <row r="3181" spans="1:6" ht="20.25">
      <c r="A3181" s="885"/>
      <c r="B3181" s="923"/>
      <c r="C3181" s="885"/>
      <c r="D3181" s="924"/>
      <c r="E3181" s="925"/>
      <c r="F3181" s="882"/>
    </row>
    <row r="3182" spans="1:6" ht="20.25">
      <c r="A3182" s="885"/>
      <c r="B3182" s="923"/>
      <c r="C3182" s="885"/>
      <c r="D3182" s="924"/>
      <c r="E3182" s="925"/>
      <c r="F3182" s="882"/>
    </row>
    <row r="3183" spans="1:6" ht="20.25">
      <c r="A3183" s="885"/>
      <c r="B3183" s="923"/>
      <c r="C3183" s="885"/>
      <c r="D3183" s="924"/>
      <c r="E3183" s="925"/>
    </row>
    <row r="3184" spans="1:6" ht="20.25">
      <c r="A3184" s="885"/>
      <c r="B3184" s="923"/>
      <c r="C3184" s="885"/>
      <c r="D3184" s="924"/>
      <c r="E3184" s="925"/>
    </row>
    <row r="3185" spans="1:6" ht="20.25">
      <c r="A3185" s="885"/>
      <c r="B3185" s="923"/>
      <c r="C3185" s="885"/>
      <c r="D3185" s="924"/>
      <c r="E3185" s="925"/>
    </row>
    <row r="3186" spans="1:6" ht="20.25">
      <c r="A3186" s="885"/>
      <c r="B3186" s="923"/>
      <c r="C3186" s="885"/>
      <c r="D3186" s="924"/>
      <c r="E3186" s="925"/>
    </row>
    <row r="3187" spans="1:6" ht="20.25">
      <c r="A3187" s="885"/>
      <c r="B3187" s="923"/>
      <c r="C3187" s="885"/>
      <c r="D3187" s="924"/>
      <c r="E3187" s="925"/>
    </row>
    <row r="3188" spans="1:6" ht="20.25">
      <c r="A3188" s="926"/>
      <c r="B3188" s="927"/>
      <c r="C3188" s="926"/>
      <c r="D3188" s="928"/>
      <c r="E3188" s="929"/>
    </row>
    <row r="3189" spans="1:6" ht="20.25">
      <c r="A3189" s="913"/>
      <c r="B3189" s="930"/>
      <c r="C3189" s="913"/>
      <c r="D3189" s="928"/>
      <c r="E3189" s="929"/>
    </row>
    <row r="3190" spans="1:6" ht="20.25">
      <c r="A3190" s="931"/>
      <c r="B3190" s="932"/>
      <c r="C3190" s="1238" t="s">
        <v>801</v>
      </c>
      <c r="D3190" s="1239"/>
      <c r="E3190" s="941">
        <v>145069</v>
      </c>
    </row>
    <row r="3191" spans="1:6" ht="20.25">
      <c r="A3191" s="934" t="s">
        <v>23</v>
      </c>
      <c r="B3191" s="921"/>
      <c r="C3191" s="921"/>
      <c r="D3191" s="921"/>
      <c r="E3191" s="921"/>
    </row>
    <row r="3192" spans="1:6" ht="20.25">
      <c r="A3192" s="902" t="s">
        <v>0</v>
      </c>
      <c r="B3192" s="921"/>
      <c r="C3192" s="921"/>
      <c r="D3192" s="921"/>
      <c r="E3192" s="921"/>
    </row>
    <row r="3193" spans="1:6" ht="20.25">
      <c r="A3193" s="902" t="s">
        <v>1</v>
      </c>
      <c r="B3193" s="932"/>
      <c r="C3193" s="932"/>
      <c r="D3193" s="932"/>
      <c r="E3193" s="932"/>
    </row>
    <row r="3194" spans="1:6" ht="20.25">
      <c r="A3194" s="902"/>
      <c r="B3194" s="903"/>
      <c r="C3194" s="903"/>
      <c r="D3194" s="904"/>
      <c r="E3194" s="905"/>
    </row>
    <row r="3195" spans="1:6" ht="20.25">
      <c r="A3195" s="902"/>
      <c r="B3195" s="903"/>
      <c r="C3195" s="902" t="s">
        <v>2</v>
      </c>
      <c r="D3195" s="904"/>
      <c r="E3195" s="904"/>
    </row>
    <row r="3196" spans="1:6" ht="20.25">
      <c r="A3196" s="902" t="s">
        <v>3</v>
      </c>
      <c r="B3196" s="906"/>
      <c r="C3196" s="903"/>
      <c r="D3196" s="905"/>
      <c r="E3196" s="905"/>
    </row>
    <row r="3197" spans="1:6" ht="20.25">
      <c r="A3197" s="904"/>
      <c r="B3197" s="906"/>
      <c r="C3197" s="903"/>
      <c r="D3197" s="905"/>
      <c r="E3197" s="905"/>
    </row>
    <row r="3198" spans="1:6" ht="20.25">
      <c r="A3198" s="904" t="s">
        <v>313</v>
      </c>
      <c r="B3198" s="906"/>
      <c r="C3198" s="903"/>
      <c r="D3198" s="905"/>
      <c r="E3198" s="905"/>
    </row>
    <row r="3199" spans="1:6" ht="20.25">
      <c r="A3199" s="904" t="s">
        <v>5</v>
      </c>
      <c r="B3199" s="907"/>
      <c r="C3199" s="904"/>
      <c r="D3199" s="905"/>
      <c r="E3199" s="905"/>
      <c r="F3199" s="882"/>
    </row>
    <row r="3200" spans="1:6" ht="20.25">
      <c r="A3200" s="904" t="s">
        <v>6</v>
      </c>
      <c r="B3200" s="907"/>
      <c r="C3200" s="904"/>
      <c r="D3200" s="905"/>
      <c r="E3200" s="905"/>
      <c r="F3200" s="882"/>
    </row>
    <row r="3201" spans="1:6" ht="20.25">
      <c r="A3201" s="908" t="s">
        <v>7</v>
      </c>
      <c r="B3201" s="909" t="s">
        <v>8</v>
      </c>
      <c r="C3201" s="1238" t="s">
        <v>9</v>
      </c>
      <c r="D3201" s="1240"/>
      <c r="E3201" s="908" t="s">
        <v>10</v>
      </c>
      <c r="F3201" s="882"/>
    </row>
    <row r="3202" spans="1:6" ht="20.25">
      <c r="A3202" s="910"/>
      <c r="B3202" s="911" t="s">
        <v>11</v>
      </c>
      <c r="C3202" s="908"/>
      <c r="D3202" s="912"/>
      <c r="E3202" s="910" t="s">
        <v>12</v>
      </c>
      <c r="F3202" s="882"/>
    </row>
    <row r="3203" spans="1:6" ht="20.25">
      <c r="A3203" s="913"/>
      <c r="B3203" s="914"/>
      <c r="C3203" s="915" t="s">
        <v>13</v>
      </c>
      <c r="D3203" s="916" t="s">
        <v>14</v>
      </c>
      <c r="E3203" s="915"/>
      <c r="F3203" s="882"/>
    </row>
    <row r="3204" spans="1:6" ht="20.25">
      <c r="A3204" s="917" t="s">
        <v>314</v>
      </c>
      <c r="B3204" s="917" t="s">
        <v>26</v>
      </c>
      <c r="C3204" s="1032" t="s">
        <v>19</v>
      </c>
      <c r="D3204" s="1048">
        <v>40025</v>
      </c>
      <c r="E3204" s="1073">
        <v>-18799</v>
      </c>
      <c r="F3204" s="882"/>
    </row>
    <row r="3205" spans="1:6" ht="20.25">
      <c r="A3205" s="885"/>
      <c r="B3205" s="885" t="s">
        <v>16</v>
      </c>
      <c r="C3205" s="888" t="s">
        <v>17</v>
      </c>
      <c r="D3205" s="886">
        <v>40040</v>
      </c>
      <c r="E3205" s="1074">
        <v>400.2</v>
      </c>
      <c r="F3205" s="882"/>
    </row>
    <row r="3206" spans="1:6" ht="20.25">
      <c r="A3206" s="887"/>
      <c r="B3206" s="885" t="s">
        <v>26</v>
      </c>
      <c r="C3206" s="888" t="s">
        <v>19</v>
      </c>
      <c r="D3206" s="886">
        <v>40056</v>
      </c>
      <c r="E3206" s="1075">
        <v>-13501.2</v>
      </c>
      <c r="F3206" s="882"/>
    </row>
    <row r="3207" spans="1:6" ht="20.25">
      <c r="A3207" s="887"/>
      <c r="B3207" s="885" t="s">
        <v>26</v>
      </c>
      <c r="C3207" s="885" t="s">
        <v>19</v>
      </c>
      <c r="D3207" s="886">
        <v>40117</v>
      </c>
      <c r="E3207" s="1075">
        <v>-18100</v>
      </c>
      <c r="F3207" s="882"/>
    </row>
    <row r="3208" spans="1:6" ht="20.25">
      <c r="A3208" s="887"/>
      <c r="B3208" s="885" t="s">
        <v>26</v>
      </c>
      <c r="C3208" s="885" t="s">
        <v>19</v>
      </c>
      <c r="D3208" s="886">
        <v>40147</v>
      </c>
      <c r="E3208" s="1075">
        <v>-4401.5</v>
      </c>
      <c r="F3208" s="882"/>
    </row>
    <row r="3209" spans="1:6" ht="20.25">
      <c r="A3209" s="887"/>
      <c r="B3209" s="885" t="s">
        <v>16</v>
      </c>
      <c r="C3209" s="885" t="s">
        <v>19</v>
      </c>
      <c r="D3209" s="886">
        <v>40178</v>
      </c>
      <c r="E3209" s="1074">
        <v>3563</v>
      </c>
      <c r="F3209" s="882"/>
    </row>
    <row r="3210" spans="1:6" ht="20.25">
      <c r="A3210" s="887"/>
      <c r="B3210" s="885" t="s">
        <v>26</v>
      </c>
      <c r="C3210" s="885" t="s">
        <v>19</v>
      </c>
      <c r="D3210" s="963">
        <v>40421</v>
      </c>
      <c r="E3210" s="1075">
        <v>-540</v>
      </c>
      <c r="F3210" s="882"/>
    </row>
    <row r="3211" spans="1:6" ht="20.25">
      <c r="A3211" s="887"/>
      <c r="B3211" s="885" t="s">
        <v>16</v>
      </c>
      <c r="C3211" s="885" t="s">
        <v>17</v>
      </c>
      <c r="D3211" s="886">
        <v>40405</v>
      </c>
      <c r="E3211" s="1074">
        <v>300</v>
      </c>
      <c r="F3211" s="882"/>
    </row>
    <row r="3212" spans="1:6" ht="21">
      <c r="A3212" s="926"/>
      <c r="B3212" s="885" t="s">
        <v>34</v>
      </c>
      <c r="C3212" s="885" t="s">
        <v>17</v>
      </c>
      <c r="D3212" s="1043">
        <v>43205</v>
      </c>
      <c r="E3212" s="1215">
        <v>5329027</v>
      </c>
      <c r="F3212" s="1217">
        <v>3646</v>
      </c>
    </row>
    <row r="3213" spans="1:6" ht="21">
      <c r="A3213" s="887"/>
      <c r="B3213" s="885" t="s">
        <v>34</v>
      </c>
      <c r="C3213" s="885" t="s">
        <v>19</v>
      </c>
      <c r="D3213" s="886">
        <v>43250</v>
      </c>
      <c r="E3213" s="1074">
        <v>4204599</v>
      </c>
      <c r="F3213" s="1217" t="s">
        <v>817</v>
      </c>
    </row>
    <row r="3214" spans="1:6" ht="20.25">
      <c r="A3214" s="887"/>
      <c r="B3214" s="885"/>
      <c r="C3214" s="885"/>
      <c r="D3214" s="886"/>
      <c r="E3214" s="1074">
        <v>-1</v>
      </c>
      <c r="F3214" s="882"/>
    </row>
    <row r="3215" spans="1:6" ht="20.25">
      <c r="A3215" s="887"/>
      <c r="B3215" s="885"/>
      <c r="C3215" s="885"/>
      <c r="D3215" s="886"/>
      <c r="E3215" s="1074"/>
    </row>
    <row r="3216" spans="1:6" ht="20.25">
      <c r="A3216" s="885"/>
      <c r="B3216" s="885"/>
      <c r="C3216" s="885"/>
      <c r="D3216" s="886"/>
      <c r="E3216" s="965"/>
    </row>
    <row r="3217" spans="1:5" ht="20.25">
      <c r="A3217" s="885"/>
      <c r="B3217" s="885"/>
      <c r="C3217" s="885"/>
      <c r="D3217" s="886"/>
      <c r="E3217" s="965"/>
    </row>
    <row r="3218" spans="1:5" ht="20.25">
      <c r="A3218" s="887"/>
      <c r="B3218" s="885"/>
      <c r="C3218" s="885"/>
      <c r="D3218" s="886"/>
      <c r="E3218" s="965"/>
    </row>
    <row r="3219" spans="1:5" ht="20.25">
      <c r="A3219" s="887"/>
      <c r="B3219" s="885"/>
      <c r="C3219" s="885"/>
      <c r="D3219" s="886"/>
      <c r="E3219" s="965"/>
    </row>
    <row r="3220" spans="1:5" ht="20.25">
      <c r="A3220" s="887"/>
      <c r="B3220" s="885"/>
      <c r="C3220" s="885"/>
      <c r="D3220" s="886"/>
      <c r="E3220" s="965"/>
    </row>
    <row r="3221" spans="1:5" ht="20.25">
      <c r="A3221" s="887"/>
      <c r="B3221" s="923"/>
      <c r="C3221" s="885"/>
      <c r="D3221" s="922"/>
      <c r="E3221" s="965"/>
    </row>
    <row r="3222" spans="1:5" ht="20.25">
      <c r="A3222" s="887"/>
      <c r="B3222" s="923"/>
      <c r="C3222" s="885"/>
      <c r="D3222" s="922"/>
      <c r="E3222" s="965"/>
    </row>
    <row r="3223" spans="1:5" ht="20.25">
      <c r="A3223" s="887"/>
      <c r="B3223" s="923"/>
      <c r="C3223" s="885"/>
      <c r="D3223" s="922"/>
      <c r="E3223" s="965"/>
    </row>
    <row r="3224" spans="1:5" ht="20.25">
      <c r="A3224" s="887"/>
      <c r="B3224" s="923"/>
      <c r="C3224" s="885"/>
      <c r="D3224" s="922"/>
      <c r="E3224" s="965"/>
    </row>
    <row r="3225" spans="1:5" ht="20.25">
      <c r="A3225" s="885"/>
      <c r="B3225" s="923"/>
      <c r="C3225" s="885"/>
      <c r="D3225" s="924"/>
      <c r="E3225" s="925"/>
    </row>
    <row r="3226" spans="1:5" ht="20.25">
      <c r="A3226" s="885"/>
      <c r="B3226" s="923"/>
      <c r="C3226" s="885"/>
      <c r="D3226" s="924"/>
      <c r="E3226" s="925"/>
    </row>
    <row r="3227" spans="1:5" ht="20.25">
      <c r="A3227" s="885"/>
      <c r="B3227" s="923"/>
      <c r="C3227" s="885"/>
      <c r="D3227" s="924"/>
      <c r="E3227" s="925"/>
    </row>
    <row r="3228" spans="1:5" ht="20.25">
      <c r="A3228" s="885"/>
      <c r="B3228" s="923"/>
      <c r="C3228" s="885"/>
      <c r="D3228" s="924"/>
      <c r="E3228" s="925"/>
    </row>
    <row r="3229" spans="1:5" ht="20.25">
      <c r="A3229" s="926"/>
      <c r="B3229" s="927"/>
      <c r="C3229" s="926"/>
      <c r="D3229" s="928"/>
      <c r="E3229" s="929"/>
    </row>
    <row r="3230" spans="1:5" ht="20.25">
      <c r="A3230" s="913"/>
      <c r="B3230" s="930"/>
      <c r="C3230" s="913"/>
      <c r="D3230" s="928"/>
      <c r="E3230" s="929"/>
    </row>
    <row r="3231" spans="1:5" ht="20.25">
      <c r="A3231" s="931"/>
      <c r="B3231" s="932"/>
      <c r="C3231" s="1238" t="s">
        <v>801</v>
      </c>
      <c r="D3231" s="1239"/>
      <c r="E3231" s="1015">
        <v>9482546.5</v>
      </c>
    </row>
    <row r="3232" spans="1:5" ht="20.25">
      <c r="A3232" s="934" t="s">
        <v>23</v>
      </c>
      <c r="B3232" s="921"/>
      <c r="C3232" s="921"/>
      <c r="D3232" s="921"/>
      <c r="E3232" s="921"/>
    </row>
    <row r="3233" spans="1:5" ht="20.25">
      <c r="A3233" s="902" t="s">
        <v>0</v>
      </c>
      <c r="B3233" s="921"/>
      <c r="C3233" s="921"/>
      <c r="D3233" s="921"/>
      <c r="E3233" s="921"/>
    </row>
    <row r="3234" spans="1:5" ht="20.25">
      <c r="A3234" s="902" t="s">
        <v>1</v>
      </c>
      <c r="B3234" s="905"/>
      <c r="C3234" s="905"/>
      <c r="D3234" s="905"/>
      <c r="E3234" s="905"/>
    </row>
    <row r="3235" spans="1:5" ht="20.25">
      <c r="A3235" s="902"/>
      <c r="B3235" s="903"/>
      <c r="C3235" s="903"/>
      <c r="D3235" s="904"/>
      <c r="E3235" s="905"/>
    </row>
    <row r="3236" spans="1:5" ht="20.25">
      <c r="A3236" s="902"/>
      <c r="B3236" s="903"/>
      <c r="C3236" s="902" t="s">
        <v>2</v>
      </c>
      <c r="D3236" s="904"/>
      <c r="E3236" s="904"/>
    </row>
    <row r="3237" spans="1:5" ht="20.25">
      <c r="A3237" s="902" t="s">
        <v>3</v>
      </c>
      <c r="B3237" s="906"/>
      <c r="C3237" s="903"/>
      <c r="D3237" s="905"/>
      <c r="E3237" s="905"/>
    </row>
    <row r="3238" spans="1:5" ht="20.25">
      <c r="A3238" s="904"/>
      <c r="B3238" s="906"/>
      <c r="C3238" s="903"/>
      <c r="D3238" s="905"/>
      <c r="E3238" s="905"/>
    </row>
    <row r="3239" spans="1:5" ht="20.25">
      <c r="A3239" s="904" t="s">
        <v>315</v>
      </c>
      <c r="B3239" s="906"/>
      <c r="C3239" s="903"/>
      <c r="D3239" s="905"/>
      <c r="E3239" s="905"/>
    </row>
    <row r="3240" spans="1:5" ht="20.25">
      <c r="A3240" s="904" t="s">
        <v>5</v>
      </c>
      <c r="B3240" s="907"/>
      <c r="C3240" s="904"/>
      <c r="D3240" s="905"/>
      <c r="E3240" s="905"/>
    </row>
    <row r="3241" spans="1:5" ht="20.25">
      <c r="A3241" s="904" t="s">
        <v>6</v>
      </c>
      <c r="B3241" s="907"/>
      <c r="C3241" s="904"/>
      <c r="D3241" s="905"/>
      <c r="E3241" s="905"/>
    </row>
    <row r="3242" spans="1:5" ht="20.25">
      <c r="A3242" s="908" t="s">
        <v>7</v>
      </c>
      <c r="B3242" s="909" t="s">
        <v>8</v>
      </c>
      <c r="C3242" s="883" t="s">
        <v>9</v>
      </c>
      <c r="D3242" s="884"/>
      <c r="E3242" s="908" t="s">
        <v>10</v>
      </c>
    </row>
    <row r="3243" spans="1:5" ht="20.25">
      <c r="A3243" s="910"/>
      <c r="B3243" s="911" t="s">
        <v>11</v>
      </c>
      <c r="C3243" s="908"/>
      <c r="D3243" s="912"/>
      <c r="E3243" s="910" t="s">
        <v>12</v>
      </c>
    </row>
    <row r="3244" spans="1:5" ht="20.25">
      <c r="A3244" s="913"/>
      <c r="B3244" s="914"/>
      <c r="C3244" s="915" t="s">
        <v>13</v>
      </c>
      <c r="D3244" s="916" t="s">
        <v>14</v>
      </c>
      <c r="E3244" s="915"/>
    </row>
    <row r="3245" spans="1:5" ht="20.25">
      <c r="A3245" s="917" t="s">
        <v>316</v>
      </c>
      <c r="B3245" s="917" t="s">
        <v>26</v>
      </c>
      <c r="C3245" s="885" t="s">
        <v>19</v>
      </c>
      <c r="D3245" s="918">
        <v>39113</v>
      </c>
      <c r="E3245" s="970">
        <v>-7119.6</v>
      </c>
    </row>
    <row r="3246" spans="1:5" ht="20.25">
      <c r="A3246" s="885"/>
      <c r="B3246" s="885" t="s">
        <v>26</v>
      </c>
      <c r="C3246" s="885" t="s">
        <v>19</v>
      </c>
      <c r="D3246" s="886">
        <v>39416</v>
      </c>
      <c r="E3246" s="965">
        <v>-199.9</v>
      </c>
    </row>
    <row r="3247" spans="1:5" ht="20.25">
      <c r="A3247" s="885"/>
      <c r="B3247" s="885" t="s">
        <v>26</v>
      </c>
      <c r="C3247" s="885" t="s">
        <v>17</v>
      </c>
      <c r="D3247" s="886">
        <v>39553</v>
      </c>
      <c r="E3247" s="965">
        <v>-800</v>
      </c>
    </row>
    <row r="3248" spans="1:5" ht="20.25">
      <c r="A3248" s="885"/>
      <c r="B3248" s="885" t="s">
        <v>16</v>
      </c>
      <c r="C3248" s="885" t="s">
        <v>19</v>
      </c>
      <c r="D3248" s="886">
        <v>39599</v>
      </c>
      <c r="E3248" s="889">
        <v>850</v>
      </c>
    </row>
    <row r="3249" spans="1:6" ht="20.25">
      <c r="A3249" s="885"/>
      <c r="B3249" s="885" t="s">
        <v>16</v>
      </c>
      <c r="C3249" s="885" t="s">
        <v>19</v>
      </c>
      <c r="D3249" s="886">
        <v>39629</v>
      </c>
      <c r="E3249" s="889">
        <v>12531.27</v>
      </c>
    </row>
    <row r="3250" spans="1:6" ht="20.25">
      <c r="A3250" s="885"/>
      <c r="B3250" s="885" t="s">
        <v>16</v>
      </c>
      <c r="C3250" s="885" t="s">
        <v>17</v>
      </c>
      <c r="D3250" s="886">
        <v>39675</v>
      </c>
      <c r="E3250" s="889">
        <v>9294</v>
      </c>
    </row>
    <row r="3251" spans="1:6" ht="20.25">
      <c r="A3251" s="885"/>
      <c r="B3251" s="885" t="s">
        <v>16</v>
      </c>
      <c r="C3251" s="885" t="s">
        <v>19</v>
      </c>
      <c r="D3251" s="886">
        <v>39721</v>
      </c>
      <c r="E3251" s="889">
        <v>69.430000000000007</v>
      </c>
    </row>
    <row r="3252" spans="1:6" ht="20.25">
      <c r="A3252" s="885"/>
      <c r="B3252" s="885" t="s">
        <v>16</v>
      </c>
      <c r="C3252" s="885" t="s">
        <v>19</v>
      </c>
      <c r="D3252" s="886">
        <v>39752</v>
      </c>
      <c r="E3252" s="889">
        <v>140</v>
      </c>
    </row>
    <row r="3253" spans="1:6" ht="20.25">
      <c r="A3253" s="885"/>
      <c r="B3253" s="885" t="s">
        <v>16</v>
      </c>
      <c r="C3253" s="885" t="s">
        <v>17</v>
      </c>
      <c r="D3253" s="886">
        <v>39797</v>
      </c>
      <c r="E3253" s="889">
        <v>1123.92</v>
      </c>
    </row>
    <row r="3254" spans="1:6" ht="20.25">
      <c r="A3254" s="885"/>
      <c r="B3254" s="885" t="s">
        <v>26</v>
      </c>
      <c r="C3254" s="885" t="s">
        <v>19</v>
      </c>
      <c r="D3254" s="886">
        <v>39813</v>
      </c>
      <c r="E3254" s="965">
        <v>-2027.7</v>
      </c>
    </row>
    <row r="3255" spans="1:6" ht="20.25">
      <c r="A3255" s="885"/>
      <c r="B3255" s="885" t="s">
        <v>16</v>
      </c>
      <c r="C3255" s="885" t="s">
        <v>19</v>
      </c>
      <c r="D3255" s="886">
        <v>39903</v>
      </c>
      <c r="E3255" s="889">
        <v>36.5</v>
      </c>
    </row>
    <row r="3256" spans="1:6" ht="20.25">
      <c r="A3256" s="885"/>
      <c r="B3256" s="885" t="s">
        <v>34</v>
      </c>
      <c r="C3256" s="885" t="s">
        <v>19</v>
      </c>
      <c r="D3256" s="886">
        <v>39964</v>
      </c>
      <c r="E3256" s="965">
        <v>-999.4</v>
      </c>
    </row>
    <row r="3257" spans="1:6" ht="20.25">
      <c r="A3257" s="885"/>
      <c r="B3257" s="885" t="s">
        <v>34</v>
      </c>
      <c r="C3257" s="885" t="s">
        <v>17</v>
      </c>
      <c r="D3257" s="886">
        <v>39979</v>
      </c>
      <c r="E3257" s="889">
        <v>3008</v>
      </c>
    </row>
    <row r="3258" spans="1:6" ht="20.25">
      <c r="A3258" s="885"/>
      <c r="B3258" s="885" t="s">
        <v>16</v>
      </c>
      <c r="C3258" s="885" t="s">
        <v>19</v>
      </c>
      <c r="D3258" s="886">
        <v>40025</v>
      </c>
      <c r="E3258" s="889">
        <v>4030</v>
      </c>
    </row>
    <row r="3259" spans="1:6" ht="20.25">
      <c r="A3259" s="887"/>
      <c r="B3259" s="885" t="s">
        <v>106</v>
      </c>
      <c r="C3259" s="885" t="s">
        <v>317</v>
      </c>
      <c r="D3259" s="886">
        <v>40004</v>
      </c>
      <c r="E3259" s="965">
        <v>-83440</v>
      </c>
    </row>
    <row r="3260" spans="1:6" ht="20.25">
      <c r="A3260" s="887"/>
      <c r="B3260" s="885" t="s">
        <v>118</v>
      </c>
      <c r="C3260" s="885" t="s">
        <v>318</v>
      </c>
      <c r="D3260" s="886">
        <v>40004</v>
      </c>
      <c r="E3260" s="965">
        <v>-29260</v>
      </c>
    </row>
    <row r="3261" spans="1:6" ht="20.25">
      <c r="A3261" s="887"/>
      <c r="B3261" s="885" t="s">
        <v>26</v>
      </c>
      <c r="C3261" s="885" t="s">
        <v>17</v>
      </c>
      <c r="D3261" s="886">
        <v>40071</v>
      </c>
      <c r="E3261" s="965">
        <v>-812</v>
      </c>
    </row>
    <row r="3262" spans="1:6" ht="20.25">
      <c r="A3262" s="887"/>
      <c r="B3262" s="885" t="s">
        <v>26</v>
      </c>
      <c r="C3262" s="885" t="s">
        <v>19</v>
      </c>
      <c r="D3262" s="886">
        <v>40117</v>
      </c>
      <c r="E3262" s="965">
        <v>-9000</v>
      </c>
    </row>
    <row r="3263" spans="1:6" ht="20.25">
      <c r="A3263" s="887"/>
      <c r="B3263" s="885" t="s">
        <v>16</v>
      </c>
      <c r="C3263" s="885" t="s">
        <v>19</v>
      </c>
      <c r="D3263" s="886">
        <v>40268</v>
      </c>
      <c r="E3263" s="965">
        <v>-763.7</v>
      </c>
      <c r="F3263" s="882"/>
    </row>
    <row r="3264" spans="1:6" ht="20.25">
      <c r="A3264" s="885"/>
      <c r="B3264" s="885" t="s">
        <v>28</v>
      </c>
      <c r="C3264" s="885" t="s">
        <v>19</v>
      </c>
      <c r="D3264" s="886">
        <v>40908</v>
      </c>
      <c r="E3264" s="1012">
        <v>2280</v>
      </c>
      <c r="F3264" s="882"/>
    </row>
    <row r="3265" spans="1:6" ht="20.25">
      <c r="A3265" s="885"/>
      <c r="B3265" s="885" t="s">
        <v>28</v>
      </c>
      <c r="C3265" s="885" t="s">
        <v>17</v>
      </c>
      <c r="D3265" s="886">
        <v>43131</v>
      </c>
      <c r="E3265" s="929">
        <v>240161</v>
      </c>
      <c r="F3265" s="882"/>
    </row>
    <row r="3266" spans="1:6" ht="21">
      <c r="A3266" s="885"/>
      <c r="B3266" s="885" t="s">
        <v>18</v>
      </c>
      <c r="C3266" s="885" t="s">
        <v>17</v>
      </c>
      <c r="D3266" s="1043">
        <v>43235</v>
      </c>
      <c r="E3266" s="929">
        <v>1522622</v>
      </c>
      <c r="F3266" s="1217" t="s">
        <v>817</v>
      </c>
    </row>
    <row r="3267" spans="1:6" ht="21">
      <c r="A3267" s="885"/>
      <c r="B3267" s="885" t="s">
        <v>18</v>
      </c>
      <c r="C3267" s="885" t="s">
        <v>19</v>
      </c>
      <c r="D3267" s="1043">
        <v>43250</v>
      </c>
      <c r="E3267" s="929">
        <v>2650225</v>
      </c>
      <c r="F3267" s="1217" t="s">
        <v>825</v>
      </c>
    </row>
    <row r="3268" spans="1:6" ht="20.25">
      <c r="A3268" s="885"/>
      <c r="B3268" s="885"/>
      <c r="C3268" s="885"/>
      <c r="D3268" s="886"/>
      <c r="E3268" s="929"/>
      <c r="F3268" s="882"/>
    </row>
    <row r="3269" spans="1:6" ht="20.25">
      <c r="A3269" s="926"/>
      <c r="B3269" s="885"/>
      <c r="C3269" s="885"/>
      <c r="D3269" s="886"/>
      <c r="E3269" s="929"/>
      <c r="F3269" s="882"/>
    </row>
    <row r="3270" spans="1:6" ht="20.25">
      <c r="A3270" s="885"/>
      <c r="B3270" s="885"/>
      <c r="C3270" s="885"/>
      <c r="D3270" s="886"/>
      <c r="E3270" s="929"/>
      <c r="F3270" s="882"/>
    </row>
    <row r="3271" spans="1:6" ht="20.25">
      <c r="A3271" s="913"/>
      <c r="B3271" s="946"/>
      <c r="C3271" s="885"/>
      <c r="D3271" s="886"/>
      <c r="E3271" s="929"/>
      <c r="F3271" s="882"/>
    </row>
    <row r="3272" spans="1:6" ht="20.25">
      <c r="A3272" s="931"/>
      <c r="B3272" s="932"/>
      <c r="C3272" s="1238" t="s">
        <v>801</v>
      </c>
      <c r="D3272" s="1239"/>
      <c r="E3272" s="1015">
        <v>4311948.82</v>
      </c>
      <c r="F3272" s="882"/>
    </row>
    <row r="3273" spans="1:6" ht="20.25">
      <c r="A3273" s="934" t="s">
        <v>23</v>
      </c>
      <c r="B3273" s="921"/>
      <c r="C3273" s="921"/>
      <c r="D3273" s="921"/>
      <c r="E3273" s="921"/>
      <c r="F3273" s="882"/>
    </row>
    <row r="3274" spans="1:6" ht="20.25">
      <c r="A3274" s="902" t="s">
        <v>0</v>
      </c>
      <c r="B3274" s="921"/>
      <c r="C3274" s="921"/>
      <c r="D3274" s="921"/>
      <c r="E3274" s="921"/>
      <c r="F3274" s="882"/>
    </row>
    <row r="3275" spans="1:6" ht="20.25">
      <c r="A3275" s="902" t="s">
        <v>1</v>
      </c>
      <c r="B3275" s="905"/>
      <c r="C3275" s="905"/>
      <c r="D3275" s="905"/>
      <c r="E3275" s="905"/>
      <c r="F3275" s="882"/>
    </row>
    <row r="3276" spans="1:6" ht="20.25">
      <c r="A3276" s="902"/>
      <c r="B3276" s="903"/>
      <c r="C3276" s="903"/>
      <c r="D3276" s="904"/>
      <c r="E3276" s="905"/>
      <c r="F3276" s="882"/>
    </row>
    <row r="3277" spans="1:6" ht="20.25">
      <c r="A3277" s="902"/>
      <c r="B3277" s="903"/>
      <c r="C3277" s="902" t="s">
        <v>2</v>
      </c>
      <c r="D3277" s="904"/>
      <c r="E3277" s="904"/>
      <c r="F3277" s="882"/>
    </row>
    <row r="3278" spans="1:6" ht="20.25">
      <c r="A3278" s="902" t="s">
        <v>3</v>
      </c>
      <c r="B3278" s="906"/>
      <c r="C3278" s="903"/>
      <c r="D3278" s="905"/>
      <c r="E3278" s="905"/>
      <c r="F3278" s="882"/>
    </row>
    <row r="3279" spans="1:6" ht="20.25">
      <c r="A3279" s="904"/>
      <c r="B3279" s="906"/>
      <c r="C3279" s="903"/>
      <c r="D3279" s="905"/>
      <c r="E3279" s="905"/>
    </row>
    <row r="3280" spans="1:6" ht="20.25">
      <c r="A3280" s="904" t="s">
        <v>319</v>
      </c>
      <c r="B3280" s="906"/>
      <c r="C3280" s="903"/>
      <c r="D3280" s="905"/>
      <c r="E3280" s="905"/>
    </row>
    <row r="3281" spans="1:6" ht="20.25">
      <c r="A3281" s="904" t="s">
        <v>5</v>
      </c>
      <c r="B3281" s="907"/>
      <c r="C3281" s="904"/>
      <c r="D3281" s="905"/>
      <c r="E3281" s="905"/>
    </row>
    <row r="3282" spans="1:6" ht="20.25">
      <c r="A3282" s="904" t="s">
        <v>6</v>
      </c>
      <c r="B3282" s="907"/>
      <c r="C3282" s="904"/>
      <c r="D3282" s="905"/>
      <c r="E3282" s="905"/>
    </row>
    <row r="3283" spans="1:6" ht="20.25">
      <c r="A3283" s="908" t="s">
        <v>7</v>
      </c>
      <c r="B3283" s="909" t="s">
        <v>8</v>
      </c>
      <c r="C3283" s="883" t="s">
        <v>9</v>
      </c>
      <c r="D3283" s="884"/>
      <c r="E3283" s="908" t="s">
        <v>10</v>
      </c>
    </row>
    <row r="3284" spans="1:6" ht="20.25">
      <c r="A3284" s="910"/>
      <c r="B3284" s="911" t="s">
        <v>11</v>
      </c>
      <c r="C3284" s="908"/>
      <c r="D3284" s="912"/>
      <c r="E3284" s="910" t="s">
        <v>12</v>
      </c>
    </row>
    <row r="3285" spans="1:6" ht="20.25">
      <c r="A3285" s="913"/>
      <c r="B3285" s="914"/>
      <c r="C3285" s="915" t="s">
        <v>13</v>
      </c>
      <c r="D3285" s="916" t="s">
        <v>14</v>
      </c>
      <c r="E3285" s="915"/>
    </row>
    <row r="3286" spans="1:6" ht="20.25">
      <c r="A3286" s="917" t="s">
        <v>320</v>
      </c>
      <c r="B3286" s="917" t="s">
        <v>26</v>
      </c>
      <c r="C3286" s="888" t="s">
        <v>17</v>
      </c>
      <c r="D3286" s="918">
        <v>39128</v>
      </c>
      <c r="E3286" s="1073">
        <v>-386.1</v>
      </c>
    </row>
    <row r="3287" spans="1:6" ht="20.25">
      <c r="A3287" s="885"/>
      <c r="B3287" s="885" t="s">
        <v>26</v>
      </c>
      <c r="C3287" s="888" t="s">
        <v>17</v>
      </c>
      <c r="D3287" s="886">
        <v>39325</v>
      </c>
      <c r="E3287" s="1075">
        <v>-2154.64</v>
      </c>
    </row>
    <row r="3288" spans="1:6" ht="20.25">
      <c r="A3288" s="885"/>
      <c r="B3288" s="885" t="s">
        <v>16</v>
      </c>
      <c r="C3288" s="885" t="s">
        <v>19</v>
      </c>
      <c r="D3288" s="886">
        <v>39506</v>
      </c>
      <c r="E3288" s="1074">
        <v>60</v>
      </c>
    </row>
    <row r="3289" spans="1:6" ht="20.25">
      <c r="A3289" s="885"/>
      <c r="B3289" s="885" t="s">
        <v>26</v>
      </c>
      <c r="C3289" s="888" t="s">
        <v>17</v>
      </c>
      <c r="D3289" s="886">
        <v>39675</v>
      </c>
      <c r="E3289" s="1075">
        <v>-27507</v>
      </c>
    </row>
    <row r="3290" spans="1:6" ht="20.25">
      <c r="A3290" s="885"/>
      <c r="B3290" s="885" t="s">
        <v>26</v>
      </c>
      <c r="C3290" s="885" t="s">
        <v>19</v>
      </c>
      <c r="D3290" s="886">
        <v>39691</v>
      </c>
      <c r="E3290" s="1075">
        <v>-2398</v>
      </c>
    </row>
    <row r="3291" spans="1:6" ht="20.25">
      <c r="A3291" s="885"/>
      <c r="B3291" s="885" t="s">
        <v>16</v>
      </c>
      <c r="C3291" s="885" t="s">
        <v>19</v>
      </c>
      <c r="D3291" s="886">
        <v>39752</v>
      </c>
      <c r="E3291" s="1076">
        <v>341</v>
      </c>
    </row>
    <row r="3292" spans="1:6" ht="20.25">
      <c r="A3292" s="885"/>
      <c r="B3292" s="885" t="s">
        <v>26</v>
      </c>
      <c r="C3292" s="885" t="s">
        <v>19</v>
      </c>
      <c r="D3292" s="886">
        <v>39752</v>
      </c>
      <c r="E3292" s="1075">
        <v>-634.85</v>
      </c>
    </row>
    <row r="3293" spans="1:6" ht="20.25">
      <c r="A3293" s="885"/>
      <c r="B3293" s="885" t="s">
        <v>26</v>
      </c>
      <c r="C3293" s="888" t="s">
        <v>17</v>
      </c>
      <c r="D3293" s="886">
        <v>39767</v>
      </c>
      <c r="E3293" s="1075">
        <v>-7236.2</v>
      </c>
    </row>
    <row r="3294" spans="1:6" ht="20.25">
      <c r="A3294" s="885"/>
      <c r="B3294" s="885" t="s">
        <v>26</v>
      </c>
      <c r="C3294" s="885" t="s">
        <v>19</v>
      </c>
      <c r="D3294" s="886">
        <v>39782</v>
      </c>
      <c r="E3294" s="1075">
        <v>-300</v>
      </c>
    </row>
    <row r="3295" spans="1:6" ht="20.25">
      <c r="A3295" s="885"/>
      <c r="B3295" s="885" t="s">
        <v>16</v>
      </c>
      <c r="C3295" s="888" t="s">
        <v>17</v>
      </c>
      <c r="D3295" s="886">
        <v>39797</v>
      </c>
      <c r="E3295" s="1074">
        <v>5096</v>
      </c>
      <c r="F3295" s="882"/>
    </row>
    <row r="3296" spans="1:6" ht="20.25">
      <c r="A3296" s="885"/>
      <c r="B3296" s="885" t="s">
        <v>16</v>
      </c>
      <c r="C3296" s="888" t="s">
        <v>17</v>
      </c>
      <c r="D3296" s="886">
        <v>39887</v>
      </c>
      <c r="E3296" s="1074">
        <v>20600</v>
      </c>
      <c r="F3296" s="882"/>
    </row>
    <row r="3297" spans="1:6" ht="20.25">
      <c r="A3297" s="887"/>
      <c r="B3297" s="885" t="s">
        <v>16</v>
      </c>
      <c r="C3297" s="885" t="s">
        <v>19</v>
      </c>
      <c r="D3297" s="886">
        <v>39903</v>
      </c>
      <c r="E3297" s="1074">
        <v>540.54999999999995</v>
      </c>
      <c r="F3297" s="882"/>
    </row>
    <row r="3298" spans="1:6" ht="20.25">
      <c r="A3298" s="887"/>
      <c r="B3298" s="885" t="s">
        <v>16</v>
      </c>
      <c r="C3298" s="888" t="s">
        <v>17</v>
      </c>
      <c r="D3298" s="886">
        <v>39948</v>
      </c>
      <c r="E3298" s="1074">
        <v>6498</v>
      </c>
      <c r="F3298" s="882"/>
    </row>
    <row r="3299" spans="1:6" ht="20.25">
      <c r="A3299" s="887"/>
      <c r="B3299" s="885" t="s">
        <v>16</v>
      </c>
      <c r="C3299" s="885" t="s">
        <v>19</v>
      </c>
      <c r="D3299" s="886">
        <v>39964</v>
      </c>
      <c r="E3299" s="1074">
        <v>859.12</v>
      </c>
      <c r="F3299" s="882"/>
    </row>
    <row r="3300" spans="1:6" ht="20.25">
      <c r="A3300" s="887"/>
      <c r="B3300" s="885" t="s">
        <v>16</v>
      </c>
      <c r="C3300" s="885" t="s">
        <v>19</v>
      </c>
      <c r="D3300" s="886">
        <v>39994</v>
      </c>
      <c r="E3300" s="1076">
        <v>4964</v>
      </c>
      <c r="F3300" s="882"/>
    </row>
    <row r="3301" spans="1:6" ht="20.25">
      <c r="A3301" s="887"/>
      <c r="B3301" s="885" t="s">
        <v>16</v>
      </c>
      <c r="C3301" s="888" t="s">
        <v>17</v>
      </c>
      <c r="D3301" s="963">
        <v>40009</v>
      </c>
      <c r="E3301" s="1074">
        <v>601</v>
      </c>
      <c r="F3301" s="882"/>
    </row>
    <row r="3302" spans="1:6" ht="20.25">
      <c r="A3302" s="887"/>
      <c r="B3302" s="885" t="s">
        <v>16</v>
      </c>
      <c r="C3302" s="885" t="s">
        <v>19</v>
      </c>
      <c r="D3302" s="886">
        <v>40025</v>
      </c>
      <c r="E3302" s="1074">
        <v>128.5</v>
      </c>
      <c r="F3302" s="882"/>
    </row>
    <row r="3303" spans="1:6" ht="20.25">
      <c r="A3303" s="885"/>
      <c r="B3303" s="885" t="s">
        <v>16</v>
      </c>
      <c r="C3303" s="888" t="s">
        <v>17</v>
      </c>
      <c r="D3303" s="886">
        <v>40040</v>
      </c>
      <c r="E3303" s="1074">
        <v>9403</v>
      </c>
      <c r="F3303" s="882"/>
    </row>
    <row r="3304" spans="1:6" ht="20.25">
      <c r="A3304" s="887"/>
      <c r="B3304" s="885" t="s">
        <v>16</v>
      </c>
      <c r="C3304" s="885" t="s">
        <v>17</v>
      </c>
      <c r="D3304" s="886">
        <v>40071</v>
      </c>
      <c r="E3304" s="1074">
        <v>1100</v>
      </c>
      <c r="F3304" s="882"/>
    </row>
    <row r="3305" spans="1:6" ht="20.25">
      <c r="A3305" s="887"/>
      <c r="B3305" s="885" t="s">
        <v>16</v>
      </c>
      <c r="C3305" s="885" t="s">
        <v>19</v>
      </c>
      <c r="D3305" s="886">
        <v>40178</v>
      </c>
      <c r="E3305" s="1074">
        <v>410</v>
      </c>
      <c r="F3305" s="882"/>
    </row>
    <row r="3306" spans="1:6" ht="21">
      <c r="A3306" s="926"/>
      <c r="B3306" s="885" t="s">
        <v>18</v>
      </c>
      <c r="C3306" s="885" t="s">
        <v>19</v>
      </c>
      <c r="D3306" s="1043">
        <v>43190</v>
      </c>
      <c r="E3306" s="1197">
        <v>-135614</v>
      </c>
      <c r="F3306" s="1217">
        <v>3663</v>
      </c>
    </row>
    <row r="3307" spans="1:6" ht="21">
      <c r="A3307" s="926"/>
      <c r="B3307" s="885" t="s">
        <v>18</v>
      </c>
      <c r="C3307" s="885" t="s">
        <v>19</v>
      </c>
      <c r="D3307" s="1043">
        <v>43250</v>
      </c>
      <c r="E3307" s="1086">
        <v>3247075</v>
      </c>
      <c r="F3307" s="1217" t="s">
        <v>817</v>
      </c>
    </row>
    <row r="3308" spans="1:6" ht="20.25">
      <c r="A3308" s="926"/>
      <c r="B3308" s="885"/>
      <c r="C3308" s="885"/>
      <c r="D3308" s="922"/>
      <c r="E3308" s="1086"/>
      <c r="F3308" s="882"/>
    </row>
    <row r="3309" spans="1:6" ht="20.25">
      <c r="A3309" s="926"/>
      <c r="B3309" s="885"/>
      <c r="C3309" s="885"/>
      <c r="D3309" s="922"/>
      <c r="E3309" s="1086"/>
      <c r="F3309" s="882"/>
    </row>
    <row r="3310" spans="1:6" ht="20.25">
      <c r="A3310" s="926"/>
      <c r="B3310" s="885"/>
      <c r="C3310" s="885"/>
      <c r="D3310" s="922"/>
      <c r="E3310" s="1086"/>
      <c r="F3310" s="882"/>
    </row>
    <row r="3311" spans="1:6" ht="20.25">
      <c r="A3311" s="926"/>
      <c r="B3311" s="885"/>
      <c r="C3311" s="885"/>
      <c r="D3311" s="886"/>
      <c r="E3311" s="1008"/>
    </row>
    <row r="3312" spans="1:6" ht="20.25">
      <c r="A3312" s="913"/>
      <c r="B3312" s="946"/>
      <c r="C3312" s="885"/>
      <c r="D3312" s="886"/>
      <c r="E3312" s="1008"/>
    </row>
    <row r="3313" spans="1:6" ht="20.25">
      <c r="A3313" s="931"/>
      <c r="B3313" s="932"/>
      <c r="C3313" s="1238" t="s">
        <v>801</v>
      </c>
      <c r="D3313" s="1239"/>
      <c r="E3313" s="1049">
        <v>3121445.38</v>
      </c>
    </row>
    <row r="3314" spans="1:6" ht="20.25">
      <c r="A3314" s="934" t="s">
        <v>23</v>
      </c>
      <c r="B3314" s="921"/>
      <c r="C3314" s="921"/>
      <c r="D3314" s="921"/>
      <c r="E3314" s="921"/>
    </row>
    <row r="3315" spans="1:6" ht="20.25">
      <c r="A3315" s="902" t="s">
        <v>0</v>
      </c>
      <c r="B3315" s="921"/>
      <c r="C3315" s="921"/>
      <c r="D3315" s="921"/>
      <c r="E3315" s="921"/>
    </row>
    <row r="3316" spans="1:6" ht="20.25">
      <c r="A3316" s="902" t="s">
        <v>1</v>
      </c>
      <c r="B3316" s="932"/>
      <c r="C3316" s="932"/>
      <c r="D3316" s="932"/>
      <c r="E3316" s="932"/>
    </row>
    <row r="3317" spans="1:6" ht="20.25">
      <c r="A3317" s="902"/>
      <c r="B3317" s="903"/>
      <c r="C3317" s="903"/>
      <c r="D3317" s="904"/>
      <c r="E3317" s="905"/>
    </row>
    <row r="3318" spans="1:6" ht="20.25">
      <c r="A3318" s="902"/>
      <c r="B3318" s="903"/>
      <c r="C3318" s="902" t="s">
        <v>2</v>
      </c>
      <c r="D3318" s="904"/>
      <c r="E3318" s="904"/>
    </row>
    <row r="3319" spans="1:6" ht="20.25">
      <c r="A3319" s="902" t="s">
        <v>3</v>
      </c>
      <c r="B3319" s="906"/>
      <c r="C3319" s="903"/>
      <c r="D3319" s="905"/>
      <c r="E3319" s="905"/>
    </row>
    <row r="3320" spans="1:6" ht="20.25">
      <c r="A3320" s="904"/>
      <c r="B3320" s="906"/>
      <c r="C3320" s="903"/>
      <c r="D3320" s="905"/>
      <c r="E3320" s="905"/>
    </row>
    <row r="3321" spans="1:6" ht="20.25">
      <c r="A3321" s="904" t="s">
        <v>321</v>
      </c>
      <c r="B3321" s="906"/>
      <c r="C3321" s="903"/>
      <c r="D3321" s="905"/>
      <c r="E3321" s="905"/>
    </row>
    <row r="3322" spans="1:6" ht="20.25">
      <c r="A3322" s="904" t="s">
        <v>5</v>
      </c>
      <c r="B3322" s="907"/>
      <c r="C3322" s="904"/>
      <c r="D3322" s="905"/>
      <c r="E3322" s="905"/>
    </row>
    <row r="3323" spans="1:6" ht="20.25">
      <c r="A3323" s="904" t="s">
        <v>6</v>
      </c>
      <c r="B3323" s="907"/>
      <c r="C3323" s="904"/>
      <c r="D3323" s="905"/>
      <c r="E3323" s="905"/>
    </row>
    <row r="3324" spans="1:6" ht="20.25">
      <c r="A3324" s="908" t="s">
        <v>7</v>
      </c>
      <c r="B3324" s="909" t="s">
        <v>8</v>
      </c>
      <c r="C3324" s="883" t="s">
        <v>9</v>
      </c>
      <c r="D3324" s="884"/>
      <c r="E3324" s="908" t="s">
        <v>10</v>
      </c>
    </row>
    <row r="3325" spans="1:6" ht="20.25">
      <c r="A3325" s="910"/>
      <c r="B3325" s="911" t="s">
        <v>11</v>
      </c>
      <c r="C3325" s="908"/>
      <c r="D3325" s="912"/>
      <c r="E3325" s="910" t="s">
        <v>12</v>
      </c>
    </row>
    <row r="3326" spans="1:6" ht="20.25">
      <c r="A3326" s="913"/>
      <c r="B3326" s="914"/>
      <c r="C3326" s="915" t="s">
        <v>13</v>
      </c>
      <c r="D3326" s="916" t="s">
        <v>14</v>
      </c>
      <c r="E3326" s="915"/>
    </row>
    <row r="3327" spans="1:6" ht="20.25">
      <c r="A3327" s="917" t="s">
        <v>322</v>
      </c>
      <c r="B3327" s="917" t="s">
        <v>16</v>
      </c>
      <c r="C3327" s="917" t="s">
        <v>169</v>
      </c>
      <c r="D3327" s="918">
        <v>39113</v>
      </c>
      <c r="E3327" s="964">
        <v>394.58</v>
      </c>
      <c r="F3327" s="882"/>
    </row>
    <row r="3328" spans="1:6" ht="20.25">
      <c r="A3328" s="885"/>
      <c r="B3328" s="885" t="s">
        <v>26</v>
      </c>
      <c r="C3328" s="885" t="s">
        <v>170</v>
      </c>
      <c r="D3328" s="886">
        <v>40101</v>
      </c>
      <c r="E3328" s="965">
        <v>-43663</v>
      </c>
      <c r="F3328" s="882"/>
    </row>
    <row r="3329" spans="1:6" ht="20.25">
      <c r="A3329" s="887"/>
      <c r="B3329" s="885" t="s">
        <v>16</v>
      </c>
      <c r="C3329" s="885" t="s">
        <v>19</v>
      </c>
      <c r="D3329" s="886">
        <v>40147</v>
      </c>
      <c r="E3329" s="889">
        <v>279.5</v>
      </c>
      <c r="F3329" s="882"/>
    </row>
    <row r="3330" spans="1:6" ht="20.25">
      <c r="A3330" s="887"/>
      <c r="B3330" s="885" t="s">
        <v>16</v>
      </c>
      <c r="C3330" s="885" t="s">
        <v>19</v>
      </c>
      <c r="D3330" s="886">
        <v>40209</v>
      </c>
      <c r="E3330" s="889">
        <v>1200</v>
      </c>
      <c r="F3330" s="882"/>
    </row>
    <row r="3331" spans="1:6" ht="20.25">
      <c r="A3331" s="887"/>
      <c r="B3331" s="885" t="s">
        <v>303</v>
      </c>
      <c r="C3331" s="921"/>
      <c r="D3331" s="886">
        <v>40268</v>
      </c>
      <c r="E3331" s="965">
        <v>-30.9</v>
      </c>
      <c r="F3331" s="882"/>
    </row>
    <row r="3332" spans="1:6" ht="20.25">
      <c r="A3332" s="887"/>
      <c r="B3332" s="885" t="s">
        <v>18</v>
      </c>
      <c r="C3332" s="885" t="s">
        <v>17</v>
      </c>
      <c r="D3332" s="886">
        <v>40313</v>
      </c>
      <c r="E3332" s="965">
        <v>-582.70000000000005</v>
      </c>
      <c r="F3332" s="882"/>
    </row>
    <row r="3333" spans="1:6" ht="20.25">
      <c r="A3333" s="887"/>
      <c r="B3333" s="885" t="s">
        <v>303</v>
      </c>
      <c r="C3333" s="885" t="s">
        <v>17</v>
      </c>
      <c r="D3333" s="886">
        <v>40344</v>
      </c>
      <c r="E3333" s="965">
        <v>-266.89999999999998</v>
      </c>
      <c r="F3333" s="882"/>
    </row>
    <row r="3334" spans="1:6" ht="20.25">
      <c r="A3334" s="887"/>
      <c r="B3334" s="885" t="s">
        <v>106</v>
      </c>
      <c r="C3334" s="885" t="s">
        <v>323</v>
      </c>
      <c r="D3334" s="886">
        <v>40405</v>
      </c>
      <c r="E3334" s="965">
        <v>-8022</v>
      </c>
      <c r="F3334" s="882"/>
    </row>
    <row r="3335" spans="1:6" ht="20.25">
      <c r="A3335" s="885"/>
      <c r="B3335" s="885" t="s">
        <v>106</v>
      </c>
      <c r="C3335" s="885" t="s">
        <v>324</v>
      </c>
      <c r="D3335" s="886">
        <v>40633</v>
      </c>
      <c r="E3335" s="965">
        <v>-38734</v>
      </c>
      <c r="F3335" s="882"/>
    </row>
    <row r="3336" spans="1:6" ht="21">
      <c r="A3336" s="926"/>
      <c r="B3336" s="885" t="s">
        <v>18</v>
      </c>
      <c r="C3336" s="885" t="s">
        <v>17</v>
      </c>
      <c r="D3336" s="922">
        <v>43235</v>
      </c>
      <c r="E3336" s="925">
        <v>268094</v>
      </c>
      <c r="F3336" s="1217">
        <v>3619</v>
      </c>
    </row>
    <row r="3337" spans="1:6" ht="20.25">
      <c r="A3337" s="887"/>
      <c r="B3337" s="885"/>
      <c r="C3337" s="885"/>
      <c r="D3337" s="922"/>
      <c r="E3337" s="925">
        <v>-1</v>
      </c>
      <c r="F3337" s="882"/>
    </row>
    <row r="3338" spans="1:6" ht="20.25">
      <c r="A3338" s="887"/>
      <c r="B3338" s="923"/>
      <c r="C3338" s="885"/>
      <c r="D3338" s="922"/>
      <c r="E3338" s="925"/>
      <c r="F3338" s="882"/>
    </row>
    <row r="3339" spans="1:6" ht="20.25">
      <c r="A3339" s="887"/>
      <c r="B3339" s="923"/>
      <c r="C3339" s="885"/>
      <c r="D3339" s="922"/>
      <c r="E3339" s="925"/>
      <c r="F3339" s="882"/>
    </row>
    <row r="3340" spans="1:6" ht="20.25">
      <c r="A3340" s="926"/>
      <c r="B3340" s="923"/>
      <c r="C3340" s="885"/>
      <c r="D3340" s="922"/>
      <c r="E3340" s="889"/>
      <c r="F3340" s="882"/>
    </row>
    <row r="3341" spans="1:6" ht="20.25">
      <c r="A3341" s="887"/>
      <c r="B3341" s="923"/>
      <c r="C3341" s="885"/>
      <c r="D3341" s="922"/>
      <c r="E3341" s="925"/>
      <c r="F3341" s="882"/>
    </row>
    <row r="3342" spans="1:6" ht="20.25">
      <c r="A3342" s="885"/>
      <c r="B3342" s="923"/>
      <c r="C3342" s="885"/>
      <c r="D3342" s="924"/>
      <c r="E3342" s="925"/>
      <c r="F3342" s="882"/>
    </row>
    <row r="3343" spans="1:6" ht="20.25">
      <c r="A3343" s="885"/>
      <c r="B3343" s="923"/>
      <c r="C3343" s="885"/>
      <c r="D3343" s="924"/>
      <c r="E3343" s="925"/>
    </row>
    <row r="3344" spans="1:6" ht="20.25">
      <c r="A3344" s="885"/>
      <c r="B3344" s="923"/>
      <c r="C3344" s="885"/>
      <c r="D3344" s="924"/>
      <c r="E3344" s="925"/>
    </row>
    <row r="3345" spans="1:5" ht="20.25">
      <c r="A3345" s="885"/>
      <c r="B3345" s="923"/>
      <c r="C3345" s="885"/>
      <c r="D3345" s="924"/>
      <c r="E3345" s="925"/>
    </row>
    <row r="3346" spans="1:5" ht="20.25">
      <c r="A3346" s="885"/>
      <c r="B3346" s="923"/>
      <c r="C3346" s="885"/>
      <c r="D3346" s="924"/>
      <c r="E3346" s="925"/>
    </row>
    <row r="3347" spans="1:5" ht="20.25">
      <c r="A3347" s="885"/>
      <c r="B3347" s="923"/>
      <c r="C3347" s="885"/>
      <c r="D3347" s="924"/>
      <c r="E3347" s="925"/>
    </row>
    <row r="3348" spans="1:5" ht="20.25">
      <c r="A3348" s="885"/>
      <c r="B3348" s="923"/>
      <c r="C3348" s="885"/>
      <c r="D3348" s="924"/>
      <c r="E3348" s="925"/>
    </row>
    <row r="3349" spans="1:5" ht="20.25">
      <c r="A3349" s="885"/>
      <c r="B3349" s="923"/>
      <c r="C3349" s="885"/>
      <c r="D3349" s="924"/>
      <c r="E3349" s="925"/>
    </row>
    <row r="3350" spans="1:5" ht="20.25">
      <c r="A3350" s="885"/>
      <c r="B3350" s="923"/>
      <c r="C3350" s="885"/>
      <c r="D3350" s="924"/>
      <c r="E3350" s="925"/>
    </row>
    <row r="3351" spans="1:5" ht="20.25">
      <c r="A3351" s="926"/>
      <c r="B3351" s="927"/>
      <c r="C3351" s="926"/>
      <c r="D3351" s="928"/>
      <c r="E3351" s="929"/>
    </row>
    <row r="3352" spans="1:5" ht="20.25">
      <c r="A3352" s="913"/>
      <c r="B3352" s="930"/>
      <c r="C3352" s="913"/>
      <c r="D3352" s="928"/>
      <c r="E3352" s="929"/>
    </row>
    <row r="3353" spans="1:5" ht="20.25">
      <c r="A3353" s="931"/>
      <c r="B3353" s="932"/>
      <c r="C3353" s="1238" t="s">
        <v>801</v>
      </c>
      <c r="D3353" s="1239"/>
      <c r="E3353" s="941">
        <v>178667.58000000002</v>
      </c>
    </row>
    <row r="3354" spans="1:5" ht="20.25">
      <c r="A3354" s="934" t="s">
        <v>23</v>
      </c>
      <c r="B3354" s="921"/>
      <c r="C3354" s="921"/>
      <c r="D3354" s="921"/>
      <c r="E3354" s="1199"/>
    </row>
    <row r="3355" spans="1:5" ht="20.25">
      <c r="A3355" s="902" t="s">
        <v>0</v>
      </c>
      <c r="B3355" s="921"/>
      <c r="C3355" s="921"/>
      <c r="D3355" s="921"/>
      <c r="E3355" s="921"/>
    </row>
    <row r="3356" spans="1:5" ht="20.25">
      <c r="A3356" s="902" t="s">
        <v>1</v>
      </c>
      <c r="B3356" s="905"/>
      <c r="C3356" s="905"/>
      <c r="D3356" s="905"/>
      <c r="E3356" s="905"/>
    </row>
    <row r="3357" spans="1:5" ht="20.25">
      <c r="A3357" s="902"/>
      <c r="B3357" s="903"/>
      <c r="C3357" s="903"/>
      <c r="D3357" s="904"/>
      <c r="E3357" s="905"/>
    </row>
    <row r="3358" spans="1:5" ht="20.25">
      <c r="A3358" s="902"/>
      <c r="B3358" s="903"/>
      <c r="C3358" s="902" t="s">
        <v>2</v>
      </c>
      <c r="D3358" s="904"/>
      <c r="E3358" s="904"/>
    </row>
    <row r="3359" spans="1:5" ht="20.25">
      <c r="A3359" s="902" t="s">
        <v>3</v>
      </c>
      <c r="B3359" s="906"/>
      <c r="C3359" s="903"/>
      <c r="D3359" s="905"/>
      <c r="E3359" s="905"/>
    </row>
    <row r="3360" spans="1:5" ht="20.25">
      <c r="A3360" s="904" t="s">
        <v>325</v>
      </c>
      <c r="B3360" s="906"/>
      <c r="C3360" s="903"/>
      <c r="D3360" s="905"/>
      <c r="E3360" s="905"/>
    </row>
    <row r="3361" spans="1:5" ht="20.25">
      <c r="A3361" s="904" t="s">
        <v>6</v>
      </c>
      <c r="B3361" s="906"/>
      <c r="C3361" s="903"/>
      <c r="D3361" s="905"/>
      <c r="E3361" s="905"/>
    </row>
    <row r="3362" spans="1:5" ht="20.25">
      <c r="A3362" s="908" t="s">
        <v>7</v>
      </c>
      <c r="B3362" s="909" t="s">
        <v>8</v>
      </c>
      <c r="C3362" s="883" t="s">
        <v>9</v>
      </c>
      <c r="D3362" s="884"/>
      <c r="E3362" s="908" t="s">
        <v>10</v>
      </c>
    </row>
    <row r="3363" spans="1:5" ht="20.25">
      <c r="A3363" s="910"/>
      <c r="B3363" s="911" t="s">
        <v>11</v>
      </c>
      <c r="C3363" s="908"/>
      <c r="D3363" s="912"/>
      <c r="E3363" s="910" t="s">
        <v>12</v>
      </c>
    </row>
    <row r="3364" spans="1:5" ht="20.25">
      <c r="A3364" s="913"/>
      <c r="B3364" s="914"/>
      <c r="C3364" s="915" t="s">
        <v>13</v>
      </c>
      <c r="D3364" s="916" t="s">
        <v>14</v>
      </c>
      <c r="E3364" s="915"/>
    </row>
    <row r="3365" spans="1:5" ht="20.25">
      <c r="A3365" s="917" t="s">
        <v>326</v>
      </c>
      <c r="B3365" s="917" t="s">
        <v>26</v>
      </c>
      <c r="C3365" s="917" t="s">
        <v>19</v>
      </c>
      <c r="D3365" s="918">
        <v>39294</v>
      </c>
      <c r="E3365" s="970">
        <v>-1150</v>
      </c>
    </row>
    <row r="3366" spans="1:5" ht="20.25">
      <c r="A3366" s="885"/>
      <c r="B3366" s="885" t="s">
        <v>16</v>
      </c>
      <c r="C3366" s="885" t="s">
        <v>19</v>
      </c>
      <c r="D3366" s="886">
        <v>39386</v>
      </c>
      <c r="E3366" s="889">
        <v>2000</v>
      </c>
    </row>
    <row r="3367" spans="1:5" ht="20.25">
      <c r="A3367" s="887"/>
      <c r="B3367" s="885" t="s">
        <v>26</v>
      </c>
      <c r="C3367" s="885" t="s">
        <v>19</v>
      </c>
      <c r="D3367" s="886">
        <v>39416</v>
      </c>
      <c r="E3367" s="965">
        <v>-11151.1</v>
      </c>
    </row>
    <row r="3368" spans="1:5" ht="20.25">
      <c r="A3368" s="887"/>
      <c r="B3368" s="885" t="s">
        <v>26</v>
      </c>
      <c r="C3368" s="885" t="s">
        <v>19</v>
      </c>
      <c r="D3368" s="886">
        <v>39478</v>
      </c>
      <c r="E3368" s="965">
        <v>-1850</v>
      </c>
    </row>
    <row r="3369" spans="1:5" ht="20.25">
      <c r="A3369" s="887"/>
      <c r="B3369" s="885" t="s">
        <v>26</v>
      </c>
      <c r="C3369" s="885" t="s">
        <v>19</v>
      </c>
      <c r="D3369" s="886">
        <v>39506</v>
      </c>
      <c r="E3369" s="965">
        <v>-3700</v>
      </c>
    </row>
    <row r="3370" spans="1:5" ht="20.25">
      <c r="A3370" s="887"/>
      <c r="B3370" s="885" t="s">
        <v>26</v>
      </c>
      <c r="C3370" s="885" t="s">
        <v>19</v>
      </c>
      <c r="D3370" s="886">
        <v>39538</v>
      </c>
      <c r="E3370" s="965">
        <v>-16827.099999999999</v>
      </c>
    </row>
    <row r="3371" spans="1:5" ht="20.25">
      <c r="A3371" s="887"/>
      <c r="B3371" s="885" t="s">
        <v>26</v>
      </c>
      <c r="C3371" s="885" t="s">
        <v>17</v>
      </c>
      <c r="D3371" s="886">
        <v>39583</v>
      </c>
      <c r="E3371" s="965">
        <v>-122</v>
      </c>
    </row>
    <row r="3372" spans="1:5" ht="20.25">
      <c r="A3372" s="887"/>
      <c r="B3372" s="885" t="s">
        <v>26</v>
      </c>
      <c r="C3372" s="885" t="s">
        <v>19</v>
      </c>
      <c r="D3372" s="886">
        <v>39629</v>
      </c>
      <c r="E3372" s="965">
        <v>-234</v>
      </c>
    </row>
    <row r="3373" spans="1:5" ht="20.25">
      <c r="A3373" s="887"/>
      <c r="B3373" s="885" t="s">
        <v>26</v>
      </c>
      <c r="C3373" s="885" t="s">
        <v>17</v>
      </c>
      <c r="D3373" s="886">
        <v>39644</v>
      </c>
      <c r="E3373" s="965">
        <v>-90</v>
      </c>
    </row>
    <row r="3374" spans="1:5" ht="20.25">
      <c r="A3374" s="887"/>
      <c r="B3374" s="885" t="s">
        <v>26</v>
      </c>
      <c r="C3374" s="885" t="s">
        <v>19</v>
      </c>
      <c r="D3374" s="886">
        <v>39660</v>
      </c>
      <c r="E3374" s="965">
        <v>-88</v>
      </c>
    </row>
    <row r="3375" spans="1:5" ht="20.25">
      <c r="A3375" s="887"/>
      <c r="B3375" s="885" t="s">
        <v>16</v>
      </c>
      <c r="C3375" s="885" t="s">
        <v>17</v>
      </c>
      <c r="D3375" s="886">
        <v>39675</v>
      </c>
      <c r="E3375" s="889">
        <v>13199</v>
      </c>
    </row>
    <row r="3376" spans="1:5" ht="20.25">
      <c r="A3376" s="887"/>
      <c r="B3376" s="885" t="s">
        <v>26</v>
      </c>
      <c r="C3376" s="885" t="s">
        <v>19</v>
      </c>
      <c r="D3376" s="886">
        <v>39691</v>
      </c>
      <c r="E3376" s="965">
        <v>-47748</v>
      </c>
    </row>
    <row r="3377" spans="1:5" ht="20.25">
      <c r="A3377" s="887"/>
      <c r="B3377" s="885" t="s">
        <v>16</v>
      </c>
      <c r="C3377" s="885" t="s">
        <v>19</v>
      </c>
      <c r="D3377" s="886">
        <v>39721</v>
      </c>
      <c r="E3377" s="889">
        <v>6621.1</v>
      </c>
    </row>
    <row r="3378" spans="1:5" ht="20.25">
      <c r="A3378" s="887"/>
      <c r="B3378" s="885" t="s">
        <v>26</v>
      </c>
      <c r="C3378" s="885" t="s">
        <v>19</v>
      </c>
      <c r="D3378" s="886">
        <v>39751</v>
      </c>
      <c r="E3378" s="965">
        <v>-3720</v>
      </c>
    </row>
    <row r="3379" spans="1:5" ht="20.25">
      <c r="A3379" s="887"/>
      <c r="B3379" s="885" t="s">
        <v>26</v>
      </c>
      <c r="C3379" s="885" t="s">
        <v>17</v>
      </c>
      <c r="D3379" s="886">
        <v>39767</v>
      </c>
      <c r="E3379" s="965">
        <v>-1850</v>
      </c>
    </row>
    <row r="3380" spans="1:5" ht="20.25">
      <c r="A3380" s="887"/>
      <c r="B3380" s="885" t="s">
        <v>34</v>
      </c>
      <c r="C3380" s="885" t="s">
        <v>17</v>
      </c>
      <c r="D3380" s="886">
        <v>39828</v>
      </c>
      <c r="E3380" s="965">
        <v>-200</v>
      </c>
    </row>
    <row r="3381" spans="1:5" ht="20.25">
      <c r="A3381" s="887"/>
      <c r="B3381" s="885" t="s">
        <v>16</v>
      </c>
      <c r="C3381" s="885" t="s">
        <v>17</v>
      </c>
      <c r="D3381" s="886">
        <v>39887</v>
      </c>
      <c r="E3381" s="889">
        <v>27423</v>
      </c>
    </row>
    <row r="3382" spans="1:5" ht="20.25">
      <c r="A3382" s="887"/>
      <c r="B3382" s="885" t="s">
        <v>26</v>
      </c>
      <c r="C3382" s="885" t="s">
        <v>17</v>
      </c>
      <c r="D3382" s="886">
        <v>39918</v>
      </c>
      <c r="E3382" s="965">
        <v>-899</v>
      </c>
    </row>
    <row r="3383" spans="1:5" ht="20.25">
      <c r="A3383" s="887"/>
      <c r="B3383" s="885" t="s">
        <v>26</v>
      </c>
      <c r="C3383" s="885" t="s">
        <v>17</v>
      </c>
      <c r="D3383" s="886">
        <v>39948</v>
      </c>
      <c r="E3383" s="965">
        <v>-9717</v>
      </c>
    </row>
    <row r="3384" spans="1:5" ht="20.25">
      <c r="A3384" s="887"/>
      <c r="B3384" s="885" t="s">
        <v>26</v>
      </c>
      <c r="C3384" s="885" t="s">
        <v>17</v>
      </c>
      <c r="D3384" s="886">
        <v>40101</v>
      </c>
      <c r="E3384" s="965">
        <v>-72439.8</v>
      </c>
    </row>
    <row r="3385" spans="1:5" ht="20.25">
      <c r="A3385" s="887"/>
      <c r="B3385" s="885" t="s">
        <v>26</v>
      </c>
      <c r="C3385" s="885" t="s">
        <v>19</v>
      </c>
      <c r="D3385" s="886">
        <v>40117</v>
      </c>
      <c r="E3385" s="965">
        <v>-85160</v>
      </c>
    </row>
    <row r="3386" spans="1:5" ht="20.25">
      <c r="A3386" s="887"/>
      <c r="B3386" s="885" t="s">
        <v>26</v>
      </c>
      <c r="C3386" s="885" t="s">
        <v>17</v>
      </c>
      <c r="D3386" s="886">
        <v>40132</v>
      </c>
      <c r="E3386" s="965">
        <v>-65976</v>
      </c>
    </row>
    <row r="3387" spans="1:5" ht="20.25">
      <c r="A3387" s="887"/>
      <c r="B3387" s="885" t="s">
        <v>28</v>
      </c>
      <c r="C3387" s="885" t="s">
        <v>19</v>
      </c>
      <c r="D3387" s="886">
        <v>40147</v>
      </c>
      <c r="E3387" s="889">
        <v>100</v>
      </c>
    </row>
    <row r="3388" spans="1:5" ht="20.25">
      <c r="A3388" s="887"/>
      <c r="B3388" s="885" t="s">
        <v>16</v>
      </c>
      <c r="C3388" s="885" t="s">
        <v>19</v>
      </c>
      <c r="D3388" s="886">
        <v>40178</v>
      </c>
      <c r="E3388" s="889">
        <v>1546.6</v>
      </c>
    </row>
    <row r="3389" spans="1:5" ht="20.25">
      <c r="A3389" s="887"/>
      <c r="B3389" s="885" t="s">
        <v>18</v>
      </c>
      <c r="C3389" s="885" t="s">
        <v>17</v>
      </c>
      <c r="D3389" s="1043">
        <v>40862</v>
      </c>
      <c r="E3389" s="965">
        <v>-210</v>
      </c>
    </row>
    <row r="3390" spans="1:5" ht="20.25">
      <c r="A3390" s="887"/>
      <c r="B3390" s="885" t="s">
        <v>26</v>
      </c>
      <c r="C3390" s="885" t="s">
        <v>17</v>
      </c>
      <c r="D3390" s="886">
        <v>40892</v>
      </c>
      <c r="E3390" s="965">
        <v>-3239</v>
      </c>
    </row>
    <row r="3391" spans="1:5" ht="20.25">
      <c r="A3391" s="969"/>
      <c r="B3391" s="946" t="s">
        <v>58</v>
      </c>
      <c r="C3391" s="946" t="s">
        <v>17</v>
      </c>
      <c r="D3391" s="947">
        <v>41379</v>
      </c>
      <c r="E3391" s="1003">
        <v>-3739</v>
      </c>
    </row>
    <row r="3392" spans="1:5" ht="20.25">
      <c r="A3392" s="931"/>
      <c r="B3392" s="932"/>
      <c r="C3392" s="1253" t="s">
        <v>735</v>
      </c>
      <c r="D3392" s="1254"/>
      <c r="E3392" s="1157">
        <v>-279220.30000000005</v>
      </c>
    </row>
    <row r="3393" spans="1:6" ht="20.25">
      <c r="A3393" s="931"/>
      <c r="B3393" s="932"/>
      <c r="C3393" s="911"/>
      <c r="D3393" s="911"/>
      <c r="E3393" s="1156"/>
    </row>
    <row r="3394" spans="1:6" ht="20.25">
      <c r="A3394" s="931"/>
      <c r="B3394" s="932"/>
      <c r="C3394" s="911"/>
      <c r="D3394" s="911"/>
      <c r="E3394" s="1156"/>
    </row>
    <row r="3395" spans="1:6" ht="20.25">
      <c r="A3395" s="931"/>
      <c r="B3395" s="932"/>
      <c r="C3395" s="911"/>
      <c r="D3395" s="911"/>
      <c r="E3395" s="1156"/>
    </row>
    <row r="3396" spans="1:6" ht="20.25">
      <c r="A3396" s="902" t="s">
        <v>0</v>
      </c>
      <c r="B3396" s="921"/>
      <c r="C3396" s="921"/>
      <c r="D3396" s="921"/>
      <c r="E3396" s="921"/>
    </row>
    <row r="3397" spans="1:6" ht="20.25">
      <c r="A3397" s="902" t="s">
        <v>1</v>
      </c>
      <c r="B3397" s="905"/>
      <c r="C3397" s="905"/>
      <c r="D3397" s="905"/>
      <c r="E3397" s="905"/>
    </row>
    <row r="3398" spans="1:6" ht="20.25">
      <c r="A3398" s="902"/>
      <c r="B3398" s="903"/>
      <c r="C3398" s="903"/>
      <c r="D3398" s="904"/>
      <c r="E3398" s="905"/>
    </row>
    <row r="3399" spans="1:6" ht="20.25">
      <c r="A3399" s="902"/>
      <c r="B3399" s="903"/>
      <c r="C3399" s="902" t="s">
        <v>2</v>
      </c>
      <c r="D3399" s="904"/>
      <c r="E3399" s="904"/>
    </row>
    <row r="3400" spans="1:6" ht="20.25">
      <c r="A3400" s="902" t="s">
        <v>3</v>
      </c>
      <c r="B3400" s="906"/>
      <c r="C3400" s="903"/>
      <c r="D3400" s="905"/>
      <c r="E3400" s="905"/>
    </row>
    <row r="3401" spans="1:6" ht="20.25">
      <c r="A3401" s="904" t="s">
        <v>325</v>
      </c>
      <c r="B3401" s="906"/>
      <c r="C3401" s="903"/>
      <c r="D3401" s="905"/>
      <c r="E3401" s="905"/>
    </row>
    <row r="3402" spans="1:6" ht="20.25">
      <c r="A3402" s="904" t="s">
        <v>6</v>
      </c>
      <c r="B3402" s="906"/>
      <c r="C3402" s="903"/>
      <c r="D3402" s="905"/>
      <c r="E3402" s="905"/>
    </row>
    <row r="3403" spans="1:6" ht="20.25">
      <c r="A3403" s="908" t="s">
        <v>7</v>
      </c>
      <c r="B3403" s="909" t="s">
        <v>8</v>
      </c>
      <c r="C3403" s="883" t="s">
        <v>9</v>
      </c>
      <c r="D3403" s="884"/>
      <c r="E3403" s="908" t="s">
        <v>10</v>
      </c>
    </row>
    <row r="3404" spans="1:6" ht="20.25">
      <c r="A3404" s="910"/>
      <c r="B3404" s="911" t="s">
        <v>11</v>
      </c>
      <c r="C3404" s="908"/>
      <c r="D3404" s="912"/>
      <c r="E3404" s="910" t="s">
        <v>12</v>
      </c>
    </row>
    <row r="3405" spans="1:6" ht="20.25">
      <c r="A3405" s="913"/>
      <c r="B3405" s="914"/>
      <c r="C3405" s="915" t="s">
        <v>13</v>
      </c>
      <c r="D3405" s="916" t="s">
        <v>14</v>
      </c>
      <c r="E3405" s="915"/>
    </row>
    <row r="3406" spans="1:6" ht="20.25">
      <c r="A3406" s="917" t="s">
        <v>326</v>
      </c>
      <c r="B3406" s="1238" t="s">
        <v>734</v>
      </c>
      <c r="C3406" s="1262"/>
      <c r="D3406" s="1263"/>
      <c r="E3406" s="1158">
        <v>-279220.30000000005</v>
      </c>
    </row>
    <row r="3407" spans="1:6" ht="20.25">
      <c r="A3407" s="887"/>
      <c r="B3407" s="885" t="s">
        <v>16</v>
      </c>
      <c r="C3407" s="885" t="s">
        <v>17</v>
      </c>
      <c r="D3407" s="886">
        <v>42962</v>
      </c>
      <c r="E3407" s="889">
        <v>6120</v>
      </c>
      <c r="F3407" s="882"/>
    </row>
    <row r="3408" spans="1:6" ht="21">
      <c r="A3408" s="887"/>
      <c r="B3408" s="885" t="s">
        <v>34</v>
      </c>
      <c r="C3408" s="885" t="s">
        <v>17</v>
      </c>
      <c r="D3408" s="886">
        <v>43174</v>
      </c>
      <c r="E3408" s="889">
        <v>3335130</v>
      </c>
      <c r="F3408" s="1217">
        <v>3623</v>
      </c>
    </row>
    <row r="3409" spans="1:7" ht="21">
      <c r="A3409" s="887"/>
      <c r="B3409" s="885" t="s">
        <v>34</v>
      </c>
      <c r="C3409" s="885" t="s">
        <v>19</v>
      </c>
      <c r="D3409" s="963">
        <v>43190</v>
      </c>
      <c r="E3409" s="889">
        <v>3278592</v>
      </c>
      <c r="F3409" s="1217">
        <v>3623</v>
      </c>
    </row>
    <row r="3410" spans="1:7" ht="20.25">
      <c r="A3410" s="887"/>
      <c r="B3410" s="885" t="s">
        <v>73</v>
      </c>
      <c r="C3410" s="885" t="s">
        <v>805</v>
      </c>
      <c r="D3410" s="886">
        <v>43220</v>
      </c>
      <c r="E3410" s="966">
        <v>-3138088</v>
      </c>
      <c r="F3410" s="882"/>
    </row>
    <row r="3411" spans="1:7" ht="21">
      <c r="A3411" s="887"/>
      <c r="B3411" s="885" t="s">
        <v>34</v>
      </c>
      <c r="C3411" s="885" t="s">
        <v>17</v>
      </c>
      <c r="D3411" s="886">
        <v>43235</v>
      </c>
      <c r="E3411" s="889">
        <v>2700811</v>
      </c>
      <c r="F3411" s="1217" t="s">
        <v>817</v>
      </c>
      <c r="G3411">
        <v>3623</v>
      </c>
    </row>
    <row r="3412" spans="1:7" ht="21">
      <c r="A3412" s="887"/>
      <c r="B3412" s="885" t="s">
        <v>34</v>
      </c>
      <c r="C3412" s="885" t="s">
        <v>19</v>
      </c>
      <c r="D3412" s="963">
        <v>43250</v>
      </c>
      <c r="E3412" s="889">
        <v>3224448</v>
      </c>
      <c r="F3412" s="1217" t="s">
        <v>817</v>
      </c>
    </row>
    <row r="3413" spans="1:7" ht="20.25">
      <c r="A3413" s="887"/>
      <c r="B3413" s="885"/>
      <c r="C3413" s="885"/>
      <c r="D3413" s="886"/>
      <c r="E3413" s="965"/>
      <c r="F3413" s="882"/>
    </row>
    <row r="3414" spans="1:7" ht="20.25">
      <c r="A3414" s="887"/>
      <c r="B3414" s="885"/>
      <c r="C3414" s="885"/>
      <c r="D3414" s="886"/>
      <c r="E3414" s="965"/>
      <c r="F3414" s="882"/>
    </row>
    <row r="3415" spans="1:7" ht="20.25">
      <c r="A3415" s="887"/>
      <c r="B3415" s="885"/>
      <c r="C3415" s="885"/>
      <c r="D3415" s="886"/>
      <c r="E3415" s="965"/>
      <c r="F3415" s="882"/>
    </row>
    <row r="3416" spans="1:7" ht="20.25">
      <c r="A3416" s="887"/>
      <c r="B3416" s="885"/>
      <c r="C3416" s="885"/>
      <c r="D3416" s="886"/>
      <c r="E3416" s="965"/>
      <c r="F3416" s="882"/>
    </row>
    <row r="3417" spans="1:7" ht="20.25">
      <c r="A3417" s="887"/>
      <c r="B3417" s="885"/>
      <c r="C3417" s="885"/>
      <c r="D3417" s="886"/>
      <c r="E3417" s="889"/>
      <c r="F3417" s="882"/>
    </row>
    <row r="3418" spans="1:7" ht="20.25">
      <c r="A3418" s="887"/>
      <c r="B3418" s="885"/>
      <c r="C3418" s="885"/>
      <c r="D3418" s="886"/>
      <c r="E3418" s="965"/>
      <c r="F3418" s="882"/>
    </row>
    <row r="3419" spans="1:7" ht="20.25">
      <c r="A3419" s="887"/>
      <c r="B3419" s="885"/>
      <c r="C3419" s="885"/>
      <c r="D3419" s="886"/>
      <c r="E3419" s="889"/>
      <c r="F3419" s="882"/>
    </row>
    <row r="3420" spans="1:7" ht="20.25">
      <c r="A3420" s="887"/>
      <c r="B3420" s="885"/>
      <c r="C3420" s="885"/>
      <c r="D3420" s="886"/>
      <c r="E3420" s="965"/>
      <c r="F3420" s="882"/>
    </row>
    <row r="3421" spans="1:7" ht="20.25">
      <c r="A3421" s="887"/>
      <c r="B3421" s="885"/>
      <c r="C3421" s="885"/>
      <c r="D3421" s="886"/>
      <c r="E3421" s="965"/>
      <c r="F3421" s="882"/>
    </row>
    <row r="3422" spans="1:7" ht="20.25">
      <c r="A3422" s="887"/>
      <c r="B3422" s="885"/>
      <c r="C3422" s="885"/>
      <c r="D3422" s="886"/>
      <c r="E3422" s="965"/>
      <c r="F3422" s="882"/>
    </row>
    <row r="3423" spans="1:7" ht="20.25">
      <c r="A3423" s="887"/>
      <c r="B3423" s="885"/>
      <c r="C3423" s="885"/>
      <c r="D3423" s="886"/>
      <c r="E3423" s="889"/>
    </row>
    <row r="3424" spans="1:7" ht="20.25">
      <c r="A3424" s="887"/>
      <c r="B3424" s="885"/>
      <c r="C3424" s="885"/>
      <c r="D3424" s="886"/>
      <c r="E3424" s="965"/>
    </row>
    <row r="3425" spans="1:6" ht="20.25">
      <c r="A3425" s="887"/>
      <c r="B3425" s="885"/>
      <c r="C3425" s="885"/>
      <c r="D3425" s="886"/>
      <c r="E3425" s="965"/>
    </row>
    <row r="3426" spans="1:6" ht="20.25">
      <c r="A3426" s="887"/>
      <c r="B3426" s="885"/>
      <c r="C3426" s="885"/>
      <c r="D3426" s="886"/>
      <c r="E3426" s="965"/>
    </row>
    <row r="3427" spans="1:6" ht="20.25">
      <c r="A3427" s="887"/>
      <c r="B3427" s="885"/>
      <c r="C3427" s="885"/>
      <c r="D3427" s="886"/>
      <c r="E3427" s="965"/>
    </row>
    <row r="3428" spans="1:6" ht="20.25">
      <c r="A3428" s="887"/>
      <c r="B3428" s="885"/>
      <c r="C3428" s="885"/>
      <c r="D3428" s="1043"/>
      <c r="E3428" s="965"/>
    </row>
    <row r="3429" spans="1:6" ht="20.25">
      <c r="A3429" s="887"/>
      <c r="B3429" s="885"/>
      <c r="C3429" s="885"/>
      <c r="D3429" s="1043"/>
      <c r="E3429" s="965"/>
    </row>
    <row r="3430" spans="1:6" ht="20.25">
      <c r="A3430" s="887"/>
      <c r="B3430" s="885"/>
      <c r="C3430" s="885"/>
      <c r="D3430" s="1043"/>
      <c r="E3430" s="965"/>
    </row>
    <row r="3431" spans="1:6" ht="20.25">
      <c r="A3431" s="887"/>
      <c r="B3431" s="885"/>
      <c r="C3431" s="885"/>
      <c r="D3431" s="886"/>
      <c r="E3431" s="965"/>
    </row>
    <row r="3432" spans="1:6" ht="20.25">
      <c r="A3432" s="887"/>
      <c r="B3432" s="885"/>
      <c r="C3432" s="885"/>
      <c r="D3432" s="886"/>
      <c r="E3432" s="965"/>
    </row>
    <row r="3433" spans="1:6" ht="20.25">
      <c r="A3433" s="969"/>
      <c r="B3433" s="946"/>
      <c r="C3433" s="946"/>
      <c r="D3433" s="947"/>
      <c r="E3433" s="974"/>
    </row>
    <row r="3434" spans="1:6" ht="20.25">
      <c r="A3434" s="931"/>
      <c r="B3434" s="932"/>
      <c r="C3434" s="1238" t="s">
        <v>801</v>
      </c>
      <c r="D3434" s="1239"/>
      <c r="E3434" s="1079">
        <v>9127792.6999999993</v>
      </c>
    </row>
    <row r="3435" spans="1:6" ht="20.25">
      <c r="A3435" s="931"/>
      <c r="B3435" s="932"/>
      <c r="C3435" s="932"/>
      <c r="D3435" s="911"/>
      <c r="E3435" s="1050"/>
    </row>
    <row r="3436" spans="1:6" ht="20.25">
      <c r="A3436" s="934" t="s">
        <v>23</v>
      </c>
      <c r="B3436" s="921"/>
      <c r="C3436" s="921"/>
      <c r="D3436" s="921"/>
      <c r="E3436" s="921"/>
    </row>
    <row r="3437" spans="1:6" ht="20.25">
      <c r="A3437" s="902" t="s">
        <v>0</v>
      </c>
      <c r="B3437" s="921"/>
      <c r="C3437" s="921"/>
      <c r="D3437" s="921"/>
      <c r="E3437" s="921"/>
    </row>
    <row r="3438" spans="1:6" ht="20.25">
      <c r="A3438" s="902" t="s">
        <v>1</v>
      </c>
      <c r="B3438" s="932"/>
      <c r="C3438" s="932"/>
      <c r="D3438" s="932"/>
      <c r="E3438" s="932"/>
    </row>
    <row r="3439" spans="1:6" ht="20.25">
      <c r="A3439" s="902"/>
      <c r="B3439" s="903"/>
      <c r="C3439" s="903"/>
      <c r="D3439" s="904"/>
      <c r="E3439" s="905"/>
      <c r="F3439" s="882"/>
    </row>
    <row r="3440" spans="1:6" ht="20.25">
      <c r="A3440" s="902"/>
      <c r="B3440" s="903"/>
      <c r="C3440" s="902" t="s">
        <v>2</v>
      </c>
      <c r="D3440" s="904"/>
      <c r="E3440" s="904"/>
      <c r="F3440" s="882"/>
    </row>
    <row r="3441" spans="1:6" ht="20.25">
      <c r="A3441" s="902" t="s">
        <v>3</v>
      </c>
      <c r="B3441" s="906"/>
      <c r="C3441" s="903"/>
      <c r="D3441" s="905"/>
      <c r="E3441" s="905"/>
      <c r="F3441" s="882"/>
    </row>
    <row r="3442" spans="1:6" ht="20.25">
      <c r="A3442" s="904"/>
      <c r="B3442" s="906"/>
      <c r="C3442" s="903"/>
      <c r="D3442" s="905"/>
      <c r="E3442" s="905"/>
      <c r="F3442" s="882"/>
    </row>
    <row r="3443" spans="1:6" ht="20.25">
      <c r="A3443" s="904" t="s">
        <v>327</v>
      </c>
      <c r="B3443" s="906"/>
      <c r="C3443" s="903"/>
      <c r="D3443" s="905"/>
      <c r="E3443" s="905"/>
      <c r="F3443" s="882"/>
    </row>
    <row r="3444" spans="1:6" ht="20.25">
      <c r="A3444" s="904" t="s">
        <v>5</v>
      </c>
      <c r="B3444" s="907"/>
      <c r="C3444" s="904"/>
      <c r="D3444" s="905"/>
      <c r="E3444" s="905"/>
      <c r="F3444" s="882"/>
    </row>
    <row r="3445" spans="1:6" ht="20.25">
      <c r="A3445" s="904" t="s">
        <v>6</v>
      </c>
      <c r="B3445" s="907"/>
      <c r="C3445" s="904"/>
      <c r="D3445" s="905"/>
      <c r="E3445" s="905"/>
      <c r="F3445" s="882"/>
    </row>
    <row r="3446" spans="1:6" ht="20.25">
      <c r="A3446" s="908" t="s">
        <v>7</v>
      </c>
      <c r="B3446" s="909" t="s">
        <v>8</v>
      </c>
      <c r="C3446" s="883" t="s">
        <v>9</v>
      </c>
      <c r="D3446" s="884"/>
      <c r="E3446" s="908" t="s">
        <v>10</v>
      </c>
      <c r="F3446" s="882"/>
    </row>
    <row r="3447" spans="1:6" ht="20.25">
      <c r="A3447" s="910"/>
      <c r="B3447" s="911" t="s">
        <v>11</v>
      </c>
      <c r="C3447" s="908"/>
      <c r="D3447" s="912"/>
      <c r="E3447" s="910" t="s">
        <v>12</v>
      </c>
      <c r="F3447" s="882"/>
    </row>
    <row r="3448" spans="1:6" ht="20.25">
      <c r="A3448" s="913"/>
      <c r="B3448" s="914"/>
      <c r="C3448" s="915" t="s">
        <v>13</v>
      </c>
      <c r="D3448" s="916" t="s">
        <v>14</v>
      </c>
      <c r="E3448" s="915"/>
      <c r="F3448" s="882"/>
    </row>
    <row r="3449" spans="1:6" ht="21">
      <c r="A3449" s="917" t="s">
        <v>328</v>
      </c>
      <c r="B3449" s="885" t="s">
        <v>34</v>
      </c>
      <c r="C3449" s="885" t="s">
        <v>19</v>
      </c>
      <c r="D3449" s="963">
        <v>43250</v>
      </c>
      <c r="E3449" s="990">
        <v>359501</v>
      </c>
      <c r="F3449" s="1217" t="s">
        <v>817</v>
      </c>
    </row>
    <row r="3450" spans="1:6" ht="20.25">
      <c r="A3450" s="885"/>
      <c r="B3450" s="885" t="s">
        <v>73</v>
      </c>
      <c r="C3450" s="885" t="s">
        <v>781</v>
      </c>
      <c r="D3450" s="963">
        <v>43250</v>
      </c>
      <c r="E3450" s="966">
        <v>-773681</v>
      </c>
      <c r="F3450" s="882"/>
    </row>
    <row r="3451" spans="1:6" ht="20.25">
      <c r="A3451" s="887"/>
      <c r="B3451" s="885"/>
      <c r="C3451" s="885"/>
      <c r="D3451" s="886"/>
      <c r="E3451" s="889"/>
      <c r="F3451" s="882"/>
    </row>
    <row r="3452" spans="1:6" ht="20.25">
      <c r="A3452" s="887"/>
      <c r="B3452" s="885"/>
      <c r="C3452" s="885"/>
      <c r="D3452" s="886"/>
      <c r="E3452" s="990"/>
      <c r="F3452" s="882"/>
    </row>
    <row r="3453" spans="1:6" ht="20.25">
      <c r="A3453" s="887"/>
      <c r="B3453" s="885"/>
      <c r="C3453" s="885"/>
      <c r="D3453" s="886"/>
      <c r="E3453" s="889"/>
      <c r="F3453" s="882"/>
    </row>
    <row r="3454" spans="1:6" ht="20.25">
      <c r="A3454" s="887"/>
      <c r="B3454" s="885"/>
      <c r="C3454" s="885"/>
      <c r="D3454" s="886"/>
      <c r="E3454" s="889"/>
      <c r="F3454" s="882"/>
    </row>
    <row r="3455" spans="1:6" ht="20.25">
      <c r="A3455" s="887"/>
      <c r="B3455" s="885"/>
      <c r="C3455" s="885"/>
      <c r="D3455" s="886"/>
      <c r="E3455" s="889"/>
    </row>
    <row r="3456" spans="1:6" ht="20.25">
      <c r="A3456" s="887"/>
      <c r="B3456" s="885"/>
      <c r="C3456" s="885"/>
      <c r="D3456" s="886"/>
      <c r="E3456" s="889"/>
    </row>
    <row r="3457" spans="1:5" ht="20.25">
      <c r="A3457" s="885"/>
      <c r="B3457" s="885"/>
      <c r="C3457" s="885"/>
      <c r="D3457" s="886"/>
      <c r="E3457" s="965"/>
    </row>
    <row r="3458" spans="1:5" ht="20.25">
      <c r="A3458" s="887"/>
      <c r="B3458" s="885"/>
      <c r="C3458" s="885"/>
      <c r="D3458" s="886"/>
      <c r="E3458" s="965"/>
    </row>
    <row r="3459" spans="1:5" ht="20.25">
      <c r="A3459" s="926"/>
      <c r="B3459" s="911"/>
      <c r="C3459" s="910"/>
      <c r="D3459" s="1023"/>
      <c r="E3459" s="910"/>
    </row>
    <row r="3460" spans="1:5" ht="20.25">
      <c r="A3460" s="926"/>
      <c r="B3460" s="910"/>
      <c r="C3460" s="910"/>
      <c r="D3460" s="910"/>
      <c r="E3460" s="910"/>
    </row>
    <row r="3461" spans="1:5" ht="20.25">
      <c r="A3461" s="885"/>
      <c r="B3461" s="885"/>
      <c r="C3461" s="885"/>
      <c r="D3461" s="886"/>
      <c r="E3461" s="965"/>
    </row>
    <row r="3462" spans="1:5" ht="20.25">
      <c r="A3462" s="885"/>
      <c r="B3462" s="885"/>
      <c r="C3462" s="885"/>
      <c r="D3462" s="886"/>
      <c r="E3462" s="965"/>
    </row>
    <row r="3463" spans="1:5" ht="20.25">
      <c r="A3463" s="887"/>
      <c r="B3463" s="885"/>
      <c r="C3463" s="885"/>
      <c r="D3463" s="886"/>
      <c r="E3463" s="965"/>
    </row>
    <row r="3464" spans="1:5" ht="20.25">
      <c r="A3464" s="887"/>
      <c r="B3464" s="885"/>
      <c r="C3464" s="885"/>
      <c r="D3464" s="886"/>
      <c r="E3464" s="965"/>
    </row>
    <row r="3465" spans="1:5" ht="20.25">
      <c r="A3465" s="887"/>
      <c r="B3465" s="885"/>
      <c r="C3465" s="885"/>
      <c r="D3465" s="886"/>
      <c r="E3465" s="965"/>
    </row>
    <row r="3466" spans="1:5" ht="20.25">
      <c r="A3466" s="887"/>
      <c r="B3466" s="885"/>
      <c r="C3466" s="885"/>
      <c r="D3466" s="886"/>
      <c r="E3466" s="889"/>
    </row>
    <row r="3467" spans="1:5" ht="20.25">
      <c r="A3467" s="885"/>
      <c r="B3467" s="923"/>
      <c r="C3467" s="885"/>
      <c r="D3467" s="924"/>
      <c r="E3467" s="925"/>
    </row>
    <row r="3468" spans="1:5" ht="20.25">
      <c r="A3468" s="885"/>
      <c r="B3468" s="923"/>
      <c r="C3468" s="885"/>
      <c r="D3468" s="924"/>
      <c r="E3468" s="925"/>
    </row>
    <row r="3469" spans="1:5" ht="20.25">
      <c r="A3469" s="885"/>
      <c r="B3469" s="923"/>
      <c r="C3469" s="885"/>
      <c r="D3469" s="924"/>
      <c r="E3469" s="925"/>
    </row>
    <row r="3470" spans="1:5" ht="20.25">
      <c r="A3470" s="885"/>
      <c r="B3470" s="923"/>
      <c r="C3470" s="885"/>
      <c r="D3470" s="924"/>
      <c r="E3470" s="925"/>
    </row>
    <row r="3471" spans="1:5" ht="20.25">
      <c r="A3471" s="885"/>
      <c r="B3471" s="923"/>
      <c r="C3471" s="885"/>
      <c r="D3471" s="924"/>
      <c r="E3471" s="925"/>
    </row>
    <row r="3472" spans="1:5" ht="20.25">
      <c r="A3472" s="885"/>
      <c r="B3472" s="923"/>
      <c r="C3472" s="885"/>
      <c r="D3472" s="924"/>
      <c r="E3472" s="925"/>
    </row>
    <row r="3473" spans="1:5" ht="20.25">
      <c r="A3473" s="885"/>
      <c r="B3473" s="923"/>
      <c r="C3473" s="885"/>
      <c r="D3473" s="924"/>
      <c r="E3473" s="925"/>
    </row>
    <row r="3474" spans="1:5" ht="20.25">
      <c r="A3474" s="926"/>
      <c r="B3474" s="927"/>
      <c r="C3474" s="926"/>
      <c r="D3474" s="928"/>
      <c r="E3474" s="929"/>
    </row>
    <row r="3475" spans="1:5" ht="20.25">
      <c r="A3475" s="913"/>
      <c r="B3475" s="1051"/>
      <c r="C3475" s="1052"/>
      <c r="D3475" s="921"/>
      <c r="E3475" s="929"/>
    </row>
    <row r="3476" spans="1:5" ht="20.25">
      <c r="A3476" s="931"/>
      <c r="B3476" s="932"/>
      <c r="C3476" s="1238" t="s">
        <v>801</v>
      </c>
      <c r="D3476" s="1239"/>
      <c r="E3476" s="941">
        <v>-414180</v>
      </c>
    </row>
    <row r="3477" spans="1:5" ht="20.25">
      <c r="A3477" s="934" t="s">
        <v>23</v>
      </c>
      <c r="B3477" s="921"/>
      <c r="C3477" s="921"/>
      <c r="D3477" s="921"/>
      <c r="E3477" s="921"/>
    </row>
    <row r="3478" spans="1:5" ht="20.25">
      <c r="A3478" s="902" t="s">
        <v>0</v>
      </c>
      <c r="B3478" s="921"/>
      <c r="C3478" s="921"/>
      <c r="D3478" s="921"/>
      <c r="E3478" s="921"/>
    </row>
    <row r="3479" spans="1:5" ht="20.25">
      <c r="A3479" s="902" t="s">
        <v>1</v>
      </c>
      <c r="B3479" s="905"/>
      <c r="C3479" s="905"/>
      <c r="D3479" s="905"/>
      <c r="E3479" s="905"/>
    </row>
    <row r="3480" spans="1:5" ht="20.25">
      <c r="A3480" s="902"/>
      <c r="B3480" s="903"/>
      <c r="C3480" s="903"/>
      <c r="D3480" s="904"/>
      <c r="E3480" s="905"/>
    </row>
    <row r="3481" spans="1:5" ht="20.25">
      <c r="A3481" s="902"/>
      <c r="B3481" s="903"/>
      <c r="C3481" s="902" t="s">
        <v>2</v>
      </c>
      <c r="D3481" s="904"/>
      <c r="E3481" s="904"/>
    </row>
    <row r="3482" spans="1:5" ht="20.25">
      <c r="A3482" s="902" t="s">
        <v>3</v>
      </c>
      <c r="B3482" s="906"/>
      <c r="C3482" s="903"/>
      <c r="D3482" s="905"/>
      <c r="E3482" s="905"/>
    </row>
    <row r="3483" spans="1:5" ht="20.25">
      <c r="A3483" s="904"/>
      <c r="B3483" s="906"/>
      <c r="C3483" s="903"/>
      <c r="D3483" s="905"/>
      <c r="E3483" s="905"/>
    </row>
    <row r="3484" spans="1:5" ht="20.25">
      <c r="A3484" s="904" t="s">
        <v>329</v>
      </c>
      <c r="B3484" s="906"/>
      <c r="C3484" s="903"/>
      <c r="D3484" s="905"/>
      <c r="E3484" s="905"/>
    </row>
    <row r="3485" spans="1:5" ht="20.25">
      <c r="A3485" s="904" t="s">
        <v>5</v>
      </c>
      <c r="B3485" s="907"/>
      <c r="C3485" s="904"/>
      <c r="D3485" s="905"/>
      <c r="E3485" s="905"/>
    </row>
    <row r="3486" spans="1:5" ht="20.25">
      <c r="A3486" s="904" t="s">
        <v>6</v>
      </c>
      <c r="B3486" s="907"/>
      <c r="C3486" s="904"/>
      <c r="D3486" s="905"/>
      <c r="E3486" s="905"/>
    </row>
    <row r="3487" spans="1:5" ht="20.25">
      <c r="A3487" s="908" t="s">
        <v>7</v>
      </c>
      <c r="B3487" s="909" t="s">
        <v>8</v>
      </c>
      <c r="C3487" s="883" t="s">
        <v>9</v>
      </c>
      <c r="D3487" s="884"/>
      <c r="E3487" s="908" t="s">
        <v>10</v>
      </c>
    </row>
    <row r="3488" spans="1:5" ht="20.25">
      <c r="A3488" s="910"/>
      <c r="B3488" s="911" t="s">
        <v>11</v>
      </c>
      <c r="C3488" s="908"/>
      <c r="D3488" s="912"/>
      <c r="E3488" s="910" t="s">
        <v>12</v>
      </c>
    </row>
    <row r="3489" spans="1:6" ht="20.25">
      <c r="A3489" s="913"/>
      <c r="B3489" s="914"/>
      <c r="C3489" s="915" t="s">
        <v>13</v>
      </c>
      <c r="D3489" s="916" t="s">
        <v>14</v>
      </c>
      <c r="E3489" s="915"/>
    </row>
    <row r="3490" spans="1:6" ht="20.25">
      <c r="A3490" s="917" t="s">
        <v>330</v>
      </c>
      <c r="B3490" s="917" t="s">
        <v>16</v>
      </c>
      <c r="C3490" s="885" t="s">
        <v>17</v>
      </c>
      <c r="D3490" s="918">
        <v>39948</v>
      </c>
      <c r="E3490" s="1087">
        <v>1097.9000000000001</v>
      </c>
    </row>
    <row r="3491" spans="1:6" ht="20.25">
      <c r="A3491" s="885"/>
      <c r="B3491" s="885" t="s">
        <v>16</v>
      </c>
      <c r="C3491" s="885" t="s">
        <v>19</v>
      </c>
      <c r="D3491" s="886">
        <v>39964</v>
      </c>
      <c r="E3491" s="1183">
        <v>363.8</v>
      </c>
    </row>
    <row r="3492" spans="1:6" ht="20.25">
      <c r="A3492" s="887"/>
      <c r="B3492" s="885" t="s">
        <v>16</v>
      </c>
      <c r="C3492" s="885" t="s">
        <v>17</v>
      </c>
      <c r="D3492" s="886">
        <v>39979</v>
      </c>
      <c r="E3492" s="1183">
        <v>5742.65</v>
      </c>
    </row>
    <row r="3493" spans="1:6" ht="20.25">
      <c r="A3493" s="887"/>
      <c r="B3493" s="885" t="s">
        <v>16</v>
      </c>
      <c r="C3493" s="885" t="s">
        <v>19</v>
      </c>
      <c r="D3493" s="886">
        <v>39994</v>
      </c>
      <c r="E3493" s="967">
        <v>3481.1</v>
      </c>
    </row>
    <row r="3494" spans="1:6" ht="20.25">
      <c r="A3494" s="887"/>
      <c r="B3494" s="885" t="s">
        <v>16</v>
      </c>
      <c r="C3494" s="885" t="s">
        <v>17</v>
      </c>
      <c r="D3494" s="886">
        <v>40009</v>
      </c>
      <c r="E3494" s="1183">
        <v>7171.35</v>
      </c>
    </row>
    <row r="3495" spans="1:6" ht="20.25">
      <c r="A3495" s="887"/>
      <c r="B3495" s="885" t="s">
        <v>16</v>
      </c>
      <c r="C3495" s="885" t="s">
        <v>19</v>
      </c>
      <c r="D3495" s="886">
        <v>40025</v>
      </c>
      <c r="E3495" s="967">
        <v>3022.1</v>
      </c>
    </row>
    <row r="3496" spans="1:6" ht="20.25">
      <c r="A3496" s="887"/>
      <c r="B3496" s="885" t="s">
        <v>26</v>
      </c>
      <c r="C3496" s="885" t="s">
        <v>17</v>
      </c>
      <c r="D3496" s="886">
        <v>40040</v>
      </c>
      <c r="E3496" s="1045">
        <v>-21332.7</v>
      </c>
    </row>
    <row r="3497" spans="1:6" ht="20.25">
      <c r="A3497" s="887"/>
      <c r="B3497" s="885" t="s">
        <v>16</v>
      </c>
      <c r="C3497" s="885" t="s">
        <v>19</v>
      </c>
      <c r="D3497" s="886">
        <v>40056</v>
      </c>
      <c r="E3497" s="1183">
        <v>939.3</v>
      </c>
    </row>
    <row r="3498" spans="1:6" ht="20.25">
      <c r="A3498" s="887"/>
      <c r="B3498" s="885" t="s">
        <v>827</v>
      </c>
      <c r="C3498" s="885" t="s">
        <v>17</v>
      </c>
      <c r="D3498" s="886">
        <v>40071</v>
      </c>
      <c r="E3498" s="1045">
        <v>-100</v>
      </c>
    </row>
    <row r="3499" spans="1:6" ht="20.25">
      <c r="A3499" s="887"/>
      <c r="B3499" s="885" t="s">
        <v>34</v>
      </c>
      <c r="C3499" s="885" t="s">
        <v>17</v>
      </c>
      <c r="D3499" s="886">
        <v>40101</v>
      </c>
      <c r="E3499" s="1183">
        <v>101.4</v>
      </c>
    </row>
    <row r="3500" spans="1:6" ht="20.25">
      <c r="A3500" s="887"/>
      <c r="B3500" s="885" t="s">
        <v>34</v>
      </c>
      <c r="C3500" s="885" t="s">
        <v>19</v>
      </c>
      <c r="D3500" s="886">
        <v>40117</v>
      </c>
      <c r="E3500" s="1183">
        <v>600</v>
      </c>
    </row>
    <row r="3501" spans="1:6" ht="20.25">
      <c r="A3501" s="887"/>
      <c r="B3501" s="885" t="s">
        <v>73</v>
      </c>
      <c r="C3501" s="885"/>
      <c r="D3501" s="886">
        <v>40147</v>
      </c>
      <c r="E3501" s="965">
        <v>-40008</v>
      </c>
    </row>
    <row r="3502" spans="1:6" ht="20.25">
      <c r="A3502" s="887"/>
      <c r="B3502" s="885" t="s">
        <v>16</v>
      </c>
      <c r="C3502" s="885" t="s">
        <v>17</v>
      </c>
      <c r="D3502" s="886">
        <v>40132</v>
      </c>
      <c r="E3502" s="889">
        <v>789</v>
      </c>
    </row>
    <row r="3503" spans="1:6" ht="20.25">
      <c r="A3503" s="887"/>
      <c r="B3503" s="885" t="s">
        <v>16</v>
      </c>
      <c r="C3503" s="885" t="s">
        <v>17</v>
      </c>
      <c r="D3503" s="886">
        <v>40193</v>
      </c>
      <c r="E3503" s="889">
        <v>676.15</v>
      </c>
      <c r="F3503" s="882"/>
    </row>
    <row r="3504" spans="1:6" ht="20.25">
      <c r="A3504" s="887"/>
      <c r="B3504" s="885" t="s">
        <v>34</v>
      </c>
      <c r="C3504" s="885" t="s">
        <v>19</v>
      </c>
      <c r="D3504" s="886">
        <v>40237</v>
      </c>
      <c r="E3504" s="965">
        <v>-35876.199999999997</v>
      </c>
      <c r="F3504" s="882"/>
    </row>
    <row r="3505" spans="1:6" ht="20.25">
      <c r="A3505" s="887"/>
      <c r="B3505" s="885" t="s">
        <v>73</v>
      </c>
      <c r="C3505" s="885" t="s">
        <v>61</v>
      </c>
      <c r="D3505" s="1043">
        <v>40923</v>
      </c>
      <c r="E3505" s="965">
        <v>-6540</v>
      </c>
      <c r="F3505" s="882"/>
    </row>
    <row r="3506" spans="1:6" ht="20.25">
      <c r="A3506" s="885"/>
      <c r="B3506" s="885" t="s">
        <v>73</v>
      </c>
      <c r="C3506" s="885" t="s">
        <v>781</v>
      </c>
      <c r="D3506" s="886">
        <v>43250</v>
      </c>
      <c r="E3506" s="925">
        <v>-9233961</v>
      </c>
      <c r="F3506" s="882"/>
    </row>
    <row r="3507" spans="1:6" ht="21">
      <c r="A3507" s="885"/>
      <c r="B3507" s="885" t="s">
        <v>34</v>
      </c>
      <c r="C3507" s="885" t="s">
        <v>19</v>
      </c>
      <c r="D3507" s="963">
        <v>43250</v>
      </c>
      <c r="E3507" s="925">
        <v>6685448</v>
      </c>
      <c r="F3507" s="1217" t="s">
        <v>817</v>
      </c>
    </row>
    <row r="3508" spans="1:6" ht="20.25">
      <c r="A3508" s="885"/>
      <c r="B3508" s="923"/>
      <c r="C3508" s="885"/>
      <c r="D3508" s="886"/>
      <c r="E3508" s="925">
        <v>1</v>
      </c>
      <c r="F3508" s="882"/>
    </row>
    <row r="3509" spans="1:6" ht="20.25">
      <c r="A3509" s="885"/>
      <c r="B3509" s="923"/>
      <c r="C3509" s="885"/>
      <c r="D3509" s="886"/>
      <c r="E3509" s="925"/>
      <c r="F3509" s="882"/>
    </row>
    <row r="3510" spans="1:6" ht="20.25">
      <c r="A3510" s="885"/>
      <c r="B3510" s="923"/>
      <c r="C3510" s="885"/>
      <c r="D3510" s="886"/>
      <c r="E3510" s="925"/>
      <c r="F3510" s="882"/>
    </row>
    <row r="3511" spans="1:6" ht="20.25">
      <c r="A3511" s="885"/>
      <c r="B3511" s="923"/>
      <c r="C3511" s="885"/>
      <c r="D3511" s="886"/>
      <c r="E3511" s="925"/>
      <c r="F3511" s="882"/>
    </row>
    <row r="3512" spans="1:6" ht="20.25">
      <c r="A3512" s="885"/>
      <c r="B3512" s="923"/>
      <c r="C3512" s="885"/>
      <c r="D3512" s="886"/>
      <c r="E3512" s="925"/>
      <c r="F3512" s="882"/>
    </row>
    <row r="3513" spans="1:6" ht="20.25">
      <c r="A3513" s="885"/>
      <c r="B3513" s="885"/>
      <c r="C3513" s="885"/>
      <c r="D3513" s="886"/>
      <c r="E3513" s="925"/>
      <c r="F3513" s="882"/>
    </row>
    <row r="3514" spans="1:6" ht="20.25">
      <c r="A3514" s="885"/>
      <c r="B3514" s="885"/>
      <c r="C3514" s="885"/>
      <c r="D3514" s="886"/>
      <c r="E3514" s="925"/>
      <c r="F3514" s="882"/>
    </row>
    <row r="3515" spans="1:6" ht="20.25">
      <c r="A3515" s="926"/>
      <c r="B3515" s="927"/>
      <c r="C3515" s="926"/>
      <c r="D3515" s="928"/>
      <c r="E3515" s="929"/>
      <c r="F3515" s="882"/>
    </row>
    <row r="3516" spans="1:6" ht="20.25">
      <c r="A3516" s="913"/>
      <c r="B3516" s="930"/>
      <c r="C3516" s="913"/>
      <c r="D3516" s="928"/>
      <c r="E3516" s="929"/>
      <c r="F3516" s="882"/>
    </row>
    <row r="3517" spans="1:6" ht="20.25">
      <c r="A3517" s="931"/>
      <c r="B3517" s="932"/>
      <c r="C3517" s="1238" t="s">
        <v>801</v>
      </c>
      <c r="D3517" s="1239"/>
      <c r="E3517" s="941">
        <v>-2628384.1500000004</v>
      </c>
      <c r="F3517" s="882"/>
    </row>
    <row r="3518" spans="1:6" ht="20.25">
      <c r="A3518" s="934" t="s">
        <v>23</v>
      </c>
      <c r="B3518" s="921"/>
      <c r="C3518" s="921"/>
      <c r="D3518" s="921"/>
      <c r="E3518" s="921"/>
      <c r="F3518" s="882"/>
    </row>
    <row r="3519" spans="1:6" ht="20.25">
      <c r="A3519" s="902" t="s">
        <v>0</v>
      </c>
      <c r="B3519" s="921"/>
      <c r="C3519" s="921"/>
      <c r="D3519" s="921"/>
      <c r="E3519" s="921"/>
    </row>
    <row r="3520" spans="1:6" ht="20.25">
      <c r="A3520" s="902" t="s">
        <v>1</v>
      </c>
      <c r="B3520" s="932"/>
      <c r="C3520" s="932"/>
      <c r="D3520" s="932"/>
      <c r="E3520" s="932"/>
    </row>
    <row r="3521" spans="1:6" ht="20.25">
      <c r="A3521" s="902"/>
      <c r="B3521" s="903"/>
      <c r="C3521" s="903"/>
      <c r="D3521" s="904"/>
      <c r="E3521" s="905"/>
    </row>
    <row r="3522" spans="1:6" ht="20.25">
      <c r="A3522" s="902"/>
      <c r="B3522" s="903"/>
      <c r="C3522" s="902" t="s">
        <v>2</v>
      </c>
      <c r="D3522" s="904"/>
      <c r="E3522" s="904"/>
    </row>
    <row r="3523" spans="1:6" ht="20.25">
      <c r="A3523" s="902" t="s">
        <v>3</v>
      </c>
      <c r="B3523" s="906"/>
      <c r="C3523" s="903"/>
      <c r="D3523" s="905"/>
      <c r="E3523" s="905"/>
    </row>
    <row r="3524" spans="1:6" ht="20.25">
      <c r="A3524" s="904"/>
      <c r="B3524" s="906"/>
      <c r="C3524" s="903"/>
      <c r="D3524" s="905"/>
      <c r="E3524" s="905"/>
    </row>
    <row r="3525" spans="1:6" ht="20.25">
      <c r="A3525" s="904" t="s">
        <v>332</v>
      </c>
      <c r="B3525" s="906"/>
      <c r="C3525" s="903"/>
      <c r="D3525" s="905"/>
      <c r="E3525" s="905"/>
    </row>
    <row r="3526" spans="1:6" ht="20.25">
      <c r="A3526" s="904" t="s">
        <v>5</v>
      </c>
      <c r="B3526" s="907"/>
      <c r="C3526" s="904"/>
      <c r="D3526" s="905"/>
      <c r="E3526" s="905"/>
    </row>
    <row r="3527" spans="1:6" ht="20.25">
      <c r="A3527" s="904" t="s">
        <v>6</v>
      </c>
      <c r="B3527" s="907"/>
      <c r="C3527" s="904"/>
      <c r="D3527" s="905"/>
      <c r="E3527" s="905"/>
    </row>
    <row r="3528" spans="1:6" ht="20.25">
      <c r="A3528" s="908" t="s">
        <v>7</v>
      </c>
      <c r="B3528" s="909" t="s">
        <v>8</v>
      </c>
      <c r="C3528" s="883" t="s">
        <v>9</v>
      </c>
      <c r="D3528" s="884"/>
      <c r="E3528" s="908" t="s">
        <v>10</v>
      </c>
    </row>
    <row r="3529" spans="1:6" ht="20.25">
      <c r="A3529" s="910"/>
      <c r="B3529" s="911" t="s">
        <v>11</v>
      </c>
      <c r="C3529" s="908"/>
      <c r="D3529" s="912"/>
      <c r="E3529" s="910" t="s">
        <v>12</v>
      </c>
    </row>
    <row r="3530" spans="1:6" ht="20.25">
      <c r="A3530" s="913"/>
      <c r="B3530" s="914"/>
      <c r="C3530" s="915" t="s">
        <v>13</v>
      </c>
      <c r="D3530" s="916" t="s">
        <v>14</v>
      </c>
      <c r="E3530" s="915"/>
    </row>
    <row r="3531" spans="1:6" ht="20.25">
      <c r="A3531" s="917" t="s">
        <v>333</v>
      </c>
      <c r="B3531" s="917" t="s">
        <v>334</v>
      </c>
      <c r="C3531" s="917" t="s">
        <v>19</v>
      </c>
      <c r="D3531" s="918">
        <v>40025</v>
      </c>
      <c r="E3531" s="1073">
        <v>-4871</v>
      </c>
    </row>
    <row r="3532" spans="1:6" ht="20.25">
      <c r="A3532" s="885"/>
      <c r="B3532" s="885" t="s">
        <v>335</v>
      </c>
      <c r="C3532" s="885" t="s">
        <v>336</v>
      </c>
      <c r="D3532" s="886">
        <v>40086</v>
      </c>
      <c r="E3532" s="1075">
        <v>-9051</v>
      </c>
    </row>
    <row r="3533" spans="1:6" ht="20.25">
      <c r="A3533" s="887"/>
      <c r="B3533" s="885" t="s">
        <v>337</v>
      </c>
      <c r="C3533" s="885" t="s">
        <v>17</v>
      </c>
      <c r="D3533" s="886">
        <v>40497</v>
      </c>
      <c r="E3533" s="1076">
        <v>35717</v>
      </c>
    </row>
    <row r="3534" spans="1:6" ht="20.25">
      <c r="A3534" s="887"/>
      <c r="B3534" s="885" t="s">
        <v>73</v>
      </c>
      <c r="C3534" s="888" t="s">
        <v>292</v>
      </c>
      <c r="D3534" s="886">
        <v>43131</v>
      </c>
      <c r="E3534" s="1074">
        <v>-14362</v>
      </c>
    </row>
    <row r="3535" spans="1:6" ht="20.25">
      <c r="A3535" s="887"/>
      <c r="B3535" s="885" t="s">
        <v>34</v>
      </c>
      <c r="C3535" s="885" t="s">
        <v>19</v>
      </c>
      <c r="D3535" s="886">
        <v>43220</v>
      </c>
      <c r="E3535" s="1074">
        <v>800186</v>
      </c>
      <c r="F3535" s="882"/>
    </row>
    <row r="3536" spans="1:6" ht="20.25">
      <c r="A3536" s="885"/>
      <c r="B3536" s="885" t="s">
        <v>73</v>
      </c>
      <c r="C3536" s="885" t="s">
        <v>760</v>
      </c>
      <c r="D3536" s="886">
        <v>43220</v>
      </c>
      <c r="E3536" s="1075">
        <v>-16720</v>
      </c>
      <c r="F3536" s="882"/>
    </row>
    <row r="3537" spans="1:6" ht="20.25">
      <c r="A3537" s="885"/>
      <c r="B3537" s="885" t="s">
        <v>73</v>
      </c>
      <c r="C3537" s="885" t="s">
        <v>767</v>
      </c>
      <c r="D3537" s="886">
        <v>43250</v>
      </c>
      <c r="E3537" s="1075">
        <v>-795047</v>
      </c>
      <c r="F3537" s="882"/>
    </row>
    <row r="3538" spans="1:6" ht="21">
      <c r="A3538" s="887"/>
      <c r="B3538" s="1201" t="s">
        <v>34</v>
      </c>
      <c r="C3538" s="1201" t="s">
        <v>19</v>
      </c>
      <c r="D3538" s="1202">
        <v>43250</v>
      </c>
      <c r="E3538" s="1203">
        <v>595842</v>
      </c>
      <c r="F3538" s="1217" t="s">
        <v>750</v>
      </c>
    </row>
    <row r="3539" spans="1:6" ht="21">
      <c r="A3539" s="887"/>
      <c r="B3539" s="999" t="s">
        <v>34</v>
      </c>
      <c r="C3539" s="999" t="s">
        <v>19</v>
      </c>
      <c r="D3539" s="1000">
        <v>43250</v>
      </c>
      <c r="E3539" s="1214">
        <v>706477</v>
      </c>
      <c r="F3539" s="1217" t="s">
        <v>817</v>
      </c>
    </row>
    <row r="3540" spans="1:6" ht="20.25">
      <c r="A3540" s="887"/>
      <c r="B3540" s="885"/>
      <c r="C3540" s="885"/>
      <c r="D3540" s="886"/>
      <c r="E3540" s="1085"/>
      <c r="F3540" s="882"/>
    </row>
    <row r="3541" spans="1:6" ht="20.25">
      <c r="A3541" s="887"/>
      <c r="B3541" s="885"/>
      <c r="C3541" s="885"/>
      <c r="D3541" s="886"/>
      <c r="E3541" s="1075"/>
      <c r="F3541" s="882"/>
    </row>
    <row r="3542" spans="1:6" ht="20.25">
      <c r="A3542" s="926"/>
      <c r="B3542" s="911"/>
      <c r="C3542" s="910"/>
      <c r="D3542" s="1023"/>
      <c r="E3542" s="1085"/>
      <c r="F3542" s="882"/>
    </row>
    <row r="3543" spans="1:6" ht="20.25">
      <c r="A3543" s="926"/>
      <c r="B3543" s="910"/>
      <c r="C3543" s="910"/>
      <c r="D3543" s="910"/>
      <c r="E3543" s="1200"/>
      <c r="F3543" s="882"/>
    </row>
    <row r="3544" spans="1:6" ht="20.25">
      <c r="A3544" s="885"/>
      <c r="B3544" s="885"/>
      <c r="C3544" s="885"/>
      <c r="D3544" s="886"/>
      <c r="E3544" s="1075"/>
      <c r="F3544" s="882"/>
    </row>
    <row r="3545" spans="1:6" ht="20.25">
      <c r="A3545" s="887"/>
      <c r="B3545" s="885"/>
      <c r="C3545" s="885"/>
      <c r="D3545" s="886"/>
      <c r="E3545" s="1075"/>
      <c r="F3545" s="882"/>
    </row>
    <row r="3546" spans="1:6" ht="20.25">
      <c r="A3546" s="887"/>
      <c r="B3546" s="885"/>
      <c r="C3546" s="885"/>
      <c r="D3546" s="886"/>
      <c r="E3546" s="1075"/>
      <c r="F3546" s="882"/>
    </row>
    <row r="3547" spans="1:6" ht="20.25">
      <c r="A3547" s="887"/>
      <c r="B3547" s="885"/>
      <c r="C3547" s="885"/>
      <c r="D3547" s="886"/>
      <c r="E3547" s="1075"/>
      <c r="F3547" s="882"/>
    </row>
    <row r="3548" spans="1:6" ht="20.25">
      <c r="A3548" s="887"/>
      <c r="B3548" s="885"/>
      <c r="C3548" s="885"/>
      <c r="D3548" s="886"/>
      <c r="E3548" s="1074"/>
      <c r="F3548" s="882"/>
    </row>
    <row r="3549" spans="1:6" ht="20.25">
      <c r="A3549" s="885"/>
      <c r="B3549" s="923"/>
      <c r="C3549" s="885"/>
      <c r="D3549" s="924"/>
      <c r="E3549" s="1077"/>
      <c r="F3549" s="882"/>
    </row>
    <row r="3550" spans="1:6" ht="20.25">
      <c r="A3550" s="885"/>
      <c r="B3550" s="923"/>
      <c r="C3550" s="885"/>
      <c r="D3550" s="924"/>
      <c r="E3550" s="1077"/>
      <c r="F3550" s="882"/>
    </row>
    <row r="3551" spans="1:6" ht="20.25">
      <c r="A3551" s="885"/>
      <c r="B3551" s="923"/>
      <c r="C3551" s="885"/>
      <c r="D3551" s="924"/>
      <c r="E3551" s="1077"/>
    </row>
    <row r="3552" spans="1:6" ht="20.25">
      <c r="A3552" s="885"/>
      <c r="B3552" s="923"/>
      <c r="C3552" s="885"/>
      <c r="D3552" s="924"/>
      <c r="E3552" s="1077"/>
    </row>
    <row r="3553" spans="1:6" ht="20.25">
      <c r="A3553" s="885"/>
      <c r="B3553" s="923"/>
      <c r="C3553" s="885"/>
      <c r="D3553" s="924"/>
      <c r="E3553" s="1077"/>
    </row>
    <row r="3554" spans="1:6" ht="20.25">
      <c r="A3554" s="885"/>
      <c r="B3554" s="923"/>
      <c r="C3554" s="885"/>
      <c r="D3554" s="924"/>
      <c r="E3554" s="1077"/>
    </row>
    <row r="3555" spans="1:6" ht="20.25">
      <c r="A3555" s="885"/>
      <c r="B3555" s="923"/>
      <c r="C3555" s="885"/>
      <c r="D3555" s="924"/>
      <c r="E3555" s="1077"/>
    </row>
    <row r="3556" spans="1:6" ht="20.25">
      <c r="A3556" s="926"/>
      <c r="B3556" s="927"/>
      <c r="C3556" s="926"/>
      <c r="D3556" s="928"/>
      <c r="E3556" s="1180"/>
    </row>
    <row r="3557" spans="1:6" ht="20.25">
      <c r="A3557" s="913"/>
      <c r="B3557" s="930"/>
      <c r="C3557" s="913"/>
      <c r="D3557" s="928"/>
      <c r="E3557" s="1180"/>
    </row>
    <row r="3558" spans="1:6" ht="20.25">
      <c r="A3558" s="905"/>
      <c r="B3558" s="932"/>
      <c r="C3558" s="1238" t="s">
        <v>801</v>
      </c>
      <c r="D3558" s="1239"/>
      <c r="E3558" s="941">
        <v>1298171</v>
      </c>
    </row>
    <row r="3559" spans="1:6" ht="20.25">
      <c r="A3559" s="934" t="s">
        <v>23</v>
      </c>
      <c r="B3559" s="921"/>
      <c r="C3559" s="1053"/>
      <c r="D3559" s="921"/>
      <c r="E3559" s="921"/>
    </row>
    <row r="3560" spans="1:6" ht="20.25">
      <c r="A3560" s="902" t="s">
        <v>0</v>
      </c>
      <c r="B3560" s="921"/>
      <c r="C3560" s="921"/>
      <c r="D3560" s="921"/>
      <c r="E3560" s="921"/>
    </row>
    <row r="3561" spans="1:6" ht="20.25">
      <c r="A3561" s="902" t="s">
        <v>1</v>
      </c>
      <c r="B3561" s="932"/>
      <c r="C3561" s="932"/>
      <c r="D3561" s="932"/>
      <c r="E3561" s="932"/>
    </row>
    <row r="3562" spans="1:6" ht="20.25">
      <c r="A3562" s="902"/>
      <c r="B3562" s="903"/>
      <c r="C3562" s="903"/>
      <c r="D3562" s="904"/>
      <c r="E3562" s="905"/>
    </row>
    <row r="3563" spans="1:6" ht="20.25">
      <c r="A3563" s="902"/>
      <c r="B3563" s="903"/>
      <c r="C3563" s="902" t="s">
        <v>2</v>
      </c>
      <c r="D3563" s="904"/>
      <c r="E3563" s="904"/>
    </row>
    <row r="3564" spans="1:6" ht="20.25">
      <c r="A3564" s="902" t="s">
        <v>3</v>
      </c>
      <c r="B3564" s="906"/>
      <c r="C3564" s="903"/>
      <c r="D3564" s="905"/>
      <c r="E3564" s="905"/>
    </row>
    <row r="3565" spans="1:6" ht="20.25">
      <c r="A3565" s="904"/>
      <c r="B3565" s="906"/>
      <c r="C3565" s="903"/>
      <c r="D3565" s="905"/>
      <c r="E3565" s="905"/>
    </row>
    <row r="3566" spans="1:6" ht="20.25">
      <c r="A3566" s="904" t="s">
        <v>338</v>
      </c>
      <c r="B3566" s="906"/>
      <c r="C3566" s="903"/>
      <c r="D3566" s="905"/>
      <c r="E3566" s="905"/>
    </row>
    <row r="3567" spans="1:6" ht="20.25">
      <c r="A3567" s="904" t="s">
        <v>5</v>
      </c>
      <c r="B3567" s="907"/>
      <c r="C3567" s="904"/>
      <c r="D3567" s="905"/>
      <c r="E3567" s="905"/>
      <c r="F3567" s="882"/>
    </row>
    <row r="3568" spans="1:6" ht="20.25">
      <c r="A3568" s="904" t="s">
        <v>6</v>
      </c>
      <c r="B3568" s="907"/>
      <c r="C3568" s="904"/>
      <c r="D3568" s="905"/>
      <c r="E3568" s="905"/>
      <c r="F3568" s="882"/>
    </row>
    <row r="3569" spans="1:6" ht="20.25">
      <c r="A3569" s="908" t="s">
        <v>7</v>
      </c>
      <c r="B3569" s="909" t="s">
        <v>8</v>
      </c>
      <c r="C3569" s="883" t="s">
        <v>9</v>
      </c>
      <c r="D3569" s="884"/>
      <c r="E3569" s="908" t="s">
        <v>10</v>
      </c>
      <c r="F3569" s="882"/>
    </row>
    <row r="3570" spans="1:6" ht="20.25">
      <c r="A3570" s="910"/>
      <c r="B3570" s="911" t="s">
        <v>11</v>
      </c>
      <c r="C3570" s="908"/>
      <c r="D3570" s="912"/>
      <c r="E3570" s="910" t="s">
        <v>12</v>
      </c>
      <c r="F3570" s="882"/>
    </row>
    <row r="3571" spans="1:6" ht="20.25">
      <c r="A3571" s="913"/>
      <c r="B3571" s="914"/>
      <c r="C3571" s="915" t="s">
        <v>13</v>
      </c>
      <c r="D3571" s="916" t="s">
        <v>14</v>
      </c>
      <c r="E3571" s="915"/>
      <c r="F3571" s="882"/>
    </row>
    <row r="3572" spans="1:6" ht="20.25">
      <c r="A3572" s="917" t="s">
        <v>810</v>
      </c>
      <c r="B3572" s="885" t="s">
        <v>21</v>
      </c>
      <c r="C3572" s="885" t="s">
        <v>19</v>
      </c>
      <c r="D3572" s="922">
        <v>42582</v>
      </c>
      <c r="E3572" s="967">
        <v>20000</v>
      </c>
      <c r="F3572" s="882"/>
    </row>
    <row r="3573" spans="1:6" ht="21">
      <c r="A3573" s="887"/>
      <c r="B3573" s="885" t="s">
        <v>40</v>
      </c>
      <c r="C3573" s="885" t="s">
        <v>19</v>
      </c>
      <c r="D3573" s="886">
        <v>43190</v>
      </c>
      <c r="E3573" s="889">
        <v>93514</v>
      </c>
      <c r="F3573" s="1217" t="s">
        <v>826</v>
      </c>
    </row>
    <row r="3574" spans="1:6" ht="20.25">
      <c r="A3574" s="887"/>
      <c r="B3574" s="885"/>
      <c r="C3574" s="885"/>
      <c r="D3574" s="963"/>
      <c r="E3574" s="889"/>
      <c r="F3574" s="882"/>
    </row>
    <row r="3575" spans="1:6" ht="20.25">
      <c r="A3575" s="885"/>
      <c r="B3575" s="885"/>
      <c r="C3575" s="885"/>
      <c r="D3575" s="922"/>
      <c r="E3575" s="889"/>
      <c r="F3575" s="882"/>
    </row>
    <row r="3576" spans="1:6" ht="20.25">
      <c r="A3576" s="887"/>
      <c r="B3576" s="885"/>
      <c r="C3576" s="885"/>
      <c r="D3576" s="1043"/>
      <c r="E3576" s="889"/>
      <c r="F3576" s="882"/>
    </row>
    <row r="3577" spans="1:6" ht="20.25">
      <c r="A3577" s="887"/>
      <c r="B3577" s="923"/>
      <c r="C3577" s="885"/>
      <c r="D3577" s="1043"/>
      <c r="E3577" s="889"/>
      <c r="F3577" s="882"/>
    </row>
    <row r="3578" spans="1:6" ht="20.25">
      <c r="A3578" s="887"/>
      <c r="B3578" s="923"/>
      <c r="C3578" s="885"/>
      <c r="D3578" s="922"/>
      <c r="E3578" s="965"/>
      <c r="F3578" s="882"/>
    </row>
    <row r="3579" spans="1:6" ht="20.25">
      <c r="A3579" s="887"/>
      <c r="B3579" s="923"/>
      <c r="C3579" s="885"/>
      <c r="D3579" s="922"/>
      <c r="E3579" s="965"/>
      <c r="F3579" s="882"/>
    </row>
    <row r="3580" spans="1:6" ht="20.25">
      <c r="A3580" s="887"/>
      <c r="B3580" s="992"/>
      <c r="C3580" s="885"/>
      <c r="D3580" s="993"/>
      <c r="E3580" s="965"/>
      <c r="F3580" s="882"/>
    </row>
    <row r="3581" spans="1:6" ht="20.25">
      <c r="A3581" s="887"/>
      <c r="B3581" s="992"/>
      <c r="C3581" s="885"/>
      <c r="D3581" s="993"/>
      <c r="E3581" s="965"/>
      <c r="F3581" s="882"/>
    </row>
    <row r="3582" spans="1:6" ht="20.25">
      <c r="A3582" s="926"/>
      <c r="B3582" s="911"/>
      <c r="C3582" s="910"/>
      <c r="D3582" s="1023"/>
      <c r="E3582" s="910"/>
      <c r="F3582" s="882"/>
    </row>
    <row r="3583" spans="1:6" ht="20.25">
      <c r="A3583" s="926"/>
      <c r="B3583" s="910"/>
      <c r="C3583" s="910"/>
      <c r="D3583" s="910"/>
      <c r="E3583" s="910"/>
    </row>
    <row r="3584" spans="1:6" ht="20.25">
      <c r="A3584" s="885"/>
      <c r="B3584" s="885"/>
      <c r="C3584" s="885"/>
      <c r="D3584" s="886"/>
      <c r="E3584" s="965"/>
    </row>
    <row r="3585" spans="1:5" ht="20.25">
      <c r="A3585" s="885"/>
      <c r="B3585" s="885"/>
      <c r="C3585" s="885"/>
      <c r="D3585" s="886"/>
      <c r="E3585" s="965"/>
    </row>
    <row r="3586" spans="1:5" ht="20.25">
      <c r="A3586" s="887"/>
      <c r="B3586" s="885"/>
      <c r="C3586" s="885"/>
      <c r="D3586" s="886"/>
      <c r="E3586" s="965"/>
    </row>
    <row r="3587" spans="1:5" ht="20.25">
      <c r="A3587" s="887"/>
      <c r="B3587" s="885"/>
      <c r="C3587" s="885"/>
      <c r="D3587" s="886"/>
      <c r="E3587" s="965"/>
    </row>
    <row r="3588" spans="1:5" ht="20.25">
      <c r="A3588" s="887"/>
      <c r="B3588" s="885"/>
      <c r="C3588" s="885"/>
      <c r="D3588" s="886"/>
      <c r="E3588" s="965"/>
    </row>
    <row r="3589" spans="1:5" ht="20.25">
      <c r="A3589" s="887"/>
      <c r="B3589" s="885"/>
      <c r="C3589" s="885"/>
      <c r="D3589" s="886"/>
      <c r="E3589" s="889"/>
    </row>
    <row r="3590" spans="1:5" ht="20.25">
      <c r="A3590" s="885"/>
      <c r="B3590" s="923"/>
      <c r="C3590" s="885"/>
      <c r="D3590" s="924"/>
      <c r="E3590" s="925"/>
    </row>
    <row r="3591" spans="1:5" ht="20.25">
      <c r="A3591" s="885"/>
      <c r="B3591" s="923"/>
      <c r="C3591" s="885"/>
      <c r="D3591" s="924"/>
      <c r="E3591" s="925"/>
    </row>
    <row r="3592" spans="1:5" ht="20.25">
      <c r="A3592" s="885"/>
      <c r="B3592" s="923"/>
      <c r="C3592" s="885"/>
      <c r="D3592" s="924"/>
      <c r="E3592" s="925"/>
    </row>
    <row r="3593" spans="1:5" ht="20.25">
      <c r="A3593" s="885"/>
      <c r="B3593" s="923"/>
      <c r="C3593" s="885"/>
      <c r="D3593" s="924"/>
      <c r="E3593" s="925"/>
    </row>
    <row r="3594" spans="1:5" ht="20.25">
      <c r="A3594" s="885"/>
      <c r="B3594" s="923"/>
      <c r="C3594" s="885"/>
      <c r="D3594" s="924"/>
      <c r="E3594" s="925"/>
    </row>
    <row r="3595" spans="1:5" ht="20.25">
      <c r="A3595" s="885"/>
      <c r="B3595" s="923"/>
      <c r="C3595" s="885"/>
      <c r="D3595" s="924"/>
      <c r="E3595" s="925"/>
    </row>
    <row r="3596" spans="1:5" ht="20.25">
      <c r="A3596" s="885"/>
      <c r="B3596" s="923"/>
      <c r="C3596" s="885"/>
      <c r="D3596" s="924"/>
      <c r="E3596" s="925"/>
    </row>
    <row r="3597" spans="1:5" ht="20.25">
      <c r="A3597" s="926"/>
      <c r="B3597" s="927"/>
      <c r="C3597" s="926"/>
      <c r="D3597" s="928"/>
      <c r="E3597" s="929"/>
    </row>
    <row r="3598" spans="1:5" ht="20.25">
      <c r="A3598" s="913"/>
      <c r="B3598" s="930"/>
      <c r="C3598" s="913"/>
      <c r="D3598" s="928"/>
      <c r="E3598" s="929"/>
    </row>
    <row r="3599" spans="1:5" ht="20.25">
      <c r="A3599" s="931"/>
      <c r="B3599" s="932"/>
      <c r="C3599" s="1238" t="s">
        <v>801</v>
      </c>
      <c r="D3599" s="1239"/>
      <c r="E3599" s="941">
        <v>113514</v>
      </c>
    </row>
    <row r="3600" spans="1:5" ht="20.25">
      <c r="A3600" s="934" t="s">
        <v>23</v>
      </c>
      <c r="B3600" s="921"/>
      <c r="C3600" s="921"/>
      <c r="D3600" s="921"/>
      <c r="E3600" s="1199"/>
    </row>
    <row r="3601" spans="1:5" ht="20.25">
      <c r="A3601" s="902" t="s">
        <v>0</v>
      </c>
      <c r="B3601" s="921"/>
      <c r="C3601" s="921"/>
      <c r="D3601" s="921"/>
      <c r="E3601" s="921"/>
    </row>
    <row r="3602" spans="1:5" ht="20.25">
      <c r="A3602" s="902" t="s">
        <v>1</v>
      </c>
      <c r="B3602" s="932"/>
      <c r="C3602" s="932"/>
      <c r="D3602" s="932"/>
      <c r="E3602" s="932"/>
    </row>
    <row r="3603" spans="1:5" ht="20.25">
      <c r="A3603" s="902"/>
      <c r="B3603" s="903"/>
      <c r="C3603" s="903"/>
      <c r="D3603" s="904"/>
      <c r="E3603" s="905"/>
    </row>
    <row r="3604" spans="1:5" ht="20.25">
      <c r="A3604" s="902"/>
      <c r="B3604" s="903"/>
      <c r="C3604" s="902" t="s">
        <v>2</v>
      </c>
      <c r="D3604" s="904"/>
      <c r="E3604" s="904"/>
    </row>
    <row r="3605" spans="1:5" ht="20.25">
      <c r="A3605" s="902" t="s">
        <v>3</v>
      </c>
      <c r="B3605" s="906"/>
      <c r="C3605" s="903"/>
      <c r="D3605" s="905"/>
      <c r="E3605" s="905"/>
    </row>
    <row r="3606" spans="1:5" ht="20.25">
      <c r="A3606" s="904"/>
      <c r="B3606" s="906"/>
      <c r="C3606" s="903"/>
      <c r="D3606" s="905"/>
      <c r="E3606" s="905"/>
    </row>
    <row r="3607" spans="1:5" ht="20.25">
      <c r="A3607" s="904" t="s">
        <v>340</v>
      </c>
      <c r="B3607" s="906"/>
      <c r="C3607" s="903"/>
      <c r="D3607" s="905"/>
      <c r="E3607" s="905"/>
    </row>
    <row r="3608" spans="1:5" ht="20.25">
      <c r="A3608" s="904" t="s">
        <v>5</v>
      </c>
      <c r="B3608" s="907"/>
      <c r="C3608" s="904"/>
      <c r="D3608" s="905"/>
      <c r="E3608" s="905"/>
    </row>
    <row r="3609" spans="1:5" ht="20.25">
      <c r="A3609" s="904" t="s">
        <v>6</v>
      </c>
      <c r="B3609" s="907"/>
      <c r="C3609" s="904"/>
      <c r="D3609" s="905"/>
      <c r="E3609" s="905"/>
    </row>
    <row r="3610" spans="1:5" ht="20.25">
      <c r="A3610" s="908" t="s">
        <v>7</v>
      </c>
      <c r="B3610" s="909" t="s">
        <v>8</v>
      </c>
      <c r="C3610" s="883" t="s">
        <v>9</v>
      </c>
      <c r="D3610" s="884"/>
      <c r="E3610" s="908" t="s">
        <v>10</v>
      </c>
    </row>
    <row r="3611" spans="1:5" ht="20.25">
      <c r="A3611" s="910"/>
      <c r="B3611" s="911" t="s">
        <v>11</v>
      </c>
      <c r="C3611" s="908"/>
      <c r="D3611" s="912"/>
      <c r="E3611" s="910" t="s">
        <v>12</v>
      </c>
    </row>
    <row r="3612" spans="1:5" ht="20.25">
      <c r="A3612" s="913"/>
      <c r="B3612" s="914"/>
      <c r="C3612" s="915" t="s">
        <v>13</v>
      </c>
      <c r="D3612" s="916" t="s">
        <v>14</v>
      </c>
      <c r="E3612" s="915"/>
    </row>
    <row r="3613" spans="1:5" ht="20.25">
      <c r="A3613" s="917" t="s">
        <v>341</v>
      </c>
      <c r="B3613" s="917" t="s">
        <v>342</v>
      </c>
      <c r="C3613" s="917" t="s">
        <v>19</v>
      </c>
      <c r="D3613" s="918">
        <v>40237</v>
      </c>
      <c r="E3613" s="964">
        <v>118603</v>
      </c>
    </row>
    <row r="3614" spans="1:5" ht="20.25">
      <c r="A3614" s="885"/>
      <c r="B3614" s="885" t="s">
        <v>118</v>
      </c>
      <c r="C3614" s="885" t="s">
        <v>17</v>
      </c>
      <c r="D3614" s="886">
        <v>40252</v>
      </c>
      <c r="E3614" s="965">
        <v>-32788</v>
      </c>
    </row>
    <row r="3615" spans="1:5" ht="20.25">
      <c r="A3615" s="887"/>
      <c r="B3615" s="885" t="s">
        <v>118</v>
      </c>
      <c r="C3615" s="885" t="s">
        <v>343</v>
      </c>
      <c r="D3615" s="886">
        <v>40247</v>
      </c>
      <c r="E3615" s="965">
        <v>-78265</v>
      </c>
    </row>
    <row r="3616" spans="1:5" ht="20.25">
      <c r="A3616" s="887"/>
      <c r="B3616" s="885" t="s">
        <v>231</v>
      </c>
      <c r="C3616" s="885" t="s">
        <v>17</v>
      </c>
      <c r="D3616" s="886">
        <v>40283</v>
      </c>
      <c r="E3616" s="889">
        <v>9923</v>
      </c>
    </row>
    <row r="3617" spans="1:5" ht="20.25">
      <c r="A3617" s="887"/>
      <c r="B3617" s="885" t="s">
        <v>161</v>
      </c>
      <c r="C3617" s="885" t="s">
        <v>19</v>
      </c>
      <c r="D3617" s="886">
        <v>40313</v>
      </c>
      <c r="E3617" s="965">
        <v>-319</v>
      </c>
    </row>
    <row r="3618" spans="1:5" ht="20.25">
      <c r="A3618" s="887"/>
      <c r="B3618" s="885" t="s">
        <v>231</v>
      </c>
      <c r="C3618" s="885" t="s">
        <v>19</v>
      </c>
      <c r="D3618" s="886">
        <v>40390</v>
      </c>
      <c r="E3618" s="889">
        <v>52476</v>
      </c>
    </row>
    <row r="3619" spans="1:5" ht="20.25">
      <c r="A3619" s="887"/>
      <c r="B3619" s="885" t="s">
        <v>231</v>
      </c>
      <c r="C3619" s="885" t="s">
        <v>19</v>
      </c>
      <c r="D3619" s="886">
        <v>40421</v>
      </c>
      <c r="E3619" s="889">
        <v>42367</v>
      </c>
    </row>
    <row r="3620" spans="1:5" ht="20.25">
      <c r="A3620" s="887"/>
      <c r="B3620" s="885" t="s">
        <v>231</v>
      </c>
      <c r="C3620" s="885" t="s">
        <v>17</v>
      </c>
      <c r="D3620" s="886">
        <v>40436</v>
      </c>
      <c r="E3620" s="889">
        <v>68867</v>
      </c>
    </row>
    <row r="3621" spans="1:5" ht="20.25">
      <c r="A3621" s="885"/>
      <c r="B3621" s="885" t="s">
        <v>231</v>
      </c>
      <c r="C3621" s="885" t="s">
        <v>17</v>
      </c>
      <c r="D3621" s="886">
        <v>40497</v>
      </c>
      <c r="E3621" s="889">
        <v>61351</v>
      </c>
    </row>
    <row r="3622" spans="1:5" ht="20.25">
      <c r="A3622" s="887"/>
      <c r="B3622" s="885" t="s">
        <v>231</v>
      </c>
      <c r="C3622" s="885" t="s">
        <v>19</v>
      </c>
      <c r="D3622" s="886">
        <v>40512</v>
      </c>
      <c r="E3622" s="889">
        <v>200764</v>
      </c>
    </row>
    <row r="3623" spans="1:5" ht="20.25">
      <c r="A3623" s="887"/>
      <c r="B3623" s="885" t="s">
        <v>231</v>
      </c>
      <c r="C3623" s="885" t="s">
        <v>19</v>
      </c>
      <c r="D3623" s="886">
        <v>40543</v>
      </c>
      <c r="E3623" s="889">
        <v>56429</v>
      </c>
    </row>
    <row r="3624" spans="1:5" ht="20.25">
      <c r="A3624" s="885"/>
      <c r="B3624" s="885" t="s">
        <v>342</v>
      </c>
      <c r="C3624" s="885" t="s">
        <v>19</v>
      </c>
      <c r="D3624" s="886">
        <v>40574</v>
      </c>
      <c r="E3624" s="889">
        <v>304923</v>
      </c>
    </row>
    <row r="3625" spans="1:5" ht="20.25">
      <c r="A3625" s="885"/>
      <c r="B3625" s="885" t="s">
        <v>118</v>
      </c>
      <c r="C3625" s="885" t="s">
        <v>324</v>
      </c>
      <c r="D3625" s="886">
        <v>40602</v>
      </c>
      <c r="E3625" s="965">
        <v>-50000</v>
      </c>
    </row>
    <row r="3626" spans="1:5" ht="20.25">
      <c r="A3626" s="885"/>
      <c r="B3626" s="885"/>
      <c r="C3626" s="885"/>
      <c r="D3626" s="886"/>
      <c r="E3626" s="965"/>
    </row>
    <row r="3627" spans="1:5" ht="20.25">
      <c r="A3627" s="885"/>
      <c r="B3627" s="885"/>
      <c r="C3627" s="885"/>
      <c r="D3627" s="886"/>
      <c r="E3627" s="965"/>
    </row>
    <row r="3628" spans="1:5" ht="20.25">
      <c r="A3628" s="885"/>
      <c r="B3628" s="885"/>
      <c r="C3628" s="885"/>
      <c r="D3628" s="886"/>
      <c r="E3628" s="965"/>
    </row>
    <row r="3629" spans="1:5" ht="20.25">
      <c r="A3629" s="885"/>
      <c r="B3629" s="885"/>
      <c r="C3629" s="885"/>
      <c r="D3629" s="886"/>
      <c r="E3629" s="965"/>
    </row>
    <row r="3630" spans="1:5" ht="20.25">
      <c r="A3630" s="885"/>
      <c r="B3630" s="885"/>
      <c r="C3630" s="885"/>
      <c r="D3630" s="886"/>
      <c r="E3630" s="965"/>
    </row>
    <row r="3631" spans="1:5" ht="20.25">
      <c r="A3631" s="885"/>
      <c r="B3631" s="885"/>
      <c r="C3631" s="885"/>
      <c r="D3631" s="886"/>
      <c r="E3631" s="965"/>
    </row>
    <row r="3632" spans="1:5" ht="20.25">
      <c r="A3632" s="885"/>
      <c r="B3632" s="885"/>
      <c r="C3632" s="885"/>
      <c r="D3632" s="886"/>
      <c r="E3632" s="965"/>
    </row>
    <row r="3633" spans="1:6" ht="20.25">
      <c r="A3633" s="885"/>
      <c r="B3633" s="885"/>
      <c r="C3633" s="885"/>
      <c r="D3633" s="886"/>
      <c r="E3633" s="965"/>
    </row>
    <row r="3634" spans="1:6" ht="20.25">
      <c r="A3634" s="885"/>
      <c r="B3634" s="885"/>
      <c r="C3634" s="885"/>
      <c r="D3634" s="886"/>
      <c r="E3634" s="965"/>
    </row>
    <row r="3635" spans="1:6" ht="20.25">
      <c r="A3635" s="885"/>
      <c r="B3635" s="885"/>
      <c r="C3635" s="885"/>
      <c r="D3635" s="886"/>
      <c r="E3635" s="965"/>
    </row>
    <row r="3636" spans="1:6" ht="20.25">
      <c r="A3636" s="885"/>
      <c r="B3636" s="885"/>
      <c r="C3636" s="885"/>
      <c r="D3636" s="886"/>
      <c r="E3636" s="965"/>
    </row>
    <row r="3637" spans="1:6" ht="20.25">
      <c r="A3637" s="885"/>
      <c r="B3637" s="885"/>
      <c r="C3637" s="885"/>
      <c r="D3637" s="886"/>
      <c r="E3637" s="973"/>
    </row>
    <row r="3638" spans="1:6" ht="20.25">
      <c r="A3638" s="926"/>
      <c r="B3638" s="927"/>
      <c r="C3638" s="926"/>
      <c r="D3638" s="928"/>
      <c r="E3638" s="929"/>
    </row>
    <row r="3639" spans="1:6" ht="20.25">
      <c r="A3639" s="913"/>
      <c r="B3639" s="930"/>
      <c r="C3639" s="913"/>
      <c r="D3639" s="928"/>
      <c r="E3639" s="929"/>
    </row>
    <row r="3640" spans="1:6" ht="20.25">
      <c r="A3640" s="931"/>
      <c r="B3640" s="932"/>
      <c r="C3640" s="1238" t="s">
        <v>801</v>
      </c>
      <c r="D3640" s="1239"/>
      <c r="E3640" s="941">
        <v>754331</v>
      </c>
    </row>
    <row r="3641" spans="1:6" ht="20.25">
      <c r="A3641" s="934" t="s">
        <v>23</v>
      </c>
      <c r="B3641" s="921"/>
      <c r="C3641" s="921"/>
      <c r="D3641" s="921"/>
      <c r="E3641" s="921"/>
    </row>
    <row r="3642" spans="1:6" ht="20.25">
      <c r="A3642" s="902" t="s">
        <v>0</v>
      </c>
      <c r="B3642" s="921"/>
      <c r="C3642" s="921"/>
      <c r="D3642" s="921"/>
      <c r="E3642" s="921"/>
    </row>
    <row r="3643" spans="1:6" ht="20.25">
      <c r="A3643" s="902" t="s">
        <v>1</v>
      </c>
      <c r="B3643" s="905"/>
      <c r="C3643" s="905"/>
      <c r="D3643" s="905"/>
      <c r="E3643" s="905"/>
    </row>
    <row r="3644" spans="1:6" ht="20.25">
      <c r="A3644" s="902"/>
      <c r="B3644" s="903"/>
      <c r="C3644" s="903"/>
      <c r="D3644" s="904"/>
      <c r="E3644" s="905"/>
    </row>
    <row r="3645" spans="1:6" ht="20.25">
      <c r="A3645" s="902"/>
      <c r="B3645" s="903"/>
      <c r="C3645" s="902" t="s">
        <v>2</v>
      </c>
      <c r="D3645" s="904"/>
      <c r="E3645" s="904"/>
    </row>
    <row r="3646" spans="1:6" ht="20.25">
      <c r="A3646" s="902" t="s">
        <v>3</v>
      </c>
      <c r="B3646" s="906"/>
      <c r="C3646" s="903"/>
      <c r="D3646" s="905"/>
      <c r="E3646" s="905"/>
    </row>
    <row r="3647" spans="1:6" ht="20.25">
      <c r="A3647" s="904"/>
      <c r="B3647" s="906"/>
      <c r="C3647" s="903"/>
      <c r="D3647" s="905"/>
      <c r="E3647" s="905"/>
      <c r="F3647" s="882"/>
    </row>
    <row r="3648" spans="1:6" ht="20.25">
      <c r="A3648" s="904" t="s">
        <v>344</v>
      </c>
      <c r="B3648" s="906"/>
      <c r="C3648" s="903"/>
      <c r="D3648" s="905"/>
      <c r="E3648" s="905"/>
      <c r="F3648" s="882"/>
    </row>
    <row r="3649" spans="1:6" ht="20.25">
      <c r="A3649" s="904" t="s">
        <v>5</v>
      </c>
      <c r="B3649" s="907"/>
      <c r="C3649" s="904"/>
      <c r="D3649" s="905"/>
      <c r="E3649" s="905"/>
      <c r="F3649" s="882"/>
    </row>
    <row r="3650" spans="1:6" ht="20.25">
      <c r="A3650" s="904" t="s">
        <v>6</v>
      </c>
      <c r="B3650" s="907"/>
      <c r="C3650" s="904"/>
      <c r="D3650" s="905"/>
      <c r="E3650" s="905"/>
      <c r="F3650" s="882"/>
    </row>
    <row r="3651" spans="1:6" ht="20.25">
      <c r="A3651" s="908" t="s">
        <v>7</v>
      </c>
      <c r="B3651" s="909" t="s">
        <v>8</v>
      </c>
      <c r="C3651" s="883" t="s">
        <v>9</v>
      </c>
      <c r="D3651" s="884"/>
      <c r="E3651" s="908" t="s">
        <v>10</v>
      </c>
      <c r="F3651" s="882"/>
    </row>
    <row r="3652" spans="1:6" ht="20.25">
      <c r="A3652" s="910"/>
      <c r="B3652" s="911" t="s">
        <v>11</v>
      </c>
      <c r="C3652" s="908"/>
      <c r="D3652" s="912"/>
      <c r="E3652" s="910" t="s">
        <v>12</v>
      </c>
      <c r="F3652" s="882"/>
    </row>
    <row r="3653" spans="1:6" ht="20.25">
      <c r="A3653" s="913"/>
      <c r="B3653" s="914"/>
      <c r="C3653" s="915" t="s">
        <v>13</v>
      </c>
      <c r="D3653" s="916" t="s">
        <v>14</v>
      </c>
      <c r="E3653" s="915"/>
      <c r="F3653" s="882"/>
    </row>
    <row r="3654" spans="1:6" ht="20.25">
      <c r="A3654" s="917" t="s">
        <v>345</v>
      </c>
      <c r="B3654" s="917" t="s">
        <v>161</v>
      </c>
      <c r="C3654" s="917" t="s">
        <v>17</v>
      </c>
      <c r="D3654" s="918">
        <v>40436</v>
      </c>
      <c r="E3654" s="970">
        <v>-8762</v>
      </c>
      <c r="F3654" s="882"/>
    </row>
    <row r="3655" spans="1:6" ht="21">
      <c r="A3655" s="887"/>
      <c r="B3655" s="885" t="s">
        <v>34</v>
      </c>
      <c r="C3655" s="885" t="s">
        <v>17</v>
      </c>
      <c r="D3655" s="963">
        <v>43235</v>
      </c>
      <c r="E3655" s="889">
        <v>2293045</v>
      </c>
      <c r="F3655" s="1217" t="s">
        <v>817</v>
      </c>
    </row>
    <row r="3656" spans="1:6" ht="21">
      <c r="A3656" s="887"/>
      <c r="B3656" s="885" t="s">
        <v>34</v>
      </c>
      <c r="C3656" s="885" t="s">
        <v>19</v>
      </c>
      <c r="D3656" s="963">
        <v>43250</v>
      </c>
      <c r="E3656" s="889">
        <v>2573548</v>
      </c>
      <c r="F3656" s="1217" t="s">
        <v>825</v>
      </c>
    </row>
    <row r="3657" spans="1:6" ht="20.25">
      <c r="A3657" s="887"/>
      <c r="B3657" s="885"/>
      <c r="C3657" s="885"/>
      <c r="D3657" s="886"/>
      <c r="E3657" s="889"/>
      <c r="F3657" s="882"/>
    </row>
    <row r="3658" spans="1:6" ht="20.25">
      <c r="A3658" s="887"/>
      <c r="B3658" s="885"/>
      <c r="C3658" s="885"/>
      <c r="D3658" s="886"/>
      <c r="E3658" s="889"/>
      <c r="F3658" s="882"/>
    </row>
    <row r="3659" spans="1:6" ht="20.25">
      <c r="A3659" s="887"/>
      <c r="B3659" s="885"/>
      <c r="C3659" s="885"/>
      <c r="D3659" s="886"/>
      <c r="E3659" s="889"/>
      <c r="F3659" s="882"/>
    </row>
    <row r="3660" spans="1:6" ht="20.25">
      <c r="A3660" s="887"/>
      <c r="B3660" s="885"/>
      <c r="C3660" s="888"/>
      <c r="D3660" s="963"/>
      <c r="E3660" s="965"/>
      <c r="F3660" s="882"/>
    </row>
    <row r="3661" spans="1:6" ht="20.25">
      <c r="A3661" s="887"/>
      <c r="B3661" s="885"/>
      <c r="C3661" s="885"/>
      <c r="D3661" s="886"/>
      <c r="E3661" s="889"/>
      <c r="F3661" s="882"/>
    </row>
    <row r="3662" spans="1:6" ht="20.25">
      <c r="A3662" s="885"/>
      <c r="B3662" s="885"/>
      <c r="C3662" s="885"/>
      <c r="D3662" s="886"/>
      <c r="E3662" s="965"/>
      <c r="F3662" s="882"/>
    </row>
    <row r="3663" spans="1:6" ht="20.25">
      <c r="A3663" s="887"/>
      <c r="B3663" s="885"/>
      <c r="C3663" s="885"/>
      <c r="D3663" s="886"/>
      <c r="E3663" s="965"/>
    </row>
    <row r="3664" spans="1:6" ht="20.25">
      <c r="A3664" s="926"/>
      <c r="B3664" s="911"/>
      <c r="C3664" s="910"/>
      <c r="D3664" s="1023"/>
      <c r="E3664" s="910"/>
    </row>
    <row r="3665" spans="1:5" ht="20.25">
      <c r="A3665" s="926"/>
      <c r="B3665" s="910"/>
      <c r="C3665" s="910"/>
      <c r="D3665" s="910"/>
      <c r="E3665" s="910"/>
    </row>
    <row r="3666" spans="1:5" ht="20.25">
      <c r="A3666" s="885"/>
      <c r="B3666" s="885"/>
      <c r="C3666" s="885"/>
      <c r="D3666" s="886"/>
      <c r="E3666" s="965"/>
    </row>
    <row r="3667" spans="1:5" ht="20.25">
      <c r="A3667" s="885"/>
      <c r="B3667" s="885"/>
      <c r="C3667" s="885"/>
      <c r="D3667" s="886"/>
      <c r="E3667" s="965"/>
    </row>
    <row r="3668" spans="1:5" ht="20.25">
      <c r="A3668" s="887"/>
      <c r="B3668" s="885"/>
      <c r="C3668" s="885"/>
      <c r="D3668" s="886"/>
      <c r="E3668" s="965"/>
    </row>
    <row r="3669" spans="1:5" ht="20.25">
      <c r="A3669" s="887"/>
      <c r="B3669" s="885"/>
      <c r="C3669" s="885"/>
      <c r="D3669" s="886"/>
      <c r="E3669" s="965"/>
    </row>
    <row r="3670" spans="1:5" ht="20.25">
      <c r="A3670" s="887"/>
      <c r="B3670" s="885"/>
      <c r="C3670" s="885"/>
      <c r="D3670" s="886"/>
      <c r="E3670" s="965"/>
    </row>
    <row r="3671" spans="1:5" ht="20.25">
      <c r="A3671" s="887"/>
      <c r="B3671" s="885"/>
      <c r="C3671" s="885"/>
      <c r="D3671" s="886"/>
      <c r="E3671" s="889"/>
    </row>
    <row r="3672" spans="1:5" ht="20.25">
      <c r="A3672" s="885"/>
      <c r="B3672" s="923"/>
      <c r="C3672" s="885"/>
      <c r="D3672" s="924"/>
      <c r="E3672" s="925"/>
    </row>
    <row r="3673" spans="1:5" ht="20.25">
      <c r="A3673" s="885"/>
      <c r="B3673" s="923"/>
      <c r="C3673" s="885"/>
      <c r="D3673" s="924"/>
      <c r="E3673" s="925"/>
    </row>
    <row r="3674" spans="1:5" ht="20.25">
      <c r="A3674" s="885"/>
      <c r="B3674" s="923"/>
      <c r="C3674" s="885"/>
      <c r="D3674" s="924"/>
      <c r="E3674" s="925"/>
    </row>
    <row r="3675" spans="1:5" ht="20.25">
      <c r="A3675" s="885"/>
      <c r="B3675" s="923"/>
      <c r="C3675" s="885"/>
      <c r="D3675" s="924"/>
      <c r="E3675" s="925"/>
    </row>
    <row r="3676" spans="1:5" ht="20.25">
      <c r="A3676" s="885"/>
      <c r="B3676" s="923"/>
      <c r="C3676" s="885"/>
      <c r="D3676" s="924"/>
      <c r="E3676" s="925"/>
    </row>
    <row r="3677" spans="1:5" ht="20.25">
      <c r="A3677" s="885"/>
      <c r="B3677" s="923"/>
      <c r="C3677" s="885"/>
      <c r="D3677" s="924"/>
      <c r="E3677" s="925"/>
    </row>
    <row r="3678" spans="1:5" ht="20.25">
      <c r="A3678" s="885"/>
      <c r="B3678" s="923"/>
      <c r="C3678" s="885"/>
      <c r="D3678" s="924"/>
      <c r="E3678" s="925"/>
    </row>
    <row r="3679" spans="1:5" ht="20.25">
      <c r="A3679" s="926"/>
      <c r="B3679" s="927"/>
      <c r="C3679" s="926"/>
      <c r="D3679" s="928"/>
      <c r="E3679" s="929"/>
    </row>
    <row r="3680" spans="1:5" ht="20.25">
      <c r="A3680" s="913"/>
      <c r="B3680" s="930"/>
      <c r="C3680" s="913"/>
      <c r="D3680" s="928"/>
      <c r="E3680" s="929"/>
    </row>
    <row r="3681" spans="1:5" ht="20.25">
      <c r="A3681" s="931"/>
      <c r="B3681" s="932"/>
      <c r="C3681" s="1238" t="s">
        <v>801</v>
      </c>
      <c r="D3681" s="1239"/>
      <c r="E3681" s="941">
        <v>4857831</v>
      </c>
    </row>
    <row r="3682" spans="1:5" ht="20.25">
      <c r="A3682" s="934" t="s">
        <v>23</v>
      </c>
      <c r="B3682" s="921"/>
      <c r="C3682" s="1046" t="s">
        <v>37</v>
      </c>
      <c r="D3682" s="921"/>
      <c r="E3682" s="921"/>
    </row>
    <row r="3683" spans="1:5" ht="20.25">
      <c r="A3683" s="902" t="s">
        <v>0</v>
      </c>
      <c r="B3683" s="921"/>
      <c r="C3683" s="921"/>
      <c r="D3683" s="921"/>
      <c r="E3683" s="921"/>
    </row>
    <row r="3684" spans="1:5" ht="20.25">
      <c r="A3684" s="902" t="s">
        <v>1</v>
      </c>
      <c r="B3684" s="932"/>
      <c r="C3684" s="932"/>
      <c r="D3684" s="932"/>
      <c r="E3684" s="932"/>
    </row>
    <row r="3685" spans="1:5" ht="20.25">
      <c r="A3685" s="902"/>
      <c r="B3685" s="903"/>
      <c r="C3685" s="903"/>
      <c r="D3685" s="904"/>
      <c r="E3685" s="905"/>
    </row>
    <row r="3686" spans="1:5" ht="20.25">
      <c r="A3686" s="902"/>
      <c r="B3686" s="903"/>
      <c r="C3686" s="902" t="s">
        <v>2</v>
      </c>
      <c r="D3686" s="904"/>
      <c r="E3686" s="904"/>
    </row>
    <row r="3687" spans="1:5" ht="20.25">
      <c r="A3687" s="902" t="s">
        <v>3</v>
      </c>
      <c r="B3687" s="906"/>
      <c r="C3687" s="903"/>
      <c r="D3687" s="905"/>
      <c r="E3687" s="905"/>
    </row>
    <row r="3688" spans="1:5" ht="20.25">
      <c r="A3688" s="904"/>
      <c r="B3688" s="906"/>
      <c r="C3688" s="903"/>
      <c r="D3688" s="905"/>
      <c r="E3688" s="905"/>
    </row>
    <row r="3689" spans="1:5" ht="20.25">
      <c r="A3689" s="904" t="s">
        <v>346</v>
      </c>
      <c r="B3689" s="906"/>
      <c r="C3689" s="903"/>
      <c r="D3689" s="905"/>
      <c r="E3689" s="905"/>
    </row>
    <row r="3690" spans="1:5" ht="20.25">
      <c r="A3690" s="904" t="s">
        <v>5</v>
      </c>
      <c r="B3690" s="907"/>
      <c r="C3690" s="904"/>
      <c r="D3690" s="905"/>
      <c r="E3690" s="905"/>
    </row>
    <row r="3691" spans="1:5" ht="20.25">
      <c r="A3691" s="904" t="s">
        <v>6</v>
      </c>
      <c r="B3691" s="907"/>
      <c r="C3691" s="904"/>
      <c r="D3691" s="905"/>
      <c r="E3691" s="905"/>
    </row>
    <row r="3692" spans="1:5" ht="20.25">
      <c r="A3692" s="908" t="s">
        <v>7</v>
      </c>
      <c r="B3692" s="909" t="s">
        <v>8</v>
      </c>
      <c r="C3692" s="883" t="s">
        <v>9</v>
      </c>
      <c r="D3692" s="884"/>
      <c r="E3692" s="908" t="s">
        <v>10</v>
      </c>
    </row>
    <row r="3693" spans="1:5" ht="20.25">
      <c r="A3693" s="910"/>
      <c r="B3693" s="911" t="s">
        <v>11</v>
      </c>
      <c r="C3693" s="908"/>
      <c r="D3693" s="912"/>
      <c r="E3693" s="910" t="s">
        <v>12</v>
      </c>
    </row>
    <row r="3694" spans="1:5" ht="20.25">
      <c r="A3694" s="913"/>
      <c r="B3694" s="914"/>
      <c r="C3694" s="915" t="s">
        <v>13</v>
      </c>
      <c r="D3694" s="916" t="s">
        <v>14</v>
      </c>
      <c r="E3694" s="915"/>
    </row>
    <row r="3695" spans="1:5" ht="20.25">
      <c r="A3695" s="917" t="s">
        <v>347</v>
      </c>
      <c r="B3695" s="885" t="s">
        <v>161</v>
      </c>
      <c r="C3695" s="885" t="s">
        <v>19</v>
      </c>
      <c r="D3695" s="886">
        <v>40602</v>
      </c>
      <c r="E3695" s="965">
        <v>-360</v>
      </c>
    </row>
    <row r="3696" spans="1:5" ht="20.25">
      <c r="A3696" s="885"/>
      <c r="B3696" s="885" t="s">
        <v>27</v>
      </c>
      <c r="C3696" s="885" t="s">
        <v>19</v>
      </c>
      <c r="D3696" s="886">
        <v>41182</v>
      </c>
      <c r="E3696" s="965">
        <v>-103948</v>
      </c>
    </row>
    <row r="3697" spans="1:5" ht="20.25">
      <c r="A3697" s="887"/>
      <c r="B3697" s="885" t="s">
        <v>18</v>
      </c>
      <c r="C3697" s="885" t="s">
        <v>17</v>
      </c>
      <c r="D3697" s="886">
        <v>41213</v>
      </c>
      <c r="E3697" s="889">
        <v>94867</v>
      </c>
    </row>
    <row r="3698" spans="1:5" ht="20.25">
      <c r="A3698" s="887"/>
      <c r="B3698" s="885"/>
      <c r="C3698" s="885"/>
      <c r="D3698" s="886"/>
      <c r="E3698" s="889"/>
    </row>
    <row r="3699" spans="1:5" ht="20.25">
      <c r="A3699" s="887"/>
      <c r="B3699" s="885"/>
      <c r="C3699" s="885"/>
      <c r="D3699" s="886"/>
      <c r="E3699" s="889"/>
    </row>
    <row r="3700" spans="1:5" ht="20.25">
      <c r="A3700" s="887"/>
      <c r="B3700" s="885"/>
      <c r="C3700" s="885"/>
      <c r="D3700" s="886"/>
      <c r="E3700" s="889"/>
    </row>
    <row r="3701" spans="1:5" ht="20.25">
      <c r="A3701" s="887"/>
      <c r="B3701" s="885"/>
      <c r="C3701" s="888"/>
      <c r="D3701" s="886"/>
      <c r="E3701" s="965"/>
    </row>
    <row r="3702" spans="1:5" ht="20.25">
      <c r="A3702" s="887"/>
      <c r="B3702" s="885"/>
      <c r="C3702" s="888"/>
      <c r="D3702" s="963"/>
      <c r="E3702" s="965"/>
    </row>
    <row r="3703" spans="1:5" ht="20.25">
      <c r="A3703" s="887"/>
      <c r="B3703" s="885"/>
      <c r="C3703" s="885"/>
      <c r="D3703" s="886"/>
      <c r="E3703" s="889"/>
    </row>
    <row r="3704" spans="1:5" ht="20.25">
      <c r="A3704" s="885"/>
      <c r="B3704" s="885"/>
      <c r="C3704" s="885"/>
      <c r="D3704" s="886"/>
      <c r="E3704" s="965"/>
    </row>
    <row r="3705" spans="1:5" ht="20.25">
      <c r="A3705" s="887"/>
      <c r="B3705" s="923"/>
      <c r="C3705" s="885"/>
      <c r="D3705" s="956"/>
      <c r="E3705" s="889"/>
    </row>
    <row r="3706" spans="1:5" ht="20.25">
      <c r="A3706" s="926"/>
      <c r="B3706" s="911"/>
      <c r="C3706" s="910"/>
      <c r="D3706" s="1023"/>
      <c r="E3706" s="910"/>
    </row>
    <row r="3707" spans="1:5" ht="20.25">
      <c r="A3707" s="926"/>
      <c r="B3707" s="910"/>
      <c r="C3707" s="910"/>
      <c r="D3707" s="910"/>
      <c r="E3707" s="910"/>
    </row>
    <row r="3708" spans="1:5" ht="20.25">
      <c r="A3708" s="885"/>
      <c r="B3708" s="885"/>
      <c r="C3708" s="885"/>
      <c r="D3708" s="886"/>
      <c r="E3708" s="965"/>
    </row>
    <row r="3709" spans="1:5" ht="20.25">
      <c r="A3709" s="885"/>
      <c r="B3709" s="973"/>
      <c r="C3709" s="973"/>
      <c r="D3709" s="973"/>
      <c r="E3709" s="973"/>
    </row>
    <row r="3710" spans="1:5" ht="20.25">
      <c r="A3710" s="887"/>
      <c r="B3710" s="885"/>
      <c r="C3710" s="885"/>
      <c r="D3710" s="886"/>
      <c r="E3710" s="965"/>
    </row>
    <row r="3711" spans="1:5" ht="20.25">
      <c r="A3711" s="887"/>
      <c r="B3711" s="885"/>
      <c r="C3711" s="885"/>
      <c r="D3711" s="886"/>
      <c r="E3711" s="965"/>
    </row>
    <row r="3712" spans="1:5" ht="20.25">
      <c r="A3712" s="887"/>
      <c r="B3712" s="885"/>
      <c r="C3712" s="885"/>
      <c r="D3712" s="886"/>
      <c r="E3712" s="965"/>
    </row>
    <row r="3713" spans="1:5" ht="20.25">
      <c r="A3713" s="887"/>
      <c r="B3713" s="885"/>
      <c r="C3713" s="885"/>
      <c r="D3713" s="886"/>
      <c r="E3713" s="965"/>
    </row>
    <row r="3714" spans="1:5" ht="20.25">
      <c r="A3714" s="887"/>
      <c r="B3714" s="885"/>
      <c r="C3714" s="885"/>
      <c r="D3714" s="886"/>
      <c r="E3714" s="965"/>
    </row>
    <row r="3715" spans="1:5" ht="20.25">
      <c r="A3715" s="887"/>
      <c r="B3715" s="885"/>
      <c r="C3715" s="885"/>
      <c r="D3715" s="886"/>
      <c r="E3715" s="965"/>
    </row>
    <row r="3716" spans="1:5" ht="20.25">
      <c r="A3716" s="887"/>
      <c r="B3716" s="885"/>
      <c r="C3716" s="885"/>
      <c r="D3716" s="886"/>
      <c r="E3716" s="965"/>
    </row>
    <row r="3717" spans="1:5" ht="20.25">
      <c r="A3717" s="887"/>
      <c r="B3717" s="885"/>
      <c r="C3717" s="885"/>
      <c r="D3717" s="886"/>
      <c r="E3717" s="889"/>
    </row>
    <row r="3718" spans="1:5" ht="20.25">
      <c r="A3718" s="885"/>
      <c r="B3718" s="923"/>
      <c r="C3718" s="885"/>
      <c r="D3718" s="924"/>
      <c r="E3718" s="925"/>
    </row>
    <row r="3719" spans="1:5" ht="20.25">
      <c r="A3719" s="885"/>
      <c r="B3719" s="923"/>
      <c r="C3719" s="885"/>
      <c r="D3719" s="924"/>
      <c r="E3719" s="925"/>
    </row>
    <row r="3720" spans="1:5" ht="20.25">
      <c r="A3720" s="926"/>
      <c r="B3720" s="927"/>
      <c r="C3720" s="926"/>
      <c r="D3720" s="928"/>
      <c r="E3720" s="929"/>
    </row>
    <row r="3721" spans="1:5" ht="20.25">
      <c r="A3721" s="913"/>
      <c r="B3721" s="930"/>
      <c r="C3721" s="913"/>
      <c r="D3721" s="928"/>
      <c r="E3721" s="929"/>
    </row>
    <row r="3722" spans="1:5" ht="20.25">
      <c r="A3722" s="931"/>
      <c r="B3722" s="932"/>
      <c r="C3722" s="1238" t="s">
        <v>774</v>
      </c>
      <c r="D3722" s="1239"/>
      <c r="E3722" s="953">
        <v>-9441</v>
      </c>
    </row>
    <row r="3723" spans="1:5" ht="20.25">
      <c r="A3723" s="934" t="s">
        <v>23</v>
      </c>
      <c r="B3723" s="921"/>
      <c r="C3723" s="921"/>
      <c r="D3723" s="921"/>
      <c r="E3723" s="921"/>
    </row>
    <row r="3724" spans="1:5" ht="20.25">
      <c r="A3724" s="902" t="s">
        <v>0</v>
      </c>
      <c r="B3724" s="921"/>
      <c r="C3724" s="921"/>
      <c r="D3724" s="921"/>
      <c r="E3724" s="921"/>
    </row>
    <row r="3725" spans="1:5" ht="20.25">
      <c r="A3725" s="902" t="s">
        <v>1</v>
      </c>
      <c r="B3725" s="932"/>
      <c r="C3725" s="932"/>
      <c r="D3725" s="932"/>
      <c r="E3725" s="932"/>
    </row>
    <row r="3726" spans="1:5" ht="20.25">
      <c r="A3726" s="902"/>
      <c r="B3726" s="932"/>
      <c r="C3726" s="932"/>
      <c r="D3726" s="932"/>
      <c r="E3726" s="932"/>
    </row>
    <row r="3727" spans="1:5" ht="20.25">
      <c r="A3727" s="902"/>
      <c r="B3727" s="903"/>
      <c r="C3727" s="902" t="s">
        <v>2</v>
      </c>
      <c r="D3727" s="904"/>
      <c r="E3727" s="904"/>
    </row>
    <row r="3728" spans="1:5" ht="20.25">
      <c r="A3728" s="902" t="s">
        <v>3</v>
      </c>
      <c r="B3728" s="906"/>
      <c r="C3728" s="903"/>
      <c r="D3728" s="905"/>
      <c r="E3728" s="905"/>
    </row>
    <row r="3729" spans="1:6" ht="20.25">
      <c r="A3729" s="904"/>
      <c r="B3729" s="906"/>
      <c r="C3729" s="903"/>
      <c r="D3729" s="905"/>
      <c r="E3729" s="905"/>
    </row>
    <row r="3730" spans="1:6" ht="20.25">
      <c r="A3730" s="904" t="s">
        <v>348</v>
      </c>
      <c r="B3730" s="906"/>
      <c r="C3730" s="903"/>
      <c r="D3730" s="905"/>
      <c r="E3730" s="905"/>
    </row>
    <row r="3731" spans="1:6" ht="20.25">
      <c r="A3731" s="904" t="s">
        <v>5</v>
      </c>
      <c r="B3731" s="907"/>
      <c r="C3731" s="904"/>
      <c r="D3731" s="905"/>
      <c r="E3731" s="905"/>
    </row>
    <row r="3732" spans="1:6" ht="20.25">
      <c r="A3732" s="904" t="s">
        <v>6</v>
      </c>
      <c r="B3732" s="907"/>
      <c r="C3732" s="904"/>
      <c r="D3732" s="905"/>
      <c r="E3732" s="905"/>
    </row>
    <row r="3733" spans="1:6" ht="20.25">
      <c r="A3733" s="908" t="s">
        <v>7</v>
      </c>
      <c r="B3733" s="909" t="s">
        <v>8</v>
      </c>
      <c r="C3733" s="883" t="s">
        <v>9</v>
      </c>
      <c r="D3733" s="884"/>
      <c r="E3733" s="908" t="s">
        <v>10</v>
      </c>
    </row>
    <row r="3734" spans="1:6" ht="20.25">
      <c r="A3734" s="910"/>
      <c r="B3734" s="911" t="s">
        <v>11</v>
      </c>
      <c r="C3734" s="908"/>
      <c r="D3734" s="912"/>
      <c r="E3734" s="910" t="s">
        <v>12</v>
      </c>
    </row>
    <row r="3735" spans="1:6" ht="20.25">
      <c r="A3735" s="913"/>
      <c r="B3735" s="914"/>
      <c r="C3735" s="915" t="s">
        <v>13</v>
      </c>
      <c r="D3735" s="916" t="s">
        <v>14</v>
      </c>
      <c r="E3735" s="915"/>
    </row>
    <row r="3736" spans="1:6" ht="20.25">
      <c r="A3736" s="917" t="s">
        <v>349</v>
      </c>
      <c r="B3736" s="917" t="s">
        <v>350</v>
      </c>
      <c r="C3736" s="917" t="s">
        <v>19</v>
      </c>
      <c r="D3736" s="918">
        <v>40268</v>
      </c>
      <c r="E3736" s="970">
        <v>-181</v>
      </c>
    </row>
    <row r="3737" spans="1:6" ht="20.25">
      <c r="A3737" s="885"/>
      <c r="B3737" s="885" t="s">
        <v>350</v>
      </c>
      <c r="C3737" s="885" t="s">
        <v>19</v>
      </c>
      <c r="D3737" s="886">
        <v>40724</v>
      </c>
      <c r="E3737" s="965">
        <v>-200</v>
      </c>
    </row>
    <row r="3738" spans="1:6" ht="20.25">
      <c r="A3738" s="887"/>
      <c r="B3738" s="885" t="s">
        <v>350</v>
      </c>
      <c r="C3738" s="885" t="s">
        <v>17</v>
      </c>
      <c r="D3738" s="886">
        <v>40739</v>
      </c>
      <c r="E3738" s="965">
        <v>-120</v>
      </c>
    </row>
    <row r="3739" spans="1:6" ht="20.25">
      <c r="A3739" s="887"/>
      <c r="B3739" s="885" t="s">
        <v>351</v>
      </c>
      <c r="C3739" s="885" t="s">
        <v>19</v>
      </c>
      <c r="D3739" s="886">
        <v>40786</v>
      </c>
      <c r="E3739" s="889">
        <v>-2225</v>
      </c>
    </row>
    <row r="3740" spans="1:6" ht="20.25">
      <c r="A3740" s="887"/>
      <c r="B3740" s="885" t="s">
        <v>352</v>
      </c>
      <c r="C3740" s="885" t="s">
        <v>107</v>
      </c>
      <c r="D3740" s="886">
        <v>40806</v>
      </c>
      <c r="E3740" s="889">
        <v>-2625</v>
      </c>
    </row>
    <row r="3741" spans="1:6" ht="20.25">
      <c r="A3741" s="887"/>
      <c r="B3741" s="885" t="s">
        <v>350</v>
      </c>
      <c r="C3741" s="885" t="s">
        <v>19</v>
      </c>
      <c r="D3741" s="886">
        <v>40816</v>
      </c>
      <c r="E3741" s="965">
        <v>-119</v>
      </c>
    </row>
    <row r="3742" spans="1:6" ht="20.25">
      <c r="A3742" s="887"/>
      <c r="B3742" s="885" t="s">
        <v>350</v>
      </c>
      <c r="C3742" s="885" t="s">
        <v>17</v>
      </c>
      <c r="D3742" s="886">
        <v>40862</v>
      </c>
      <c r="E3742" s="965">
        <v>-400</v>
      </c>
    </row>
    <row r="3743" spans="1:6" ht="20.25">
      <c r="A3743" s="885"/>
      <c r="B3743" s="885" t="s">
        <v>353</v>
      </c>
      <c r="C3743" s="885" t="s">
        <v>19</v>
      </c>
      <c r="D3743" s="886">
        <v>40908</v>
      </c>
      <c r="E3743" s="889">
        <v>2840</v>
      </c>
      <c r="F3743" s="882"/>
    </row>
    <row r="3744" spans="1:6" ht="21">
      <c r="A3744" s="926"/>
      <c r="B3744" s="885" t="s">
        <v>34</v>
      </c>
      <c r="C3744" s="885" t="s">
        <v>19</v>
      </c>
      <c r="D3744" s="963">
        <v>43220</v>
      </c>
      <c r="E3744" s="889">
        <v>2775106</v>
      </c>
      <c r="F3744" s="1217" t="s">
        <v>817</v>
      </c>
    </row>
    <row r="3745" spans="1:6" ht="21">
      <c r="A3745" s="885"/>
      <c r="B3745" s="885" t="s">
        <v>34</v>
      </c>
      <c r="C3745" s="885" t="s">
        <v>17</v>
      </c>
      <c r="D3745" s="963">
        <v>43235</v>
      </c>
      <c r="E3745" s="889">
        <v>2340707</v>
      </c>
      <c r="F3745" s="1217" t="s">
        <v>817</v>
      </c>
    </row>
    <row r="3746" spans="1:6" ht="21">
      <c r="A3746" s="887"/>
      <c r="B3746" s="885" t="s">
        <v>34</v>
      </c>
      <c r="C3746" s="885" t="s">
        <v>19</v>
      </c>
      <c r="D3746" s="963">
        <v>43250</v>
      </c>
      <c r="E3746" s="889">
        <v>1769862</v>
      </c>
      <c r="F3746" s="1217" t="s">
        <v>817</v>
      </c>
    </row>
    <row r="3747" spans="1:6" ht="20.25">
      <c r="A3747" s="885"/>
      <c r="B3747" s="885"/>
      <c r="C3747" s="885"/>
      <c r="D3747" s="963"/>
      <c r="E3747" s="889">
        <v>-2</v>
      </c>
      <c r="F3747" s="882"/>
    </row>
    <row r="3748" spans="1:6" ht="20.25">
      <c r="A3748" s="885"/>
      <c r="B3748" s="885"/>
      <c r="C3748" s="885"/>
      <c r="D3748" s="886"/>
      <c r="E3748" s="889"/>
      <c r="F3748" s="882"/>
    </row>
    <row r="3749" spans="1:6" ht="20.25">
      <c r="A3749" s="885"/>
      <c r="B3749" s="885"/>
      <c r="C3749" s="885"/>
      <c r="D3749" s="963"/>
      <c r="E3749" s="889"/>
      <c r="F3749" s="882"/>
    </row>
    <row r="3750" spans="1:6" ht="20.25">
      <c r="A3750" s="926"/>
      <c r="B3750" s="885"/>
      <c r="C3750" s="885"/>
      <c r="D3750" s="963"/>
      <c r="E3750" s="889"/>
      <c r="F3750" s="882"/>
    </row>
    <row r="3751" spans="1:6" ht="20.25">
      <c r="A3751" s="887"/>
      <c r="B3751" s="885"/>
      <c r="C3751" s="885"/>
      <c r="D3751" s="886"/>
      <c r="E3751" s="965"/>
      <c r="F3751" s="882"/>
    </row>
    <row r="3752" spans="1:6" ht="20.25">
      <c r="A3752" s="887"/>
      <c r="B3752" s="885"/>
      <c r="C3752" s="885"/>
      <c r="D3752" s="886"/>
      <c r="E3752" s="965"/>
      <c r="F3752" s="882"/>
    </row>
    <row r="3753" spans="1:6" ht="20.25">
      <c r="A3753" s="887"/>
      <c r="B3753" s="885"/>
      <c r="C3753" s="885"/>
      <c r="D3753" s="886"/>
      <c r="E3753" s="889"/>
      <c r="F3753" s="882"/>
    </row>
    <row r="3754" spans="1:6" ht="20.25">
      <c r="A3754" s="887"/>
      <c r="B3754" s="923"/>
      <c r="C3754" s="885"/>
      <c r="D3754" s="922"/>
      <c r="E3754" s="889"/>
      <c r="F3754" s="882"/>
    </row>
    <row r="3755" spans="1:6" ht="20.25">
      <c r="A3755" s="887"/>
      <c r="B3755" s="923"/>
      <c r="C3755" s="885"/>
      <c r="D3755" s="922"/>
      <c r="E3755" s="889"/>
      <c r="F3755" s="882"/>
    </row>
    <row r="3756" spans="1:6" ht="20.25">
      <c r="A3756" s="887"/>
      <c r="B3756" s="923"/>
      <c r="C3756" s="885"/>
      <c r="D3756" s="922"/>
      <c r="E3756" s="889"/>
      <c r="F3756" s="882"/>
    </row>
    <row r="3757" spans="1:6" ht="20.25">
      <c r="A3757" s="887"/>
      <c r="B3757" s="923"/>
      <c r="C3757" s="885"/>
      <c r="D3757" s="922"/>
      <c r="E3757" s="889"/>
      <c r="F3757" s="882"/>
    </row>
    <row r="3758" spans="1:6" ht="20.25">
      <c r="A3758" s="885"/>
      <c r="B3758" s="923"/>
      <c r="C3758" s="885"/>
      <c r="D3758" s="924"/>
      <c r="E3758" s="925"/>
      <c r="F3758" s="882"/>
    </row>
    <row r="3759" spans="1:6" ht="20.25">
      <c r="A3759" s="885"/>
      <c r="B3759" s="923"/>
      <c r="C3759" s="885"/>
      <c r="D3759" s="924"/>
      <c r="E3759" s="925"/>
    </row>
    <row r="3760" spans="1:6" ht="20.25">
      <c r="A3760" s="885"/>
      <c r="B3760" s="923"/>
      <c r="C3760" s="885"/>
      <c r="D3760" s="924"/>
      <c r="E3760" s="925"/>
    </row>
    <row r="3761" spans="1:5" ht="20.25">
      <c r="A3761" s="885"/>
      <c r="B3761" s="923"/>
      <c r="C3761" s="885"/>
      <c r="D3761" s="924"/>
      <c r="E3761" s="925"/>
    </row>
    <row r="3762" spans="1:5" ht="20.25">
      <c r="A3762" s="913"/>
      <c r="B3762" s="930"/>
      <c r="C3762" s="913"/>
      <c r="D3762" s="928"/>
      <c r="E3762" s="929"/>
    </row>
    <row r="3763" spans="1:5" ht="20.25">
      <c r="A3763" s="931"/>
      <c r="B3763" s="932"/>
      <c r="C3763" s="1238" t="s">
        <v>801</v>
      </c>
      <c r="D3763" s="1239"/>
      <c r="E3763" s="941">
        <v>6882643</v>
      </c>
    </row>
    <row r="3764" spans="1:5" ht="20.25">
      <c r="A3764" s="934" t="s">
        <v>23</v>
      </c>
      <c r="B3764" s="921"/>
      <c r="C3764" s="921"/>
      <c r="D3764" s="921"/>
      <c r="E3764" s="921"/>
    </row>
    <row r="3765" spans="1:5" ht="20.25">
      <c r="A3765" s="902" t="s">
        <v>0</v>
      </c>
      <c r="B3765" s="921"/>
      <c r="C3765" s="921"/>
      <c r="D3765" s="921"/>
      <c r="E3765" s="921"/>
    </row>
    <row r="3766" spans="1:5" ht="20.25">
      <c r="A3766" s="902" t="s">
        <v>1</v>
      </c>
      <c r="B3766" s="905"/>
      <c r="C3766" s="905"/>
      <c r="D3766" s="905"/>
      <c r="E3766" s="905"/>
    </row>
    <row r="3767" spans="1:5" ht="20.25">
      <c r="A3767" s="902"/>
      <c r="B3767" s="903"/>
      <c r="C3767" s="903"/>
      <c r="D3767" s="904"/>
      <c r="E3767" s="905"/>
    </row>
    <row r="3768" spans="1:5" ht="20.25">
      <c r="A3768" s="902"/>
      <c r="B3768" s="903"/>
      <c r="C3768" s="902" t="s">
        <v>2</v>
      </c>
      <c r="D3768" s="904"/>
      <c r="E3768" s="904"/>
    </row>
    <row r="3769" spans="1:5" ht="20.25">
      <c r="A3769" s="902" t="s">
        <v>3</v>
      </c>
      <c r="B3769" s="906"/>
      <c r="C3769" s="903"/>
      <c r="D3769" s="905"/>
      <c r="E3769" s="905"/>
    </row>
    <row r="3770" spans="1:5" ht="20.25">
      <c r="A3770" s="904"/>
      <c r="B3770" s="906"/>
      <c r="C3770" s="903"/>
      <c r="D3770" s="905"/>
      <c r="E3770" s="905"/>
    </row>
    <row r="3771" spans="1:5" ht="20.25">
      <c r="A3771" s="904" t="s">
        <v>354</v>
      </c>
      <c r="B3771" s="906"/>
      <c r="C3771" s="903"/>
      <c r="D3771" s="905"/>
      <c r="E3771" s="905"/>
    </row>
    <row r="3772" spans="1:5" ht="20.25">
      <c r="A3772" s="904" t="s">
        <v>5</v>
      </c>
      <c r="B3772" s="907"/>
      <c r="C3772" s="904"/>
      <c r="D3772" s="905"/>
      <c r="E3772" s="905"/>
    </row>
    <row r="3773" spans="1:5" ht="20.25">
      <c r="A3773" s="904" t="s">
        <v>6</v>
      </c>
      <c r="B3773" s="907"/>
      <c r="C3773" s="904"/>
      <c r="D3773" s="905"/>
      <c r="E3773" s="905"/>
    </row>
    <row r="3774" spans="1:5" ht="20.25">
      <c r="A3774" s="908" t="s">
        <v>7</v>
      </c>
      <c r="B3774" s="909" t="s">
        <v>8</v>
      </c>
      <c r="C3774" s="883" t="s">
        <v>9</v>
      </c>
      <c r="D3774" s="884"/>
      <c r="E3774" s="908" t="s">
        <v>10</v>
      </c>
    </row>
    <row r="3775" spans="1:5" ht="20.25">
      <c r="A3775" s="910"/>
      <c r="B3775" s="911" t="s">
        <v>11</v>
      </c>
      <c r="C3775" s="908"/>
      <c r="D3775" s="912"/>
      <c r="E3775" s="910" t="s">
        <v>12</v>
      </c>
    </row>
    <row r="3776" spans="1:5" ht="20.25">
      <c r="A3776" s="913"/>
      <c r="B3776" s="914"/>
      <c r="C3776" s="915" t="s">
        <v>13</v>
      </c>
      <c r="D3776" s="916" t="s">
        <v>14</v>
      </c>
      <c r="E3776" s="915"/>
    </row>
    <row r="3777" spans="1:5" ht="20.25">
      <c r="A3777" s="917" t="s">
        <v>355</v>
      </c>
      <c r="B3777" s="885" t="s">
        <v>73</v>
      </c>
      <c r="C3777" s="885" t="s">
        <v>356</v>
      </c>
      <c r="D3777" s="886">
        <v>40939</v>
      </c>
      <c r="E3777" s="965">
        <v>-56793</v>
      </c>
    </row>
    <row r="3778" spans="1:5" ht="20.25">
      <c r="A3778" s="885"/>
      <c r="B3778" s="885" t="s">
        <v>335</v>
      </c>
      <c r="C3778" s="885" t="s">
        <v>357</v>
      </c>
      <c r="D3778" s="886">
        <v>40978</v>
      </c>
      <c r="E3778" s="965">
        <v>-31270</v>
      </c>
    </row>
    <row r="3779" spans="1:5" ht="20.25">
      <c r="A3779" s="887"/>
      <c r="B3779" s="885" t="s">
        <v>335</v>
      </c>
      <c r="C3779" s="885" t="s">
        <v>54</v>
      </c>
      <c r="D3779" s="1043">
        <v>41343</v>
      </c>
      <c r="E3779" s="965">
        <v>-43381</v>
      </c>
    </row>
    <row r="3780" spans="1:5" ht="20.25">
      <c r="A3780" s="887"/>
      <c r="B3780" s="885" t="s">
        <v>358</v>
      </c>
      <c r="C3780" s="885" t="s">
        <v>17</v>
      </c>
      <c r="D3780" s="1043">
        <v>41866</v>
      </c>
      <c r="E3780" s="967">
        <v>840</v>
      </c>
    </row>
    <row r="3781" spans="1:5" ht="20.25">
      <c r="A3781" s="887"/>
      <c r="B3781" s="885" t="s">
        <v>73</v>
      </c>
      <c r="C3781" s="885" t="s">
        <v>359</v>
      </c>
      <c r="D3781" s="886">
        <v>42644</v>
      </c>
      <c r="E3781" s="967">
        <v>-12075</v>
      </c>
    </row>
    <row r="3782" spans="1:5" ht="20.25">
      <c r="A3782" s="887"/>
      <c r="B3782" s="885" t="s">
        <v>18</v>
      </c>
      <c r="C3782" s="885" t="s">
        <v>19</v>
      </c>
      <c r="D3782" s="886">
        <v>43100</v>
      </c>
      <c r="E3782" s="1001">
        <v>19469</v>
      </c>
    </row>
    <row r="3783" spans="1:5" ht="20.25">
      <c r="A3783" s="926"/>
      <c r="B3783" s="885" t="s">
        <v>73</v>
      </c>
      <c r="C3783" s="885" t="s">
        <v>784</v>
      </c>
      <c r="D3783" s="886">
        <v>43131</v>
      </c>
      <c r="E3783" s="965">
        <v>-5000</v>
      </c>
    </row>
    <row r="3784" spans="1:5" ht="20.25">
      <c r="A3784" s="887"/>
      <c r="B3784" s="885" t="s">
        <v>353</v>
      </c>
      <c r="C3784" s="885" t="s">
        <v>19</v>
      </c>
      <c r="D3784" s="886">
        <v>43131</v>
      </c>
      <c r="E3784" s="889">
        <v>28820</v>
      </c>
    </row>
    <row r="3785" spans="1:5" ht="20.25">
      <c r="A3785" s="887"/>
      <c r="B3785" s="885" t="s">
        <v>73</v>
      </c>
      <c r="C3785" s="885" t="s">
        <v>756</v>
      </c>
      <c r="D3785" s="886">
        <v>43220</v>
      </c>
      <c r="E3785" s="889">
        <v>94610</v>
      </c>
    </row>
    <row r="3786" spans="1:5" ht="20.25">
      <c r="A3786" s="885"/>
      <c r="B3786" s="885"/>
      <c r="C3786" s="885"/>
      <c r="D3786" s="963"/>
      <c r="E3786" s="889">
        <v>577</v>
      </c>
    </row>
    <row r="3787" spans="1:5" ht="20.25">
      <c r="A3787" s="885"/>
      <c r="B3787" s="885"/>
      <c r="C3787" s="885"/>
      <c r="D3787" s="886"/>
      <c r="E3787" s="889"/>
    </row>
    <row r="3788" spans="1:5" ht="20.25">
      <c r="A3788" s="887"/>
      <c r="B3788" s="885"/>
      <c r="C3788" s="885"/>
      <c r="D3788" s="886"/>
      <c r="E3788" s="965"/>
    </row>
    <row r="3789" spans="1:5" ht="20.25">
      <c r="A3789" s="885"/>
      <c r="B3789" s="885"/>
      <c r="C3789" s="885"/>
      <c r="D3789" s="886"/>
      <c r="E3789" s="889"/>
    </row>
    <row r="3790" spans="1:5" ht="20.25">
      <c r="A3790" s="885"/>
      <c r="B3790" s="885"/>
      <c r="C3790" s="885"/>
      <c r="D3790" s="886"/>
      <c r="E3790" s="889"/>
    </row>
    <row r="3791" spans="1:5" ht="20.25">
      <c r="A3791" s="887"/>
      <c r="B3791" s="885"/>
      <c r="C3791" s="885"/>
      <c r="D3791" s="886"/>
      <c r="E3791" s="965"/>
    </row>
    <row r="3792" spans="1:5" ht="20.25">
      <c r="A3792" s="887"/>
      <c r="B3792" s="885"/>
      <c r="C3792" s="885"/>
      <c r="D3792" s="886"/>
      <c r="E3792" s="889"/>
    </row>
    <row r="3793" spans="1:6" ht="20.25">
      <c r="A3793" s="885"/>
      <c r="B3793" s="923"/>
      <c r="C3793" s="885"/>
      <c r="D3793" s="924"/>
      <c r="E3793" s="925"/>
    </row>
    <row r="3794" spans="1:6" ht="20.25">
      <c r="A3794" s="885"/>
      <c r="B3794" s="923"/>
      <c r="C3794" s="885"/>
      <c r="D3794" s="924"/>
      <c r="E3794" s="925"/>
    </row>
    <row r="3795" spans="1:6" ht="20.25">
      <c r="A3795" s="885"/>
      <c r="B3795" s="923"/>
      <c r="C3795" s="885"/>
      <c r="D3795" s="924"/>
      <c r="E3795" s="925"/>
    </row>
    <row r="3796" spans="1:6" ht="20.25">
      <c r="A3796" s="885"/>
      <c r="B3796" s="923"/>
      <c r="C3796" s="885"/>
      <c r="D3796" s="924"/>
      <c r="E3796" s="925"/>
    </row>
    <row r="3797" spans="1:6" ht="20.25">
      <c r="A3797" s="885"/>
      <c r="B3797" s="923"/>
      <c r="C3797" s="885"/>
      <c r="D3797" s="924"/>
      <c r="E3797" s="925"/>
    </row>
    <row r="3798" spans="1:6" ht="20.25">
      <c r="A3798" s="885"/>
      <c r="B3798" s="923"/>
      <c r="C3798" s="885"/>
      <c r="D3798" s="924"/>
      <c r="E3798" s="925"/>
    </row>
    <row r="3799" spans="1:6" ht="20.25">
      <c r="A3799" s="885"/>
      <c r="B3799" s="923"/>
      <c r="C3799" s="885"/>
      <c r="D3799" s="924"/>
      <c r="E3799" s="925"/>
    </row>
    <row r="3800" spans="1:6" ht="20.25">
      <c r="A3800" s="885"/>
      <c r="B3800" s="923"/>
      <c r="C3800" s="885"/>
      <c r="D3800" s="924"/>
      <c r="E3800" s="925"/>
    </row>
    <row r="3801" spans="1:6" ht="20.25">
      <c r="A3801" s="885"/>
      <c r="B3801" s="923"/>
      <c r="C3801" s="885"/>
      <c r="D3801" s="924"/>
      <c r="E3801" s="925"/>
    </row>
    <row r="3802" spans="1:6" ht="20.25">
      <c r="A3802" s="926"/>
      <c r="B3802" s="927"/>
      <c r="C3802" s="926"/>
      <c r="D3802" s="928"/>
      <c r="E3802" s="929"/>
    </row>
    <row r="3803" spans="1:6" ht="20.25">
      <c r="A3803" s="913"/>
      <c r="B3803" s="930"/>
      <c r="C3803" s="913"/>
      <c r="D3803" s="928"/>
      <c r="E3803" s="929"/>
    </row>
    <row r="3804" spans="1:6" ht="20.25">
      <c r="A3804" s="931"/>
      <c r="B3804" s="932"/>
      <c r="C3804" s="1238" t="s">
        <v>801</v>
      </c>
      <c r="D3804" s="1239"/>
      <c r="E3804" s="933">
        <v>-4203</v>
      </c>
    </row>
    <row r="3805" spans="1:6" ht="20.25">
      <c r="A3805" s="934" t="s">
        <v>360</v>
      </c>
      <c r="B3805" s="921"/>
      <c r="C3805" s="921"/>
      <c r="D3805" s="921"/>
      <c r="E3805" s="921"/>
    </row>
    <row r="3806" spans="1:6" ht="20.25">
      <c r="A3806" s="902" t="s">
        <v>0</v>
      </c>
      <c r="B3806" s="921"/>
      <c r="C3806" s="921"/>
      <c r="D3806" s="921"/>
      <c r="E3806" s="921"/>
    </row>
    <row r="3807" spans="1:6" ht="20.25">
      <c r="A3807" s="902" t="s">
        <v>1</v>
      </c>
      <c r="B3807" s="905"/>
      <c r="C3807" s="905"/>
      <c r="D3807" s="905"/>
      <c r="E3807" s="905"/>
      <c r="F3807" s="882"/>
    </row>
    <row r="3808" spans="1:6" ht="20.25">
      <c r="A3808" s="902"/>
      <c r="B3808" s="903"/>
      <c r="C3808" s="903"/>
      <c r="D3808" s="904"/>
      <c r="E3808" s="905"/>
      <c r="F3808" s="882"/>
    </row>
    <row r="3809" spans="1:6" ht="20.25">
      <c r="A3809" s="902"/>
      <c r="B3809" s="903"/>
      <c r="C3809" s="902" t="s">
        <v>2</v>
      </c>
      <c r="D3809" s="904"/>
      <c r="E3809" s="904"/>
      <c r="F3809" s="882"/>
    </row>
    <row r="3810" spans="1:6" ht="20.25">
      <c r="A3810" s="902" t="s">
        <v>3</v>
      </c>
      <c r="B3810" s="906"/>
      <c r="C3810" s="903"/>
      <c r="D3810" s="905"/>
      <c r="E3810" s="905"/>
      <c r="F3810" s="882"/>
    </row>
    <row r="3811" spans="1:6" ht="20.25">
      <c r="A3811" s="904"/>
      <c r="B3811" s="906"/>
      <c r="C3811" s="903"/>
      <c r="D3811" s="905"/>
      <c r="E3811" s="905"/>
      <c r="F3811" s="882"/>
    </row>
    <row r="3812" spans="1:6" ht="20.25">
      <c r="A3812" s="904" t="s">
        <v>361</v>
      </c>
      <c r="B3812" s="906"/>
      <c r="C3812" s="903"/>
      <c r="D3812" s="905"/>
      <c r="E3812" s="905"/>
      <c r="F3812" s="882"/>
    </row>
    <row r="3813" spans="1:6" ht="20.25">
      <c r="A3813" s="904" t="s">
        <v>5</v>
      </c>
      <c r="B3813" s="907"/>
      <c r="C3813" s="904"/>
      <c r="D3813" s="905"/>
      <c r="E3813" s="905"/>
      <c r="F3813" s="882"/>
    </row>
    <row r="3814" spans="1:6" ht="20.25">
      <c r="A3814" s="904" t="s">
        <v>6</v>
      </c>
      <c r="B3814" s="907"/>
      <c r="C3814" s="904"/>
      <c r="D3814" s="905"/>
      <c r="E3814" s="905"/>
      <c r="F3814" s="882"/>
    </row>
    <row r="3815" spans="1:6" ht="20.25">
      <c r="A3815" s="908" t="s">
        <v>7</v>
      </c>
      <c r="B3815" s="909" t="s">
        <v>362</v>
      </c>
      <c r="C3815" s="883" t="s">
        <v>9</v>
      </c>
      <c r="D3815" s="884"/>
      <c r="E3815" s="908" t="s">
        <v>10</v>
      </c>
      <c r="F3815" s="882"/>
    </row>
    <row r="3816" spans="1:6" ht="20.25">
      <c r="A3816" s="910"/>
      <c r="B3816" s="911" t="s">
        <v>11</v>
      </c>
      <c r="C3816" s="908"/>
      <c r="D3816" s="912"/>
      <c r="E3816" s="910" t="s">
        <v>12</v>
      </c>
      <c r="F3816" s="882"/>
    </row>
    <row r="3817" spans="1:6" ht="20.25">
      <c r="A3817" s="913"/>
      <c r="B3817" s="914"/>
      <c r="C3817" s="915" t="s">
        <v>13</v>
      </c>
      <c r="D3817" s="916" t="s">
        <v>14</v>
      </c>
      <c r="E3817" s="915"/>
      <c r="F3817" s="882"/>
    </row>
    <row r="3818" spans="1:6" ht="20.25">
      <c r="A3818" s="917" t="s">
        <v>363</v>
      </c>
      <c r="B3818" s="917" t="s">
        <v>106</v>
      </c>
      <c r="C3818" s="917" t="s">
        <v>364</v>
      </c>
      <c r="D3818" s="918">
        <v>40405</v>
      </c>
      <c r="E3818" s="970">
        <v>-18686</v>
      </c>
      <c r="F3818" s="882"/>
    </row>
    <row r="3819" spans="1:6" ht="20.25">
      <c r="A3819" s="885"/>
      <c r="B3819" s="885" t="s">
        <v>18</v>
      </c>
      <c r="C3819" s="885" t="s">
        <v>17</v>
      </c>
      <c r="D3819" s="886">
        <v>40847</v>
      </c>
      <c r="E3819" s="889">
        <v>3600</v>
      </c>
      <c r="F3819" s="882"/>
    </row>
    <row r="3820" spans="1:6" ht="21">
      <c r="A3820" s="887"/>
      <c r="B3820" s="885" t="s">
        <v>18</v>
      </c>
      <c r="C3820" s="885" t="s">
        <v>19</v>
      </c>
      <c r="D3820" s="886">
        <v>43250</v>
      </c>
      <c r="E3820" s="889">
        <v>765761</v>
      </c>
      <c r="F3820" s="1217" t="s">
        <v>817</v>
      </c>
    </row>
    <row r="3821" spans="1:6" ht="20.25">
      <c r="A3821" s="885"/>
      <c r="B3821" s="885"/>
      <c r="C3821" s="885"/>
      <c r="D3821" s="886"/>
      <c r="E3821" s="889">
        <v>-3</v>
      </c>
      <c r="F3821" s="882"/>
    </row>
    <row r="3822" spans="1:6" ht="20.25">
      <c r="A3822" s="885"/>
      <c r="B3822" s="885"/>
      <c r="C3822" s="885"/>
      <c r="D3822" s="886"/>
      <c r="E3822" s="889"/>
      <c r="F3822" s="882"/>
    </row>
    <row r="3823" spans="1:6" ht="20.25">
      <c r="A3823" s="887"/>
      <c r="B3823" s="885"/>
      <c r="C3823" s="888"/>
      <c r="D3823" s="963"/>
      <c r="E3823" s="889"/>
    </row>
    <row r="3824" spans="1:6" ht="20.25">
      <c r="A3824" s="885"/>
      <c r="B3824" s="885"/>
      <c r="C3824" s="885"/>
      <c r="D3824" s="886"/>
      <c r="E3824" s="965"/>
    </row>
    <row r="3825" spans="1:5" ht="20.25">
      <c r="A3825" s="887"/>
      <c r="B3825" s="885"/>
      <c r="C3825" s="885"/>
      <c r="D3825" s="886"/>
      <c r="E3825" s="889"/>
    </row>
    <row r="3826" spans="1:5" ht="20.25">
      <c r="A3826" s="887"/>
      <c r="B3826" s="885"/>
      <c r="C3826" s="885"/>
      <c r="D3826" s="886"/>
      <c r="E3826" s="889"/>
    </row>
    <row r="3827" spans="1:5" ht="20.25">
      <c r="A3827" s="887"/>
      <c r="B3827" s="885"/>
      <c r="C3827" s="885"/>
      <c r="D3827" s="886"/>
      <c r="E3827" s="889"/>
    </row>
    <row r="3828" spans="1:5" ht="20.25">
      <c r="A3828" s="887"/>
      <c r="B3828" s="885"/>
      <c r="C3828" s="885"/>
      <c r="D3828" s="886"/>
      <c r="E3828" s="965"/>
    </row>
    <row r="3829" spans="1:5" ht="20.25">
      <c r="A3829" s="926"/>
      <c r="B3829" s="992"/>
      <c r="C3829" s="885"/>
      <c r="D3829" s="1022"/>
      <c r="E3829" s="889"/>
    </row>
    <row r="3830" spans="1:5" ht="20.25">
      <c r="A3830" s="887"/>
      <c r="B3830" s="923"/>
      <c r="C3830" s="885"/>
      <c r="D3830" s="1043"/>
      <c r="E3830" s="889"/>
    </row>
    <row r="3831" spans="1:5" ht="20.25">
      <c r="A3831" s="926"/>
      <c r="B3831" s="885"/>
      <c r="C3831" s="885"/>
      <c r="D3831" s="886"/>
      <c r="E3831" s="889"/>
    </row>
    <row r="3832" spans="1:5" ht="20.25">
      <c r="A3832" s="885"/>
      <c r="B3832" s="885"/>
      <c r="C3832" s="885"/>
      <c r="D3832" s="886"/>
      <c r="E3832" s="889"/>
    </row>
    <row r="3833" spans="1:5" ht="20.25">
      <c r="A3833" s="887"/>
      <c r="B3833" s="885"/>
      <c r="C3833" s="885"/>
      <c r="D3833" s="886"/>
      <c r="E3833" s="889"/>
    </row>
    <row r="3834" spans="1:5" ht="20.25">
      <c r="A3834" s="887"/>
      <c r="B3834" s="885"/>
      <c r="C3834" s="885"/>
      <c r="D3834" s="886"/>
      <c r="E3834" s="965"/>
    </row>
    <row r="3835" spans="1:5" ht="20.25">
      <c r="A3835" s="887"/>
      <c r="B3835" s="885"/>
      <c r="C3835" s="885"/>
      <c r="D3835" s="886"/>
      <c r="E3835" s="889"/>
    </row>
    <row r="3836" spans="1:5" ht="20.25">
      <c r="A3836" s="885"/>
      <c r="B3836" s="923"/>
      <c r="C3836" s="885"/>
      <c r="D3836" s="924"/>
      <c r="E3836" s="925"/>
    </row>
    <row r="3837" spans="1:5" ht="20.25">
      <c r="A3837" s="885"/>
      <c r="B3837" s="923"/>
      <c r="C3837" s="885"/>
      <c r="D3837" s="924"/>
      <c r="E3837" s="925"/>
    </row>
    <row r="3838" spans="1:5" ht="20.25">
      <c r="A3838" s="885"/>
      <c r="B3838" s="923"/>
      <c r="C3838" s="885"/>
      <c r="D3838" s="924"/>
      <c r="E3838" s="925"/>
    </row>
    <row r="3839" spans="1:5" ht="20.25">
      <c r="A3839" s="885"/>
      <c r="B3839" s="923"/>
      <c r="C3839" s="885"/>
      <c r="D3839" s="924"/>
      <c r="E3839" s="925"/>
    </row>
    <row r="3840" spans="1:5" ht="20.25">
      <c r="A3840" s="885"/>
      <c r="B3840" s="923"/>
      <c r="C3840" s="885"/>
      <c r="D3840" s="924"/>
      <c r="E3840" s="925"/>
    </row>
    <row r="3841" spans="1:5" ht="20.25">
      <c r="A3841" s="885"/>
      <c r="B3841" s="923"/>
      <c r="C3841" s="885"/>
      <c r="D3841" s="924"/>
      <c r="E3841" s="925"/>
    </row>
    <row r="3842" spans="1:5" ht="20.25">
      <c r="A3842" s="885"/>
      <c r="B3842" s="923"/>
      <c r="C3842" s="885"/>
      <c r="D3842" s="924"/>
      <c r="E3842" s="925"/>
    </row>
    <row r="3843" spans="1:5" ht="20.25">
      <c r="A3843" s="926"/>
      <c r="B3843" s="927"/>
      <c r="C3843" s="926"/>
      <c r="D3843" s="928"/>
      <c r="E3843" s="929"/>
    </row>
    <row r="3844" spans="1:5" ht="20.25">
      <c r="A3844" s="913"/>
      <c r="B3844" s="930"/>
      <c r="C3844" s="913"/>
      <c r="D3844" s="928"/>
      <c r="E3844" s="929"/>
    </row>
    <row r="3845" spans="1:5" ht="20.25">
      <c r="A3845" s="931"/>
      <c r="B3845" s="932"/>
      <c r="C3845" s="1238" t="s">
        <v>801</v>
      </c>
      <c r="D3845" s="1239"/>
      <c r="E3845" s="941">
        <v>750672</v>
      </c>
    </row>
    <row r="3846" spans="1:5" ht="20.25">
      <c r="A3846" s="934" t="s">
        <v>23</v>
      </c>
      <c r="B3846" s="921"/>
      <c r="C3846" s="921"/>
      <c r="D3846" s="921"/>
      <c r="E3846" s="1196"/>
    </row>
    <row r="3847" spans="1:5" ht="20.25">
      <c r="A3847" s="902" t="s">
        <v>0</v>
      </c>
      <c r="B3847" s="921"/>
      <c r="C3847" s="921"/>
      <c r="D3847" s="921"/>
      <c r="E3847" s="921"/>
    </row>
    <row r="3848" spans="1:5" ht="20.25">
      <c r="A3848" s="902" t="s">
        <v>1</v>
      </c>
      <c r="B3848" s="905"/>
      <c r="C3848" s="905"/>
      <c r="D3848" s="905"/>
      <c r="E3848" s="905"/>
    </row>
    <row r="3849" spans="1:5" ht="20.25">
      <c r="A3849" s="902"/>
      <c r="B3849" s="903"/>
      <c r="C3849" s="903"/>
      <c r="D3849" s="904"/>
      <c r="E3849" s="905"/>
    </row>
    <row r="3850" spans="1:5" ht="20.25">
      <c r="A3850" s="902"/>
      <c r="B3850" s="903"/>
      <c r="C3850" s="902" t="s">
        <v>2</v>
      </c>
      <c r="D3850" s="904"/>
      <c r="E3850" s="904"/>
    </row>
    <row r="3851" spans="1:5" ht="20.25">
      <c r="A3851" s="902" t="s">
        <v>3</v>
      </c>
      <c r="B3851" s="906"/>
      <c r="C3851" s="903"/>
      <c r="D3851" s="905"/>
      <c r="E3851" s="905"/>
    </row>
    <row r="3852" spans="1:5" ht="20.25">
      <c r="A3852" s="904"/>
      <c r="B3852" s="906"/>
      <c r="C3852" s="903"/>
      <c r="D3852" s="905"/>
      <c r="E3852" s="905"/>
    </row>
    <row r="3853" spans="1:5" ht="20.25">
      <c r="A3853" s="904" t="s">
        <v>365</v>
      </c>
      <c r="B3853" s="906"/>
      <c r="C3853" s="903"/>
      <c r="D3853" s="905"/>
      <c r="E3853" s="905"/>
    </row>
    <row r="3854" spans="1:5" ht="20.25">
      <c r="A3854" s="904" t="s">
        <v>5</v>
      </c>
      <c r="B3854" s="907"/>
      <c r="C3854" s="904"/>
      <c r="D3854" s="905"/>
      <c r="E3854" s="905"/>
    </row>
    <row r="3855" spans="1:5" ht="20.25">
      <c r="A3855" s="904" t="s">
        <v>6</v>
      </c>
      <c r="B3855" s="907"/>
      <c r="C3855" s="904"/>
      <c r="D3855" s="905"/>
      <c r="E3855" s="905"/>
    </row>
    <row r="3856" spans="1:5" ht="20.25">
      <c r="A3856" s="908" t="s">
        <v>7</v>
      </c>
      <c r="B3856" s="909" t="s">
        <v>8</v>
      </c>
      <c r="C3856" s="883" t="s">
        <v>9</v>
      </c>
      <c r="D3856" s="884"/>
      <c r="E3856" s="908" t="s">
        <v>10</v>
      </c>
    </row>
    <row r="3857" spans="1:5" ht="20.25">
      <c r="A3857" s="910"/>
      <c r="B3857" s="911" t="s">
        <v>11</v>
      </c>
      <c r="C3857" s="908"/>
      <c r="D3857" s="912"/>
      <c r="E3857" s="910" t="s">
        <v>12</v>
      </c>
    </row>
    <row r="3858" spans="1:5" ht="20.25">
      <c r="A3858" s="913"/>
      <c r="B3858" s="914"/>
      <c r="C3858" s="915" t="s">
        <v>13</v>
      </c>
      <c r="D3858" s="916" t="s">
        <v>14</v>
      </c>
      <c r="E3858" s="915"/>
    </row>
    <row r="3859" spans="1:5" ht="20.25">
      <c r="A3859" s="1204" t="s">
        <v>366</v>
      </c>
      <c r="B3859" s="999" t="s">
        <v>40</v>
      </c>
      <c r="C3859" s="999" t="s">
        <v>17</v>
      </c>
      <c r="D3859" s="1000">
        <v>43100</v>
      </c>
      <c r="E3859" s="967">
        <v>2363012</v>
      </c>
    </row>
    <row r="3860" spans="1:5" ht="20.25">
      <c r="A3860" s="885"/>
      <c r="B3860" s="885" t="s">
        <v>73</v>
      </c>
      <c r="C3860" s="888" t="s">
        <v>781</v>
      </c>
      <c r="D3860" s="886">
        <v>43220</v>
      </c>
      <c r="E3860" s="889">
        <v>-700000</v>
      </c>
    </row>
    <row r="3861" spans="1:5" ht="20.25">
      <c r="A3861" s="887"/>
      <c r="B3861" s="885"/>
      <c r="C3861" s="888"/>
      <c r="D3861" s="886"/>
      <c r="E3861" s="889"/>
    </row>
    <row r="3862" spans="1:5" ht="20.25">
      <c r="A3862" s="887"/>
      <c r="B3862" s="885"/>
      <c r="C3862" s="888"/>
      <c r="D3862" s="963"/>
      <c r="E3862" s="889"/>
    </row>
    <row r="3863" spans="1:5" ht="20.25">
      <c r="A3863" s="887"/>
      <c r="B3863" s="885"/>
      <c r="C3863" s="885"/>
      <c r="D3863" s="886"/>
      <c r="E3863" s="889"/>
    </row>
    <row r="3864" spans="1:5" ht="20.25">
      <c r="A3864" s="887"/>
      <c r="B3864" s="885"/>
      <c r="C3864" s="888"/>
      <c r="D3864" s="886"/>
      <c r="E3864" s="965"/>
    </row>
    <row r="3865" spans="1:5" ht="20.25">
      <c r="A3865" s="887"/>
      <c r="B3865" s="885"/>
      <c r="C3865" s="888"/>
      <c r="D3865" s="963"/>
      <c r="E3865" s="965"/>
    </row>
    <row r="3866" spans="1:5" ht="20.25">
      <c r="A3866" s="887"/>
      <c r="B3866" s="885"/>
      <c r="C3866" s="885"/>
      <c r="D3866" s="886"/>
      <c r="E3866" s="889"/>
    </row>
    <row r="3867" spans="1:5" ht="20.25">
      <c r="A3867" s="885"/>
      <c r="B3867" s="885"/>
      <c r="C3867" s="885"/>
      <c r="D3867" s="886"/>
      <c r="E3867" s="965"/>
    </row>
    <row r="3868" spans="1:5" ht="20.25">
      <c r="A3868" s="887"/>
      <c r="B3868" s="885"/>
      <c r="C3868" s="885"/>
      <c r="D3868" s="886"/>
      <c r="E3868" s="965"/>
    </row>
    <row r="3869" spans="1:5" ht="20.25">
      <c r="A3869" s="887"/>
      <c r="B3869" s="923"/>
      <c r="C3869" s="885"/>
      <c r="D3869" s="956"/>
      <c r="E3869" s="889"/>
    </row>
    <row r="3870" spans="1:5" ht="20.25">
      <c r="A3870" s="926"/>
      <c r="B3870" s="911"/>
      <c r="C3870" s="910"/>
      <c r="D3870" s="1023"/>
      <c r="E3870" s="910"/>
    </row>
    <row r="3871" spans="1:5" ht="20.25">
      <c r="A3871" s="926"/>
      <c r="B3871" s="910"/>
      <c r="C3871" s="910"/>
      <c r="D3871" s="910"/>
      <c r="E3871" s="910"/>
    </row>
    <row r="3872" spans="1:5" ht="20.25">
      <c r="A3872" s="885"/>
      <c r="B3872" s="885"/>
      <c r="C3872" s="885"/>
      <c r="D3872" s="886"/>
      <c r="E3872" s="965"/>
    </row>
    <row r="3873" spans="1:6" ht="20.25">
      <c r="A3873" s="885"/>
      <c r="B3873" s="885"/>
      <c r="C3873" s="885"/>
      <c r="D3873" s="886"/>
      <c r="E3873" s="965"/>
    </row>
    <row r="3874" spans="1:6" ht="20.25">
      <c r="A3874" s="887"/>
      <c r="B3874" s="885"/>
      <c r="C3874" s="885"/>
      <c r="D3874" s="886"/>
      <c r="E3874" s="965"/>
    </row>
    <row r="3875" spans="1:6" ht="20.25">
      <c r="A3875" s="887"/>
      <c r="B3875" s="885"/>
      <c r="C3875" s="885"/>
      <c r="D3875" s="886"/>
      <c r="E3875" s="965"/>
    </row>
    <row r="3876" spans="1:6" ht="20.25">
      <c r="A3876" s="887"/>
      <c r="B3876" s="885"/>
      <c r="C3876" s="885"/>
      <c r="D3876" s="886"/>
      <c r="E3876" s="889"/>
    </row>
    <row r="3877" spans="1:6" ht="20.25">
      <c r="A3877" s="885"/>
      <c r="B3877" s="923"/>
      <c r="C3877" s="885"/>
      <c r="D3877" s="924"/>
      <c r="E3877" s="925"/>
    </row>
    <row r="3878" spans="1:6" ht="20.25">
      <c r="A3878" s="885"/>
      <c r="B3878" s="923"/>
      <c r="C3878" s="885"/>
      <c r="D3878" s="924"/>
      <c r="E3878" s="925"/>
    </row>
    <row r="3879" spans="1:6" ht="20.25">
      <c r="A3879" s="885"/>
      <c r="B3879" s="923"/>
      <c r="C3879" s="885"/>
      <c r="D3879" s="924"/>
      <c r="E3879" s="925"/>
    </row>
    <row r="3880" spans="1:6" ht="20.25">
      <c r="A3880" s="885"/>
      <c r="B3880" s="923"/>
      <c r="C3880" s="885"/>
      <c r="D3880" s="924"/>
      <c r="E3880" s="925"/>
    </row>
    <row r="3881" spans="1:6" ht="20.25">
      <c r="A3881" s="885"/>
      <c r="B3881" s="923"/>
      <c r="C3881" s="885"/>
      <c r="D3881" s="924"/>
      <c r="E3881" s="925"/>
    </row>
    <row r="3882" spans="1:6" ht="20.25">
      <c r="A3882" s="885"/>
      <c r="B3882" s="923"/>
      <c r="C3882" s="885"/>
      <c r="D3882" s="924"/>
      <c r="E3882" s="925"/>
    </row>
    <row r="3883" spans="1:6" ht="20.25">
      <c r="A3883" s="885"/>
      <c r="B3883" s="923"/>
      <c r="C3883" s="885"/>
      <c r="D3883" s="924"/>
      <c r="E3883" s="925"/>
    </row>
    <row r="3884" spans="1:6" ht="20.25">
      <c r="A3884" s="926"/>
      <c r="B3884" s="927"/>
      <c r="C3884" s="926"/>
      <c r="D3884" s="928"/>
      <c r="E3884" s="929"/>
    </row>
    <row r="3885" spans="1:6" ht="20.25">
      <c r="A3885" s="913"/>
      <c r="B3885" s="930"/>
      <c r="C3885" s="913"/>
      <c r="D3885" s="928"/>
      <c r="E3885" s="929"/>
    </row>
    <row r="3886" spans="1:6" ht="20.25">
      <c r="A3886" s="931"/>
      <c r="B3886" s="932"/>
      <c r="C3886" s="1238" t="s">
        <v>801</v>
      </c>
      <c r="D3886" s="1239"/>
      <c r="E3886" s="1015">
        <v>1663012</v>
      </c>
    </row>
    <row r="3887" spans="1:6" ht="20.25">
      <c r="A3887" s="934" t="s">
        <v>23</v>
      </c>
      <c r="B3887" s="932"/>
      <c r="C3887" s="911" t="s">
        <v>368</v>
      </c>
      <c r="D3887" s="911"/>
      <c r="E3887" s="1054"/>
      <c r="F3887" s="882"/>
    </row>
    <row r="3888" spans="1:6" ht="20.25">
      <c r="A3888" s="902" t="s">
        <v>0</v>
      </c>
      <c r="B3888" s="921"/>
      <c r="C3888" s="921"/>
      <c r="D3888" s="921"/>
      <c r="E3888" s="921"/>
      <c r="F3888" s="882"/>
    </row>
    <row r="3889" spans="1:6" ht="20.25">
      <c r="A3889" s="902" t="s">
        <v>1</v>
      </c>
      <c r="B3889" s="921"/>
      <c r="C3889" s="921"/>
      <c r="D3889" s="921"/>
      <c r="E3889" s="921"/>
      <c r="F3889" s="882"/>
    </row>
    <row r="3890" spans="1:6" ht="20.25">
      <c r="A3890" s="902"/>
      <c r="B3890" s="903"/>
      <c r="C3890" s="903"/>
      <c r="D3890" s="904"/>
      <c r="E3890" s="905"/>
      <c r="F3890" s="882"/>
    </row>
    <row r="3891" spans="1:6" ht="20.25">
      <c r="A3891" s="902"/>
      <c r="B3891" s="903"/>
      <c r="C3891" s="902" t="s">
        <v>2</v>
      </c>
      <c r="D3891" s="904"/>
      <c r="E3891" s="904"/>
      <c r="F3891" s="882"/>
    </row>
    <row r="3892" spans="1:6" ht="20.25">
      <c r="A3892" s="902" t="s">
        <v>3</v>
      </c>
      <c r="B3892" s="906"/>
      <c r="C3892" s="903"/>
      <c r="D3892" s="905"/>
      <c r="E3892" s="905"/>
      <c r="F3892" s="882"/>
    </row>
    <row r="3893" spans="1:6" ht="20.25">
      <c r="A3893" s="904"/>
      <c r="B3893" s="906"/>
      <c r="C3893" s="903"/>
      <c r="D3893" s="905"/>
      <c r="E3893" s="905"/>
      <c r="F3893" s="882"/>
    </row>
    <row r="3894" spans="1:6" ht="20.25">
      <c r="A3894" s="904" t="s">
        <v>369</v>
      </c>
      <c r="B3894" s="906"/>
      <c r="C3894" s="903"/>
      <c r="D3894" s="905"/>
      <c r="E3894" s="905"/>
      <c r="F3894" s="882"/>
    </row>
    <row r="3895" spans="1:6" ht="20.25">
      <c r="A3895" s="904" t="s">
        <v>5</v>
      </c>
      <c r="B3895" s="907"/>
      <c r="C3895" s="904"/>
      <c r="D3895" s="905"/>
      <c r="E3895" s="905"/>
      <c r="F3895" s="882"/>
    </row>
    <row r="3896" spans="1:6" ht="20.25">
      <c r="A3896" s="904" t="s">
        <v>6</v>
      </c>
      <c r="B3896" s="907"/>
      <c r="C3896" s="904"/>
      <c r="D3896" s="905"/>
      <c r="E3896" s="905"/>
      <c r="F3896" s="882"/>
    </row>
    <row r="3897" spans="1:6" ht="20.25">
      <c r="A3897" s="908" t="s">
        <v>7</v>
      </c>
      <c r="B3897" s="909" t="s">
        <v>8</v>
      </c>
      <c r="C3897" s="883" t="s">
        <v>9</v>
      </c>
      <c r="D3897" s="884"/>
      <c r="E3897" s="908" t="s">
        <v>10</v>
      </c>
      <c r="F3897" s="882"/>
    </row>
    <row r="3898" spans="1:6" ht="20.25">
      <c r="A3898" s="910"/>
      <c r="B3898" s="911" t="s">
        <v>11</v>
      </c>
      <c r="C3898" s="908"/>
      <c r="D3898" s="912"/>
      <c r="E3898" s="910" t="s">
        <v>12</v>
      </c>
      <c r="F3898" s="882"/>
    </row>
    <row r="3899" spans="1:6" ht="20.25">
      <c r="A3899" s="913"/>
      <c r="B3899" s="914"/>
      <c r="C3899" s="915" t="s">
        <v>13</v>
      </c>
      <c r="D3899" s="916" t="s">
        <v>14</v>
      </c>
      <c r="E3899" s="915"/>
      <c r="F3899" s="882"/>
    </row>
    <row r="3900" spans="1:6" ht="20.25">
      <c r="A3900" s="917" t="s">
        <v>370</v>
      </c>
      <c r="B3900" s="885" t="s">
        <v>73</v>
      </c>
      <c r="C3900" s="885" t="s">
        <v>767</v>
      </c>
      <c r="D3900" s="886">
        <v>43250</v>
      </c>
      <c r="E3900" s="967">
        <v>-205838</v>
      </c>
      <c r="F3900" s="882"/>
    </row>
    <row r="3901" spans="1:6" ht="21">
      <c r="A3901" s="885"/>
      <c r="B3901" s="885" t="s">
        <v>18</v>
      </c>
      <c r="C3901" s="885" t="s">
        <v>19</v>
      </c>
      <c r="D3901" s="886">
        <v>43250</v>
      </c>
      <c r="E3901" s="967">
        <v>45148</v>
      </c>
      <c r="F3901" s="1217" t="s">
        <v>817</v>
      </c>
    </row>
    <row r="3902" spans="1:6" ht="20.25">
      <c r="A3902" s="887"/>
      <c r="B3902" s="885"/>
      <c r="C3902" s="885"/>
      <c r="D3902" s="886"/>
      <c r="E3902" s="967"/>
      <c r="F3902" s="882"/>
    </row>
    <row r="3903" spans="1:6" ht="20.25">
      <c r="A3903" s="887"/>
      <c r="B3903" s="885"/>
      <c r="C3903" s="888"/>
      <c r="D3903" s="886"/>
      <c r="E3903" s="965"/>
    </row>
    <row r="3904" spans="1:6" ht="20.25">
      <c r="A3904" s="887"/>
      <c r="B3904" s="885"/>
      <c r="C3904" s="885"/>
      <c r="D3904" s="886"/>
      <c r="E3904" s="965"/>
    </row>
    <row r="3905" spans="1:5" ht="20.25">
      <c r="A3905" s="887"/>
      <c r="B3905" s="885"/>
      <c r="C3905" s="888"/>
      <c r="D3905" s="886"/>
      <c r="E3905" s="965"/>
    </row>
    <row r="3906" spans="1:5" ht="20.25">
      <c r="A3906" s="887"/>
      <c r="B3906" s="885"/>
      <c r="C3906" s="888"/>
      <c r="D3906" s="963"/>
      <c r="E3906" s="965"/>
    </row>
    <row r="3907" spans="1:5" ht="20.25">
      <c r="A3907" s="887"/>
      <c r="B3907" s="885"/>
      <c r="C3907" s="885"/>
      <c r="D3907" s="886"/>
      <c r="E3907" s="889"/>
    </row>
    <row r="3908" spans="1:5" ht="20.25">
      <c r="A3908" s="885"/>
      <c r="B3908" s="885"/>
      <c r="C3908" s="885"/>
      <c r="D3908" s="886"/>
      <c r="E3908" s="965"/>
    </row>
    <row r="3909" spans="1:5" ht="20.25">
      <c r="A3909" s="887"/>
      <c r="B3909" s="885"/>
      <c r="C3909" s="885"/>
      <c r="D3909" s="886"/>
      <c r="E3909" s="965"/>
    </row>
    <row r="3910" spans="1:5" ht="20.25">
      <c r="A3910" s="887"/>
      <c r="B3910" s="923"/>
      <c r="C3910" s="885"/>
      <c r="D3910" s="956"/>
      <c r="E3910" s="889"/>
    </row>
    <row r="3911" spans="1:5" ht="20.25">
      <c r="A3911" s="926"/>
      <c r="B3911" s="911"/>
      <c r="C3911" s="910"/>
      <c r="D3911" s="1023"/>
      <c r="E3911" s="910"/>
    </row>
    <row r="3912" spans="1:5" ht="20.25">
      <c r="A3912" s="926"/>
      <c r="B3912" s="910"/>
      <c r="C3912" s="910"/>
      <c r="D3912" s="910"/>
      <c r="E3912" s="910"/>
    </row>
    <row r="3913" spans="1:5" ht="20.25">
      <c r="A3913" s="885"/>
      <c r="B3913" s="885"/>
      <c r="C3913" s="885"/>
      <c r="D3913" s="886"/>
      <c r="E3913" s="965"/>
    </row>
    <row r="3914" spans="1:5" ht="20.25">
      <c r="A3914" s="885"/>
      <c r="B3914" s="885"/>
      <c r="C3914" s="885"/>
      <c r="D3914" s="886"/>
      <c r="E3914" s="965"/>
    </row>
    <row r="3915" spans="1:5" ht="20.25">
      <c r="A3915" s="887"/>
      <c r="B3915" s="885"/>
      <c r="C3915" s="885"/>
      <c r="D3915" s="886"/>
      <c r="E3915" s="965"/>
    </row>
    <row r="3916" spans="1:5" ht="20.25">
      <c r="A3916" s="887"/>
      <c r="B3916" s="885"/>
      <c r="C3916" s="885"/>
      <c r="D3916" s="886"/>
      <c r="E3916" s="965"/>
    </row>
    <row r="3917" spans="1:5" ht="20.25">
      <c r="A3917" s="887"/>
      <c r="B3917" s="885"/>
      <c r="C3917" s="885"/>
      <c r="D3917" s="886"/>
      <c r="E3917" s="889"/>
    </row>
    <row r="3918" spans="1:5" ht="20.25">
      <c r="A3918" s="887"/>
      <c r="B3918" s="923"/>
      <c r="C3918" s="885"/>
      <c r="D3918" s="922"/>
      <c r="E3918" s="889"/>
    </row>
    <row r="3919" spans="1:5" ht="20.25">
      <c r="A3919" s="887"/>
      <c r="B3919" s="923"/>
      <c r="C3919" s="885"/>
      <c r="D3919" s="922"/>
      <c r="E3919" s="889"/>
    </row>
    <row r="3920" spans="1:5" ht="20.25">
      <c r="A3920" s="887"/>
      <c r="B3920" s="923"/>
      <c r="C3920" s="885"/>
      <c r="D3920" s="922"/>
      <c r="E3920" s="889"/>
    </row>
    <row r="3921" spans="1:6" ht="20.25">
      <c r="A3921" s="885"/>
      <c r="B3921" s="923"/>
      <c r="C3921" s="885"/>
      <c r="D3921" s="924"/>
      <c r="E3921" s="925"/>
    </row>
    <row r="3922" spans="1:6" ht="20.25">
      <c r="A3922" s="885"/>
      <c r="B3922" s="923"/>
      <c r="C3922" s="885"/>
      <c r="D3922" s="924"/>
      <c r="E3922" s="925"/>
    </row>
    <row r="3923" spans="1:6" ht="20.25">
      <c r="A3923" s="885"/>
      <c r="B3923" s="923"/>
      <c r="C3923" s="885"/>
      <c r="D3923" s="924"/>
      <c r="E3923" s="925"/>
    </row>
    <row r="3924" spans="1:6" ht="20.25">
      <c r="A3924" s="885"/>
      <c r="B3924" s="923"/>
      <c r="C3924" s="885"/>
      <c r="D3924" s="924"/>
      <c r="E3924" s="925"/>
    </row>
    <row r="3925" spans="1:6" ht="20.25">
      <c r="A3925" s="926"/>
      <c r="B3925" s="927"/>
      <c r="C3925" s="926"/>
      <c r="D3925" s="928"/>
      <c r="E3925" s="929"/>
    </row>
    <row r="3926" spans="1:6" ht="20.25">
      <c r="A3926" s="913"/>
      <c r="B3926" s="930"/>
      <c r="C3926" s="913"/>
      <c r="D3926" s="928"/>
      <c r="E3926" s="929"/>
    </row>
    <row r="3927" spans="1:6" ht="20.25">
      <c r="A3927" s="931"/>
      <c r="B3927" s="932"/>
      <c r="C3927" s="1238" t="s">
        <v>801</v>
      </c>
      <c r="D3927" s="1239"/>
      <c r="E3927" s="1015">
        <v>-160690</v>
      </c>
    </row>
    <row r="3928" spans="1:6" ht="20.25">
      <c r="A3928" s="934" t="s">
        <v>23</v>
      </c>
      <c r="B3928" s="921"/>
      <c r="C3928" s="921"/>
      <c r="D3928" s="921"/>
      <c r="E3928" s="921"/>
    </row>
    <row r="3929" spans="1:6" ht="20.25">
      <c r="A3929" s="902" t="s">
        <v>0</v>
      </c>
      <c r="B3929" s="921"/>
      <c r="C3929" s="921"/>
      <c r="D3929" s="921"/>
      <c r="E3929" s="921"/>
    </row>
    <row r="3930" spans="1:6" ht="20.25">
      <c r="A3930" s="902" t="s">
        <v>1</v>
      </c>
      <c r="B3930" s="905"/>
      <c r="C3930" s="905"/>
      <c r="D3930" s="905"/>
      <c r="E3930" s="905"/>
    </row>
    <row r="3931" spans="1:6" ht="20.25">
      <c r="A3931" s="902"/>
      <c r="B3931" s="903"/>
      <c r="C3931" s="903"/>
      <c r="D3931" s="904"/>
      <c r="E3931" s="905"/>
    </row>
    <row r="3932" spans="1:6" ht="20.25">
      <c r="A3932" s="902"/>
      <c r="B3932" s="903"/>
      <c r="C3932" s="902" t="s">
        <v>2</v>
      </c>
      <c r="D3932" s="904"/>
      <c r="E3932" s="904"/>
    </row>
    <row r="3933" spans="1:6" ht="20.25">
      <c r="A3933" s="902" t="s">
        <v>3</v>
      </c>
      <c r="B3933" s="906"/>
      <c r="C3933" s="903"/>
      <c r="D3933" s="905"/>
      <c r="E3933" s="905"/>
    </row>
    <row r="3934" spans="1:6" ht="20.25">
      <c r="A3934" s="904"/>
      <c r="B3934" s="906"/>
      <c r="C3934" s="903"/>
      <c r="D3934" s="905"/>
      <c r="E3934" s="905"/>
    </row>
    <row r="3935" spans="1:6" ht="20.25">
      <c r="A3935" s="904" t="s">
        <v>371</v>
      </c>
      <c r="B3935" s="906"/>
      <c r="C3935" s="903"/>
      <c r="D3935" s="905"/>
      <c r="E3935" s="905"/>
      <c r="F3935" s="882"/>
    </row>
    <row r="3936" spans="1:6" ht="20.25">
      <c r="A3936" s="904" t="s">
        <v>5</v>
      </c>
      <c r="B3936" s="907"/>
      <c r="C3936" s="904"/>
      <c r="D3936" s="905"/>
      <c r="E3936" s="905"/>
      <c r="F3936" s="882"/>
    </row>
    <row r="3937" spans="1:6" ht="20.25">
      <c r="A3937" s="904" t="s">
        <v>6</v>
      </c>
      <c r="B3937" s="907"/>
      <c r="C3937" s="904"/>
      <c r="D3937" s="905"/>
      <c r="E3937" s="905"/>
      <c r="F3937" s="882"/>
    </row>
    <row r="3938" spans="1:6" ht="20.25">
      <c r="A3938" s="908" t="s">
        <v>7</v>
      </c>
      <c r="B3938" s="909" t="s">
        <v>8</v>
      </c>
      <c r="C3938" s="883" t="s">
        <v>9</v>
      </c>
      <c r="D3938" s="884"/>
      <c r="E3938" s="908" t="s">
        <v>10</v>
      </c>
      <c r="F3938" s="882"/>
    </row>
    <row r="3939" spans="1:6" ht="20.25">
      <c r="A3939" s="910"/>
      <c r="B3939" s="911" t="s">
        <v>11</v>
      </c>
      <c r="C3939" s="908"/>
      <c r="D3939" s="912"/>
      <c r="E3939" s="910" t="s">
        <v>12</v>
      </c>
      <c r="F3939" s="882"/>
    </row>
    <row r="3940" spans="1:6" ht="20.25">
      <c r="A3940" s="913"/>
      <c r="B3940" s="914"/>
      <c r="C3940" s="915" t="s">
        <v>13</v>
      </c>
      <c r="D3940" s="916" t="s">
        <v>14</v>
      </c>
      <c r="E3940" s="915"/>
      <c r="F3940" s="882"/>
    </row>
    <row r="3941" spans="1:6" ht="20.25">
      <c r="A3941" s="917" t="s">
        <v>372</v>
      </c>
      <c r="B3941" s="885" t="s">
        <v>18</v>
      </c>
      <c r="C3941" s="885" t="s">
        <v>19</v>
      </c>
      <c r="D3941" s="1172">
        <v>43190</v>
      </c>
      <c r="E3941" s="1168">
        <v>1107106</v>
      </c>
      <c r="F3941" s="882"/>
    </row>
    <row r="3942" spans="1:6" ht="20.25">
      <c r="A3942" s="887"/>
      <c r="B3942" s="885" t="s">
        <v>73</v>
      </c>
      <c r="C3942" s="888" t="s">
        <v>756</v>
      </c>
      <c r="D3942" s="886">
        <v>43250</v>
      </c>
      <c r="E3942" s="1055">
        <v>-1052224</v>
      </c>
      <c r="F3942" s="882"/>
    </row>
    <row r="3943" spans="1:6" ht="21">
      <c r="A3943" s="887"/>
      <c r="B3943" s="885" t="s">
        <v>18</v>
      </c>
      <c r="C3943" s="885" t="s">
        <v>19</v>
      </c>
      <c r="D3943" s="886">
        <v>43250</v>
      </c>
      <c r="E3943" s="1055">
        <v>976648</v>
      </c>
      <c r="F3943" s="1217" t="s">
        <v>817</v>
      </c>
    </row>
    <row r="3944" spans="1:6" ht="20.25">
      <c r="A3944" s="885"/>
      <c r="B3944" s="885"/>
      <c r="C3944" s="885"/>
      <c r="D3944" s="963"/>
      <c r="E3944" s="937"/>
      <c r="F3944" s="882"/>
    </row>
    <row r="3945" spans="1:6" ht="20.25">
      <c r="A3945" s="887"/>
      <c r="B3945" s="885"/>
      <c r="C3945" s="885"/>
      <c r="D3945" s="963"/>
      <c r="E3945" s="937"/>
      <c r="F3945" s="882"/>
    </row>
    <row r="3946" spans="1:6" ht="20.25">
      <c r="A3946" s="887"/>
      <c r="B3946" s="885"/>
      <c r="C3946" s="888"/>
      <c r="D3946" s="886"/>
      <c r="E3946" s="1055"/>
      <c r="F3946" s="882"/>
    </row>
    <row r="3947" spans="1:6" ht="20.25">
      <c r="A3947" s="887"/>
      <c r="B3947" s="885"/>
      <c r="C3947" s="888"/>
      <c r="D3947" s="886"/>
      <c r="E3947" s="1055"/>
      <c r="F3947" s="882"/>
    </row>
    <row r="3948" spans="1:6" ht="20.25">
      <c r="A3948" s="887"/>
      <c r="B3948" s="885"/>
      <c r="C3948" s="885"/>
      <c r="D3948" s="886"/>
      <c r="E3948" s="937"/>
      <c r="F3948" s="882"/>
    </row>
    <row r="3949" spans="1:6" ht="20.25">
      <c r="A3949" s="885"/>
      <c r="B3949" s="885"/>
      <c r="C3949" s="885"/>
      <c r="D3949" s="886"/>
      <c r="E3949" s="1055"/>
      <c r="F3949" s="882"/>
    </row>
    <row r="3950" spans="1:6" ht="20.25">
      <c r="A3950" s="887"/>
      <c r="B3950" s="885"/>
      <c r="C3950" s="885"/>
      <c r="D3950" s="886"/>
      <c r="E3950" s="939"/>
      <c r="F3950" s="882"/>
    </row>
    <row r="3951" spans="1:6" ht="20.25">
      <c r="A3951" s="887"/>
      <c r="B3951" s="923"/>
      <c r="C3951" s="885"/>
      <c r="D3951" s="956"/>
      <c r="E3951" s="937"/>
    </row>
    <row r="3952" spans="1:6" ht="20.25">
      <c r="A3952" s="926"/>
      <c r="B3952" s="911"/>
      <c r="C3952" s="910"/>
      <c r="D3952" s="1023"/>
      <c r="E3952" s="1056"/>
    </row>
    <row r="3953" spans="1:5" ht="20.25">
      <c r="A3953" s="926"/>
      <c r="B3953" s="910"/>
      <c r="C3953" s="910"/>
      <c r="D3953" s="910"/>
      <c r="E3953" s="1056"/>
    </row>
    <row r="3954" spans="1:5" ht="20.25">
      <c r="A3954" s="885"/>
      <c r="B3954" s="885"/>
      <c r="C3954" s="885"/>
      <c r="D3954" s="886"/>
      <c r="E3954" s="939"/>
    </row>
    <row r="3955" spans="1:5" ht="20.25">
      <c r="A3955" s="887"/>
      <c r="B3955" s="885"/>
      <c r="C3955" s="885"/>
      <c r="D3955" s="886"/>
      <c r="E3955" s="939"/>
    </row>
    <row r="3956" spans="1:5" ht="20.25">
      <c r="A3956" s="887"/>
      <c r="B3956" s="885"/>
      <c r="C3956" s="885"/>
      <c r="D3956" s="886"/>
      <c r="E3956" s="939"/>
    </row>
    <row r="3957" spans="1:5" ht="20.25">
      <c r="A3957" s="887"/>
      <c r="B3957" s="885"/>
      <c r="C3957" s="885"/>
      <c r="D3957" s="886"/>
      <c r="E3957" s="939"/>
    </row>
    <row r="3958" spans="1:5" ht="20.25">
      <c r="A3958" s="887"/>
      <c r="B3958" s="885"/>
      <c r="C3958" s="885"/>
      <c r="D3958" s="886"/>
      <c r="E3958" s="937"/>
    </row>
    <row r="3959" spans="1:5" ht="20.25">
      <c r="A3959" s="887"/>
      <c r="B3959" s="923"/>
      <c r="C3959" s="885"/>
      <c r="D3959" s="922"/>
      <c r="E3959" s="937"/>
    </row>
    <row r="3960" spans="1:5" ht="20.25">
      <c r="A3960" s="887"/>
      <c r="B3960" s="923"/>
      <c r="C3960" s="885"/>
      <c r="D3960" s="922"/>
      <c r="E3960" s="937"/>
    </row>
    <row r="3961" spans="1:5" ht="20.25">
      <c r="A3961" s="887"/>
      <c r="B3961" s="923"/>
      <c r="C3961" s="885"/>
      <c r="D3961" s="922"/>
      <c r="E3961" s="937"/>
    </row>
    <row r="3962" spans="1:5" ht="20.25">
      <c r="A3962" s="885"/>
      <c r="B3962" s="923"/>
      <c r="C3962" s="885"/>
      <c r="D3962" s="924"/>
      <c r="E3962" s="1057"/>
    </row>
    <row r="3963" spans="1:5" ht="20.25">
      <c r="A3963" s="885"/>
      <c r="B3963" s="923"/>
      <c r="C3963" s="885"/>
      <c r="D3963" s="924"/>
      <c r="E3963" s="1057"/>
    </row>
    <row r="3964" spans="1:5" ht="20.25">
      <c r="A3964" s="885"/>
      <c r="B3964" s="923"/>
      <c r="C3964" s="885"/>
      <c r="D3964" s="924"/>
      <c r="E3964" s="1057"/>
    </row>
    <row r="3965" spans="1:5" ht="20.25">
      <c r="A3965" s="885"/>
      <c r="B3965" s="923"/>
      <c r="C3965" s="885"/>
      <c r="D3965" s="924"/>
      <c r="E3965" s="1057"/>
    </row>
    <row r="3966" spans="1:5" ht="20.25">
      <c r="A3966" s="926"/>
      <c r="B3966" s="927"/>
      <c r="C3966" s="926"/>
      <c r="D3966" s="928"/>
      <c r="E3966" s="1058"/>
    </row>
    <row r="3967" spans="1:5" ht="20.25">
      <c r="A3967" s="913"/>
      <c r="B3967" s="930"/>
      <c r="C3967" s="913"/>
      <c r="D3967" s="928"/>
      <c r="E3967" s="1058"/>
    </row>
    <row r="3968" spans="1:5" ht="20.25">
      <c r="A3968" s="931"/>
      <c r="B3968" s="932"/>
      <c r="C3968" s="1238" t="s">
        <v>801</v>
      </c>
      <c r="D3968" s="1239"/>
      <c r="E3968" s="1015">
        <v>1031530</v>
      </c>
    </row>
    <row r="3969" spans="1:5" ht="20.25">
      <c r="A3969" s="934" t="s">
        <v>23</v>
      </c>
      <c r="B3969" s="921"/>
      <c r="C3969" s="921"/>
      <c r="D3969" s="921"/>
      <c r="E3969" s="921"/>
    </row>
    <row r="3970" spans="1:5" ht="20.25">
      <c r="A3970" s="902" t="s">
        <v>0</v>
      </c>
      <c r="B3970" s="921"/>
      <c r="C3970" s="921"/>
      <c r="D3970" s="921"/>
      <c r="E3970" s="921"/>
    </row>
    <row r="3971" spans="1:5" ht="20.25">
      <c r="A3971" s="902" t="s">
        <v>1</v>
      </c>
      <c r="B3971" s="905"/>
      <c r="C3971" s="905"/>
      <c r="D3971" s="905"/>
      <c r="E3971" s="905"/>
    </row>
    <row r="3972" spans="1:5" ht="20.25">
      <c r="A3972" s="902"/>
      <c r="B3972" s="903"/>
      <c r="C3972" s="903"/>
      <c r="D3972" s="904"/>
      <c r="E3972" s="905"/>
    </row>
    <row r="3973" spans="1:5" ht="20.25">
      <c r="A3973" s="902"/>
      <c r="B3973" s="903"/>
      <c r="C3973" s="902" t="s">
        <v>2</v>
      </c>
      <c r="D3973" s="904"/>
      <c r="E3973" s="904"/>
    </row>
    <row r="3974" spans="1:5" ht="20.25">
      <c r="A3974" s="902" t="s">
        <v>3</v>
      </c>
      <c r="B3974" s="906"/>
      <c r="C3974" s="903"/>
      <c r="D3974" s="905"/>
      <c r="E3974" s="905"/>
    </row>
    <row r="3975" spans="1:5" ht="20.25">
      <c r="A3975" s="904"/>
      <c r="B3975" s="906"/>
      <c r="C3975" s="903"/>
      <c r="D3975" s="905"/>
      <c r="E3975" s="905"/>
    </row>
    <row r="3976" spans="1:5" ht="20.25">
      <c r="A3976" s="904" t="s">
        <v>373</v>
      </c>
      <c r="B3976" s="906"/>
      <c r="C3976" s="903"/>
      <c r="D3976" s="905"/>
      <c r="E3976" s="905"/>
    </row>
    <row r="3977" spans="1:5" ht="20.25">
      <c r="A3977" s="904" t="s">
        <v>5</v>
      </c>
      <c r="B3977" s="907"/>
      <c r="C3977" s="904"/>
      <c r="D3977" s="905"/>
      <c r="E3977" s="905"/>
    </row>
    <row r="3978" spans="1:5" ht="20.25">
      <c r="A3978" s="904" t="s">
        <v>6</v>
      </c>
      <c r="B3978" s="907"/>
      <c r="C3978" s="904"/>
      <c r="D3978" s="905"/>
      <c r="E3978" s="905"/>
    </row>
    <row r="3979" spans="1:5" ht="20.25">
      <c r="A3979" s="908" t="s">
        <v>7</v>
      </c>
      <c r="B3979" s="909" t="s">
        <v>8</v>
      </c>
      <c r="C3979" s="883" t="s">
        <v>9</v>
      </c>
      <c r="D3979" s="884"/>
      <c r="E3979" s="908" t="s">
        <v>10</v>
      </c>
    </row>
    <row r="3980" spans="1:5" ht="20.25">
      <c r="A3980" s="910"/>
      <c r="B3980" s="911" t="s">
        <v>11</v>
      </c>
      <c r="C3980" s="908"/>
      <c r="D3980" s="912"/>
      <c r="E3980" s="910" t="s">
        <v>12</v>
      </c>
    </row>
    <row r="3981" spans="1:5" ht="20.25">
      <c r="A3981" s="913"/>
      <c r="B3981" s="914"/>
      <c r="C3981" s="915" t="s">
        <v>13</v>
      </c>
      <c r="D3981" s="916" t="s">
        <v>14</v>
      </c>
      <c r="E3981" s="915"/>
    </row>
    <row r="3982" spans="1:5" ht="20.25">
      <c r="A3982" s="917" t="s">
        <v>374</v>
      </c>
      <c r="B3982" s="885" t="s">
        <v>27</v>
      </c>
      <c r="C3982" s="888"/>
      <c r="D3982" s="886">
        <v>43190</v>
      </c>
      <c r="E3982" s="889">
        <v>-94018</v>
      </c>
    </row>
    <row r="3983" spans="1:5" ht="20.25">
      <c r="A3983" s="885"/>
      <c r="B3983" s="885"/>
      <c r="C3983" s="885"/>
      <c r="D3983" s="886"/>
      <c r="E3983" s="889"/>
    </row>
    <row r="3984" spans="1:5" ht="20.25">
      <c r="A3984" s="887"/>
      <c r="B3984" s="885"/>
      <c r="C3984" s="885"/>
      <c r="D3984" s="886"/>
      <c r="E3984" s="889"/>
    </row>
    <row r="3985" spans="1:5" ht="20.25">
      <c r="A3985" s="887"/>
      <c r="B3985" s="885"/>
      <c r="C3985" s="888"/>
      <c r="D3985" s="886"/>
      <c r="E3985" s="889"/>
    </row>
    <row r="3986" spans="1:5" ht="20.25">
      <c r="A3986" s="887"/>
      <c r="B3986" s="885"/>
      <c r="C3986" s="888"/>
      <c r="D3986" s="886"/>
      <c r="E3986" s="889"/>
    </row>
    <row r="3987" spans="1:5" ht="20.25">
      <c r="A3987" s="887"/>
      <c r="B3987" s="885"/>
      <c r="C3987" s="885"/>
      <c r="D3987" s="886"/>
      <c r="E3987" s="965"/>
    </row>
    <row r="3988" spans="1:5" ht="20.25">
      <c r="A3988" s="887"/>
      <c r="B3988" s="885"/>
      <c r="C3988" s="888"/>
      <c r="D3988" s="963"/>
      <c r="E3988" s="889"/>
    </row>
    <row r="3989" spans="1:5" ht="20.25">
      <c r="A3989" s="887"/>
      <c r="B3989" s="885"/>
      <c r="C3989" s="885"/>
      <c r="D3989" s="886"/>
      <c r="E3989" s="889"/>
    </row>
    <row r="3990" spans="1:5" ht="20.25">
      <c r="A3990" s="885"/>
      <c r="B3990" s="885"/>
      <c r="C3990" s="885"/>
      <c r="D3990" s="886"/>
      <c r="E3990" s="965"/>
    </row>
    <row r="3991" spans="1:5" ht="20.25">
      <c r="A3991" s="887"/>
      <c r="B3991" s="885"/>
      <c r="C3991" s="885"/>
      <c r="D3991" s="886"/>
      <c r="E3991" s="965"/>
    </row>
    <row r="3992" spans="1:5" ht="20.25">
      <c r="A3992" s="887"/>
      <c r="B3992" s="923"/>
      <c r="C3992" s="885"/>
      <c r="D3992" s="956"/>
      <c r="E3992" s="889"/>
    </row>
    <row r="3993" spans="1:5" ht="20.25">
      <c r="A3993" s="926"/>
      <c r="B3993" s="911"/>
      <c r="C3993" s="910"/>
      <c r="D3993" s="1023"/>
      <c r="E3993" s="910"/>
    </row>
    <row r="3994" spans="1:5" ht="20.25">
      <c r="A3994" s="926"/>
      <c r="B3994" s="910"/>
      <c r="C3994" s="910"/>
      <c r="D3994" s="910"/>
      <c r="E3994" s="910"/>
    </row>
    <row r="3995" spans="1:5" ht="20.25">
      <c r="A3995" s="885"/>
      <c r="B3995" s="885"/>
      <c r="C3995" s="885"/>
      <c r="D3995" s="886"/>
      <c r="E3995" s="965"/>
    </row>
    <row r="3996" spans="1:5" ht="20.25">
      <c r="A3996" s="885"/>
      <c r="B3996" s="885"/>
      <c r="C3996" s="885"/>
      <c r="D3996" s="886"/>
      <c r="E3996" s="965"/>
    </row>
    <row r="3997" spans="1:5" ht="20.25">
      <c r="A3997" s="887"/>
      <c r="B3997" s="885"/>
      <c r="C3997" s="885"/>
      <c r="D3997" s="886"/>
      <c r="E3997" s="965"/>
    </row>
    <row r="3998" spans="1:5" ht="20.25">
      <c r="A3998" s="887"/>
      <c r="B3998" s="885"/>
      <c r="C3998" s="885"/>
      <c r="D3998" s="886"/>
      <c r="E3998" s="965"/>
    </row>
    <row r="3999" spans="1:5" ht="20.25">
      <c r="A3999" s="887"/>
      <c r="B3999" s="885"/>
      <c r="C3999" s="885"/>
      <c r="D3999" s="886"/>
      <c r="E3999" s="889"/>
    </row>
    <row r="4000" spans="1:5" ht="20.25">
      <c r="A4000" s="885"/>
      <c r="B4000" s="923"/>
      <c r="C4000" s="885"/>
      <c r="D4000" s="924"/>
      <c r="E4000" s="925"/>
    </row>
    <row r="4001" spans="1:5" ht="20.25">
      <c r="A4001" s="885"/>
      <c r="B4001" s="923"/>
      <c r="C4001" s="885"/>
      <c r="D4001" s="924"/>
      <c r="E4001" s="925"/>
    </row>
    <row r="4002" spans="1:5" ht="20.25">
      <c r="A4002" s="885"/>
      <c r="B4002" s="923"/>
      <c r="C4002" s="885"/>
      <c r="D4002" s="924"/>
      <c r="E4002" s="925"/>
    </row>
    <row r="4003" spans="1:5" ht="20.25">
      <c r="A4003" s="885"/>
      <c r="B4003" s="923"/>
      <c r="C4003" s="885"/>
      <c r="D4003" s="924"/>
      <c r="E4003" s="925"/>
    </row>
    <row r="4004" spans="1:5" ht="20.25">
      <c r="A4004" s="885"/>
      <c r="B4004" s="923"/>
      <c r="C4004" s="885"/>
      <c r="D4004" s="924"/>
      <c r="E4004" s="925"/>
    </row>
    <row r="4005" spans="1:5" ht="20.25">
      <c r="A4005" s="885"/>
      <c r="B4005" s="923"/>
      <c r="C4005" s="885"/>
      <c r="D4005" s="924"/>
      <c r="E4005" s="925"/>
    </row>
    <row r="4006" spans="1:5" ht="20.25">
      <c r="A4006" s="885"/>
      <c r="B4006" s="923"/>
      <c r="C4006" s="885"/>
      <c r="D4006" s="924"/>
      <c r="E4006" s="925"/>
    </row>
    <row r="4007" spans="1:5" ht="20.25">
      <c r="A4007" s="926"/>
      <c r="B4007" s="927"/>
      <c r="C4007" s="926"/>
      <c r="D4007" s="928"/>
      <c r="E4007" s="929"/>
    </row>
    <row r="4008" spans="1:5" ht="20.25">
      <c r="A4008" s="913"/>
      <c r="B4008" s="930"/>
      <c r="C4008" s="913"/>
      <c r="D4008" s="928"/>
      <c r="E4008" s="929"/>
    </row>
    <row r="4009" spans="1:5" ht="20.25">
      <c r="A4009" s="931"/>
      <c r="B4009" s="932"/>
      <c r="C4009" s="1238" t="s">
        <v>801</v>
      </c>
      <c r="D4009" s="1239"/>
      <c r="E4009" s="1015">
        <v>-94018</v>
      </c>
    </row>
    <row r="4010" spans="1:5" ht="20.25">
      <c r="A4010" s="934" t="s">
        <v>23</v>
      </c>
      <c r="B4010" s="921"/>
      <c r="C4010" s="921"/>
      <c r="D4010" s="921"/>
      <c r="E4010" s="921"/>
    </row>
    <row r="4011" spans="1:5" ht="20.25">
      <c r="A4011" s="902" t="s">
        <v>0</v>
      </c>
      <c r="B4011" s="921"/>
      <c r="C4011" s="921"/>
      <c r="D4011" s="921"/>
      <c r="E4011" s="921"/>
    </row>
    <row r="4012" spans="1:5" ht="20.25">
      <c r="A4012" s="902" t="s">
        <v>1</v>
      </c>
      <c r="B4012" s="1027"/>
      <c r="C4012" s="1027"/>
      <c r="D4012" s="911"/>
      <c r="E4012" s="943"/>
    </row>
    <row r="4013" spans="1:5" ht="20.25">
      <c r="A4013" s="902"/>
      <c r="B4013" s="903"/>
      <c r="C4013" s="903"/>
      <c r="D4013" s="904"/>
      <c r="E4013" s="905"/>
    </row>
    <row r="4014" spans="1:5" ht="20.25">
      <c r="A4014" s="902"/>
      <c r="B4014" s="903"/>
      <c r="C4014" s="902" t="s">
        <v>2</v>
      </c>
      <c r="D4014" s="904"/>
      <c r="E4014" s="904"/>
    </row>
    <row r="4015" spans="1:5" ht="20.25">
      <c r="A4015" s="902" t="s">
        <v>3</v>
      </c>
      <c r="B4015" s="906"/>
      <c r="C4015" s="903"/>
      <c r="D4015" s="905"/>
      <c r="E4015" s="905"/>
    </row>
    <row r="4016" spans="1:5" ht="20.25">
      <c r="A4016" s="904"/>
      <c r="B4016" s="906"/>
      <c r="C4016" s="903"/>
      <c r="D4016" s="905"/>
      <c r="E4016" s="905"/>
    </row>
    <row r="4017" spans="1:5" ht="20.25">
      <c r="A4017" s="904" t="s">
        <v>375</v>
      </c>
      <c r="B4017" s="906"/>
      <c r="C4017" s="903"/>
      <c r="D4017" s="905"/>
      <c r="E4017" s="905"/>
    </row>
    <row r="4018" spans="1:5" ht="20.25">
      <c r="A4018" s="904" t="s">
        <v>5</v>
      </c>
      <c r="B4018" s="907"/>
      <c r="C4018" s="904"/>
      <c r="D4018" s="905"/>
      <c r="E4018" s="905"/>
    </row>
    <row r="4019" spans="1:5" ht="20.25">
      <c r="A4019" s="904" t="s">
        <v>6</v>
      </c>
      <c r="B4019" s="907"/>
      <c r="C4019" s="904"/>
      <c r="D4019" s="905"/>
      <c r="E4019" s="905"/>
    </row>
    <row r="4020" spans="1:5" ht="20.25">
      <c r="A4020" s="908" t="s">
        <v>7</v>
      </c>
      <c r="B4020" s="909" t="s">
        <v>8</v>
      </c>
      <c r="C4020" s="883" t="s">
        <v>9</v>
      </c>
      <c r="D4020" s="884"/>
      <c r="E4020" s="908" t="s">
        <v>10</v>
      </c>
    </row>
    <row r="4021" spans="1:5" ht="20.25">
      <c r="A4021" s="910"/>
      <c r="B4021" s="911" t="s">
        <v>11</v>
      </c>
      <c r="C4021" s="908"/>
      <c r="D4021" s="912"/>
      <c r="E4021" s="910" t="s">
        <v>12</v>
      </c>
    </row>
    <row r="4022" spans="1:5" ht="20.25">
      <c r="A4022" s="913"/>
      <c r="B4022" s="914"/>
      <c r="C4022" s="915" t="s">
        <v>13</v>
      </c>
      <c r="D4022" s="916" t="s">
        <v>14</v>
      </c>
      <c r="E4022" s="915"/>
    </row>
    <row r="4023" spans="1:5" ht="20.25">
      <c r="A4023" s="917" t="s">
        <v>376</v>
      </c>
      <c r="B4023" s="917" t="s">
        <v>130</v>
      </c>
      <c r="C4023" s="917" t="s">
        <v>107</v>
      </c>
      <c r="D4023" s="918">
        <v>40673</v>
      </c>
      <c r="E4023" s="965">
        <v>-238713</v>
      </c>
    </row>
    <row r="4024" spans="1:5" ht="20.25">
      <c r="A4024" s="885"/>
      <c r="B4024" s="885"/>
      <c r="C4024" s="885"/>
      <c r="D4024" s="886"/>
      <c r="E4024" s="889"/>
    </row>
    <row r="4025" spans="1:5" ht="20.25">
      <c r="A4025" s="887"/>
      <c r="B4025" s="885"/>
      <c r="C4025" s="885"/>
      <c r="D4025" s="886"/>
      <c r="E4025" s="889"/>
    </row>
    <row r="4026" spans="1:5" ht="20.25">
      <c r="A4026" s="887"/>
      <c r="B4026" s="885"/>
      <c r="C4026" s="885"/>
      <c r="D4026" s="886"/>
      <c r="E4026" s="889"/>
    </row>
    <row r="4027" spans="1:5" ht="20.25">
      <c r="A4027" s="887"/>
      <c r="B4027" s="885"/>
      <c r="C4027" s="885"/>
      <c r="D4027" s="886"/>
      <c r="E4027" s="889"/>
    </row>
    <row r="4028" spans="1:5" ht="20.25">
      <c r="A4028" s="887"/>
      <c r="B4028" s="885"/>
      <c r="C4028" s="888"/>
      <c r="D4028" s="886"/>
      <c r="E4028" s="889"/>
    </row>
    <row r="4029" spans="1:5" ht="20.25">
      <c r="A4029" s="887"/>
      <c r="B4029" s="885"/>
      <c r="C4029" s="888"/>
      <c r="D4029" s="963"/>
      <c r="E4029" s="889"/>
    </row>
    <row r="4030" spans="1:5" ht="20.25">
      <c r="A4030" s="887"/>
      <c r="B4030" s="885"/>
      <c r="C4030" s="885"/>
      <c r="D4030" s="886"/>
      <c r="E4030" s="889"/>
    </row>
    <row r="4031" spans="1:5" ht="20.25">
      <c r="A4031" s="885"/>
      <c r="B4031" s="885"/>
      <c r="C4031" s="885"/>
      <c r="D4031" s="886"/>
      <c r="E4031" s="889"/>
    </row>
    <row r="4032" spans="1:5" ht="20.25">
      <c r="A4032" s="887"/>
      <c r="B4032" s="885"/>
      <c r="C4032" s="885"/>
      <c r="D4032" s="886"/>
      <c r="E4032" s="889"/>
    </row>
    <row r="4033" spans="1:5" ht="20.25">
      <c r="A4033" s="887"/>
      <c r="B4033" s="923"/>
      <c r="C4033" s="885"/>
      <c r="D4033" s="956"/>
      <c r="E4033" s="889"/>
    </row>
    <row r="4034" spans="1:5" ht="20.25">
      <c r="A4034" s="926"/>
      <c r="B4034" s="911"/>
      <c r="C4034" s="910"/>
      <c r="D4034" s="1023"/>
      <c r="E4034" s="889"/>
    </row>
    <row r="4035" spans="1:5" ht="20.25">
      <c r="A4035" s="926"/>
      <c r="B4035" s="910"/>
      <c r="C4035" s="910"/>
      <c r="D4035" s="910"/>
      <c r="E4035" s="889"/>
    </row>
    <row r="4036" spans="1:5" ht="20.25">
      <c r="A4036" s="885"/>
      <c r="B4036" s="885"/>
      <c r="C4036" s="885"/>
      <c r="D4036" s="886"/>
      <c r="E4036" s="889"/>
    </row>
    <row r="4037" spans="1:5" ht="20.25">
      <c r="A4037" s="885"/>
      <c r="B4037" s="885"/>
      <c r="C4037" s="885"/>
      <c r="D4037" s="886"/>
      <c r="E4037" s="889"/>
    </row>
    <row r="4038" spans="1:5" ht="20.25">
      <c r="A4038" s="887"/>
      <c r="B4038" s="885"/>
      <c r="C4038" s="885"/>
      <c r="D4038" s="886"/>
      <c r="E4038" s="889"/>
    </row>
    <row r="4039" spans="1:5" ht="20.25">
      <c r="A4039" s="887"/>
      <c r="B4039" s="885"/>
      <c r="C4039" s="885"/>
      <c r="D4039" s="886"/>
      <c r="E4039" s="889"/>
    </row>
    <row r="4040" spans="1:5" ht="20.25">
      <c r="A4040" s="887"/>
      <c r="B4040" s="885"/>
      <c r="C4040" s="885"/>
      <c r="D4040" s="886"/>
      <c r="E4040" s="889"/>
    </row>
    <row r="4041" spans="1:5" ht="20.25">
      <c r="A4041" s="885"/>
      <c r="B4041" s="923"/>
      <c r="C4041" s="885"/>
      <c r="D4041" s="924"/>
      <c r="E4041" s="889"/>
    </row>
    <row r="4042" spans="1:5" ht="20.25">
      <c r="A4042" s="885"/>
      <c r="B4042" s="923"/>
      <c r="C4042" s="885"/>
      <c r="D4042" s="924"/>
      <c r="E4042" s="889"/>
    </row>
    <row r="4043" spans="1:5" ht="20.25">
      <c r="A4043" s="885"/>
      <c r="B4043" s="923"/>
      <c r="C4043" s="885"/>
      <c r="D4043" s="924"/>
      <c r="E4043" s="889"/>
    </row>
    <row r="4044" spans="1:5" ht="20.25">
      <c r="A4044" s="885"/>
      <c r="B4044" s="923"/>
      <c r="C4044" s="885"/>
      <c r="D4044" s="924"/>
      <c r="E4044" s="889"/>
    </row>
    <row r="4045" spans="1:5" ht="20.25">
      <c r="A4045" s="885"/>
      <c r="B4045" s="923"/>
      <c r="C4045" s="885"/>
      <c r="D4045" s="924"/>
      <c r="E4045" s="889"/>
    </row>
    <row r="4046" spans="1:5" ht="20.25">
      <c r="A4046" s="885"/>
      <c r="B4046" s="923"/>
      <c r="C4046" s="885"/>
      <c r="D4046" s="924"/>
      <c r="E4046" s="889"/>
    </row>
    <row r="4047" spans="1:5" ht="20.25">
      <c r="A4047" s="885"/>
      <c r="B4047" s="923"/>
      <c r="C4047" s="885"/>
      <c r="D4047" s="924"/>
      <c r="E4047" s="889"/>
    </row>
    <row r="4048" spans="1:5" ht="20.25">
      <c r="A4048" s="926"/>
      <c r="B4048" s="927"/>
      <c r="C4048" s="926"/>
      <c r="D4048" s="928"/>
      <c r="E4048" s="889"/>
    </row>
    <row r="4049" spans="1:6" ht="20.25">
      <c r="A4049" s="913"/>
      <c r="B4049" s="930"/>
      <c r="C4049" s="913"/>
      <c r="D4049" s="928"/>
      <c r="E4049" s="889"/>
    </row>
    <row r="4050" spans="1:6" ht="20.25">
      <c r="A4050" s="931"/>
      <c r="B4050" s="932"/>
      <c r="C4050" s="1238" t="s">
        <v>774</v>
      </c>
      <c r="D4050" s="1239"/>
      <c r="E4050" s="1044">
        <v>-238713</v>
      </c>
    </row>
    <row r="4051" spans="1:6" ht="20.25">
      <c r="A4051" s="934" t="s">
        <v>23</v>
      </c>
      <c r="B4051" s="921"/>
      <c r="C4051" s="921"/>
      <c r="D4051" s="921"/>
      <c r="E4051" s="921"/>
    </row>
    <row r="4052" spans="1:6" ht="20.25">
      <c r="A4052" s="902" t="s">
        <v>0</v>
      </c>
      <c r="B4052" s="921"/>
      <c r="C4052" s="921"/>
      <c r="D4052" s="921"/>
      <c r="E4052" s="921"/>
    </row>
    <row r="4053" spans="1:6" ht="20.25">
      <c r="A4053" s="902" t="s">
        <v>1</v>
      </c>
      <c r="B4053" s="1027"/>
      <c r="C4053" s="1027"/>
      <c r="D4053" s="911"/>
      <c r="E4053" s="943"/>
    </row>
    <row r="4054" spans="1:6" ht="20.25">
      <c r="A4054" s="902"/>
      <c r="B4054" s="903"/>
      <c r="C4054" s="903"/>
      <c r="D4054" s="904"/>
      <c r="E4054" s="905"/>
    </row>
    <row r="4055" spans="1:6" ht="20.25">
      <c r="A4055" s="902"/>
      <c r="B4055" s="903"/>
      <c r="C4055" s="902" t="s">
        <v>2</v>
      </c>
      <c r="D4055" s="904"/>
      <c r="E4055" s="904"/>
    </row>
    <row r="4056" spans="1:6" ht="20.25">
      <c r="A4056" s="902" t="s">
        <v>3</v>
      </c>
      <c r="B4056" s="906"/>
      <c r="C4056" s="903"/>
      <c r="D4056" s="905"/>
      <c r="E4056" s="905"/>
    </row>
    <row r="4057" spans="1:6" ht="20.25">
      <c r="A4057" s="904"/>
      <c r="B4057" s="906"/>
      <c r="C4057" s="903"/>
      <c r="D4057" s="905"/>
      <c r="E4057" s="905"/>
    </row>
    <row r="4058" spans="1:6" ht="20.25">
      <c r="A4058" s="904" t="s">
        <v>377</v>
      </c>
      <c r="B4058" s="906"/>
      <c r="C4058" s="903"/>
      <c r="D4058" s="905"/>
      <c r="E4058" s="905"/>
    </row>
    <row r="4059" spans="1:6" ht="20.25">
      <c r="A4059" s="904" t="s">
        <v>5</v>
      </c>
      <c r="B4059" s="907"/>
      <c r="C4059" s="904"/>
      <c r="D4059" s="905"/>
      <c r="E4059" s="905"/>
    </row>
    <row r="4060" spans="1:6" ht="20.25">
      <c r="A4060" s="904" t="s">
        <v>6</v>
      </c>
      <c r="B4060" s="907"/>
      <c r="C4060" s="904"/>
      <c r="D4060" s="905"/>
      <c r="E4060" s="905"/>
    </row>
    <row r="4061" spans="1:6" ht="20.25">
      <c r="A4061" s="908" t="s">
        <v>7</v>
      </c>
      <c r="B4061" s="909" t="s">
        <v>8</v>
      </c>
      <c r="C4061" s="883" t="s">
        <v>9</v>
      </c>
      <c r="D4061" s="884"/>
      <c r="E4061" s="908" t="s">
        <v>10</v>
      </c>
    </row>
    <row r="4062" spans="1:6" ht="20.25">
      <c r="A4062" s="910"/>
      <c r="B4062" s="911" t="s">
        <v>11</v>
      </c>
      <c r="C4062" s="908"/>
      <c r="D4062" s="912"/>
      <c r="E4062" s="910" t="s">
        <v>12</v>
      </c>
    </row>
    <row r="4063" spans="1:6" ht="20.25">
      <c r="A4063" s="913"/>
      <c r="B4063" s="914"/>
      <c r="C4063" s="915" t="s">
        <v>13</v>
      </c>
      <c r="D4063" s="916" t="s">
        <v>14</v>
      </c>
      <c r="E4063" s="915"/>
      <c r="F4063" s="882"/>
    </row>
    <row r="4064" spans="1:6" ht="20.25">
      <c r="A4064" s="885" t="s">
        <v>378</v>
      </c>
      <c r="B4064" s="885" t="s">
        <v>379</v>
      </c>
      <c r="C4064" s="885" t="s">
        <v>129</v>
      </c>
      <c r="D4064" s="963">
        <v>41152</v>
      </c>
      <c r="E4064" s="965">
        <v>-54865</v>
      </c>
      <c r="F4064" s="882"/>
    </row>
    <row r="4065" spans="1:6" ht="20.25">
      <c r="A4065" s="887"/>
      <c r="B4065" s="885" t="s">
        <v>27</v>
      </c>
      <c r="C4065" s="885" t="s">
        <v>19</v>
      </c>
      <c r="D4065" s="963">
        <v>41670</v>
      </c>
      <c r="E4065" s="965">
        <v>-90283</v>
      </c>
      <c r="F4065" s="882"/>
    </row>
    <row r="4066" spans="1:6" ht="20.25">
      <c r="A4066" s="887"/>
      <c r="B4066" s="885" t="s">
        <v>799</v>
      </c>
      <c r="C4066" s="885" t="s">
        <v>19</v>
      </c>
      <c r="D4066" s="963">
        <v>42855</v>
      </c>
      <c r="E4066" s="889">
        <v>-1479</v>
      </c>
      <c r="F4066" s="882"/>
    </row>
    <row r="4067" spans="1:6" ht="20.25">
      <c r="A4067" s="887"/>
      <c r="B4067" s="885" t="s">
        <v>798</v>
      </c>
      <c r="C4067" s="885" t="s">
        <v>17</v>
      </c>
      <c r="D4067" s="963">
        <v>42993</v>
      </c>
      <c r="E4067" s="889">
        <v>8316</v>
      </c>
      <c r="F4067" s="882"/>
    </row>
    <row r="4068" spans="1:6" ht="20.25">
      <c r="A4068" s="887"/>
      <c r="B4068" s="885" t="s">
        <v>18</v>
      </c>
      <c r="C4068" s="885" t="s">
        <v>17</v>
      </c>
      <c r="D4068" s="963">
        <v>43205</v>
      </c>
      <c r="E4068" s="889">
        <v>214314</v>
      </c>
      <c r="F4068" s="882"/>
    </row>
    <row r="4069" spans="1:6" ht="20.25">
      <c r="A4069" s="887"/>
      <c r="B4069" s="885" t="s">
        <v>73</v>
      </c>
      <c r="C4069" s="885" t="s">
        <v>811</v>
      </c>
      <c r="D4069" s="963">
        <v>43250</v>
      </c>
      <c r="E4069" s="966">
        <v>-454781</v>
      </c>
      <c r="F4069" s="882"/>
    </row>
    <row r="4070" spans="1:6" ht="21">
      <c r="A4070" s="887"/>
      <c r="B4070" s="885" t="s">
        <v>18</v>
      </c>
      <c r="C4070" s="885" t="s">
        <v>17</v>
      </c>
      <c r="D4070" s="963">
        <v>43235</v>
      </c>
      <c r="E4070" s="889">
        <v>88525</v>
      </c>
      <c r="F4070" s="1217" t="s">
        <v>817</v>
      </c>
    </row>
    <row r="4071" spans="1:6" ht="21">
      <c r="A4071" s="887"/>
      <c r="B4071" s="885" t="s">
        <v>18</v>
      </c>
      <c r="C4071" s="885" t="s">
        <v>19</v>
      </c>
      <c r="D4071" s="963">
        <v>43250</v>
      </c>
      <c r="E4071" s="889">
        <v>15020</v>
      </c>
      <c r="F4071" s="1217" t="s">
        <v>817</v>
      </c>
    </row>
    <row r="4072" spans="1:6" ht="20.25">
      <c r="A4072" s="887"/>
      <c r="B4072" s="885"/>
      <c r="C4072" s="885"/>
      <c r="D4072" s="963"/>
      <c r="E4072" s="889"/>
      <c r="F4072" s="882"/>
    </row>
    <row r="4073" spans="1:6" ht="20.25">
      <c r="A4073" s="885"/>
      <c r="B4073" s="885"/>
      <c r="C4073" s="885"/>
      <c r="D4073" s="963"/>
      <c r="E4073" s="889"/>
      <c r="F4073" s="882"/>
    </row>
    <row r="4074" spans="1:6" ht="20.25">
      <c r="A4074" s="926"/>
      <c r="B4074" s="911"/>
      <c r="C4074" s="910"/>
      <c r="D4074" s="1023"/>
      <c r="E4074" s="889"/>
      <c r="F4074" s="882"/>
    </row>
    <row r="4075" spans="1:6" ht="20.25">
      <c r="A4075" s="926"/>
      <c r="B4075" s="910"/>
      <c r="C4075" s="910"/>
      <c r="D4075" s="910"/>
      <c r="E4075" s="889"/>
      <c r="F4075" s="882"/>
    </row>
    <row r="4076" spans="1:6" ht="20.25">
      <c r="A4076" s="926"/>
      <c r="B4076" s="910"/>
      <c r="C4076" s="910"/>
      <c r="D4076" s="910"/>
      <c r="E4076" s="889"/>
      <c r="F4076" s="882"/>
    </row>
    <row r="4077" spans="1:6" ht="20.25">
      <c r="A4077" s="885"/>
      <c r="B4077" s="885"/>
      <c r="C4077" s="885"/>
      <c r="D4077" s="886"/>
      <c r="E4077" s="889"/>
      <c r="F4077" s="882"/>
    </row>
    <row r="4078" spans="1:6" ht="20.25">
      <c r="A4078" s="885"/>
      <c r="B4078" s="885"/>
      <c r="C4078" s="885"/>
      <c r="D4078" s="886"/>
      <c r="E4078" s="889"/>
      <c r="F4078" s="882"/>
    </row>
    <row r="4079" spans="1:6" ht="20.25">
      <c r="A4079" s="887"/>
      <c r="B4079" s="885"/>
      <c r="C4079" s="885"/>
      <c r="D4079" s="886"/>
      <c r="E4079" s="889"/>
    </row>
    <row r="4080" spans="1:6" ht="20.25">
      <c r="A4080" s="887"/>
      <c r="B4080" s="885"/>
      <c r="C4080" s="885"/>
      <c r="D4080" s="886"/>
      <c r="E4080" s="889"/>
    </row>
    <row r="4081" spans="1:7" ht="20.25">
      <c r="A4081" s="887"/>
      <c r="B4081" s="885"/>
      <c r="C4081" s="885"/>
      <c r="D4081" s="886"/>
      <c r="E4081" s="889"/>
    </row>
    <row r="4082" spans="1:7" ht="20.25">
      <c r="A4082" s="885"/>
      <c r="B4082" s="923"/>
      <c r="C4082" s="885"/>
      <c r="D4082" s="924"/>
      <c r="E4082" s="889"/>
    </row>
    <row r="4083" spans="1:7" ht="20.25">
      <c r="A4083" s="885"/>
      <c r="B4083" s="923"/>
      <c r="C4083" s="885"/>
      <c r="D4083" s="924"/>
      <c r="E4083" s="889"/>
    </row>
    <row r="4084" spans="1:7" ht="20.25">
      <c r="A4084" s="885"/>
      <c r="B4084" s="923"/>
      <c r="C4084" s="885"/>
      <c r="D4084" s="924"/>
      <c r="E4084" s="889"/>
    </row>
    <row r="4085" spans="1:7" ht="20.25">
      <c r="A4085" s="885"/>
      <c r="B4085" s="923"/>
      <c r="C4085" s="885"/>
      <c r="D4085" s="924"/>
      <c r="E4085" s="889"/>
    </row>
    <row r="4086" spans="1:7" ht="20.25">
      <c r="A4086" s="885"/>
      <c r="B4086" s="923"/>
      <c r="C4086" s="885"/>
      <c r="D4086" s="924"/>
      <c r="E4086" s="889"/>
    </row>
    <row r="4087" spans="1:7" ht="20.25">
      <c r="A4087" s="885"/>
      <c r="B4087" s="923"/>
      <c r="C4087" s="885"/>
      <c r="D4087" s="924"/>
      <c r="E4087" s="889"/>
    </row>
    <row r="4088" spans="1:7" ht="20.25">
      <c r="A4088" s="885"/>
      <c r="B4088" s="923"/>
      <c r="C4088" s="885"/>
      <c r="D4088" s="924"/>
      <c r="E4088" s="889"/>
    </row>
    <row r="4089" spans="1:7" ht="20.25">
      <c r="A4089" s="926"/>
      <c r="B4089" s="927"/>
      <c r="C4089" s="926"/>
      <c r="D4089" s="928"/>
      <c r="E4089" s="889"/>
    </row>
    <row r="4090" spans="1:7" ht="20.25">
      <c r="A4090" s="913"/>
      <c r="B4090" s="930"/>
      <c r="C4090" s="913"/>
      <c r="D4090" s="928"/>
      <c r="E4090" s="929"/>
    </row>
    <row r="4091" spans="1:7" ht="20.25">
      <c r="A4091" s="931"/>
      <c r="B4091" s="932"/>
      <c r="C4091" s="1238" t="s">
        <v>801</v>
      </c>
      <c r="D4091" s="1239"/>
      <c r="E4091" s="1015">
        <v>-275233</v>
      </c>
    </row>
    <row r="4092" spans="1:7" ht="20.25">
      <c r="A4092" s="934" t="s">
        <v>23</v>
      </c>
      <c r="B4092" s="921"/>
      <c r="C4092" s="921"/>
      <c r="D4092" s="921"/>
      <c r="E4092" s="921"/>
    </row>
    <row r="4093" spans="1:7" ht="20.25">
      <c r="A4093" s="902" t="s">
        <v>0</v>
      </c>
      <c r="B4093" s="921"/>
      <c r="C4093" s="921"/>
      <c r="D4093" s="921"/>
      <c r="E4093" s="921"/>
    </row>
    <row r="4094" spans="1:7" ht="20.25">
      <c r="A4094" s="902" t="s">
        <v>1</v>
      </c>
      <c r="B4094" s="1027"/>
      <c r="C4094" s="1027"/>
      <c r="D4094" s="911"/>
      <c r="E4094" s="943"/>
    </row>
    <row r="4095" spans="1:7" ht="20.25">
      <c r="A4095" s="902"/>
      <c r="B4095" s="903"/>
      <c r="C4095" s="903"/>
      <c r="D4095" s="904"/>
      <c r="E4095" s="905"/>
      <c r="F4095" s="882"/>
      <c r="G4095" s="882"/>
    </row>
    <row r="4096" spans="1:7" ht="20.25">
      <c r="A4096" s="902"/>
      <c r="B4096" s="903"/>
      <c r="C4096" s="902" t="s">
        <v>2</v>
      </c>
      <c r="D4096" s="904"/>
      <c r="E4096" s="904"/>
      <c r="F4096" s="882"/>
      <c r="G4096" s="882"/>
    </row>
    <row r="4097" spans="1:7" ht="20.25">
      <c r="A4097" s="902" t="s">
        <v>3</v>
      </c>
      <c r="B4097" s="906"/>
      <c r="C4097" s="903"/>
      <c r="D4097" s="905"/>
      <c r="E4097" s="905"/>
      <c r="F4097" s="882"/>
      <c r="G4097" s="882"/>
    </row>
    <row r="4098" spans="1:7" ht="20.25">
      <c r="A4098" s="904"/>
      <c r="B4098" s="906"/>
      <c r="C4098" s="903"/>
      <c r="D4098" s="905"/>
      <c r="E4098" s="905"/>
      <c r="F4098" s="882"/>
      <c r="G4098" s="882"/>
    </row>
    <row r="4099" spans="1:7" ht="20.25">
      <c r="A4099" s="904" t="s">
        <v>381</v>
      </c>
      <c r="B4099" s="906"/>
      <c r="C4099" s="903"/>
      <c r="D4099" s="905"/>
      <c r="E4099" s="905"/>
      <c r="F4099" s="882"/>
      <c r="G4099" s="882"/>
    </row>
    <row r="4100" spans="1:7" ht="20.25">
      <c r="A4100" s="904" t="s">
        <v>5</v>
      </c>
      <c r="B4100" s="907"/>
      <c r="C4100" s="904"/>
      <c r="D4100" s="905"/>
      <c r="E4100" s="905"/>
      <c r="F4100" s="882"/>
      <c r="G4100" s="882"/>
    </row>
    <row r="4101" spans="1:7" ht="20.25">
      <c r="A4101" s="904" t="s">
        <v>6</v>
      </c>
      <c r="B4101" s="907"/>
      <c r="C4101" s="904"/>
      <c r="D4101" s="905"/>
      <c r="E4101" s="905"/>
      <c r="F4101" s="882"/>
      <c r="G4101" s="882"/>
    </row>
    <row r="4102" spans="1:7" ht="20.25">
      <c r="A4102" s="908" t="s">
        <v>7</v>
      </c>
      <c r="B4102" s="909" t="s">
        <v>8</v>
      </c>
      <c r="C4102" s="883" t="s">
        <v>9</v>
      </c>
      <c r="D4102" s="884"/>
      <c r="E4102" s="908" t="s">
        <v>10</v>
      </c>
      <c r="F4102" s="882"/>
      <c r="G4102" s="882"/>
    </row>
    <row r="4103" spans="1:7" ht="20.25">
      <c r="A4103" s="910"/>
      <c r="B4103" s="911" t="s">
        <v>11</v>
      </c>
      <c r="C4103" s="908"/>
      <c r="D4103" s="912"/>
      <c r="E4103" s="910" t="s">
        <v>12</v>
      </c>
      <c r="F4103" s="882"/>
      <c r="G4103" s="882"/>
    </row>
    <row r="4104" spans="1:7" ht="20.25">
      <c r="A4104" s="913"/>
      <c r="B4104" s="914"/>
      <c r="C4104" s="915" t="s">
        <v>13</v>
      </c>
      <c r="D4104" s="916" t="s">
        <v>14</v>
      </c>
      <c r="E4104" s="915"/>
      <c r="F4104" s="882"/>
      <c r="G4104" s="882"/>
    </row>
    <row r="4105" spans="1:7" ht="21">
      <c r="A4105" s="917" t="s">
        <v>382</v>
      </c>
      <c r="B4105" s="885" t="s">
        <v>18</v>
      </c>
      <c r="C4105" s="885" t="s">
        <v>19</v>
      </c>
      <c r="D4105" s="963">
        <v>43250</v>
      </c>
      <c r="E4105" s="889">
        <v>2106408</v>
      </c>
      <c r="F4105" s="1217" t="s">
        <v>817</v>
      </c>
      <c r="G4105" s="882"/>
    </row>
    <row r="4106" spans="1:7" ht="21">
      <c r="A4106" s="885"/>
      <c r="B4106" s="885"/>
      <c r="C4106" s="885"/>
      <c r="D4106" s="963"/>
      <c r="E4106" s="889">
        <v>-1</v>
      </c>
      <c r="F4106" s="1218" t="s">
        <v>824</v>
      </c>
      <c r="G4106" s="1213">
        <v>1663792</v>
      </c>
    </row>
    <row r="4107" spans="1:7" ht="20.25">
      <c r="A4107" s="887"/>
      <c r="B4107" s="885"/>
      <c r="C4107" s="888"/>
      <c r="D4107" s="963"/>
      <c r="E4107" s="965"/>
      <c r="F4107" s="882"/>
      <c r="G4107" s="882"/>
    </row>
    <row r="4108" spans="1:7" ht="20.25">
      <c r="A4108" s="887"/>
      <c r="B4108" s="885"/>
      <c r="C4108" s="888"/>
      <c r="D4108" s="963"/>
      <c r="E4108" s="965"/>
      <c r="F4108" s="882"/>
      <c r="G4108" s="882"/>
    </row>
    <row r="4109" spans="1:7" ht="20.25">
      <c r="A4109" s="887"/>
      <c r="B4109" s="885"/>
      <c r="C4109" s="885"/>
      <c r="D4109" s="886"/>
      <c r="E4109" s="889"/>
      <c r="F4109" s="882"/>
      <c r="G4109" s="882"/>
    </row>
    <row r="4110" spans="1:7" ht="20.25">
      <c r="A4110" s="887"/>
      <c r="B4110" s="885"/>
      <c r="C4110" s="885"/>
      <c r="D4110" s="963"/>
      <c r="E4110" s="889"/>
      <c r="F4110" s="882"/>
      <c r="G4110" s="882"/>
    </row>
    <row r="4111" spans="1:7" ht="20.25">
      <c r="A4111" s="887"/>
      <c r="B4111" s="885"/>
      <c r="C4111" s="885"/>
      <c r="D4111" s="963"/>
      <c r="E4111" s="889"/>
    </row>
    <row r="4112" spans="1:7" ht="20.25">
      <c r="A4112" s="887"/>
      <c r="B4112" s="885"/>
      <c r="C4112" s="885"/>
      <c r="D4112" s="963"/>
      <c r="E4112" s="889"/>
    </row>
    <row r="4113" spans="1:5" ht="20.25">
      <c r="A4113" s="885"/>
      <c r="B4113" s="885"/>
      <c r="C4113" s="885"/>
      <c r="D4113" s="963"/>
      <c r="E4113" s="889"/>
    </row>
    <row r="4114" spans="1:5" ht="20.25">
      <c r="A4114" s="887"/>
      <c r="B4114" s="885"/>
      <c r="C4114" s="885"/>
      <c r="D4114" s="963"/>
      <c r="E4114" s="889"/>
    </row>
    <row r="4115" spans="1:5" ht="20.25">
      <c r="A4115" s="887"/>
      <c r="B4115" s="885"/>
      <c r="C4115" s="885"/>
      <c r="D4115" s="963"/>
      <c r="E4115" s="889"/>
    </row>
    <row r="4116" spans="1:5" ht="20.25">
      <c r="A4116" s="926"/>
      <c r="B4116" s="911"/>
      <c r="C4116" s="910"/>
      <c r="D4116" s="1023"/>
      <c r="E4116" s="910"/>
    </row>
    <row r="4117" spans="1:5" ht="20.25">
      <c r="A4117" s="926"/>
      <c r="B4117" s="910"/>
      <c r="C4117" s="910"/>
      <c r="D4117" s="910"/>
      <c r="E4117" s="910"/>
    </row>
    <row r="4118" spans="1:5" ht="20.25">
      <c r="A4118" s="885"/>
      <c r="B4118" s="885"/>
      <c r="C4118" s="885"/>
      <c r="D4118" s="886"/>
      <c r="E4118" s="965"/>
    </row>
    <row r="4119" spans="1:5" ht="20.25">
      <c r="A4119" s="885"/>
      <c r="B4119" s="885"/>
      <c r="C4119" s="885"/>
      <c r="D4119" s="886"/>
      <c r="E4119" s="965"/>
    </row>
    <row r="4120" spans="1:5" ht="20.25">
      <c r="A4120" s="887"/>
      <c r="B4120" s="885"/>
      <c r="C4120" s="885"/>
      <c r="D4120" s="886"/>
      <c r="E4120" s="965"/>
    </row>
    <row r="4121" spans="1:5" ht="20.25">
      <c r="A4121" s="887"/>
      <c r="B4121" s="885"/>
      <c r="C4121" s="885"/>
      <c r="D4121" s="886"/>
      <c r="E4121" s="965"/>
    </row>
    <row r="4122" spans="1:5" ht="20.25">
      <c r="A4122" s="887"/>
      <c r="B4122" s="885"/>
      <c r="C4122" s="885"/>
      <c r="D4122" s="886"/>
      <c r="E4122" s="889"/>
    </row>
    <row r="4123" spans="1:5" ht="20.25">
      <c r="A4123" s="885"/>
      <c r="B4123" s="923"/>
      <c r="C4123" s="885"/>
      <c r="D4123" s="924"/>
      <c r="E4123" s="925"/>
    </row>
    <row r="4124" spans="1:5" ht="20.25">
      <c r="A4124" s="885"/>
      <c r="B4124" s="923"/>
      <c r="C4124" s="885"/>
      <c r="D4124" s="924"/>
      <c r="E4124" s="925"/>
    </row>
    <row r="4125" spans="1:5" ht="20.25">
      <c r="A4125" s="885"/>
      <c r="B4125" s="923"/>
      <c r="C4125" s="885"/>
      <c r="D4125" s="924"/>
      <c r="E4125" s="925"/>
    </row>
    <row r="4126" spans="1:5" ht="20.25">
      <c r="A4126" s="885"/>
      <c r="B4126" s="923"/>
      <c r="C4126" s="885"/>
      <c r="D4126" s="924"/>
      <c r="E4126" s="925"/>
    </row>
    <row r="4127" spans="1:5" ht="20.25">
      <c r="A4127" s="885"/>
      <c r="B4127" s="923"/>
      <c r="C4127" s="885"/>
      <c r="D4127" s="924"/>
      <c r="E4127" s="925"/>
    </row>
    <row r="4128" spans="1:5" ht="20.25">
      <c r="A4128" s="885"/>
      <c r="B4128" s="923"/>
      <c r="C4128" s="885"/>
      <c r="D4128" s="924"/>
      <c r="E4128" s="925"/>
    </row>
    <row r="4129" spans="1:8" ht="20.25">
      <c r="A4129" s="885"/>
      <c r="B4129" s="923"/>
      <c r="C4129" s="885"/>
      <c r="D4129" s="924"/>
      <c r="E4129" s="925"/>
    </row>
    <row r="4130" spans="1:8" ht="20.25">
      <c r="A4130" s="926"/>
      <c r="B4130" s="927"/>
      <c r="C4130" s="926"/>
      <c r="D4130" s="928"/>
      <c r="E4130" s="929"/>
    </row>
    <row r="4131" spans="1:8" ht="20.25">
      <c r="A4131" s="913"/>
      <c r="B4131" s="930"/>
      <c r="C4131" s="913"/>
      <c r="D4131" s="928"/>
      <c r="E4131" s="929"/>
    </row>
    <row r="4132" spans="1:8" ht="20.25">
      <c r="A4132" s="931"/>
      <c r="B4132" s="932"/>
      <c r="C4132" s="1238" t="s">
        <v>801</v>
      </c>
      <c r="D4132" s="1239"/>
      <c r="E4132" s="1015">
        <v>2106407</v>
      </c>
    </row>
    <row r="4133" spans="1:8" ht="20.25">
      <c r="A4133" s="934" t="s">
        <v>23</v>
      </c>
      <c r="B4133" s="921"/>
      <c r="C4133" s="921"/>
      <c r="D4133" s="921"/>
      <c r="E4133" s="893"/>
    </row>
    <row r="4134" spans="1:8" ht="20.25">
      <c r="A4134" s="902" t="s">
        <v>0</v>
      </c>
      <c r="B4134" s="921"/>
      <c r="C4134" s="921"/>
      <c r="D4134" s="921"/>
      <c r="E4134" s="921"/>
    </row>
    <row r="4135" spans="1:8" ht="20.25">
      <c r="A4135" s="902" t="s">
        <v>1</v>
      </c>
      <c r="B4135" s="1027"/>
      <c r="C4135" s="1027"/>
      <c r="D4135" s="911"/>
      <c r="E4135" s="943"/>
    </row>
    <row r="4136" spans="1:8" ht="20.25">
      <c r="A4136" s="902"/>
      <c r="B4136" s="903"/>
      <c r="C4136" s="903"/>
      <c r="D4136" s="904"/>
      <c r="E4136" s="905"/>
    </row>
    <row r="4137" spans="1:8" ht="20.25">
      <c r="A4137" s="902"/>
      <c r="B4137" s="903"/>
      <c r="C4137" s="902" t="s">
        <v>2</v>
      </c>
      <c r="D4137" s="904"/>
      <c r="E4137" s="904"/>
    </row>
    <row r="4138" spans="1:8" ht="20.25">
      <c r="A4138" s="902" t="s">
        <v>3</v>
      </c>
      <c r="B4138" s="906"/>
      <c r="C4138" s="903"/>
      <c r="D4138" s="905"/>
      <c r="E4138" s="905"/>
    </row>
    <row r="4139" spans="1:8" ht="20.25">
      <c r="A4139" s="904"/>
      <c r="B4139" s="906"/>
      <c r="C4139" s="903"/>
      <c r="D4139" s="905"/>
      <c r="E4139" s="905"/>
    </row>
    <row r="4140" spans="1:8" ht="20.25">
      <c r="A4140" s="904" t="s">
        <v>383</v>
      </c>
      <c r="B4140" s="906"/>
      <c r="C4140" s="903"/>
      <c r="D4140" s="905"/>
      <c r="E4140" s="905"/>
    </row>
    <row r="4141" spans="1:8" ht="20.25">
      <c r="A4141" s="904" t="s">
        <v>5</v>
      </c>
      <c r="B4141" s="907"/>
      <c r="C4141" s="904"/>
      <c r="D4141" s="905"/>
      <c r="E4141" s="905"/>
    </row>
    <row r="4142" spans="1:8" ht="20.25">
      <c r="A4142" s="904" t="s">
        <v>6</v>
      </c>
      <c r="B4142" s="907"/>
      <c r="C4142" s="904"/>
      <c r="D4142" s="905"/>
      <c r="E4142" s="905"/>
    </row>
    <row r="4143" spans="1:8" ht="20.25">
      <c r="A4143" s="908" t="s">
        <v>7</v>
      </c>
      <c r="B4143" s="909" t="s">
        <v>8</v>
      </c>
      <c r="C4143" s="883" t="s">
        <v>9</v>
      </c>
      <c r="D4143" s="884"/>
      <c r="E4143" s="908" t="s">
        <v>10</v>
      </c>
      <c r="F4143" s="882"/>
      <c r="G4143" s="882"/>
      <c r="H4143" s="882"/>
    </row>
    <row r="4144" spans="1:8" ht="20.25">
      <c r="A4144" s="910"/>
      <c r="B4144" s="911" t="s">
        <v>11</v>
      </c>
      <c r="C4144" s="908"/>
      <c r="D4144" s="912"/>
      <c r="E4144" s="910" t="s">
        <v>12</v>
      </c>
      <c r="F4144" s="882"/>
      <c r="G4144" s="882"/>
      <c r="H4144" s="882"/>
    </row>
    <row r="4145" spans="1:8" ht="20.25">
      <c r="A4145" s="913"/>
      <c r="B4145" s="916"/>
      <c r="C4145" s="915" t="s">
        <v>13</v>
      </c>
      <c r="D4145" s="916" t="s">
        <v>14</v>
      </c>
      <c r="E4145" s="915"/>
      <c r="F4145" s="882"/>
      <c r="G4145" s="882"/>
      <c r="H4145" s="882"/>
    </row>
    <row r="4146" spans="1:8" ht="21">
      <c r="A4146" s="917" t="s">
        <v>384</v>
      </c>
      <c r="B4146" s="885" t="s">
        <v>18</v>
      </c>
      <c r="C4146" s="885" t="s">
        <v>19</v>
      </c>
      <c r="D4146" s="963">
        <v>43250</v>
      </c>
      <c r="E4146" s="1074">
        <v>2247765</v>
      </c>
      <c r="F4146" s="1217" t="s">
        <v>820</v>
      </c>
      <c r="G4146" s="1213" t="s">
        <v>823</v>
      </c>
      <c r="H4146" s="1213">
        <v>2054112</v>
      </c>
    </row>
    <row r="4147" spans="1:8" ht="20.25">
      <c r="A4147" s="885"/>
      <c r="B4147" s="885"/>
      <c r="C4147" s="885"/>
      <c r="D4147" s="963"/>
      <c r="E4147" s="1074">
        <v>-13</v>
      </c>
      <c r="F4147" s="882"/>
      <c r="G4147" s="882"/>
      <c r="H4147" s="882"/>
    </row>
    <row r="4148" spans="1:8" ht="20.25">
      <c r="A4148" s="887"/>
      <c r="B4148" s="885"/>
      <c r="C4148" s="885"/>
      <c r="D4148" s="886"/>
      <c r="E4148" s="1074"/>
      <c r="F4148" s="882"/>
      <c r="G4148" s="882"/>
      <c r="H4148" s="882"/>
    </row>
    <row r="4149" spans="1:8" ht="20.25">
      <c r="A4149" s="887"/>
      <c r="B4149" s="885"/>
      <c r="C4149" s="885"/>
      <c r="D4149" s="886"/>
      <c r="E4149" s="889"/>
      <c r="F4149" s="882"/>
      <c r="G4149" s="882"/>
      <c r="H4149" s="882"/>
    </row>
    <row r="4150" spans="1:8" ht="20.25">
      <c r="A4150" s="887"/>
      <c r="B4150" s="885"/>
      <c r="C4150" s="885"/>
      <c r="D4150" s="886"/>
      <c r="E4150" s="889"/>
      <c r="F4150" s="882"/>
      <c r="G4150" s="882"/>
      <c r="H4150" s="882"/>
    </row>
    <row r="4151" spans="1:8" ht="20.25">
      <c r="A4151" s="887"/>
      <c r="B4151" s="885"/>
      <c r="C4151" s="888"/>
      <c r="D4151" s="886"/>
      <c r="E4151" s="889"/>
      <c r="F4151" s="882"/>
      <c r="G4151" s="882"/>
      <c r="H4151" s="882"/>
    </row>
    <row r="4152" spans="1:8" ht="20.25">
      <c r="A4152" s="887"/>
      <c r="B4152" s="885"/>
      <c r="C4152" s="888"/>
      <c r="D4152" s="963"/>
      <c r="E4152" s="889"/>
      <c r="F4152" s="882"/>
      <c r="G4152" s="882"/>
      <c r="H4152" s="882"/>
    </row>
    <row r="4153" spans="1:8" ht="20.25">
      <c r="A4153" s="887"/>
      <c r="B4153" s="885"/>
      <c r="C4153" s="885"/>
      <c r="D4153" s="886"/>
      <c r="E4153" s="889"/>
      <c r="F4153" s="882"/>
      <c r="G4153" s="882"/>
      <c r="H4153" s="882"/>
    </row>
    <row r="4154" spans="1:8" ht="20.25">
      <c r="A4154" s="885"/>
      <c r="B4154" s="885"/>
      <c r="C4154" s="885"/>
      <c r="D4154" s="886"/>
      <c r="E4154" s="889"/>
      <c r="F4154" s="882"/>
      <c r="G4154" s="882"/>
      <c r="H4154" s="882"/>
    </row>
    <row r="4155" spans="1:8" ht="20.25">
      <c r="A4155" s="887"/>
      <c r="B4155" s="885"/>
      <c r="C4155" s="885"/>
      <c r="D4155" s="886"/>
      <c r="E4155" s="889"/>
      <c r="F4155" s="882"/>
      <c r="G4155" s="882"/>
      <c r="H4155" s="882"/>
    </row>
    <row r="4156" spans="1:8" ht="20.25">
      <c r="A4156" s="887"/>
      <c r="B4156" s="923"/>
      <c r="C4156" s="885"/>
      <c r="D4156" s="956"/>
      <c r="E4156" s="889"/>
      <c r="F4156" s="882"/>
      <c r="G4156" s="882"/>
      <c r="H4156" s="882"/>
    </row>
    <row r="4157" spans="1:8" ht="20.25">
      <c r="A4157" s="926"/>
      <c r="B4157" s="911"/>
      <c r="C4157" s="910"/>
      <c r="D4157" s="1023"/>
      <c r="E4157" s="889"/>
      <c r="F4157" s="882"/>
      <c r="G4157" s="882"/>
      <c r="H4157" s="882"/>
    </row>
    <row r="4158" spans="1:8" ht="20.25">
      <c r="A4158" s="926"/>
      <c r="B4158" s="910"/>
      <c r="C4158" s="910"/>
      <c r="D4158" s="910"/>
      <c r="E4158" s="889"/>
      <c r="F4158" s="882"/>
      <c r="G4158" s="882"/>
      <c r="H4158" s="882"/>
    </row>
    <row r="4159" spans="1:8" ht="20.25">
      <c r="A4159" s="885"/>
      <c r="B4159" s="885"/>
      <c r="C4159" s="885"/>
      <c r="D4159" s="886"/>
      <c r="E4159" s="889"/>
    </row>
    <row r="4160" spans="1:8" ht="20.25">
      <c r="A4160" s="885"/>
      <c r="B4160" s="885"/>
      <c r="C4160" s="885"/>
      <c r="D4160" s="886"/>
      <c r="E4160" s="889"/>
    </row>
    <row r="4161" spans="1:8" ht="20.25">
      <c r="A4161" s="887"/>
      <c r="B4161" s="885"/>
      <c r="C4161" s="885"/>
      <c r="D4161" s="886"/>
      <c r="E4161" s="889"/>
    </row>
    <row r="4162" spans="1:8" ht="20.25">
      <c r="A4162" s="887"/>
      <c r="B4162" s="885"/>
      <c r="C4162" s="885"/>
      <c r="D4162" s="886"/>
      <c r="E4162" s="889"/>
    </row>
    <row r="4163" spans="1:8" ht="20.25">
      <c r="A4163" s="887"/>
      <c r="B4163" s="885"/>
      <c r="C4163" s="885"/>
      <c r="D4163" s="886"/>
      <c r="E4163" s="889"/>
    </row>
    <row r="4164" spans="1:8" ht="20.25">
      <c r="A4164" s="887"/>
      <c r="B4164" s="885"/>
      <c r="C4164" s="885"/>
      <c r="D4164" s="886"/>
      <c r="E4164" s="889"/>
    </row>
    <row r="4165" spans="1:8" ht="20.25">
      <c r="A4165" s="887"/>
      <c r="B4165" s="885"/>
      <c r="C4165" s="885"/>
      <c r="D4165" s="886"/>
      <c r="E4165" s="889"/>
    </row>
    <row r="4166" spans="1:8" ht="20.25">
      <c r="A4166" s="887"/>
      <c r="B4166" s="885"/>
      <c r="C4166" s="885"/>
      <c r="D4166" s="886"/>
      <c r="E4166" s="889"/>
    </row>
    <row r="4167" spans="1:8" ht="20.25">
      <c r="A4167" s="885"/>
      <c r="B4167" s="923"/>
      <c r="C4167" s="885"/>
      <c r="D4167" s="924"/>
      <c r="E4167" s="925"/>
    </row>
    <row r="4168" spans="1:8" ht="20.25">
      <c r="A4168" s="885"/>
      <c r="B4168" s="923"/>
      <c r="C4168" s="885"/>
      <c r="D4168" s="924"/>
      <c r="E4168" s="925"/>
    </row>
    <row r="4169" spans="1:8" ht="20.25">
      <c r="A4169" s="885"/>
      <c r="B4169" s="923"/>
      <c r="C4169" s="885"/>
      <c r="D4169" s="924"/>
      <c r="E4169" s="925"/>
    </row>
    <row r="4170" spans="1:8" ht="20.25">
      <c r="A4170" s="885"/>
      <c r="B4170" s="923"/>
      <c r="C4170" s="885"/>
      <c r="D4170" s="924"/>
      <c r="E4170" s="925"/>
    </row>
    <row r="4171" spans="1:8" ht="20.25">
      <c r="A4171" s="926"/>
      <c r="B4171" s="927"/>
      <c r="C4171" s="926"/>
      <c r="D4171" s="928"/>
      <c r="E4171" s="929"/>
    </row>
    <row r="4172" spans="1:8" ht="20.25">
      <c r="A4172" s="913"/>
      <c r="B4172" s="930"/>
      <c r="C4172" s="913"/>
      <c r="D4172" s="928"/>
      <c r="E4172" s="929"/>
    </row>
    <row r="4173" spans="1:8" ht="20.25">
      <c r="A4173" s="931"/>
      <c r="B4173" s="932"/>
      <c r="C4173" s="1238" t="s">
        <v>801</v>
      </c>
      <c r="D4173" s="1239"/>
      <c r="E4173" s="1015">
        <v>2247752</v>
      </c>
    </row>
    <row r="4174" spans="1:8" ht="20.25">
      <c r="A4174" s="934" t="s">
        <v>23</v>
      </c>
      <c r="B4174" s="921"/>
      <c r="C4174" s="921"/>
      <c r="D4174" s="921"/>
      <c r="E4174" s="921"/>
    </row>
    <row r="4175" spans="1:8" ht="20.25">
      <c r="A4175" s="902" t="s">
        <v>0</v>
      </c>
      <c r="B4175" s="921"/>
      <c r="C4175" s="921"/>
      <c r="D4175" s="921"/>
      <c r="E4175" s="921"/>
      <c r="F4175" s="882"/>
      <c r="G4175" s="882"/>
      <c r="H4175" s="882"/>
    </row>
    <row r="4176" spans="1:8" ht="20.25">
      <c r="A4176" s="902" t="s">
        <v>1</v>
      </c>
      <c r="B4176" s="1027"/>
      <c r="C4176" s="1027"/>
      <c r="D4176" s="911"/>
      <c r="E4176" s="943"/>
      <c r="F4176" s="882"/>
      <c r="G4176" s="882"/>
      <c r="H4176" s="882"/>
    </row>
    <row r="4177" spans="1:8" ht="20.25">
      <c r="A4177" s="902"/>
      <c r="B4177" s="903"/>
      <c r="C4177" s="903"/>
      <c r="D4177" s="904"/>
      <c r="E4177" s="905"/>
      <c r="F4177" s="882"/>
      <c r="G4177" s="882"/>
      <c r="H4177" s="882"/>
    </row>
    <row r="4178" spans="1:8" ht="20.25">
      <c r="A4178" s="902"/>
      <c r="B4178" s="903"/>
      <c r="C4178" s="902" t="s">
        <v>2</v>
      </c>
      <c r="D4178" s="904"/>
      <c r="E4178" s="904"/>
      <c r="F4178" s="882"/>
      <c r="G4178" s="882"/>
      <c r="H4178" s="882"/>
    </row>
    <row r="4179" spans="1:8" ht="20.25">
      <c r="A4179" s="902" t="s">
        <v>3</v>
      </c>
      <c r="B4179" s="906"/>
      <c r="C4179" s="903"/>
      <c r="D4179" s="905"/>
      <c r="E4179" s="905"/>
      <c r="F4179" s="882"/>
      <c r="G4179" s="882"/>
      <c r="H4179" s="882"/>
    </row>
    <row r="4180" spans="1:8" ht="20.25">
      <c r="A4180" s="904"/>
      <c r="B4180" s="906"/>
      <c r="C4180" s="903"/>
      <c r="D4180" s="905"/>
      <c r="E4180" s="905"/>
      <c r="F4180" s="882"/>
      <c r="G4180" s="882"/>
      <c r="H4180" s="882"/>
    </row>
    <row r="4181" spans="1:8" ht="20.25">
      <c r="A4181" s="904" t="s">
        <v>385</v>
      </c>
      <c r="B4181" s="906"/>
      <c r="C4181" s="903"/>
      <c r="D4181" s="905"/>
      <c r="E4181" s="905"/>
      <c r="F4181" s="882"/>
      <c r="G4181" s="882"/>
      <c r="H4181" s="882"/>
    </row>
    <row r="4182" spans="1:8" ht="20.25">
      <c r="A4182" s="904" t="s">
        <v>5</v>
      </c>
      <c r="B4182" s="907"/>
      <c r="C4182" s="904"/>
      <c r="D4182" s="905"/>
      <c r="E4182" s="905"/>
      <c r="F4182" s="882"/>
      <c r="G4182" s="882"/>
      <c r="H4182" s="882"/>
    </row>
    <row r="4183" spans="1:8" ht="20.25">
      <c r="A4183" s="904" t="s">
        <v>6</v>
      </c>
      <c r="B4183" s="907"/>
      <c r="C4183" s="904"/>
      <c r="D4183" s="905"/>
      <c r="E4183" s="905"/>
      <c r="F4183" s="882"/>
      <c r="G4183" s="882"/>
      <c r="H4183" s="882"/>
    </row>
    <row r="4184" spans="1:8" ht="20.25">
      <c r="A4184" s="908" t="s">
        <v>7</v>
      </c>
      <c r="B4184" s="909" t="s">
        <v>8</v>
      </c>
      <c r="C4184" s="1238" t="s">
        <v>9</v>
      </c>
      <c r="D4184" s="1239"/>
      <c r="E4184" s="908" t="s">
        <v>10</v>
      </c>
      <c r="F4184" s="882"/>
      <c r="G4184" s="882"/>
      <c r="H4184" s="882"/>
    </row>
    <row r="4185" spans="1:8" ht="20.25">
      <c r="A4185" s="910"/>
      <c r="B4185" s="911" t="s">
        <v>11</v>
      </c>
      <c r="C4185" s="908"/>
      <c r="D4185" s="912"/>
      <c r="E4185" s="910" t="s">
        <v>12</v>
      </c>
      <c r="F4185" s="882"/>
      <c r="G4185" s="882"/>
      <c r="H4185" s="882"/>
    </row>
    <row r="4186" spans="1:8" ht="21">
      <c r="A4186" s="913"/>
      <c r="B4186" s="914"/>
      <c r="C4186" s="915" t="s">
        <v>13</v>
      </c>
      <c r="D4186" s="916" t="s">
        <v>14</v>
      </c>
      <c r="E4186" s="915"/>
      <c r="F4186" s="882"/>
      <c r="G4186" s="1212" t="s">
        <v>821</v>
      </c>
      <c r="H4186" s="1212" t="s">
        <v>822</v>
      </c>
    </row>
    <row r="4187" spans="1:8" ht="21">
      <c r="A4187" s="917" t="s">
        <v>386</v>
      </c>
      <c r="B4187" s="885" t="s">
        <v>18</v>
      </c>
      <c r="C4187" s="885" t="s">
        <v>19</v>
      </c>
      <c r="D4187" s="1172">
        <v>43220</v>
      </c>
      <c r="E4187" s="890">
        <v>458019</v>
      </c>
      <c r="F4187" s="1218"/>
      <c r="G4187" s="1213">
        <v>824982</v>
      </c>
      <c r="H4187" s="1213">
        <v>366963</v>
      </c>
    </row>
    <row r="4188" spans="1:8" ht="20.25">
      <c r="A4188" s="887"/>
      <c r="B4188" s="885" t="s">
        <v>18</v>
      </c>
      <c r="C4188" s="885" t="s">
        <v>17</v>
      </c>
      <c r="D4188" s="963">
        <v>43235</v>
      </c>
      <c r="E4188" s="967">
        <v>254600</v>
      </c>
      <c r="F4188" s="882"/>
      <c r="G4188" s="882"/>
      <c r="H4188" s="882"/>
    </row>
    <row r="4189" spans="1:8" ht="21">
      <c r="A4189" s="887"/>
      <c r="B4189" s="885" t="s">
        <v>18</v>
      </c>
      <c r="C4189" s="885" t="s">
        <v>19</v>
      </c>
      <c r="D4189" s="1172">
        <v>43250</v>
      </c>
      <c r="E4189" s="890">
        <v>491216</v>
      </c>
      <c r="F4189" s="1218"/>
      <c r="G4189" s="1213">
        <v>459402</v>
      </c>
      <c r="H4189" s="1213">
        <v>31814</v>
      </c>
    </row>
    <row r="4190" spans="1:8" ht="20.25">
      <c r="A4190" s="885"/>
      <c r="B4190" s="885"/>
      <c r="C4190" s="885"/>
      <c r="D4190" s="963"/>
      <c r="E4190" s="967">
        <v>-1</v>
      </c>
      <c r="F4190" s="882"/>
      <c r="G4190" s="882"/>
      <c r="H4190" s="882"/>
    </row>
    <row r="4191" spans="1:8" ht="20.25">
      <c r="A4191" s="887"/>
      <c r="B4191" s="885"/>
      <c r="C4191" s="888"/>
      <c r="D4191" s="886"/>
      <c r="E4191" s="889"/>
    </row>
    <row r="4192" spans="1:8" ht="20.25">
      <c r="A4192" s="887"/>
      <c r="B4192" s="885"/>
      <c r="C4192" s="888"/>
      <c r="D4192" s="963"/>
      <c r="E4192" s="889"/>
    </row>
    <row r="4193" spans="1:5" ht="20.25">
      <c r="A4193" s="887"/>
      <c r="B4193" s="885"/>
      <c r="C4193" s="885"/>
      <c r="D4193" s="963"/>
      <c r="E4193" s="889"/>
    </row>
    <row r="4194" spans="1:5" ht="20.25">
      <c r="A4194" s="887"/>
      <c r="B4194" s="885"/>
      <c r="C4194" s="885"/>
      <c r="D4194" s="886"/>
      <c r="E4194" s="889"/>
    </row>
    <row r="4195" spans="1:5" ht="20.25">
      <c r="A4195" s="885"/>
      <c r="B4195" s="885"/>
      <c r="C4195" s="885"/>
      <c r="D4195" s="886"/>
      <c r="E4195" s="889"/>
    </row>
    <row r="4196" spans="1:5" ht="20.25">
      <c r="A4196" s="887"/>
      <c r="B4196" s="885"/>
      <c r="C4196" s="885"/>
      <c r="D4196" s="886"/>
      <c r="E4196" s="889"/>
    </row>
    <row r="4197" spans="1:5" ht="20.25">
      <c r="A4197" s="887"/>
      <c r="B4197" s="923"/>
      <c r="C4197" s="885"/>
      <c r="D4197" s="956"/>
      <c r="E4197" s="889"/>
    </row>
    <row r="4198" spans="1:5" ht="20.25">
      <c r="A4198" s="926"/>
      <c r="B4198" s="911"/>
      <c r="C4198" s="910"/>
      <c r="D4198" s="1023"/>
      <c r="E4198" s="889"/>
    </row>
    <row r="4199" spans="1:5" ht="20.25">
      <c r="A4199" s="926"/>
      <c r="B4199" s="910"/>
      <c r="C4199" s="910"/>
      <c r="D4199" s="910"/>
      <c r="E4199" s="889"/>
    </row>
    <row r="4200" spans="1:5" ht="20.25">
      <c r="A4200" s="885"/>
      <c r="B4200" s="885"/>
      <c r="C4200" s="885"/>
      <c r="D4200" s="886"/>
      <c r="E4200" s="889"/>
    </row>
    <row r="4201" spans="1:5" ht="20.25">
      <c r="A4201" s="885"/>
      <c r="B4201" s="885"/>
      <c r="C4201" s="885"/>
      <c r="D4201" s="886"/>
      <c r="E4201" s="889"/>
    </row>
    <row r="4202" spans="1:5" ht="20.25">
      <c r="A4202" s="887"/>
      <c r="B4202" s="885"/>
      <c r="C4202" s="885"/>
      <c r="D4202" s="886"/>
      <c r="E4202" s="889"/>
    </row>
    <row r="4203" spans="1:5" ht="20.25">
      <c r="A4203" s="887"/>
      <c r="B4203" s="885"/>
      <c r="C4203" s="885"/>
      <c r="D4203" s="886"/>
      <c r="E4203" s="889"/>
    </row>
    <row r="4204" spans="1:5" ht="20.25">
      <c r="A4204" s="887"/>
      <c r="B4204" s="885"/>
      <c r="C4204" s="885"/>
      <c r="D4204" s="886"/>
      <c r="E4204" s="889"/>
    </row>
    <row r="4205" spans="1:5" ht="20.25">
      <c r="A4205" s="887"/>
      <c r="B4205" s="885"/>
      <c r="C4205" s="885"/>
      <c r="D4205" s="886"/>
      <c r="E4205" s="889"/>
    </row>
    <row r="4206" spans="1:5" ht="20.25">
      <c r="A4206" s="887"/>
      <c r="B4206" s="885"/>
      <c r="C4206" s="885"/>
      <c r="D4206" s="886"/>
      <c r="E4206" s="889"/>
    </row>
    <row r="4207" spans="1:5" ht="20.25">
      <c r="A4207" s="887"/>
      <c r="B4207" s="885"/>
      <c r="C4207" s="885"/>
      <c r="D4207" s="886"/>
      <c r="E4207" s="889"/>
    </row>
    <row r="4208" spans="1:5" ht="20.25">
      <c r="A4208" s="885"/>
      <c r="B4208" s="923"/>
      <c r="C4208" s="885"/>
      <c r="D4208" s="924"/>
      <c r="E4208" s="925"/>
    </row>
    <row r="4209" spans="1:8" ht="20.25">
      <c r="A4209" s="885"/>
      <c r="B4209" s="923"/>
      <c r="C4209" s="885"/>
      <c r="D4209" s="924"/>
      <c r="E4209" s="925"/>
    </row>
    <row r="4210" spans="1:8" ht="20.25">
      <c r="A4210" s="885"/>
      <c r="B4210" s="923"/>
      <c r="C4210" s="885"/>
      <c r="D4210" s="924"/>
      <c r="E4210" s="925"/>
    </row>
    <row r="4211" spans="1:8" ht="20.25">
      <c r="A4211" s="885"/>
      <c r="B4211" s="923"/>
      <c r="C4211" s="885"/>
      <c r="D4211" s="924"/>
      <c r="E4211" s="925"/>
    </row>
    <row r="4212" spans="1:8" ht="20.25">
      <c r="A4212" s="926"/>
      <c r="B4212" s="927"/>
      <c r="C4212" s="926"/>
      <c r="D4212" s="928"/>
      <c r="E4212" s="929"/>
    </row>
    <row r="4213" spans="1:8" ht="20.25">
      <c r="A4213" s="913"/>
      <c r="B4213" s="930"/>
      <c r="C4213" s="913"/>
      <c r="D4213" s="928"/>
      <c r="E4213" s="929"/>
    </row>
    <row r="4214" spans="1:8" ht="20.25">
      <c r="A4214" s="931"/>
      <c r="B4214" s="932"/>
      <c r="C4214" s="1238" t="s">
        <v>801</v>
      </c>
      <c r="D4214" s="1239"/>
      <c r="E4214" s="1015">
        <v>1203834</v>
      </c>
    </row>
    <row r="4215" spans="1:8" ht="20.25">
      <c r="A4215" s="934" t="s">
        <v>23</v>
      </c>
      <c r="B4215" s="921"/>
      <c r="C4215" s="921"/>
      <c r="D4215" s="921"/>
      <c r="E4215" s="921"/>
    </row>
    <row r="4216" spans="1:8" ht="20.25">
      <c r="A4216" s="902" t="s">
        <v>0</v>
      </c>
      <c r="B4216" s="921"/>
      <c r="C4216" s="921"/>
      <c r="D4216" s="921"/>
      <c r="E4216" s="921"/>
    </row>
    <row r="4217" spans="1:8" ht="20.25">
      <c r="A4217" s="902" t="s">
        <v>1</v>
      </c>
      <c r="B4217" s="1027"/>
      <c r="C4217" s="1027"/>
      <c r="D4217" s="911"/>
      <c r="E4217" s="943"/>
    </row>
    <row r="4218" spans="1:8" ht="20.25">
      <c r="A4218" s="902"/>
      <c r="B4218" s="903"/>
      <c r="C4218" s="903"/>
      <c r="D4218" s="904"/>
      <c r="E4218" s="905"/>
    </row>
    <row r="4219" spans="1:8" ht="20.25">
      <c r="A4219" s="902"/>
      <c r="B4219" s="903"/>
      <c r="C4219" s="902" t="s">
        <v>2</v>
      </c>
      <c r="D4219" s="904"/>
      <c r="E4219" s="904"/>
    </row>
    <row r="4220" spans="1:8" ht="20.25">
      <c r="A4220" s="902" t="s">
        <v>3</v>
      </c>
      <c r="B4220" s="906"/>
      <c r="C4220" s="903"/>
      <c r="D4220" s="905"/>
      <c r="E4220" s="905"/>
    </row>
    <row r="4221" spans="1:8" ht="20.25">
      <c r="A4221" s="904"/>
      <c r="B4221" s="906"/>
      <c r="C4221" s="903"/>
      <c r="D4221" s="905"/>
      <c r="E4221" s="905"/>
    </row>
    <row r="4222" spans="1:8" ht="20.25">
      <c r="A4222" s="904" t="s">
        <v>387</v>
      </c>
      <c r="B4222" s="906"/>
      <c r="C4222" s="903"/>
      <c r="D4222" s="905"/>
      <c r="E4222" s="905"/>
    </row>
    <row r="4223" spans="1:8" ht="20.25">
      <c r="A4223" s="904" t="s">
        <v>5</v>
      </c>
      <c r="B4223" s="907"/>
      <c r="C4223" s="904"/>
      <c r="D4223" s="905"/>
      <c r="E4223" s="905"/>
      <c r="F4223" s="882"/>
      <c r="G4223" s="882"/>
      <c r="H4223" s="882"/>
    </row>
    <row r="4224" spans="1:8" ht="20.25">
      <c r="A4224" s="904" t="s">
        <v>6</v>
      </c>
      <c r="B4224" s="907"/>
      <c r="C4224" s="904"/>
      <c r="D4224" s="905"/>
      <c r="E4224" s="905"/>
      <c r="F4224" s="882"/>
      <c r="G4224" s="882"/>
      <c r="H4224" s="882"/>
    </row>
    <row r="4225" spans="1:8" ht="20.25">
      <c r="A4225" s="908" t="s">
        <v>7</v>
      </c>
      <c r="B4225" s="909" t="s">
        <v>8</v>
      </c>
      <c r="C4225" s="883" t="s">
        <v>9</v>
      </c>
      <c r="D4225" s="884"/>
      <c r="E4225" s="908" t="s">
        <v>10</v>
      </c>
      <c r="F4225" s="882"/>
      <c r="G4225" s="882"/>
      <c r="H4225" s="882"/>
    </row>
    <row r="4226" spans="1:8" ht="20.25">
      <c r="A4226" s="910"/>
      <c r="B4226" s="911" t="s">
        <v>11</v>
      </c>
      <c r="C4226" s="908"/>
      <c r="D4226" s="912"/>
      <c r="E4226" s="910" t="s">
        <v>12</v>
      </c>
      <c r="F4226" s="882"/>
      <c r="G4226" s="882"/>
      <c r="H4226" s="882"/>
    </row>
    <row r="4227" spans="1:8" ht="21">
      <c r="A4227" s="913"/>
      <c r="B4227" s="914"/>
      <c r="C4227" s="915" t="s">
        <v>13</v>
      </c>
      <c r="D4227" s="916" t="s">
        <v>14</v>
      </c>
      <c r="E4227" s="915"/>
      <c r="F4227" s="882"/>
      <c r="G4227" s="1212" t="s">
        <v>821</v>
      </c>
      <c r="H4227" s="1212" t="s">
        <v>822</v>
      </c>
    </row>
    <row r="4228" spans="1:8" ht="21">
      <c r="A4228" s="917" t="s">
        <v>388</v>
      </c>
      <c r="B4228" s="885" t="s">
        <v>18</v>
      </c>
      <c r="C4228" s="1165" t="s">
        <v>17</v>
      </c>
      <c r="D4228" s="1172">
        <v>43174</v>
      </c>
      <c r="E4228" s="890">
        <v>6506889</v>
      </c>
      <c r="F4228" s="1218" t="s">
        <v>820</v>
      </c>
      <c r="G4228" s="1213">
        <v>4317882</v>
      </c>
      <c r="H4228" s="1213">
        <v>2189007</v>
      </c>
    </row>
    <row r="4229" spans="1:8" ht="21">
      <c r="A4229" s="885"/>
      <c r="B4229" s="885" t="s">
        <v>18</v>
      </c>
      <c r="C4229" s="885" t="s">
        <v>19</v>
      </c>
      <c r="D4229" s="963">
        <v>43190</v>
      </c>
      <c r="E4229" s="889">
        <v>5057863</v>
      </c>
      <c r="F4229" s="1217" t="s">
        <v>820</v>
      </c>
      <c r="G4229" s="882"/>
      <c r="H4229" s="882"/>
    </row>
    <row r="4230" spans="1:8" ht="21">
      <c r="A4230" s="885"/>
      <c r="B4230" s="885" t="s">
        <v>18</v>
      </c>
      <c r="C4230" s="885" t="s">
        <v>17</v>
      </c>
      <c r="D4230" s="963">
        <v>43205</v>
      </c>
      <c r="E4230" s="889">
        <v>7687921</v>
      </c>
      <c r="F4230" s="1217" t="s">
        <v>819</v>
      </c>
      <c r="G4230" s="882"/>
      <c r="H4230" s="882"/>
    </row>
    <row r="4231" spans="1:8" ht="21">
      <c r="A4231" s="887"/>
      <c r="B4231" s="885" t="s">
        <v>18</v>
      </c>
      <c r="C4231" s="885" t="s">
        <v>19</v>
      </c>
      <c r="D4231" s="886">
        <v>43220</v>
      </c>
      <c r="E4231" s="889">
        <v>7767756</v>
      </c>
      <c r="F4231" s="1217" t="s">
        <v>819</v>
      </c>
      <c r="G4231" s="882"/>
      <c r="H4231" s="882"/>
    </row>
    <row r="4232" spans="1:8" ht="21">
      <c r="A4232" s="887"/>
      <c r="B4232" s="885" t="s">
        <v>18</v>
      </c>
      <c r="C4232" s="885" t="s">
        <v>17</v>
      </c>
      <c r="D4232" s="886">
        <v>43235</v>
      </c>
      <c r="E4232" s="889">
        <v>5386809</v>
      </c>
      <c r="F4232" s="1217" t="s">
        <v>819</v>
      </c>
      <c r="G4232" s="882"/>
      <c r="H4232" s="882"/>
    </row>
    <row r="4233" spans="1:8" ht="21">
      <c r="A4233" s="887"/>
      <c r="B4233" s="885" t="s">
        <v>18</v>
      </c>
      <c r="C4233" s="885" t="s">
        <v>19</v>
      </c>
      <c r="D4233" s="886">
        <v>43250</v>
      </c>
      <c r="E4233" s="889">
        <v>4827812</v>
      </c>
      <c r="F4233" s="1217" t="s">
        <v>819</v>
      </c>
      <c r="G4233" s="882"/>
      <c r="H4233" s="882"/>
    </row>
    <row r="4234" spans="1:8" ht="20.25">
      <c r="A4234" s="887"/>
      <c r="B4234" s="885"/>
      <c r="C4234" s="888"/>
      <c r="D4234" s="963"/>
      <c r="E4234" s="889"/>
      <c r="F4234" s="882"/>
      <c r="G4234" s="882"/>
      <c r="H4234" s="882"/>
    </row>
    <row r="4235" spans="1:8" ht="20.25">
      <c r="A4235" s="887"/>
      <c r="B4235" s="885"/>
      <c r="C4235" s="885"/>
      <c r="D4235" s="886"/>
      <c r="E4235" s="889"/>
      <c r="F4235" s="882"/>
      <c r="G4235" s="882"/>
      <c r="H4235" s="882"/>
    </row>
    <row r="4236" spans="1:8" ht="20.25">
      <c r="A4236" s="885"/>
      <c r="B4236" s="885"/>
      <c r="C4236" s="885"/>
      <c r="D4236" s="886"/>
      <c r="E4236" s="889"/>
      <c r="F4236" s="882"/>
      <c r="G4236" s="882"/>
      <c r="H4236" s="882"/>
    </row>
    <row r="4237" spans="1:8" ht="20.25">
      <c r="A4237" s="887"/>
      <c r="B4237" s="885"/>
      <c r="C4237" s="885"/>
      <c r="D4237" s="886"/>
      <c r="E4237" s="889"/>
      <c r="F4237" s="882"/>
      <c r="G4237" s="882"/>
      <c r="H4237" s="882"/>
    </row>
    <row r="4238" spans="1:8" ht="20.25">
      <c r="A4238" s="887"/>
      <c r="B4238" s="923"/>
      <c r="C4238" s="885"/>
      <c r="D4238" s="956"/>
      <c r="E4238" s="889"/>
      <c r="F4238" s="882"/>
      <c r="G4238" s="882"/>
      <c r="H4238" s="882"/>
    </row>
    <row r="4239" spans="1:8" ht="20.25">
      <c r="A4239" s="926"/>
      <c r="B4239" s="911"/>
      <c r="C4239" s="910"/>
      <c r="D4239" s="1023"/>
      <c r="E4239" s="889"/>
    </row>
    <row r="4240" spans="1:8" ht="20.25">
      <c r="A4240" s="926"/>
      <c r="B4240" s="910"/>
      <c r="C4240" s="910"/>
      <c r="D4240" s="910"/>
      <c r="E4240" s="889"/>
    </row>
    <row r="4241" spans="1:6" ht="20.25">
      <c r="A4241" s="885"/>
      <c r="B4241" s="885"/>
      <c r="C4241" s="885"/>
      <c r="D4241" s="886"/>
      <c r="E4241" s="889"/>
    </row>
    <row r="4242" spans="1:6" ht="20.25">
      <c r="A4242" s="885"/>
      <c r="B4242" s="885"/>
      <c r="C4242" s="885"/>
      <c r="D4242" s="886"/>
      <c r="E4242" s="889"/>
    </row>
    <row r="4243" spans="1:6" ht="20.25">
      <c r="A4243" s="887"/>
      <c r="B4243" s="885"/>
      <c r="C4243" s="885"/>
      <c r="D4243" s="886"/>
      <c r="E4243" s="889"/>
    </row>
    <row r="4244" spans="1:6" ht="20.25">
      <c r="A4244" s="887"/>
      <c r="B4244" s="885"/>
      <c r="C4244" s="885"/>
      <c r="D4244" s="886"/>
      <c r="E4244" s="889"/>
    </row>
    <row r="4245" spans="1:6" ht="20.25">
      <c r="A4245" s="887"/>
      <c r="B4245" s="885"/>
      <c r="C4245" s="885"/>
      <c r="D4245" s="886"/>
      <c r="E4245" s="889"/>
    </row>
    <row r="4246" spans="1:6" ht="20.25">
      <c r="A4246" s="885"/>
      <c r="B4246" s="923"/>
      <c r="C4246" s="885"/>
      <c r="D4246" s="924"/>
      <c r="E4246" s="925"/>
    </row>
    <row r="4247" spans="1:6" ht="20.25">
      <c r="A4247" s="885"/>
      <c r="B4247" s="923"/>
      <c r="C4247" s="885"/>
      <c r="D4247" s="924"/>
      <c r="E4247" s="925"/>
    </row>
    <row r="4248" spans="1:6" ht="20.25">
      <c r="A4248" s="885"/>
      <c r="B4248" s="923"/>
      <c r="C4248" s="885"/>
      <c r="D4248" s="924"/>
      <c r="E4248" s="925"/>
    </row>
    <row r="4249" spans="1:6" ht="20.25">
      <c r="A4249" s="885"/>
      <c r="B4249" s="923"/>
      <c r="C4249" s="885"/>
      <c r="D4249" s="924"/>
      <c r="E4249" s="925"/>
    </row>
    <row r="4250" spans="1:6" ht="20.25">
      <c r="A4250" s="885"/>
      <c r="B4250" s="923"/>
      <c r="C4250" s="885"/>
      <c r="D4250" s="924"/>
      <c r="E4250" s="925"/>
    </row>
    <row r="4251" spans="1:6" ht="20.25">
      <c r="A4251" s="885"/>
      <c r="B4251" s="923"/>
      <c r="C4251" s="885"/>
      <c r="D4251" s="924"/>
      <c r="E4251" s="925"/>
    </row>
    <row r="4252" spans="1:6" ht="20.25">
      <c r="A4252" s="885"/>
      <c r="B4252" s="923"/>
      <c r="C4252" s="885"/>
      <c r="D4252" s="924"/>
      <c r="E4252" s="925"/>
    </row>
    <row r="4253" spans="1:6" ht="20.25">
      <c r="A4253" s="926"/>
      <c r="B4253" s="927"/>
      <c r="C4253" s="926"/>
      <c r="D4253" s="928"/>
      <c r="E4253" s="929"/>
    </row>
    <row r="4254" spans="1:6" ht="20.25">
      <c r="A4254" s="913"/>
      <c r="B4254" s="930"/>
      <c r="C4254" s="913"/>
      <c r="D4254" s="928"/>
      <c r="E4254" s="929"/>
    </row>
    <row r="4255" spans="1:6" ht="20.25">
      <c r="A4255" s="931"/>
      <c r="B4255" s="932"/>
      <c r="C4255" s="1238" t="s">
        <v>801</v>
      </c>
      <c r="D4255" s="1239"/>
      <c r="E4255" s="1015">
        <v>37235050</v>
      </c>
      <c r="F4255" s="882"/>
    </row>
    <row r="4256" spans="1:6" ht="20.25">
      <c r="A4256" s="934" t="s">
        <v>23</v>
      </c>
      <c r="B4256" s="921"/>
      <c r="C4256" s="921"/>
      <c r="D4256" s="921"/>
      <c r="E4256" s="921"/>
      <c r="F4256" s="882"/>
    </row>
    <row r="4257" spans="1:6" ht="20.25">
      <c r="A4257" s="902" t="s">
        <v>0</v>
      </c>
      <c r="B4257" s="921"/>
      <c r="C4257" s="921"/>
      <c r="D4257" s="921"/>
      <c r="E4257" s="921"/>
      <c r="F4257" s="882"/>
    </row>
    <row r="4258" spans="1:6" ht="20.25">
      <c r="A4258" s="902" t="s">
        <v>1</v>
      </c>
      <c r="B4258" s="932"/>
      <c r="C4258" s="911"/>
      <c r="D4258" s="911"/>
      <c r="E4258" s="1054"/>
      <c r="F4258" s="882"/>
    </row>
    <row r="4259" spans="1:6" ht="20.25">
      <c r="A4259" s="902"/>
      <c r="B4259" s="903"/>
      <c r="C4259" s="903"/>
      <c r="D4259" s="904"/>
      <c r="E4259" s="905"/>
      <c r="F4259" s="882"/>
    </row>
    <row r="4260" spans="1:6" ht="20.25">
      <c r="A4260" s="902"/>
      <c r="B4260" s="903"/>
      <c r="C4260" s="902" t="s">
        <v>2</v>
      </c>
      <c r="D4260" s="904"/>
      <c r="E4260" s="904"/>
      <c r="F4260" s="882"/>
    </row>
    <row r="4261" spans="1:6" ht="20.25">
      <c r="A4261" s="902" t="s">
        <v>3</v>
      </c>
      <c r="B4261" s="906"/>
      <c r="C4261" s="903"/>
      <c r="D4261" s="905"/>
      <c r="E4261" s="905"/>
      <c r="F4261" s="882"/>
    </row>
    <row r="4262" spans="1:6" ht="20.25">
      <c r="A4262" s="904"/>
      <c r="B4262" s="906"/>
      <c r="C4262" s="903"/>
      <c r="D4262" s="905"/>
      <c r="E4262" s="905"/>
      <c r="F4262" s="882"/>
    </row>
    <row r="4263" spans="1:6" ht="20.25">
      <c r="A4263" s="904" t="s">
        <v>389</v>
      </c>
      <c r="B4263" s="906"/>
      <c r="C4263" s="903"/>
      <c r="D4263" s="905"/>
      <c r="E4263" s="905"/>
      <c r="F4263" s="882"/>
    </row>
    <row r="4264" spans="1:6" ht="20.25">
      <c r="A4264" s="904" t="s">
        <v>5</v>
      </c>
      <c r="B4264" s="907"/>
      <c r="C4264" s="904"/>
      <c r="D4264" s="905"/>
      <c r="E4264" s="905"/>
      <c r="F4264" s="882"/>
    </row>
    <row r="4265" spans="1:6" ht="20.25">
      <c r="A4265" s="904" t="s">
        <v>6</v>
      </c>
      <c r="B4265" s="907"/>
      <c r="C4265" s="904"/>
      <c r="D4265" s="905"/>
      <c r="E4265" s="905"/>
      <c r="F4265" s="882"/>
    </row>
    <row r="4266" spans="1:6" ht="20.25">
      <c r="A4266" s="908" t="s">
        <v>7</v>
      </c>
      <c r="B4266" s="909" t="s">
        <v>8</v>
      </c>
      <c r="C4266" s="883" t="s">
        <v>9</v>
      </c>
      <c r="D4266" s="884"/>
      <c r="E4266" s="908" t="s">
        <v>10</v>
      </c>
      <c r="F4266" s="882"/>
    </row>
    <row r="4267" spans="1:6" ht="20.25">
      <c r="A4267" s="910"/>
      <c r="B4267" s="911" t="s">
        <v>11</v>
      </c>
      <c r="C4267" s="908"/>
      <c r="D4267" s="912"/>
      <c r="E4267" s="910" t="s">
        <v>12</v>
      </c>
      <c r="F4267" s="882"/>
    </row>
    <row r="4268" spans="1:6" ht="20.25">
      <c r="A4268" s="913"/>
      <c r="B4268" s="914"/>
      <c r="C4268" s="915" t="s">
        <v>13</v>
      </c>
      <c r="D4268" s="916" t="s">
        <v>14</v>
      </c>
      <c r="E4268" s="915"/>
      <c r="F4268" s="882"/>
    </row>
    <row r="4269" spans="1:6" ht="21">
      <c r="A4269" s="917" t="s">
        <v>390</v>
      </c>
      <c r="B4269" s="885" t="s">
        <v>18</v>
      </c>
      <c r="C4269" s="885" t="s">
        <v>19</v>
      </c>
      <c r="D4269" s="963">
        <v>43190</v>
      </c>
      <c r="E4269" s="889">
        <v>62650</v>
      </c>
      <c r="F4269" s="1217">
        <v>419400</v>
      </c>
    </row>
    <row r="4270" spans="1:6" ht="21">
      <c r="A4270" s="885"/>
      <c r="B4270" s="885" t="s">
        <v>73</v>
      </c>
      <c r="C4270" s="885" t="s">
        <v>767</v>
      </c>
      <c r="D4270" s="886">
        <v>43250</v>
      </c>
      <c r="E4270" s="890">
        <v>-1785672</v>
      </c>
      <c r="F4270" s="1217">
        <v>3739</v>
      </c>
    </row>
    <row r="4271" spans="1:6" ht="20.25">
      <c r="A4271" s="887"/>
      <c r="B4271" s="885" t="s">
        <v>18</v>
      </c>
      <c r="C4271" s="885" t="s">
        <v>19</v>
      </c>
      <c r="D4271" s="886">
        <v>43250</v>
      </c>
      <c r="E4271" s="889">
        <v>77706</v>
      </c>
    </row>
    <row r="4272" spans="1:6" ht="20.25">
      <c r="A4272" s="887"/>
      <c r="B4272" s="885"/>
      <c r="C4272" s="888"/>
      <c r="D4272" s="963"/>
      <c r="E4272" s="889"/>
    </row>
    <row r="4273" spans="1:5" ht="20.25">
      <c r="A4273" s="887"/>
      <c r="B4273" s="885"/>
      <c r="C4273" s="885"/>
      <c r="D4273" s="963"/>
      <c r="E4273" s="889"/>
    </row>
    <row r="4274" spans="1:5" ht="20.25">
      <c r="A4274" s="887"/>
      <c r="B4274" s="885"/>
      <c r="C4274" s="885"/>
      <c r="D4274" s="963"/>
      <c r="E4274" s="889"/>
    </row>
    <row r="4275" spans="1:5" ht="20.25">
      <c r="A4275" s="887"/>
      <c r="B4275" s="885"/>
      <c r="C4275" s="888"/>
      <c r="D4275" s="963"/>
      <c r="E4275" s="889"/>
    </row>
    <row r="4276" spans="1:5" ht="20.25">
      <c r="A4276" s="887"/>
      <c r="B4276" s="885"/>
      <c r="C4276" s="885" t="s">
        <v>204</v>
      </c>
      <c r="D4276" s="886"/>
      <c r="E4276" s="889"/>
    </row>
    <row r="4277" spans="1:5" ht="20.25">
      <c r="A4277" s="885"/>
      <c r="B4277" s="885"/>
      <c r="C4277" s="885"/>
      <c r="D4277" s="886"/>
      <c r="E4277" s="889"/>
    </row>
    <row r="4278" spans="1:5" ht="20.25">
      <c r="A4278" s="887"/>
      <c r="B4278" s="885"/>
      <c r="C4278" s="885"/>
      <c r="D4278" s="886"/>
      <c r="E4278" s="889"/>
    </row>
    <row r="4279" spans="1:5" ht="20.25">
      <c r="A4279" s="887"/>
      <c r="B4279" s="923"/>
      <c r="C4279" s="885"/>
      <c r="D4279" s="956"/>
      <c r="E4279" s="889"/>
    </row>
    <row r="4280" spans="1:5" ht="20.25">
      <c r="A4280" s="926"/>
      <c r="B4280" s="911"/>
      <c r="C4280" s="910"/>
      <c r="D4280" s="1023"/>
      <c r="E4280" s="889"/>
    </row>
    <row r="4281" spans="1:5" ht="20.25">
      <c r="A4281" s="926"/>
      <c r="B4281" s="910"/>
      <c r="C4281" s="910"/>
      <c r="D4281" s="910"/>
      <c r="E4281" s="889"/>
    </row>
    <row r="4282" spans="1:5" ht="20.25">
      <c r="A4282" s="885"/>
      <c r="B4282" s="885"/>
      <c r="C4282" s="885"/>
      <c r="D4282" s="886"/>
      <c r="E4282" s="889"/>
    </row>
    <row r="4283" spans="1:5" ht="20.25">
      <c r="A4283" s="885"/>
      <c r="B4283" s="885"/>
      <c r="C4283" s="885"/>
      <c r="D4283" s="886"/>
      <c r="E4283" s="889"/>
    </row>
    <row r="4284" spans="1:5" ht="20.25">
      <c r="A4284" s="887"/>
      <c r="B4284" s="885"/>
      <c r="C4284" s="885"/>
      <c r="D4284" s="886"/>
      <c r="E4284" s="889"/>
    </row>
    <row r="4285" spans="1:5" ht="20.25">
      <c r="A4285" s="887"/>
      <c r="B4285" s="885"/>
      <c r="C4285" s="885"/>
      <c r="D4285" s="886"/>
      <c r="E4285" s="889"/>
    </row>
    <row r="4286" spans="1:5" ht="20.25">
      <c r="A4286" s="887"/>
      <c r="B4286" s="885"/>
      <c r="C4286" s="885"/>
      <c r="D4286" s="886"/>
      <c r="E4286" s="889"/>
    </row>
    <row r="4287" spans="1:5" ht="20.25">
      <c r="A4287" s="885"/>
      <c r="B4287" s="923"/>
      <c r="C4287" s="885"/>
      <c r="D4287" s="924"/>
      <c r="E4287" s="925"/>
    </row>
    <row r="4288" spans="1:5" ht="20.25">
      <c r="A4288" s="885"/>
      <c r="B4288" s="923"/>
      <c r="C4288" s="885"/>
      <c r="D4288" s="924"/>
      <c r="E4288" s="925"/>
    </row>
    <row r="4289" spans="1:6" ht="20.25">
      <c r="A4289" s="885"/>
      <c r="B4289" s="923"/>
      <c r="C4289" s="885"/>
      <c r="D4289" s="924"/>
      <c r="E4289" s="925"/>
    </row>
    <row r="4290" spans="1:6" ht="20.25">
      <c r="A4290" s="885"/>
      <c r="B4290" s="923"/>
      <c r="C4290" s="885"/>
      <c r="D4290" s="924"/>
      <c r="E4290" s="925"/>
    </row>
    <row r="4291" spans="1:6" ht="20.25">
      <c r="A4291" s="885"/>
      <c r="B4291" s="923"/>
      <c r="C4291" s="885"/>
      <c r="D4291" s="924"/>
      <c r="E4291" s="925"/>
    </row>
    <row r="4292" spans="1:6" ht="20.25">
      <c r="A4292" s="885"/>
      <c r="B4292" s="923"/>
      <c r="C4292" s="885"/>
      <c r="D4292" s="924"/>
      <c r="E4292" s="925"/>
    </row>
    <row r="4293" spans="1:6" ht="20.25">
      <c r="A4293" s="885"/>
      <c r="B4293" s="923"/>
      <c r="C4293" s="885"/>
      <c r="D4293" s="924"/>
      <c r="E4293" s="925"/>
    </row>
    <row r="4294" spans="1:6" ht="20.25">
      <c r="A4294" s="926"/>
      <c r="B4294" s="927"/>
      <c r="C4294" s="926"/>
      <c r="D4294" s="928"/>
      <c r="E4294" s="929"/>
    </row>
    <row r="4295" spans="1:6" ht="20.25">
      <c r="A4295" s="913"/>
      <c r="B4295" s="930"/>
      <c r="C4295" s="913"/>
      <c r="D4295" s="928"/>
      <c r="E4295" s="929"/>
    </row>
    <row r="4296" spans="1:6" ht="20.25">
      <c r="A4296" s="931"/>
      <c r="B4296" s="932"/>
      <c r="C4296" s="1238" t="s">
        <v>801</v>
      </c>
      <c r="D4296" s="1239"/>
      <c r="E4296" s="1015">
        <v>-1645316</v>
      </c>
    </row>
    <row r="4297" spans="1:6" ht="20.25">
      <c r="A4297" s="934" t="s">
        <v>23</v>
      </c>
      <c r="B4297" s="921"/>
      <c r="C4297" s="921"/>
      <c r="D4297" s="921"/>
      <c r="E4297" s="921"/>
    </row>
    <row r="4298" spans="1:6" ht="20.25">
      <c r="A4298" s="902" t="s">
        <v>0</v>
      </c>
      <c r="B4298" s="1027"/>
      <c r="C4298" s="1027"/>
      <c r="D4298" s="911"/>
      <c r="E4298" s="943"/>
    </row>
    <row r="4299" spans="1:6" ht="20.25">
      <c r="A4299" s="902" t="s">
        <v>1</v>
      </c>
      <c r="B4299" s="921"/>
      <c r="C4299" s="921"/>
      <c r="D4299" s="921"/>
      <c r="E4299" s="921"/>
    </row>
    <row r="4300" spans="1:6" ht="20.25">
      <c r="A4300" s="902"/>
      <c r="B4300" s="903"/>
      <c r="C4300" s="903"/>
      <c r="D4300" s="904"/>
      <c r="E4300" s="905"/>
    </row>
    <row r="4301" spans="1:6" ht="20.25">
      <c r="A4301" s="902"/>
      <c r="B4301" s="903"/>
      <c r="C4301" s="902" t="s">
        <v>2</v>
      </c>
      <c r="D4301" s="904"/>
      <c r="E4301" s="904"/>
    </row>
    <row r="4302" spans="1:6" ht="20.25">
      <c r="A4302" s="902" t="s">
        <v>3</v>
      </c>
      <c r="B4302" s="906"/>
      <c r="C4302" s="903"/>
      <c r="D4302" s="905"/>
      <c r="E4302" s="905"/>
    </row>
    <row r="4303" spans="1:6" ht="20.25">
      <c r="A4303" s="904"/>
      <c r="B4303" s="906"/>
      <c r="C4303" s="903"/>
      <c r="D4303" s="905"/>
      <c r="E4303" s="905"/>
      <c r="F4303" s="882"/>
    </row>
    <row r="4304" spans="1:6" ht="20.25">
      <c r="A4304" s="904" t="s">
        <v>391</v>
      </c>
      <c r="B4304" s="906"/>
      <c r="C4304" s="903"/>
      <c r="D4304" s="905"/>
      <c r="E4304" s="905"/>
      <c r="F4304" s="882"/>
    </row>
    <row r="4305" spans="1:6" ht="20.25">
      <c r="A4305" s="904" t="s">
        <v>5</v>
      </c>
      <c r="B4305" s="907"/>
      <c r="C4305" s="904"/>
      <c r="D4305" s="905"/>
      <c r="E4305" s="905"/>
      <c r="F4305" s="882"/>
    </row>
    <row r="4306" spans="1:6" ht="20.25">
      <c r="A4306" s="904" t="s">
        <v>6</v>
      </c>
      <c r="B4306" s="907"/>
      <c r="C4306" s="904"/>
      <c r="D4306" s="905"/>
      <c r="E4306" s="905"/>
      <c r="F4306" s="882"/>
    </row>
    <row r="4307" spans="1:6" ht="20.25">
      <c r="A4307" s="908" t="s">
        <v>7</v>
      </c>
      <c r="B4307" s="909" t="s">
        <v>8</v>
      </c>
      <c r="C4307" s="883" t="s">
        <v>9</v>
      </c>
      <c r="D4307" s="884"/>
      <c r="E4307" s="908" t="s">
        <v>10</v>
      </c>
      <c r="F4307" s="882"/>
    </row>
    <row r="4308" spans="1:6" ht="20.25">
      <c r="A4308" s="910"/>
      <c r="B4308" s="911" t="s">
        <v>11</v>
      </c>
      <c r="C4308" s="908"/>
      <c r="D4308" s="912"/>
      <c r="E4308" s="910" t="s">
        <v>12</v>
      </c>
      <c r="F4308" s="882"/>
    </row>
    <row r="4309" spans="1:6" ht="20.25">
      <c r="A4309" s="913"/>
      <c r="B4309" s="914"/>
      <c r="C4309" s="915" t="s">
        <v>13</v>
      </c>
      <c r="D4309" s="916" t="s">
        <v>14</v>
      </c>
      <c r="E4309" s="915"/>
      <c r="F4309" s="882"/>
    </row>
    <row r="4310" spans="1:6" ht="20.25">
      <c r="A4310" s="917" t="s">
        <v>392</v>
      </c>
      <c r="B4310" s="885" t="s">
        <v>18</v>
      </c>
      <c r="C4310" s="885" t="s">
        <v>19</v>
      </c>
      <c r="D4310" s="963">
        <v>43190</v>
      </c>
      <c r="E4310" s="889">
        <v>450132</v>
      </c>
      <c r="F4310" s="882"/>
    </row>
    <row r="4311" spans="1:6" ht="20.25">
      <c r="A4311" s="887"/>
      <c r="B4311" s="885" t="s">
        <v>73</v>
      </c>
      <c r="C4311" s="885" t="s">
        <v>757</v>
      </c>
      <c r="D4311" s="886">
        <v>43220</v>
      </c>
      <c r="E4311" s="889">
        <v>-446188</v>
      </c>
      <c r="F4311" s="882"/>
    </row>
    <row r="4312" spans="1:6" ht="21">
      <c r="A4312" s="887"/>
      <c r="B4312" s="885" t="s">
        <v>18</v>
      </c>
      <c r="C4312" s="885" t="s">
        <v>19</v>
      </c>
      <c r="D4312" s="886">
        <v>43250</v>
      </c>
      <c r="E4312" s="889">
        <v>498834</v>
      </c>
      <c r="F4312" s="1217" t="s">
        <v>820</v>
      </c>
    </row>
    <row r="4313" spans="1:6" ht="20.25">
      <c r="A4313" s="887"/>
      <c r="B4313" s="885"/>
      <c r="C4313" s="885"/>
      <c r="D4313" s="886"/>
      <c r="E4313" s="889"/>
      <c r="F4313" s="882"/>
    </row>
    <row r="4314" spans="1:6" ht="20.25">
      <c r="A4314" s="887"/>
      <c r="B4314" s="885"/>
      <c r="C4314" s="885"/>
      <c r="D4314" s="886"/>
      <c r="E4314" s="889"/>
      <c r="F4314" s="882"/>
    </row>
    <row r="4315" spans="1:6" ht="20.25">
      <c r="A4315" s="887"/>
      <c r="B4315" s="885"/>
      <c r="C4315" s="888"/>
      <c r="D4315" s="963"/>
      <c r="E4315" s="889"/>
      <c r="F4315" s="882"/>
    </row>
    <row r="4316" spans="1:6" ht="20.25">
      <c r="A4316" s="887"/>
      <c r="B4316" s="885"/>
      <c r="C4316" s="885"/>
      <c r="D4316" s="886"/>
      <c r="E4316" s="889"/>
      <c r="F4316" s="882"/>
    </row>
    <row r="4317" spans="1:6" ht="20.25">
      <c r="A4317" s="887"/>
      <c r="B4317" s="885"/>
      <c r="C4317" s="885"/>
      <c r="D4317" s="886"/>
      <c r="E4317" s="889"/>
      <c r="F4317" s="882"/>
    </row>
    <row r="4318" spans="1:6" ht="20.25">
      <c r="A4318" s="885"/>
      <c r="B4318" s="885"/>
      <c r="C4318" s="885"/>
      <c r="D4318" s="886"/>
      <c r="E4318" s="889"/>
      <c r="F4318" s="882"/>
    </row>
    <row r="4319" spans="1:6" ht="20.25">
      <c r="A4319" s="887"/>
      <c r="B4319" s="885"/>
      <c r="C4319" s="885"/>
      <c r="D4319" s="886"/>
      <c r="E4319" s="889"/>
    </row>
    <row r="4320" spans="1:6" ht="20.25">
      <c r="A4320" s="887"/>
      <c r="B4320" s="923"/>
      <c r="C4320" s="885"/>
      <c r="D4320" s="956"/>
      <c r="E4320" s="889"/>
    </row>
    <row r="4321" spans="1:5" ht="20.25">
      <c r="A4321" s="926"/>
      <c r="B4321" s="911"/>
      <c r="C4321" s="910"/>
      <c r="D4321" s="1023"/>
      <c r="E4321" s="889"/>
    </row>
    <row r="4322" spans="1:5" ht="20.25">
      <c r="A4322" s="885"/>
      <c r="B4322" s="885"/>
      <c r="C4322" s="885"/>
      <c r="D4322" s="886"/>
      <c r="E4322" s="889"/>
    </row>
    <row r="4323" spans="1:5" ht="20.25">
      <c r="A4323" s="885"/>
      <c r="B4323" s="885"/>
      <c r="C4323" s="885"/>
      <c r="D4323" s="886"/>
      <c r="E4323" s="889"/>
    </row>
    <row r="4324" spans="1:5" ht="20.25">
      <c r="A4324" s="887"/>
      <c r="B4324" s="885"/>
      <c r="C4324" s="885"/>
      <c r="D4324" s="886"/>
      <c r="E4324" s="889"/>
    </row>
    <row r="4325" spans="1:5" ht="20.25">
      <c r="A4325" s="887"/>
      <c r="B4325" s="885"/>
      <c r="C4325" s="885"/>
      <c r="D4325" s="886"/>
      <c r="E4325" s="889"/>
    </row>
    <row r="4326" spans="1:5" ht="20.25">
      <c r="A4326" s="887"/>
      <c r="B4326" s="885"/>
      <c r="C4326" s="885"/>
      <c r="D4326" s="886"/>
      <c r="E4326" s="889"/>
    </row>
    <row r="4327" spans="1:5" ht="20.25">
      <c r="A4327" s="885"/>
      <c r="B4327" s="923"/>
      <c r="C4327" s="885"/>
      <c r="D4327" s="924"/>
      <c r="E4327" s="925"/>
    </row>
    <row r="4328" spans="1:5" ht="20.25">
      <c r="A4328" s="885"/>
      <c r="B4328" s="923"/>
      <c r="C4328" s="885"/>
      <c r="D4328" s="924"/>
      <c r="E4328" s="925"/>
    </row>
    <row r="4329" spans="1:5" ht="20.25">
      <c r="A4329" s="885"/>
      <c r="B4329" s="923"/>
      <c r="C4329" s="885"/>
      <c r="D4329" s="924"/>
      <c r="E4329" s="925"/>
    </row>
    <row r="4330" spans="1:5" ht="20.25">
      <c r="A4330" s="885"/>
      <c r="B4330" s="923"/>
      <c r="C4330" s="885"/>
      <c r="D4330" s="924"/>
      <c r="E4330" s="925"/>
    </row>
    <row r="4331" spans="1:5" ht="20.25">
      <c r="A4331" s="885"/>
      <c r="B4331" s="923"/>
      <c r="C4331" s="885"/>
      <c r="D4331" s="924"/>
      <c r="E4331" s="925"/>
    </row>
    <row r="4332" spans="1:5" ht="20.25">
      <c r="A4332" s="885"/>
      <c r="B4332" s="923"/>
      <c r="C4332" s="885"/>
      <c r="D4332" s="924"/>
      <c r="E4332" s="925"/>
    </row>
    <row r="4333" spans="1:5" ht="20.25">
      <c r="A4333" s="885"/>
      <c r="B4333" s="923"/>
      <c r="C4333" s="885"/>
      <c r="D4333" s="924"/>
      <c r="E4333" s="925"/>
    </row>
    <row r="4334" spans="1:5" ht="20.25">
      <c r="A4334" s="885"/>
      <c r="B4334" s="923"/>
      <c r="C4334" s="885"/>
      <c r="D4334" s="924"/>
      <c r="E4334" s="925"/>
    </row>
    <row r="4335" spans="1:5" ht="20.25">
      <c r="A4335" s="926"/>
      <c r="B4335" s="927"/>
      <c r="C4335" s="926"/>
      <c r="D4335" s="928"/>
      <c r="E4335" s="929"/>
    </row>
    <row r="4336" spans="1:5" ht="20.25">
      <c r="A4336" s="913"/>
      <c r="B4336" s="930"/>
      <c r="C4336" s="913"/>
      <c r="D4336" s="928"/>
      <c r="E4336" s="929"/>
    </row>
    <row r="4337" spans="1:6" ht="20.25">
      <c r="A4337" s="931"/>
      <c r="B4337" s="932"/>
      <c r="C4337" s="1238" t="s">
        <v>801</v>
      </c>
      <c r="D4337" s="1239"/>
      <c r="E4337" s="1015">
        <v>502778</v>
      </c>
    </row>
    <row r="4338" spans="1:6" ht="20.25">
      <c r="A4338" s="934" t="s">
        <v>23</v>
      </c>
      <c r="B4338" s="921"/>
      <c r="C4338" s="921"/>
      <c r="D4338" s="921"/>
      <c r="E4338" s="921"/>
    </row>
    <row r="4339" spans="1:6" ht="20.25">
      <c r="A4339" s="902" t="s">
        <v>0</v>
      </c>
      <c r="B4339" s="921"/>
      <c r="C4339" s="921"/>
      <c r="D4339" s="921"/>
      <c r="E4339" s="921"/>
    </row>
    <row r="4340" spans="1:6" ht="20.25">
      <c r="A4340" s="902" t="s">
        <v>1</v>
      </c>
      <c r="B4340" s="932"/>
      <c r="C4340" s="911"/>
      <c r="D4340" s="911"/>
      <c r="E4340" s="1054"/>
    </row>
    <row r="4341" spans="1:6" ht="20.25">
      <c r="A4341" s="902"/>
      <c r="B4341" s="903"/>
      <c r="C4341" s="903"/>
      <c r="D4341" s="904"/>
      <c r="E4341" s="905"/>
    </row>
    <row r="4342" spans="1:6" ht="20.25">
      <c r="A4342" s="902"/>
      <c r="B4342" s="903"/>
      <c r="C4342" s="902" t="s">
        <v>2</v>
      </c>
      <c r="D4342" s="904"/>
      <c r="E4342" s="904"/>
    </row>
    <row r="4343" spans="1:6" ht="20.25">
      <c r="A4343" s="902" t="s">
        <v>3</v>
      </c>
      <c r="B4343" s="906"/>
      <c r="C4343" s="903"/>
      <c r="D4343" s="905"/>
      <c r="E4343" s="905"/>
    </row>
    <row r="4344" spans="1:6" ht="20.25">
      <c r="A4344" s="904"/>
      <c r="B4344" s="906"/>
      <c r="C4344" s="903"/>
      <c r="D4344" s="905"/>
      <c r="E4344" s="905"/>
    </row>
    <row r="4345" spans="1:6" ht="20.25">
      <c r="A4345" s="904" t="s">
        <v>393</v>
      </c>
      <c r="B4345" s="906"/>
      <c r="C4345" s="903"/>
      <c r="D4345" s="905"/>
      <c r="E4345" s="905"/>
    </row>
    <row r="4346" spans="1:6" ht="20.25">
      <c r="A4346" s="904" t="s">
        <v>5</v>
      </c>
      <c r="B4346" s="907"/>
      <c r="C4346" s="904"/>
      <c r="D4346" s="905"/>
      <c r="E4346" s="905"/>
    </row>
    <row r="4347" spans="1:6" ht="20.25">
      <c r="A4347" s="904" t="s">
        <v>6</v>
      </c>
      <c r="B4347" s="907"/>
      <c r="C4347" s="904"/>
      <c r="D4347" s="905"/>
      <c r="E4347" s="905"/>
    </row>
    <row r="4348" spans="1:6" ht="20.25">
      <c r="A4348" s="908" t="s">
        <v>7</v>
      </c>
      <c r="B4348" s="909" t="s">
        <v>8</v>
      </c>
      <c r="C4348" s="883" t="s">
        <v>9</v>
      </c>
      <c r="D4348" s="884"/>
      <c r="E4348" s="908" t="s">
        <v>10</v>
      </c>
    </row>
    <row r="4349" spans="1:6" ht="20.25">
      <c r="A4349" s="910"/>
      <c r="B4349" s="911" t="s">
        <v>11</v>
      </c>
      <c r="C4349" s="908"/>
      <c r="D4349" s="912"/>
      <c r="E4349" s="910" t="s">
        <v>12</v>
      </c>
    </row>
    <row r="4350" spans="1:6" ht="20.25">
      <c r="A4350" s="913"/>
      <c r="B4350" s="914"/>
      <c r="C4350" s="915" t="s">
        <v>13</v>
      </c>
      <c r="D4350" s="916" t="s">
        <v>14</v>
      </c>
      <c r="E4350" s="915"/>
    </row>
    <row r="4351" spans="1:6" ht="20.25">
      <c r="A4351" s="917" t="s">
        <v>394</v>
      </c>
      <c r="B4351" s="885" t="s">
        <v>73</v>
      </c>
      <c r="C4351" s="885" t="s">
        <v>758</v>
      </c>
      <c r="D4351" s="963">
        <v>43190</v>
      </c>
      <c r="E4351" s="889">
        <v>-5000</v>
      </c>
      <c r="F4351" s="882"/>
    </row>
    <row r="4352" spans="1:6" ht="20.25">
      <c r="A4352" s="885"/>
      <c r="B4352" s="885" t="s">
        <v>73</v>
      </c>
      <c r="C4352" s="885" t="s">
        <v>781</v>
      </c>
      <c r="D4352" s="963">
        <v>43220</v>
      </c>
      <c r="E4352" s="889">
        <v>-34334.879999999997</v>
      </c>
      <c r="F4352" s="882"/>
    </row>
    <row r="4353" spans="1:6" ht="20.25">
      <c r="A4353" s="887"/>
      <c r="B4353" s="885" t="s">
        <v>73</v>
      </c>
      <c r="C4353" s="885" t="s">
        <v>809</v>
      </c>
      <c r="D4353" s="963">
        <v>43220</v>
      </c>
      <c r="E4353" s="889">
        <v>-19564</v>
      </c>
      <c r="F4353" s="882"/>
    </row>
    <row r="4354" spans="1:6" ht="21">
      <c r="A4354" s="887"/>
      <c r="B4354" s="885" t="s">
        <v>18</v>
      </c>
      <c r="C4354" s="885" t="s">
        <v>19</v>
      </c>
      <c r="D4354" s="886">
        <v>43250</v>
      </c>
      <c r="E4354" s="889">
        <v>5312238</v>
      </c>
      <c r="F4354" s="1217" t="s">
        <v>820</v>
      </c>
    </row>
    <row r="4355" spans="1:6" ht="20.25">
      <c r="A4355" s="887"/>
      <c r="B4355" s="885"/>
      <c r="C4355" s="885"/>
      <c r="D4355" s="886"/>
      <c r="E4355" s="889"/>
      <c r="F4355" s="882"/>
    </row>
    <row r="4356" spans="1:6" ht="20.25">
      <c r="A4356" s="887"/>
      <c r="B4356" s="885"/>
      <c r="C4356" s="885"/>
      <c r="D4356" s="963"/>
      <c r="E4356" s="966"/>
      <c r="F4356" s="882"/>
    </row>
    <row r="4357" spans="1:6" ht="20.25">
      <c r="A4357" s="887"/>
      <c r="B4357" s="885"/>
      <c r="C4357" s="885"/>
      <c r="D4357" s="886"/>
      <c r="E4357" s="889"/>
      <c r="F4357" s="882"/>
    </row>
    <row r="4358" spans="1:6" ht="20.25">
      <c r="A4358" s="887"/>
      <c r="B4358" s="885"/>
      <c r="C4358" s="885"/>
      <c r="D4358" s="886"/>
      <c r="E4358" s="889"/>
      <c r="F4358" s="882"/>
    </row>
    <row r="4359" spans="1:6" ht="20.25">
      <c r="A4359" s="885"/>
      <c r="B4359" s="885"/>
      <c r="C4359" s="885"/>
      <c r="D4359" s="886"/>
      <c r="E4359" s="889"/>
      <c r="F4359" s="882"/>
    </row>
    <row r="4360" spans="1:6" ht="20.25">
      <c r="A4360" s="887"/>
      <c r="B4360" s="885"/>
      <c r="C4360" s="885"/>
      <c r="D4360" s="886"/>
      <c r="E4360" s="889"/>
      <c r="F4360" s="882"/>
    </row>
    <row r="4361" spans="1:6" ht="20.25">
      <c r="A4361" s="887"/>
      <c r="B4361" s="923"/>
      <c r="C4361" s="885"/>
      <c r="D4361" s="956"/>
      <c r="E4361" s="889"/>
      <c r="F4361" s="882"/>
    </row>
    <row r="4362" spans="1:6" ht="20.25">
      <c r="A4362" s="926"/>
      <c r="B4362" s="911"/>
      <c r="C4362" s="910"/>
      <c r="D4362" s="1023"/>
      <c r="E4362" s="889"/>
      <c r="F4362" s="882"/>
    </row>
    <row r="4363" spans="1:6" ht="20.25">
      <c r="A4363" s="926"/>
      <c r="B4363" s="910"/>
      <c r="C4363" s="910"/>
      <c r="D4363" s="910"/>
      <c r="E4363" s="889"/>
      <c r="F4363" s="882"/>
    </row>
    <row r="4364" spans="1:6" ht="20.25">
      <c r="A4364" s="885"/>
      <c r="B4364" s="885"/>
      <c r="C4364" s="885"/>
      <c r="D4364" s="886"/>
      <c r="E4364" s="889"/>
      <c r="F4364" s="882"/>
    </row>
    <row r="4365" spans="1:6" ht="20.25">
      <c r="A4365" s="885"/>
      <c r="B4365" s="885"/>
      <c r="C4365" s="885"/>
      <c r="D4365" s="886"/>
      <c r="E4365" s="889"/>
      <c r="F4365" s="882"/>
    </row>
    <row r="4366" spans="1:6" ht="20.25">
      <c r="A4366" s="887"/>
      <c r="B4366" s="885"/>
      <c r="C4366" s="885"/>
      <c r="D4366" s="886"/>
      <c r="E4366" s="889"/>
      <c r="F4366" s="882"/>
    </row>
    <row r="4367" spans="1:6" ht="20.25">
      <c r="A4367" s="887"/>
      <c r="B4367" s="885"/>
      <c r="C4367" s="885"/>
      <c r="D4367" s="886"/>
      <c r="E4367" s="889"/>
    </row>
    <row r="4368" spans="1:6" ht="20.25">
      <c r="A4368" s="887"/>
      <c r="B4368" s="885"/>
      <c r="C4368" s="885"/>
      <c r="D4368" s="886"/>
      <c r="E4368" s="889"/>
    </row>
    <row r="4369" spans="1:6" ht="20.25">
      <c r="A4369" s="885"/>
      <c r="B4369" s="923"/>
      <c r="C4369" s="885"/>
      <c r="D4369" s="924"/>
      <c r="E4369" s="925"/>
    </row>
    <row r="4370" spans="1:6" ht="20.25">
      <c r="A4370" s="885"/>
      <c r="B4370" s="923"/>
      <c r="C4370" s="885"/>
      <c r="D4370" s="924"/>
      <c r="E4370" s="925"/>
    </row>
    <row r="4371" spans="1:6" ht="20.25">
      <c r="A4371" s="885"/>
      <c r="B4371" s="923"/>
      <c r="C4371" s="885"/>
      <c r="D4371" s="924"/>
      <c r="E4371" s="925"/>
    </row>
    <row r="4372" spans="1:6" ht="20.25">
      <c r="A4372" s="885"/>
      <c r="B4372" s="923"/>
      <c r="C4372" s="885"/>
      <c r="D4372" s="924"/>
      <c r="E4372" s="925"/>
    </row>
    <row r="4373" spans="1:6" ht="20.25">
      <c r="A4373" s="885"/>
      <c r="B4373" s="923"/>
      <c r="C4373" s="885"/>
      <c r="D4373" s="924"/>
      <c r="E4373" s="925"/>
    </row>
    <row r="4374" spans="1:6" ht="20.25">
      <c r="A4374" s="885"/>
      <c r="B4374" s="923"/>
      <c r="C4374" s="885"/>
      <c r="D4374" s="924"/>
      <c r="E4374" s="925"/>
    </row>
    <row r="4375" spans="1:6" ht="20.25">
      <c r="A4375" s="885"/>
      <c r="B4375" s="923"/>
      <c r="C4375" s="885"/>
      <c r="D4375" s="924"/>
      <c r="E4375" s="925"/>
    </row>
    <row r="4376" spans="1:6" ht="20.25">
      <c r="A4376" s="926"/>
      <c r="B4376" s="927"/>
      <c r="C4376" s="926"/>
      <c r="D4376" s="928"/>
      <c r="E4376" s="929"/>
    </row>
    <row r="4377" spans="1:6" ht="20.25">
      <c r="A4377" s="913"/>
      <c r="B4377" s="930"/>
      <c r="C4377" s="913"/>
      <c r="D4377" s="928"/>
      <c r="E4377" s="929"/>
    </row>
    <row r="4378" spans="1:6" ht="20.25">
      <c r="A4378" s="931"/>
      <c r="B4378" s="932"/>
      <c r="C4378" s="1238" t="s">
        <v>801</v>
      </c>
      <c r="D4378" s="1239"/>
      <c r="E4378" s="1015">
        <v>5253339.12</v>
      </c>
    </row>
    <row r="4379" spans="1:6" ht="20.25">
      <c r="A4379" s="934" t="s">
        <v>23</v>
      </c>
      <c r="B4379" s="921"/>
      <c r="C4379" s="921"/>
      <c r="D4379" s="921"/>
      <c r="E4379" s="921"/>
    </row>
    <row r="4380" spans="1:6" ht="20.25">
      <c r="A4380" s="902" t="s">
        <v>0</v>
      </c>
      <c r="B4380" s="921"/>
      <c r="C4380" s="921"/>
      <c r="D4380" s="921"/>
      <c r="E4380" s="921"/>
    </row>
    <row r="4381" spans="1:6" ht="20.25">
      <c r="A4381" s="902" t="s">
        <v>1</v>
      </c>
      <c r="B4381" s="932"/>
      <c r="C4381" s="911"/>
      <c r="D4381" s="911"/>
      <c r="E4381" s="1054"/>
    </row>
    <row r="4382" spans="1:6" ht="20.25">
      <c r="A4382" s="902"/>
      <c r="B4382" s="903"/>
      <c r="C4382" s="903"/>
      <c r="D4382" s="904"/>
      <c r="E4382" s="905"/>
    </row>
    <row r="4383" spans="1:6" ht="20.25">
      <c r="A4383" s="902"/>
      <c r="B4383" s="903"/>
      <c r="C4383" s="902" t="s">
        <v>2</v>
      </c>
      <c r="D4383" s="904"/>
      <c r="E4383" s="904"/>
      <c r="F4383" s="882"/>
    </row>
    <row r="4384" spans="1:6" ht="20.25">
      <c r="A4384" s="902" t="s">
        <v>3</v>
      </c>
      <c r="B4384" s="906"/>
      <c r="C4384" s="903"/>
      <c r="D4384" s="905"/>
      <c r="E4384" s="905"/>
      <c r="F4384" s="882"/>
    </row>
    <row r="4385" spans="1:6" ht="20.25">
      <c r="A4385" s="904"/>
      <c r="B4385" s="906"/>
      <c r="C4385" s="903"/>
      <c r="D4385" s="905"/>
      <c r="E4385" s="905"/>
      <c r="F4385" s="882"/>
    </row>
    <row r="4386" spans="1:6" ht="20.25">
      <c r="A4386" s="904" t="s">
        <v>395</v>
      </c>
      <c r="B4386" s="906"/>
      <c r="C4386" s="903"/>
      <c r="D4386" s="905"/>
      <c r="E4386" s="905"/>
      <c r="F4386" s="882"/>
    </row>
    <row r="4387" spans="1:6" ht="20.25">
      <c r="A4387" s="904" t="s">
        <v>5</v>
      </c>
      <c r="B4387" s="907"/>
      <c r="C4387" s="904"/>
      <c r="D4387" s="905"/>
      <c r="E4387" s="905"/>
      <c r="F4387" s="882"/>
    </row>
    <row r="4388" spans="1:6" ht="20.25">
      <c r="A4388" s="904" t="s">
        <v>6</v>
      </c>
      <c r="B4388" s="907"/>
      <c r="C4388" s="904"/>
      <c r="D4388" s="905"/>
      <c r="E4388" s="905"/>
      <c r="F4388" s="882"/>
    </row>
    <row r="4389" spans="1:6" ht="20.25">
      <c r="A4389" s="908" t="s">
        <v>7</v>
      </c>
      <c r="B4389" s="909" t="s">
        <v>8</v>
      </c>
      <c r="C4389" s="883" t="s">
        <v>9</v>
      </c>
      <c r="D4389" s="884"/>
      <c r="E4389" s="908" t="s">
        <v>10</v>
      </c>
      <c r="F4389" s="882"/>
    </row>
    <row r="4390" spans="1:6" ht="20.25">
      <c r="A4390" s="910"/>
      <c r="B4390" s="911" t="s">
        <v>11</v>
      </c>
      <c r="C4390" s="908"/>
      <c r="D4390" s="912"/>
      <c r="E4390" s="910" t="s">
        <v>12</v>
      </c>
      <c r="F4390" s="882"/>
    </row>
    <row r="4391" spans="1:6" ht="20.25">
      <c r="A4391" s="913"/>
      <c r="B4391" s="914"/>
      <c r="C4391" s="915" t="s">
        <v>13</v>
      </c>
      <c r="D4391" s="916" t="s">
        <v>14</v>
      </c>
      <c r="E4391" s="915"/>
      <c r="F4391" s="882"/>
    </row>
    <row r="4392" spans="1:6" ht="20.25">
      <c r="A4392" s="885" t="s">
        <v>396</v>
      </c>
      <c r="B4392" s="885" t="s">
        <v>18</v>
      </c>
      <c r="C4392" s="885" t="s">
        <v>19</v>
      </c>
      <c r="D4392" s="963">
        <v>43159</v>
      </c>
      <c r="E4392" s="889">
        <v>219916</v>
      </c>
      <c r="F4392" s="882"/>
    </row>
    <row r="4393" spans="1:6" ht="20.25">
      <c r="A4393" s="887"/>
      <c r="B4393" s="1165" t="s">
        <v>18</v>
      </c>
      <c r="C4393" s="1165" t="s">
        <v>19</v>
      </c>
      <c r="D4393" s="1172">
        <v>43190</v>
      </c>
      <c r="E4393" s="890">
        <v>-914547</v>
      </c>
      <c r="F4393" s="882"/>
    </row>
    <row r="4394" spans="1:6" ht="20.25">
      <c r="A4394" s="887"/>
      <c r="B4394" s="885" t="s">
        <v>18</v>
      </c>
      <c r="C4394" s="885" t="s">
        <v>19</v>
      </c>
      <c r="D4394" s="963">
        <v>43250</v>
      </c>
      <c r="E4394" s="889">
        <v>2516292</v>
      </c>
      <c r="F4394" s="882"/>
    </row>
    <row r="4395" spans="1:6" ht="21">
      <c r="A4395" s="887"/>
      <c r="B4395" s="885"/>
      <c r="C4395" s="885"/>
      <c r="D4395" s="886"/>
      <c r="E4395" s="889">
        <v>-1</v>
      </c>
      <c r="F4395" s="1222"/>
    </row>
    <row r="4396" spans="1:6" ht="20.25">
      <c r="A4396" s="885"/>
      <c r="B4396" s="885"/>
      <c r="C4396" s="885"/>
      <c r="D4396" s="886"/>
      <c r="E4396" s="889"/>
      <c r="F4396" s="882"/>
    </row>
    <row r="4397" spans="1:6" ht="20.25">
      <c r="A4397" s="887"/>
      <c r="B4397" s="885"/>
      <c r="C4397" s="885"/>
      <c r="D4397" s="886"/>
      <c r="E4397" s="889"/>
      <c r="F4397" s="882"/>
    </row>
    <row r="4398" spans="1:6" ht="20.25">
      <c r="A4398" s="887"/>
      <c r="B4398" s="923"/>
      <c r="C4398" s="885"/>
      <c r="D4398" s="956"/>
      <c r="E4398" s="889"/>
      <c r="F4398" s="882"/>
    </row>
    <row r="4399" spans="1:6" ht="20.25">
      <c r="A4399" s="926"/>
      <c r="B4399" s="1023"/>
      <c r="C4399" s="910"/>
      <c r="D4399" s="1023"/>
      <c r="E4399" s="889"/>
    </row>
    <row r="4400" spans="1:6" ht="20.25">
      <c r="A4400" s="926"/>
      <c r="B4400" s="885"/>
      <c r="C4400" s="885"/>
      <c r="D4400" s="886"/>
      <c r="E4400" s="889"/>
    </row>
    <row r="4401" spans="1:5" ht="20.25">
      <c r="A4401" s="885"/>
      <c r="B4401" s="885"/>
      <c r="C4401" s="885"/>
      <c r="D4401" s="886"/>
      <c r="E4401" s="889"/>
    </row>
    <row r="4402" spans="1:5" ht="20.25">
      <c r="A4402" s="885"/>
      <c r="B4402" s="885"/>
      <c r="C4402" s="888"/>
      <c r="D4402" s="886"/>
      <c r="E4402" s="889"/>
    </row>
    <row r="4403" spans="1:5" ht="20.25">
      <c r="A4403" s="887"/>
      <c r="B4403" s="885"/>
      <c r="C4403" s="888"/>
      <c r="D4403" s="886"/>
      <c r="E4403" s="889"/>
    </row>
    <row r="4404" spans="1:5" ht="20.25">
      <c r="A4404" s="887"/>
      <c r="B4404" s="885"/>
      <c r="C4404" s="888"/>
      <c r="D4404" s="963"/>
      <c r="E4404" s="889"/>
    </row>
    <row r="4405" spans="1:5" ht="20.25">
      <c r="A4405" s="887"/>
      <c r="B4405" s="885"/>
      <c r="C4405" s="885"/>
      <c r="D4405" s="886"/>
      <c r="E4405" s="889"/>
    </row>
    <row r="4406" spans="1:5" ht="20.25">
      <c r="A4406" s="885"/>
      <c r="B4406" s="923"/>
      <c r="C4406" s="885"/>
      <c r="D4406" s="924"/>
      <c r="E4406" s="925"/>
    </row>
    <row r="4407" spans="1:5" ht="20.25">
      <c r="A4407" s="885"/>
      <c r="B4407" s="923"/>
      <c r="C4407" s="885"/>
      <c r="D4407" s="924"/>
      <c r="E4407" s="925"/>
    </row>
    <row r="4408" spans="1:5" ht="20.25">
      <c r="A4408" s="885"/>
      <c r="B4408" s="923"/>
      <c r="C4408" s="885"/>
      <c r="D4408" s="924"/>
      <c r="E4408" s="925"/>
    </row>
    <row r="4409" spans="1:5" ht="20.25">
      <c r="A4409" s="885"/>
      <c r="B4409" s="923"/>
      <c r="C4409" s="885"/>
      <c r="D4409" s="924"/>
      <c r="E4409" s="925"/>
    </row>
    <row r="4410" spans="1:5" ht="20.25">
      <c r="A4410" s="885"/>
      <c r="B4410" s="923"/>
      <c r="C4410" s="885"/>
      <c r="D4410" s="924"/>
      <c r="E4410" s="925"/>
    </row>
    <row r="4411" spans="1:5" ht="20.25">
      <c r="A4411" s="885"/>
      <c r="B4411" s="923"/>
      <c r="C4411" s="885"/>
      <c r="D4411" s="924"/>
      <c r="E4411" s="925"/>
    </row>
    <row r="4412" spans="1:5" ht="20.25">
      <c r="A4412" s="885"/>
      <c r="B4412" s="923"/>
      <c r="C4412" s="885"/>
      <c r="D4412" s="924"/>
      <c r="E4412" s="925"/>
    </row>
    <row r="4413" spans="1:5" ht="20.25">
      <c r="A4413" s="885"/>
      <c r="B4413" s="923"/>
      <c r="C4413" s="885"/>
      <c r="D4413" s="924"/>
      <c r="E4413" s="925"/>
    </row>
    <row r="4414" spans="1:5" ht="20.25">
      <c r="A4414" s="885"/>
      <c r="B4414" s="923"/>
      <c r="C4414" s="885"/>
      <c r="D4414" s="924"/>
      <c r="E4414" s="925"/>
    </row>
    <row r="4415" spans="1:5" ht="20.25">
      <c r="A4415" s="885"/>
      <c r="B4415" s="923"/>
      <c r="C4415" s="885"/>
      <c r="D4415" s="924"/>
      <c r="E4415" s="925"/>
    </row>
    <row r="4416" spans="1:5" ht="20.25">
      <c r="A4416" s="885"/>
      <c r="B4416" s="923"/>
      <c r="C4416" s="885"/>
      <c r="D4416" s="924"/>
      <c r="E4416" s="925"/>
    </row>
    <row r="4417" spans="1:6" ht="20.25">
      <c r="A4417" s="926"/>
      <c r="B4417" s="927"/>
      <c r="C4417" s="926"/>
      <c r="D4417" s="928"/>
      <c r="E4417" s="929"/>
    </row>
    <row r="4418" spans="1:6" ht="20.25">
      <c r="A4418" s="913"/>
      <c r="B4418" s="930"/>
      <c r="C4418" s="913"/>
      <c r="D4418" s="928"/>
      <c r="E4418" s="929"/>
    </row>
    <row r="4419" spans="1:6" ht="20.25">
      <c r="A4419" s="931"/>
      <c r="B4419" s="932"/>
      <c r="C4419" s="1238" t="s">
        <v>801</v>
      </c>
      <c r="D4419" s="1239"/>
      <c r="E4419" s="1015">
        <v>1821660</v>
      </c>
    </row>
    <row r="4420" spans="1:6" ht="20.25">
      <c r="A4420" s="934" t="s">
        <v>360</v>
      </c>
      <c r="B4420" s="921"/>
      <c r="C4420" s="921"/>
      <c r="D4420" s="921"/>
      <c r="E4420" s="921"/>
    </row>
    <row r="4421" spans="1:6" ht="20.25">
      <c r="A4421" s="902" t="s">
        <v>0</v>
      </c>
      <c r="B4421" s="921"/>
      <c r="C4421" s="921"/>
      <c r="D4421" s="921"/>
      <c r="E4421" s="921"/>
    </row>
    <row r="4422" spans="1:6" ht="20.25">
      <c r="A4422" s="902" t="s">
        <v>1</v>
      </c>
      <c r="B4422" s="932"/>
      <c r="C4422" s="911"/>
      <c r="D4422" s="911"/>
      <c r="E4422" s="1054"/>
    </row>
    <row r="4423" spans="1:6" ht="20.25">
      <c r="A4423" s="902"/>
      <c r="B4423" s="903"/>
      <c r="C4423" s="903"/>
      <c r="D4423" s="904"/>
      <c r="E4423" s="905"/>
    </row>
    <row r="4424" spans="1:6" ht="20.25">
      <c r="A4424" s="902"/>
      <c r="B4424" s="903"/>
      <c r="C4424" s="902" t="s">
        <v>2</v>
      </c>
      <c r="D4424" s="904"/>
      <c r="E4424" s="904"/>
    </row>
    <row r="4425" spans="1:6" ht="20.25">
      <c r="A4425" s="902" t="s">
        <v>3</v>
      </c>
      <c r="B4425" s="906"/>
      <c r="C4425" s="903"/>
      <c r="D4425" s="905"/>
      <c r="E4425" s="905"/>
    </row>
    <row r="4426" spans="1:6" ht="20.25">
      <c r="A4426" s="904"/>
      <c r="B4426" s="906"/>
      <c r="C4426" s="903"/>
      <c r="D4426" s="905"/>
      <c r="E4426" s="905"/>
    </row>
    <row r="4427" spans="1:6" ht="20.25">
      <c r="A4427" s="904" t="s">
        <v>397</v>
      </c>
      <c r="B4427" s="906"/>
      <c r="C4427" s="903"/>
      <c r="D4427" s="905"/>
      <c r="E4427" s="905"/>
    </row>
    <row r="4428" spans="1:6" ht="20.25">
      <c r="A4428" s="904" t="s">
        <v>5</v>
      </c>
      <c r="B4428" s="907"/>
      <c r="C4428" s="904"/>
      <c r="D4428" s="905"/>
      <c r="E4428" s="905"/>
    </row>
    <row r="4429" spans="1:6" ht="20.25">
      <c r="A4429" s="904" t="s">
        <v>6</v>
      </c>
      <c r="B4429" s="907"/>
      <c r="C4429" s="904"/>
      <c r="D4429" s="905"/>
      <c r="E4429" s="905"/>
    </row>
    <row r="4430" spans="1:6" ht="20.25">
      <c r="A4430" s="908" t="s">
        <v>7</v>
      </c>
      <c r="B4430" s="909" t="s">
        <v>8</v>
      </c>
      <c r="C4430" s="1238" t="s">
        <v>9</v>
      </c>
      <c r="D4430" s="1240"/>
      <c r="E4430" s="908" t="s">
        <v>10</v>
      </c>
    </row>
    <row r="4431" spans="1:6" ht="20.25">
      <c r="A4431" s="910"/>
      <c r="B4431" s="911" t="s">
        <v>11</v>
      </c>
      <c r="C4431" s="908"/>
      <c r="D4431" s="912"/>
      <c r="E4431" s="910" t="s">
        <v>12</v>
      </c>
      <c r="F4431" s="882"/>
    </row>
    <row r="4432" spans="1:6" ht="20.25">
      <c r="A4432" s="913"/>
      <c r="B4432" s="914"/>
      <c r="C4432" s="915" t="s">
        <v>13</v>
      </c>
      <c r="D4432" s="916" t="s">
        <v>14</v>
      </c>
      <c r="E4432" s="915"/>
      <c r="F4432" s="882"/>
    </row>
    <row r="4433" spans="1:6" ht="20.25">
      <c r="A4433" s="917" t="s">
        <v>398</v>
      </c>
      <c r="B4433" s="885" t="s">
        <v>353</v>
      </c>
      <c r="C4433" s="885" t="s">
        <v>17</v>
      </c>
      <c r="D4433" s="963">
        <v>42870</v>
      </c>
      <c r="E4433" s="889">
        <v>10828</v>
      </c>
      <c r="F4433" s="882"/>
    </row>
    <row r="4434" spans="1:6" ht="21">
      <c r="A4434" s="887"/>
      <c r="B4434" s="885" t="s">
        <v>73</v>
      </c>
      <c r="C4434" s="885" t="s">
        <v>19</v>
      </c>
      <c r="D4434" s="963">
        <v>43190</v>
      </c>
      <c r="E4434" s="889">
        <v>-311893</v>
      </c>
      <c r="F4434" s="1217">
        <v>3659</v>
      </c>
    </row>
    <row r="4435" spans="1:6" ht="20.25">
      <c r="A4435" s="887"/>
      <c r="B4435" s="885" t="s">
        <v>18</v>
      </c>
      <c r="C4435" s="885" t="s">
        <v>19</v>
      </c>
      <c r="D4435" s="963">
        <v>43220</v>
      </c>
      <c r="E4435" s="889">
        <v>3984415</v>
      </c>
      <c r="F4435" s="882"/>
    </row>
    <row r="4436" spans="1:6" ht="20.25">
      <c r="A4436" s="887"/>
      <c r="B4436" s="885" t="s">
        <v>73</v>
      </c>
      <c r="C4436" s="885" t="s">
        <v>764</v>
      </c>
      <c r="D4436" s="886">
        <v>43250</v>
      </c>
      <c r="E4436" s="889">
        <v>-3973735</v>
      </c>
      <c r="F4436" s="882"/>
    </row>
    <row r="4437" spans="1:6" ht="21">
      <c r="A4437" s="887"/>
      <c r="B4437" s="885" t="s">
        <v>18</v>
      </c>
      <c r="C4437" s="886" t="s">
        <v>19</v>
      </c>
      <c r="D4437" s="886">
        <v>43250</v>
      </c>
      <c r="E4437" s="889">
        <v>2988270</v>
      </c>
      <c r="F4437" s="1217" t="s">
        <v>820</v>
      </c>
    </row>
    <row r="4438" spans="1:6" ht="20.25">
      <c r="A4438" s="887"/>
      <c r="B4438" s="885"/>
      <c r="C4438" s="888"/>
      <c r="D4438" s="963"/>
      <c r="E4438" s="889"/>
      <c r="F4438" s="882"/>
    </row>
    <row r="4439" spans="1:6" ht="20.25">
      <c r="A4439" s="887"/>
      <c r="B4439" s="885"/>
      <c r="C4439" s="885"/>
      <c r="D4439" s="963"/>
      <c r="E4439" s="889"/>
      <c r="F4439" s="882"/>
    </row>
    <row r="4440" spans="1:6" ht="20.25">
      <c r="A4440" s="885"/>
      <c r="B4440" s="885"/>
      <c r="C4440" s="885"/>
      <c r="D4440" s="886"/>
      <c r="E4440" s="889"/>
      <c r="F4440" s="882"/>
    </row>
    <row r="4441" spans="1:6" ht="20.25">
      <c r="A4441" s="887"/>
      <c r="B4441" s="885"/>
      <c r="C4441" s="885"/>
      <c r="D4441" s="886"/>
      <c r="E4441" s="889"/>
      <c r="F4441" s="882"/>
    </row>
    <row r="4442" spans="1:6" ht="20.25">
      <c r="A4442" s="887"/>
      <c r="B4442" s="885"/>
      <c r="C4442" s="885"/>
      <c r="D4442" s="886"/>
      <c r="E4442" s="889"/>
      <c r="F4442" s="882"/>
    </row>
    <row r="4443" spans="1:6" ht="20.25">
      <c r="A4443" s="926"/>
      <c r="B4443" s="885"/>
      <c r="C4443" s="885"/>
      <c r="D4443" s="886"/>
      <c r="E4443" s="889"/>
      <c r="F4443" s="882"/>
    </row>
    <row r="4444" spans="1:6" ht="20.25">
      <c r="A4444" s="885"/>
      <c r="B4444" s="885"/>
      <c r="C4444" s="888"/>
      <c r="D4444" s="886"/>
      <c r="E4444" s="889"/>
      <c r="F4444" s="882"/>
    </row>
    <row r="4445" spans="1:6" ht="20.25">
      <c r="A4445" s="885"/>
      <c r="B4445" s="885"/>
      <c r="C4445" s="885"/>
      <c r="D4445" s="886"/>
      <c r="E4445" s="889"/>
      <c r="F4445" s="882"/>
    </row>
    <row r="4446" spans="1:6" ht="20.25">
      <c r="A4446" s="887"/>
      <c r="B4446" s="885"/>
      <c r="C4446" s="885"/>
      <c r="D4446" s="886"/>
      <c r="E4446" s="889"/>
      <c r="F4446" s="882"/>
    </row>
    <row r="4447" spans="1:6" ht="20.25">
      <c r="A4447" s="887"/>
      <c r="B4447" s="885"/>
      <c r="C4447" s="885"/>
      <c r="D4447" s="886"/>
      <c r="E4447" s="889"/>
    </row>
    <row r="4448" spans="1:6" ht="20.25">
      <c r="A4448" s="887"/>
      <c r="B4448" s="885"/>
      <c r="C4448" s="885"/>
      <c r="D4448" s="886"/>
      <c r="E4448" s="889"/>
    </row>
    <row r="4449" spans="1:6" ht="20.25">
      <c r="A4449" s="887"/>
      <c r="B4449" s="923"/>
      <c r="C4449" s="885"/>
      <c r="D4449" s="922"/>
      <c r="E4449" s="889"/>
    </row>
    <row r="4450" spans="1:6" ht="20.25">
      <c r="A4450" s="887"/>
      <c r="B4450" s="923"/>
      <c r="C4450" s="885"/>
      <c r="D4450" s="922"/>
      <c r="E4450" s="889"/>
    </row>
    <row r="4451" spans="1:6" ht="20.25">
      <c r="A4451" s="887"/>
      <c r="B4451" s="923"/>
      <c r="C4451" s="885"/>
      <c r="D4451" s="922"/>
      <c r="E4451" s="889"/>
    </row>
    <row r="4452" spans="1:6" ht="20.25">
      <c r="A4452" s="887"/>
      <c r="B4452" s="923"/>
      <c r="C4452" s="885"/>
      <c r="D4452" s="922"/>
      <c r="E4452" s="889"/>
    </row>
    <row r="4453" spans="1:6" ht="20.25">
      <c r="A4453" s="885"/>
      <c r="B4453" s="923"/>
      <c r="C4453" s="885"/>
      <c r="D4453" s="924"/>
      <c r="E4453" s="925"/>
    </row>
    <row r="4454" spans="1:6" ht="20.25">
      <c r="A4454" s="885"/>
      <c r="B4454" s="923"/>
      <c r="C4454" s="885"/>
      <c r="D4454" s="924"/>
      <c r="E4454" s="925"/>
    </row>
    <row r="4455" spans="1:6" ht="20.25">
      <c r="A4455" s="885"/>
      <c r="B4455" s="923"/>
      <c r="C4455" s="885"/>
      <c r="D4455" s="924"/>
      <c r="E4455" s="925"/>
    </row>
    <row r="4456" spans="1:6" ht="20.25">
      <c r="A4456" s="885"/>
      <c r="B4456" s="923"/>
      <c r="C4456" s="885"/>
      <c r="D4456" s="924"/>
      <c r="E4456" s="925"/>
    </row>
    <row r="4457" spans="1:6" ht="20.25">
      <c r="A4457" s="926"/>
      <c r="B4457" s="927"/>
      <c r="C4457" s="926"/>
      <c r="D4457" s="928"/>
      <c r="E4457" s="929"/>
    </row>
    <row r="4458" spans="1:6" ht="20.25">
      <c r="A4458" s="913"/>
      <c r="B4458" s="930"/>
      <c r="C4458" s="913"/>
      <c r="D4458" s="928"/>
      <c r="E4458" s="929"/>
    </row>
    <row r="4459" spans="1:6" ht="20.25">
      <c r="A4459" s="931"/>
      <c r="B4459" s="932"/>
      <c r="C4459" s="1238" t="s">
        <v>801</v>
      </c>
      <c r="D4459" s="1239"/>
      <c r="E4459" s="1015">
        <v>2697885</v>
      </c>
    </row>
    <row r="4460" spans="1:6" ht="20.25">
      <c r="A4460" s="934" t="s">
        <v>23</v>
      </c>
      <c r="B4460" s="921"/>
      <c r="C4460" s="921"/>
      <c r="D4460" s="921"/>
      <c r="E4460" s="921"/>
    </row>
    <row r="4461" spans="1:6" ht="20.25">
      <c r="A4461" s="921"/>
      <c r="B4461" s="968"/>
      <c r="C4461" s="968"/>
      <c r="D4461" s="968"/>
      <c r="E4461" s="968"/>
    </row>
    <row r="4462" spans="1:6" ht="20.25">
      <c r="A4462" s="902" t="s">
        <v>0</v>
      </c>
      <c r="B4462" s="921"/>
      <c r="C4462" s="921"/>
      <c r="D4462" s="921"/>
      <c r="E4462" s="921"/>
    </row>
    <row r="4463" spans="1:6" ht="20.25">
      <c r="A4463" s="902" t="s">
        <v>1</v>
      </c>
      <c r="B4463" s="932"/>
      <c r="C4463" s="911"/>
      <c r="D4463" s="911"/>
      <c r="E4463" s="1054"/>
      <c r="F4463" s="882"/>
    </row>
    <row r="4464" spans="1:6" ht="20.25">
      <c r="A4464" s="902"/>
      <c r="B4464" s="903"/>
      <c r="C4464" s="903"/>
      <c r="D4464" s="904"/>
      <c r="E4464" s="905"/>
      <c r="F4464" s="882"/>
    </row>
    <row r="4465" spans="1:6" ht="20.25">
      <c r="A4465" s="902"/>
      <c r="B4465" s="903"/>
      <c r="C4465" s="902" t="s">
        <v>2</v>
      </c>
      <c r="D4465" s="904"/>
      <c r="E4465" s="904"/>
      <c r="F4465" s="882"/>
    </row>
    <row r="4466" spans="1:6" ht="20.25">
      <c r="A4466" s="902" t="s">
        <v>3</v>
      </c>
      <c r="B4466" s="906"/>
      <c r="C4466" s="903"/>
      <c r="D4466" s="905"/>
      <c r="E4466" s="905"/>
      <c r="F4466" s="882"/>
    </row>
    <row r="4467" spans="1:6" ht="20.25">
      <c r="A4467" s="904"/>
      <c r="B4467" s="906"/>
      <c r="C4467" s="903"/>
      <c r="D4467" s="905"/>
      <c r="E4467" s="905"/>
      <c r="F4467" s="882"/>
    </row>
    <row r="4468" spans="1:6" ht="20.25">
      <c r="A4468" s="904" t="s">
        <v>399</v>
      </c>
      <c r="B4468" s="906"/>
      <c r="C4468" s="903"/>
      <c r="D4468" s="905"/>
      <c r="E4468" s="905"/>
      <c r="F4468" s="882"/>
    </row>
    <row r="4469" spans="1:6" ht="20.25">
      <c r="A4469" s="904" t="s">
        <v>5</v>
      </c>
      <c r="B4469" s="907"/>
      <c r="C4469" s="904"/>
      <c r="D4469" s="905"/>
      <c r="E4469" s="905"/>
      <c r="F4469" s="882"/>
    </row>
    <row r="4470" spans="1:6" ht="20.25">
      <c r="A4470" s="904" t="s">
        <v>6</v>
      </c>
      <c r="B4470" s="907"/>
      <c r="C4470" s="904"/>
      <c r="D4470" s="905"/>
      <c r="E4470" s="905"/>
      <c r="F4470" s="882"/>
    </row>
    <row r="4471" spans="1:6" ht="20.25">
      <c r="A4471" s="908" t="s">
        <v>7</v>
      </c>
      <c r="B4471" s="909" t="s">
        <v>8</v>
      </c>
      <c r="C4471" s="1238" t="s">
        <v>9</v>
      </c>
      <c r="D4471" s="1240"/>
      <c r="E4471" s="908" t="s">
        <v>10</v>
      </c>
      <c r="F4471" s="882"/>
    </row>
    <row r="4472" spans="1:6" ht="20.25">
      <c r="A4472" s="910"/>
      <c r="B4472" s="911" t="s">
        <v>11</v>
      </c>
      <c r="C4472" s="908"/>
      <c r="D4472" s="912"/>
      <c r="E4472" s="910" t="s">
        <v>12</v>
      </c>
      <c r="F4472" s="882"/>
    </row>
    <row r="4473" spans="1:6" ht="20.25">
      <c r="A4473" s="913"/>
      <c r="B4473" s="914"/>
      <c r="C4473" s="915" t="s">
        <v>13</v>
      </c>
      <c r="D4473" s="916" t="s">
        <v>14</v>
      </c>
      <c r="E4473" s="915"/>
      <c r="F4473" s="882"/>
    </row>
    <row r="4474" spans="1:6" ht="21">
      <c r="A4474" s="917" t="s">
        <v>400</v>
      </c>
      <c r="B4474" s="885" t="s">
        <v>18</v>
      </c>
      <c r="C4474" s="885" t="s">
        <v>17</v>
      </c>
      <c r="D4474" s="963">
        <v>43235</v>
      </c>
      <c r="E4474" s="889">
        <v>686400</v>
      </c>
      <c r="F4474" s="1222"/>
    </row>
    <row r="4475" spans="1:6" ht="21">
      <c r="A4475" s="885"/>
      <c r="B4475" s="885" t="s">
        <v>18</v>
      </c>
      <c r="C4475" s="885" t="s">
        <v>19</v>
      </c>
      <c r="D4475" s="963">
        <v>43251</v>
      </c>
      <c r="E4475" s="889">
        <v>383871</v>
      </c>
      <c r="F4475" s="1217" t="s">
        <v>820</v>
      </c>
    </row>
    <row r="4476" spans="1:6" ht="20.25">
      <c r="A4476" s="887"/>
      <c r="B4476" s="885"/>
      <c r="C4476" s="885"/>
      <c r="D4476" s="963"/>
      <c r="E4476" s="889">
        <v>1</v>
      </c>
      <c r="F4476" s="882"/>
    </row>
    <row r="4477" spans="1:6" ht="20.25">
      <c r="A4477" s="887"/>
      <c r="B4477" s="885"/>
      <c r="C4477" s="888"/>
      <c r="D4477" s="963"/>
      <c r="E4477" s="889"/>
      <c r="F4477" s="882"/>
    </row>
    <row r="4478" spans="1:6" ht="20.25">
      <c r="A4478" s="887"/>
      <c r="B4478" s="885"/>
      <c r="C4478" s="888"/>
      <c r="D4478" s="886"/>
      <c r="E4478" s="889"/>
      <c r="F4478" s="882"/>
    </row>
    <row r="4479" spans="1:6" ht="20.25">
      <c r="A4479" s="887"/>
      <c r="B4479" s="885"/>
      <c r="C4479" s="885"/>
      <c r="D4479" s="886"/>
      <c r="E4479" s="889"/>
    </row>
    <row r="4480" spans="1:6" ht="20.25">
      <c r="A4480" s="887"/>
      <c r="B4480" s="885"/>
      <c r="C4480" s="885"/>
      <c r="D4480" s="886"/>
      <c r="E4480" s="889"/>
    </row>
    <row r="4481" spans="1:5" ht="20.25">
      <c r="A4481" s="885"/>
      <c r="B4481" s="885"/>
      <c r="C4481" s="885"/>
      <c r="D4481" s="886"/>
      <c r="E4481" s="966"/>
    </row>
    <row r="4482" spans="1:5" ht="20.25">
      <c r="A4482" s="926"/>
      <c r="B4482" s="885"/>
      <c r="C4482" s="885"/>
      <c r="D4482" s="886"/>
      <c r="E4482" s="1001"/>
    </row>
    <row r="4483" spans="1:5" ht="20.25">
      <c r="A4483" s="926"/>
      <c r="B4483" s="885"/>
      <c r="C4483" s="885"/>
      <c r="D4483" s="886"/>
      <c r="E4483" s="889"/>
    </row>
    <row r="4484" spans="1:5" ht="20.25">
      <c r="A4484" s="885"/>
      <c r="B4484" s="885"/>
      <c r="C4484" s="888"/>
      <c r="D4484" s="963"/>
      <c r="E4484" s="889"/>
    </row>
    <row r="4485" spans="1:5" ht="20.25">
      <c r="A4485" s="885"/>
      <c r="B4485" s="885"/>
      <c r="C4485" s="888"/>
      <c r="D4485" s="886"/>
      <c r="E4485" s="889"/>
    </row>
    <row r="4486" spans="1:5" ht="20.25">
      <c r="A4486" s="887"/>
      <c r="B4486" s="885"/>
      <c r="C4486" s="885"/>
      <c r="D4486" s="886"/>
      <c r="E4486" s="889"/>
    </row>
    <row r="4487" spans="1:5" ht="20.25">
      <c r="A4487" s="887"/>
      <c r="B4487" s="885"/>
      <c r="C4487" s="885"/>
      <c r="D4487" s="886"/>
      <c r="E4487" s="889"/>
    </row>
    <row r="4488" spans="1:5" ht="20.25">
      <c r="A4488" s="887"/>
      <c r="B4488" s="885"/>
      <c r="C4488" s="885"/>
      <c r="D4488" s="886"/>
      <c r="E4488" s="889"/>
    </row>
    <row r="4489" spans="1:5" ht="20.25">
      <c r="A4489" s="885"/>
      <c r="B4489" s="923"/>
      <c r="C4489" s="885"/>
      <c r="D4489" s="924"/>
      <c r="E4489" s="925"/>
    </row>
    <row r="4490" spans="1:5" ht="20.25">
      <c r="A4490" s="885"/>
      <c r="B4490" s="923"/>
      <c r="C4490" s="885"/>
      <c r="D4490" s="924"/>
      <c r="E4490" s="925"/>
    </row>
    <row r="4491" spans="1:5" ht="20.25">
      <c r="A4491" s="885"/>
      <c r="B4491" s="923"/>
      <c r="C4491" s="885"/>
      <c r="D4491" s="924"/>
      <c r="E4491" s="925"/>
    </row>
    <row r="4492" spans="1:5" ht="20.25">
      <c r="A4492" s="885"/>
      <c r="B4492" s="923"/>
      <c r="C4492" s="885"/>
      <c r="D4492" s="924"/>
      <c r="E4492" s="925"/>
    </row>
    <row r="4493" spans="1:5" ht="20.25">
      <c r="A4493" s="885"/>
      <c r="B4493" s="923"/>
      <c r="C4493" s="885"/>
      <c r="D4493" s="924"/>
      <c r="E4493" s="925"/>
    </row>
    <row r="4494" spans="1:5" ht="20.25">
      <c r="A4494" s="885"/>
      <c r="B4494" s="923"/>
      <c r="C4494" s="885"/>
      <c r="D4494" s="924"/>
      <c r="E4494" s="925"/>
    </row>
    <row r="4495" spans="1:5" ht="20.25">
      <c r="A4495" s="885"/>
      <c r="B4495" s="923"/>
      <c r="C4495" s="885"/>
      <c r="D4495" s="924"/>
      <c r="E4495" s="925"/>
    </row>
    <row r="4496" spans="1:5" ht="20.25">
      <c r="A4496" s="885"/>
      <c r="B4496" s="923"/>
      <c r="C4496" s="885"/>
      <c r="D4496" s="924"/>
      <c r="E4496" s="925"/>
    </row>
    <row r="4497" spans="1:6" ht="20.25">
      <c r="A4497" s="885"/>
      <c r="B4497" s="923"/>
      <c r="C4497" s="885"/>
      <c r="D4497" s="924"/>
      <c r="E4497" s="925"/>
    </row>
    <row r="4498" spans="1:6" ht="20.25">
      <c r="A4498" s="885"/>
      <c r="B4498" s="923"/>
      <c r="C4498" s="885"/>
      <c r="D4498" s="924"/>
      <c r="E4498" s="925"/>
    </row>
    <row r="4499" spans="1:6" ht="20.25">
      <c r="A4499" s="926"/>
      <c r="B4499" s="927"/>
      <c r="C4499" s="926"/>
      <c r="D4499" s="928"/>
      <c r="E4499" s="929"/>
    </row>
    <row r="4500" spans="1:6" ht="20.25">
      <c r="A4500" s="913"/>
      <c r="B4500" s="930"/>
      <c r="C4500" s="913"/>
      <c r="D4500" s="928"/>
      <c r="E4500" s="929"/>
    </row>
    <row r="4501" spans="1:6" ht="20.25">
      <c r="A4501" s="931"/>
      <c r="B4501" s="932"/>
      <c r="C4501" s="1238" t="s">
        <v>801</v>
      </c>
      <c r="D4501" s="1239"/>
      <c r="E4501" s="1015">
        <v>1070272</v>
      </c>
    </row>
    <row r="4502" spans="1:6" ht="20.25">
      <c r="A4502" s="934" t="s">
        <v>23</v>
      </c>
      <c r="B4502" s="921"/>
      <c r="C4502" s="921"/>
      <c r="D4502" s="921"/>
      <c r="E4502" s="921"/>
    </row>
    <row r="4503" spans="1:6" ht="20.25">
      <c r="A4503" s="902" t="s">
        <v>0</v>
      </c>
      <c r="B4503" s="921"/>
      <c r="C4503" s="921"/>
      <c r="D4503" s="921"/>
      <c r="E4503" s="921"/>
    </row>
    <row r="4504" spans="1:6" ht="20.25">
      <c r="A4504" s="902" t="s">
        <v>1</v>
      </c>
      <c r="B4504" s="932"/>
      <c r="C4504" s="911"/>
      <c r="D4504" s="911"/>
      <c r="E4504" s="1054"/>
    </row>
    <row r="4505" spans="1:6" ht="20.25">
      <c r="A4505" s="902"/>
      <c r="B4505" s="903"/>
      <c r="C4505" s="903"/>
      <c r="D4505" s="904"/>
      <c r="E4505" s="905"/>
    </row>
    <row r="4506" spans="1:6" ht="20.25">
      <c r="A4506" s="902"/>
      <c r="B4506" s="903"/>
      <c r="C4506" s="902" t="s">
        <v>2</v>
      </c>
      <c r="D4506" s="904"/>
      <c r="E4506" s="904"/>
    </row>
    <row r="4507" spans="1:6" ht="20.25">
      <c r="A4507" s="902" t="s">
        <v>3</v>
      </c>
      <c r="B4507" s="906"/>
      <c r="C4507" s="903"/>
      <c r="D4507" s="905"/>
      <c r="E4507" s="905"/>
    </row>
    <row r="4508" spans="1:6" ht="20.25">
      <c r="A4508" s="904"/>
      <c r="B4508" s="906"/>
      <c r="C4508" s="903"/>
      <c r="D4508" s="905"/>
      <c r="E4508" s="905"/>
    </row>
    <row r="4509" spans="1:6" ht="20.25">
      <c r="A4509" s="904" t="s">
        <v>402</v>
      </c>
      <c r="B4509" s="906"/>
      <c r="C4509" s="903"/>
      <c r="D4509" s="905"/>
      <c r="E4509" s="905"/>
    </row>
    <row r="4510" spans="1:6" ht="20.25">
      <c r="A4510" s="904" t="s">
        <v>5</v>
      </c>
      <c r="B4510" s="907"/>
      <c r="C4510" s="904"/>
      <c r="D4510" s="905"/>
      <c r="E4510" s="905"/>
    </row>
    <row r="4511" spans="1:6" ht="20.25">
      <c r="A4511" s="904" t="s">
        <v>6</v>
      </c>
      <c r="B4511" s="907"/>
      <c r="C4511" s="904"/>
      <c r="D4511" s="905"/>
      <c r="E4511" s="905"/>
      <c r="F4511" s="882"/>
    </row>
    <row r="4512" spans="1:6" ht="20.25">
      <c r="A4512" s="908" t="s">
        <v>7</v>
      </c>
      <c r="B4512" s="909" t="s">
        <v>8</v>
      </c>
      <c r="C4512" s="883" t="s">
        <v>9</v>
      </c>
      <c r="D4512" s="884"/>
      <c r="E4512" s="908" t="s">
        <v>10</v>
      </c>
      <c r="F4512" s="882"/>
    </row>
    <row r="4513" spans="1:6" ht="20.25">
      <c r="A4513" s="910"/>
      <c r="B4513" s="911" t="s">
        <v>11</v>
      </c>
      <c r="C4513" s="908"/>
      <c r="D4513" s="912"/>
      <c r="E4513" s="910" t="s">
        <v>12</v>
      </c>
      <c r="F4513" s="882"/>
    </row>
    <row r="4514" spans="1:6" ht="20.25">
      <c r="A4514" s="913"/>
      <c r="B4514" s="914"/>
      <c r="C4514" s="915" t="s">
        <v>13</v>
      </c>
      <c r="D4514" s="916" t="s">
        <v>14</v>
      </c>
      <c r="E4514" s="915"/>
      <c r="F4514" s="882"/>
    </row>
    <row r="4515" spans="1:6" ht="20.25">
      <c r="A4515" s="917" t="s">
        <v>403</v>
      </c>
      <c r="B4515" s="885" t="s">
        <v>18</v>
      </c>
      <c r="C4515" s="885" t="s">
        <v>19</v>
      </c>
      <c r="D4515" s="963">
        <v>43159</v>
      </c>
      <c r="E4515" s="890">
        <v>224992</v>
      </c>
      <c r="F4515" s="1554" t="s">
        <v>857</v>
      </c>
    </row>
    <row r="4516" spans="1:6" ht="20.25">
      <c r="A4516" s="885"/>
      <c r="B4516" s="885" t="s">
        <v>73</v>
      </c>
      <c r="C4516" s="885" t="s">
        <v>760</v>
      </c>
      <c r="D4516" s="963">
        <v>43190</v>
      </c>
      <c r="E4516" s="890">
        <v>-192936</v>
      </c>
      <c r="F4516" s="1554"/>
    </row>
    <row r="4517" spans="1:6" ht="21">
      <c r="A4517" s="887"/>
      <c r="B4517" s="885" t="s">
        <v>18</v>
      </c>
      <c r="C4517" s="885" t="s">
        <v>19</v>
      </c>
      <c r="D4517" s="963">
        <v>43250</v>
      </c>
      <c r="E4517" s="889">
        <v>1361958</v>
      </c>
      <c r="F4517" s="1217" t="s">
        <v>820</v>
      </c>
    </row>
    <row r="4518" spans="1:6" ht="20.25">
      <c r="A4518" s="887"/>
      <c r="B4518" s="885"/>
      <c r="C4518" s="885"/>
      <c r="D4518" s="886"/>
      <c r="E4518" s="889">
        <v>-1</v>
      </c>
      <c r="F4518" s="882"/>
    </row>
    <row r="4519" spans="1:6" ht="20.25">
      <c r="A4519" s="887"/>
      <c r="B4519" s="885"/>
      <c r="C4519" s="885"/>
      <c r="D4519" s="886"/>
      <c r="E4519" s="889"/>
      <c r="F4519" s="882"/>
    </row>
    <row r="4520" spans="1:6" ht="20.25">
      <c r="A4520" s="887"/>
      <c r="B4520" s="885"/>
      <c r="C4520" s="888"/>
      <c r="D4520" s="886"/>
      <c r="E4520" s="889"/>
      <c r="F4520" s="882"/>
    </row>
    <row r="4521" spans="1:6" ht="20.25">
      <c r="A4521" s="887"/>
      <c r="B4521" s="885"/>
      <c r="C4521" s="888"/>
      <c r="D4521" s="963"/>
      <c r="E4521" s="889"/>
      <c r="F4521" s="882"/>
    </row>
    <row r="4522" spans="1:6" ht="20.25">
      <c r="A4522" s="887"/>
      <c r="B4522" s="885"/>
      <c r="C4522" s="885"/>
      <c r="D4522" s="963"/>
      <c r="E4522" s="889"/>
      <c r="F4522" s="882"/>
    </row>
    <row r="4523" spans="1:6" ht="20.25">
      <c r="A4523" s="885"/>
      <c r="B4523" s="885"/>
      <c r="C4523" s="885"/>
      <c r="D4523" s="886"/>
      <c r="E4523" s="889"/>
      <c r="F4523" s="882"/>
    </row>
    <row r="4524" spans="1:6" ht="20.25">
      <c r="A4524" s="887"/>
      <c r="B4524" s="885"/>
      <c r="C4524" s="885"/>
      <c r="D4524" s="886"/>
      <c r="E4524" s="889"/>
      <c r="F4524" s="882"/>
    </row>
    <row r="4525" spans="1:6" ht="20.25">
      <c r="A4525" s="887"/>
      <c r="B4525" s="923"/>
      <c r="C4525" s="885"/>
      <c r="D4525" s="956"/>
      <c r="E4525" s="889"/>
      <c r="F4525" s="882"/>
    </row>
    <row r="4526" spans="1:6" ht="20.25">
      <c r="A4526" s="926"/>
      <c r="B4526" s="911"/>
      <c r="C4526" s="910"/>
      <c r="D4526" s="1023"/>
      <c r="E4526" s="889"/>
      <c r="F4526" s="882"/>
    </row>
    <row r="4527" spans="1:6" ht="20.25">
      <c r="A4527" s="926"/>
      <c r="B4527" s="910"/>
      <c r="C4527" s="910"/>
      <c r="D4527" s="910"/>
      <c r="E4527" s="889"/>
    </row>
    <row r="4528" spans="1:6" ht="20.25">
      <c r="A4528" s="885"/>
      <c r="B4528" s="885"/>
      <c r="C4528" s="885"/>
      <c r="D4528" s="886"/>
      <c r="E4528" s="889"/>
    </row>
    <row r="4529" spans="1:5" ht="20.25">
      <c r="A4529" s="885"/>
      <c r="B4529" s="885"/>
      <c r="C4529" s="885"/>
      <c r="D4529" s="886"/>
      <c r="E4529" s="889"/>
    </row>
    <row r="4530" spans="1:5" ht="20.25">
      <c r="A4530" s="887"/>
      <c r="B4530" s="885"/>
      <c r="C4530" s="885"/>
      <c r="D4530" s="886"/>
      <c r="E4530" s="889"/>
    </row>
    <row r="4531" spans="1:5" ht="20.25">
      <c r="A4531" s="887"/>
      <c r="B4531" s="885"/>
      <c r="C4531" s="885"/>
      <c r="D4531" s="886"/>
      <c r="E4531" s="889"/>
    </row>
    <row r="4532" spans="1:5" ht="20.25">
      <c r="A4532" s="887"/>
      <c r="B4532" s="885"/>
      <c r="C4532" s="885"/>
      <c r="D4532" s="886"/>
      <c r="E4532" s="889"/>
    </row>
    <row r="4533" spans="1:5" ht="20.25">
      <c r="A4533" s="885"/>
      <c r="B4533" s="923"/>
      <c r="C4533" s="885"/>
      <c r="D4533" s="924"/>
      <c r="E4533" s="925"/>
    </row>
    <row r="4534" spans="1:5" ht="20.25">
      <c r="A4534" s="885"/>
      <c r="B4534" s="923"/>
      <c r="C4534" s="885"/>
      <c r="D4534" s="924"/>
      <c r="E4534" s="925"/>
    </row>
    <row r="4535" spans="1:5" ht="20.25">
      <c r="A4535" s="885"/>
      <c r="B4535" s="923"/>
      <c r="C4535" s="885"/>
      <c r="D4535" s="924"/>
      <c r="E4535" s="925"/>
    </row>
    <row r="4536" spans="1:5" ht="20.25">
      <c r="A4536" s="885"/>
      <c r="B4536" s="923"/>
      <c r="C4536" s="885"/>
      <c r="D4536" s="924"/>
      <c r="E4536" s="925"/>
    </row>
    <row r="4537" spans="1:5" ht="20.25">
      <c r="A4537" s="885"/>
      <c r="B4537" s="923"/>
      <c r="C4537" s="885"/>
      <c r="D4537" s="924"/>
      <c r="E4537" s="925"/>
    </row>
    <row r="4538" spans="1:5" ht="20.25">
      <c r="A4538" s="885"/>
      <c r="B4538" s="923"/>
      <c r="C4538" s="885"/>
      <c r="D4538" s="924"/>
      <c r="E4538" s="925"/>
    </row>
    <row r="4539" spans="1:5" ht="20.25">
      <c r="A4539" s="885"/>
      <c r="B4539" s="923"/>
      <c r="C4539" s="885"/>
      <c r="D4539" s="924"/>
      <c r="E4539" s="925"/>
    </row>
    <row r="4540" spans="1:5" ht="20.25">
      <c r="A4540" s="926"/>
      <c r="B4540" s="927"/>
      <c r="C4540" s="926"/>
      <c r="D4540" s="928"/>
      <c r="E4540" s="929"/>
    </row>
    <row r="4541" spans="1:5" ht="20.25">
      <c r="A4541" s="913"/>
      <c r="B4541" s="930"/>
      <c r="C4541" s="913"/>
      <c r="D4541" s="928"/>
      <c r="E4541" s="929"/>
    </row>
    <row r="4542" spans="1:5" ht="20.25">
      <c r="A4542" s="931"/>
      <c r="B4542" s="932"/>
      <c r="C4542" s="1238" t="s">
        <v>801</v>
      </c>
      <c r="D4542" s="1239"/>
      <c r="E4542" s="1015">
        <v>1394013</v>
      </c>
    </row>
    <row r="4543" spans="1:5" ht="20.25">
      <c r="A4543" s="934" t="s">
        <v>23</v>
      </c>
      <c r="B4543" s="921"/>
      <c r="C4543" s="921"/>
      <c r="D4543" s="921"/>
      <c r="E4543" s="921"/>
    </row>
    <row r="4544" spans="1:5" ht="20.25">
      <c r="A4544" s="902" t="s">
        <v>0</v>
      </c>
      <c r="B4544" s="921"/>
      <c r="C4544" s="921"/>
      <c r="D4544" s="921"/>
      <c r="E4544" s="921"/>
    </row>
    <row r="4545" spans="1:6" ht="20.25">
      <c r="A4545" s="902" t="s">
        <v>1</v>
      </c>
      <c r="B4545" s="932"/>
      <c r="C4545" s="911"/>
      <c r="D4545" s="911"/>
      <c r="E4545" s="1054"/>
    </row>
    <row r="4546" spans="1:6" ht="20.25">
      <c r="A4546" s="902"/>
      <c r="B4546" s="903"/>
      <c r="C4546" s="903"/>
      <c r="D4546" s="904"/>
      <c r="E4546" s="905"/>
    </row>
    <row r="4547" spans="1:6" ht="20.25">
      <c r="A4547" s="902"/>
      <c r="B4547" s="903"/>
      <c r="C4547" s="902" t="s">
        <v>2</v>
      </c>
      <c r="D4547" s="904"/>
      <c r="E4547" s="904"/>
    </row>
    <row r="4548" spans="1:6" ht="20.25">
      <c r="A4548" s="902" t="s">
        <v>3</v>
      </c>
      <c r="B4548" s="906"/>
      <c r="C4548" s="903"/>
      <c r="D4548" s="905"/>
      <c r="E4548" s="905"/>
    </row>
    <row r="4549" spans="1:6" ht="20.25">
      <c r="A4549" s="904"/>
      <c r="B4549" s="906"/>
      <c r="C4549" s="903"/>
      <c r="D4549" s="905"/>
      <c r="E4549" s="905"/>
    </row>
    <row r="4550" spans="1:6" ht="20.25">
      <c r="A4550" s="904" t="s">
        <v>404</v>
      </c>
      <c r="B4550" s="906"/>
      <c r="C4550" s="903"/>
      <c r="D4550" s="905"/>
      <c r="E4550" s="905"/>
    </row>
    <row r="4551" spans="1:6" ht="20.25">
      <c r="A4551" s="904" t="s">
        <v>5</v>
      </c>
      <c r="B4551" s="907"/>
      <c r="C4551" s="904"/>
      <c r="D4551" s="905"/>
      <c r="E4551" s="905"/>
    </row>
    <row r="4552" spans="1:6" ht="20.25">
      <c r="A4552" s="904" t="s">
        <v>6</v>
      </c>
      <c r="B4552" s="907"/>
      <c r="C4552" s="904"/>
      <c r="D4552" s="905"/>
      <c r="E4552" s="905"/>
    </row>
    <row r="4553" spans="1:6" ht="20.25">
      <c r="A4553" s="908" t="s">
        <v>7</v>
      </c>
      <c r="B4553" s="909" t="s">
        <v>8</v>
      </c>
      <c r="C4553" s="1238" t="s">
        <v>9</v>
      </c>
      <c r="D4553" s="1239"/>
      <c r="E4553" s="908" t="s">
        <v>10</v>
      </c>
    </row>
    <row r="4554" spans="1:6" ht="20.25">
      <c r="A4554" s="910"/>
      <c r="B4554" s="911" t="s">
        <v>11</v>
      </c>
      <c r="C4554" s="908"/>
      <c r="D4554" s="912"/>
      <c r="E4554" s="910" t="s">
        <v>12</v>
      </c>
    </row>
    <row r="4555" spans="1:6" ht="20.25">
      <c r="A4555" s="913"/>
      <c r="B4555" s="914"/>
      <c r="C4555" s="915" t="s">
        <v>13</v>
      </c>
      <c r="D4555" s="916" t="s">
        <v>14</v>
      </c>
      <c r="E4555" s="915"/>
    </row>
    <row r="4556" spans="1:6" ht="20.25">
      <c r="A4556" s="917" t="s">
        <v>405</v>
      </c>
      <c r="B4556" s="885" t="s">
        <v>40</v>
      </c>
      <c r="C4556" s="885" t="s">
        <v>19</v>
      </c>
      <c r="D4556" s="963">
        <v>43069</v>
      </c>
      <c r="E4556" s="1074">
        <v>730000</v>
      </c>
    </row>
    <row r="4557" spans="1:6" ht="20.25">
      <c r="A4557" s="887"/>
      <c r="B4557" s="885" t="s">
        <v>367</v>
      </c>
      <c r="C4557" s="885"/>
      <c r="D4557" s="963">
        <v>43100</v>
      </c>
      <c r="E4557" s="1074">
        <v>-130000</v>
      </c>
    </row>
    <row r="4558" spans="1:6" ht="20.25">
      <c r="A4558" s="887"/>
      <c r="B4558" s="885" t="s">
        <v>18</v>
      </c>
      <c r="C4558" s="885" t="s">
        <v>19</v>
      </c>
      <c r="D4558" s="886">
        <v>43159</v>
      </c>
      <c r="E4558" s="1169">
        <v>1469355</v>
      </c>
    </row>
    <row r="4559" spans="1:6" ht="20.25">
      <c r="A4559" s="887"/>
      <c r="B4559" s="885" t="s">
        <v>73</v>
      </c>
      <c r="C4559" s="885" t="s">
        <v>756</v>
      </c>
      <c r="D4559" s="963">
        <v>43190</v>
      </c>
      <c r="E4559" s="1169">
        <v>-149100</v>
      </c>
      <c r="F4559" s="882"/>
    </row>
    <row r="4560" spans="1:6" ht="20.25">
      <c r="A4560" s="885"/>
      <c r="B4560" s="885" t="s">
        <v>73</v>
      </c>
      <c r="C4560" s="885" t="s">
        <v>756</v>
      </c>
      <c r="D4560" s="963">
        <v>43190</v>
      </c>
      <c r="E4560" s="1169">
        <v>-106000</v>
      </c>
      <c r="F4560" s="882"/>
    </row>
    <row r="4561" spans="1:6" ht="20.25">
      <c r="A4561" s="887"/>
      <c r="B4561" s="885" t="s">
        <v>73</v>
      </c>
      <c r="C4561" s="885" t="s">
        <v>756</v>
      </c>
      <c r="D4561" s="963">
        <v>43190</v>
      </c>
      <c r="E4561" s="1169">
        <v>-80000</v>
      </c>
      <c r="F4561" s="882"/>
    </row>
    <row r="4562" spans="1:6" ht="20.25">
      <c r="A4562" s="887"/>
      <c r="B4562" s="885" t="s">
        <v>73</v>
      </c>
      <c r="C4562" s="885" t="s">
        <v>756</v>
      </c>
      <c r="D4562" s="963">
        <v>43190</v>
      </c>
      <c r="E4562" s="1169">
        <v>-1133355</v>
      </c>
      <c r="F4562" s="882"/>
    </row>
    <row r="4563" spans="1:6" ht="20.25">
      <c r="A4563" s="887"/>
      <c r="B4563" s="885" t="s">
        <v>18</v>
      </c>
      <c r="C4563" s="885" t="s">
        <v>17</v>
      </c>
      <c r="D4563" s="963">
        <v>43174</v>
      </c>
      <c r="E4563" s="1193">
        <v>1162008</v>
      </c>
      <c r="F4563" s="882"/>
    </row>
    <row r="4564" spans="1:6" ht="20.25">
      <c r="A4564" s="887"/>
      <c r="B4564" s="885" t="s">
        <v>73</v>
      </c>
      <c r="C4564" s="885" t="s">
        <v>756</v>
      </c>
      <c r="D4564" s="963">
        <v>43190</v>
      </c>
      <c r="E4564" s="1193">
        <v>-780000</v>
      </c>
      <c r="F4564" s="882"/>
    </row>
    <row r="4565" spans="1:6" ht="20.25">
      <c r="A4565" s="926"/>
      <c r="B4565" s="885" t="s">
        <v>73</v>
      </c>
      <c r="C4565" s="885" t="s">
        <v>756</v>
      </c>
      <c r="D4565" s="963">
        <v>43190</v>
      </c>
      <c r="E4565" s="1193">
        <v>-149500</v>
      </c>
      <c r="F4565" s="882"/>
    </row>
    <row r="4566" spans="1:6" ht="20.25">
      <c r="A4566" s="926"/>
      <c r="B4566" s="885" t="s">
        <v>73</v>
      </c>
      <c r="C4566" s="885" t="s">
        <v>756</v>
      </c>
      <c r="D4566" s="963">
        <v>43190</v>
      </c>
      <c r="E4566" s="1193">
        <v>-222008</v>
      </c>
      <c r="F4566" s="882"/>
    </row>
    <row r="4567" spans="1:6" ht="20.25">
      <c r="A4567" s="887"/>
      <c r="B4567" s="885" t="s">
        <v>18</v>
      </c>
      <c r="C4567" s="885" t="s">
        <v>19</v>
      </c>
      <c r="D4567" s="963">
        <v>43190</v>
      </c>
      <c r="E4567" s="1223">
        <v>1249479</v>
      </c>
      <c r="F4567" s="882"/>
    </row>
    <row r="4568" spans="1:6" ht="20.25">
      <c r="A4568" s="885"/>
      <c r="B4568" s="885" t="s">
        <v>73</v>
      </c>
      <c r="C4568" s="885" t="s">
        <v>767</v>
      </c>
      <c r="D4568" s="886">
        <v>43220</v>
      </c>
      <c r="E4568" s="1224">
        <v>-888000</v>
      </c>
      <c r="F4568" s="882"/>
    </row>
    <row r="4569" spans="1:6" ht="20.25">
      <c r="A4569" s="885"/>
      <c r="B4569" s="885" t="s">
        <v>73</v>
      </c>
      <c r="C4569" s="885" t="s">
        <v>767</v>
      </c>
      <c r="D4569" s="886">
        <v>43220</v>
      </c>
      <c r="E4569" s="1224">
        <v>-145100</v>
      </c>
      <c r="F4569" s="882"/>
    </row>
    <row r="4570" spans="1:6" ht="20.25">
      <c r="A4570" s="887"/>
      <c r="B4570" s="885" t="s">
        <v>73</v>
      </c>
      <c r="C4570" s="885" t="s">
        <v>767</v>
      </c>
      <c r="D4570" s="886">
        <v>43220</v>
      </c>
      <c r="E4570" s="1223">
        <v>-214500</v>
      </c>
      <c r="F4570" s="882"/>
    </row>
    <row r="4571" spans="1:6" ht="20.25">
      <c r="A4571" s="885"/>
      <c r="B4571" s="885" t="s">
        <v>73</v>
      </c>
      <c r="C4571" s="885" t="s">
        <v>811</v>
      </c>
      <c r="D4571" s="886">
        <v>43250</v>
      </c>
      <c r="E4571" s="1225">
        <v>-1386079</v>
      </c>
      <c r="F4571" s="882"/>
    </row>
    <row r="4572" spans="1:6" ht="20.25">
      <c r="A4572" s="885"/>
      <c r="B4572" s="885" t="s">
        <v>18</v>
      </c>
      <c r="C4572" s="885" t="s">
        <v>19</v>
      </c>
      <c r="D4572" s="886">
        <v>43235</v>
      </c>
      <c r="E4572" s="1225">
        <v>1452680</v>
      </c>
      <c r="F4572" s="882"/>
    </row>
    <row r="4573" spans="1:6" ht="21">
      <c r="A4573" s="887"/>
      <c r="B4573" s="885" t="s">
        <v>18</v>
      </c>
      <c r="C4573" s="885" t="s">
        <v>17</v>
      </c>
      <c r="D4573" s="886">
        <v>43250</v>
      </c>
      <c r="E4573" s="1074">
        <v>1050816</v>
      </c>
      <c r="F4573" s="1217" t="s">
        <v>820</v>
      </c>
    </row>
    <row r="4574" spans="1:6" ht="20.25">
      <c r="A4574" s="887"/>
      <c r="B4574" s="885"/>
      <c r="C4574" s="885"/>
      <c r="D4574" s="886"/>
      <c r="E4574" s="889"/>
      <c r="F4574" s="882"/>
    </row>
    <row r="4575" spans="1:6" ht="20.25">
      <c r="A4575" s="885"/>
      <c r="B4575" s="923"/>
      <c r="C4575" s="885"/>
      <c r="D4575" s="924"/>
      <c r="E4575" s="925"/>
    </row>
    <row r="4576" spans="1:6" ht="20.25">
      <c r="A4576" s="885"/>
      <c r="B4576" s="923"/>
      <c r="C4576" s="885"/>
      <c r="D4576" s="924"/>
      <c r="E4576" s="925"/>
    </row>
    <row r="4577" spans="1:5" ht="20.25">
      <c r="A4577" s="885"/>
      <c r="B4577" s="923"/>
      <c r="C4577" s="885"/>
      <c r="D4577" s="924"/>
      <c r="E4577" s="925"/>
    </row>
    <row r="4578" spans="1:5" ht="20.25">
      <c r="A4578" s="885"/>
      <c r="B4578" s="923"/>
      <c r="C4578" s="885"/>
      <c r="D4578" s="924"/>
      <c r="E4578" s="925"/>
    </row>
    <row r="4579" spans="1:5" ht="20.25">
      <c r="A4579" s="885"/>
      <c r="B4579" s="923"/>
      <c r="C4579" s="885"/>
      <c r="D4579" s="924"/>
      <c r="E4579" s="925"/>
    </row>
    <row r="4580" spans="1:5" ht="20.25">
      <c r="A4580" s="885"/>
      <c r="B4580" s="923"/>
      <c r="C4580" s="885"/>
      <c r="D4580" s="924"/>
      <c r="E4580" s="925"/>
    </row>
    <row r="4581" spans="1:5" ht="20.25">
      <c r="A4581" s="926"/>
      <c r="B4581" s="927"/>
      <c r="C4581" s="926"/>
      <c r="D4581" s="928"/>
      <c r="E4581" s="929"/>
    </row>
    <row r="4582" spans="1:5" ht="20.25">
      <c r="A4582" s="913"/>
      <c r="B4582" s="930"/>
      <c r="C4582" s="913"/>
      <c r="D4582" s="928"/>
      <c r="E4582" s="929"/>
    </row>
    <row r="4583" spans="1:5" ht="20.25">
      <c r="A4583" s="931"/>
      <c r="B4583" s="932"/>
      <c r="C4583" s="1238" t="s">
        <v>801</v>
      </c>
      <c r="D4583" s="1239"/>
      <c r="E4583" s="1015">
        <v>1730696</v>
      </c>
    </row>
    <row r="4584" spans="1:5" ht="20.25">
      <c r="A4584" s="934" t="s">
        <v>23</v>
      </c>
      <c r="B4584" s="921"/>
      <c r="C4584" s="921"/>
      <c r="D4584" s="921"/>
      <c r="E4584" s="921"/>
    </row>
    <row r="4585" spans="1:5" ht="20.25">
      <c r="A4585" s="902" t="s">
        <v>0</v>
      </c>
      <c r="B4585" s="921"/>
      <c r="C4585" s="921"/>
      <c r="D4585" s="921"/>
      <c r="E4585" s="921"/>
    </row>
    <row r="4586" spans="1:5" ht="20.25">
      <c r="A4586" s="902" t="s">
        <v>1</v>
      </c>
      <c r="B4586" s="932"/>
      <c r="C4586" s="911"/>
      <c r="D4586" s="911"/>
      <c r="E4586" s="1054"/>
    </row>
    <row r="4587" spans="1:5" ht="20.25">
      <c r="A4587" s="902"/>
      <c r="B4587" s="903"/>
      <c r="C4587" s="903"/>
      <c r="D4587" s="904"/>
      <c r="E4587" s="905"/>
    </row>
    <row r="4588" spans="1:5" ht="20.25">
      <c r="A4588" s="902"/>
      <c r="B4588" s="903"/>
      <c r="C4588" s="902" t="s">
        <v>2</v>
      </c>
      <c r="D4588" s="904"/>
      <c r="E4588" s="904"/>
    </row>
    <row r="4589" spans="1:5" ht="20.25">
      <c r="A4589" s="902" t="s">
        <v>3</v>
      </c>
      <c r="B4589" s="906"/>
      <c r="C4589" s="903"/>
      <c r="D4589" s="905"/>
      <c r="E4589" s="905"/>
    </row>
    <row r="4590" spans="1:5" ht="20.25">
      <c r="A4590" s="904"/>
      <c r="B4590" s="906"/>
      <c r="C4590" s="903"/>
      <c r="D4590" s="905"/>
      <c r="E4590" s="905"/>
    </row>
    <row r="4591" spans="1:5" ht="20.25">
      <c r="A4591" s="904" t="s">
        <v>406</v>
      </c>
      <c r="B4591" s="906"/>
      <c r="C4591" s="903"/>
      <c r="D4591" s="905"/>
      <c r="E4591" s="905"/>
    </row>
    <row r="4592" spans="1:5" ht="20.25">
      <c r="A4592" s="904" t="s">
        <v>5</v>
      </c>
      <c r="B4592" s="907"/>
      <c r="C4592" s="904"/>
      <c r="D4592" s="905"/>
      <c r="E4592" s="905"/>
    </row>
    <row r="4593" spans="1:5" ht="20.25">
      <c r="A4593" s="904" t="s">
        <v>6</v>
      </c>
      <c r="B4593" s="907"/>
      <c r="C4593" s="904"/>
      <c r="D4593" s="905"/>
      <c r="E4593" s="905"/>
    </row>
    <row r="4594" spans="1:5" ht="20.25">
      <c r="A4594" s="908" t="s">
        <v>7</v>
      </c>
      <c r="B4594" s="909" t="s">
        <v>8</v>
      </c>
      <c r="C4594" s="1238" t="s">
        <v>9</v>
      </c>
      <c r="D4594" s="1239"/>
      <c r="E4594" s="908" t="s">
        <v>10</v>
      </c>
    </row>
    <row r="4595" spans="1:5" ht="20.25">
      <c r="A4595" s="910"/>
      <c r="B4595" s="911" t="s">
        <v>11</v>
      </c>
      <c r="C4595" s="908"/>
      <c r="D4595" s="912"/>
      <c r="E4595" s="910" t="s">
        <v>12</v>
      </c>
    </row>
    <row r="4596" spans="1:5" ht="20.25">
      <c r="A4596" s="913"/>
      <c r="B4596" s="914"/>
      <c r="C4596" s="915" t="s">
        <v>13</v>
      </c>
      <c r="D4596" s="916" t="s">
        <v>14</v>
      </c>
      <c r="E4596" s="915"/>
    </row>
    <row r="4597" spans="1:5" ht="20.25">
      <c r="A4597" s="917" t="s">
        <v>407</v>
      </c>
      <c r="B4597" s="885" t="s">
        <v>18</v>
      </c>
      <c r="C4597" s="885" t="s">
        <v>19</v>
      </c>
      <c r="D4597" s="963">
        <v>43190</v>
      </c>
      <c r="E4597" s="889">
        <v>212772</v>
      </c>
    </row>
    <row r="4598" spans="1:5" ht="20.25">
      <c r="A4598" s="885"/>
      <c r="B4598" s="885"/>
      <c r="C4598" s="885"/>
      <c r="D4598" s="963"/>
      <c r="E4598" s="889"/>
    </row>
    <row r="4599" spans="1:5" ht="20.25">
      <c r="A4599" s="887"/>
      <c r="B4599" s="885"/>
      <c r="C4599" s="885"/>
      <c r="D4599" s="963"/>
      <c r="E4599" s="889"/>
    </row>
    <row r="4600" spans="1:5" ht="20.25">
      <c r="A4600" s="887"/>
      <c r="B4600" s="885"/>
      <c r="C4600" s="885"/>
      <c r="D4600" s="886"/>
      <c r="E4600" s="889"/>
    </row>
    <row r="4601" spans="1:5" ht="20.25">
      <c r="A4601" s="887"/>
      <c r="B4601" s="885"/>
      <c r="C4601" s="885"/>
      <c r="D4601" s="963"/>
      <c r="E4601" s="889"/>
    </row>
    <row r="4602" spans="1:5" ht="20.25">
      <c r="A4602" s="887"/>
      <c r="B4602" s="885"/>
      <c r="C4602" s="888"/>
      <c r="D4602" s="886"/>
      <c r="E4602" s="889"/>
    </row>
    <row r="4603" spans="1:5" ht="20.25">
      <c r="A4603" s="887"/>
      <c r="B4603" s="885"/>
      <c r="C4603" s="888"/>
      <c r="D4603" s="963"/>
      <c r="E4603" s="889"/>
    </row>
    <row r="4604" spans="1:5" ht="20.25">
      <c r="A4604" s="887"/>
      <c r="B4604" s="885"/>
      <c r="C4604" s="885"/>
      <c r="D4604" s="886"/>
      <c r="E4604" s="889"/>
    </row>
    <row r="4605" spans="1:5" ht="20.25">
      <c r="A4605" s="885"/>
      <c r="B4605" s="885"/>
      <c r="C4605" s="885"/>
      <c r="D4605" s="886"/>
      <c r="E4605" s="889"/>
    </row>
    <row r="4606" spans="1:5" ht="20.25">
      <c r="A4606" s="887"/>
      <c r="B4606" s="885"/>
      <c r="C4606" s="885"/>
      <c r="D4606" s="886"/>
      <c r="E4606" s="889"/>
    </row>
    <row r="4607" spans="1:5" ht="20.25">
      <c r="A4607" s="887"/>
      <c r="B4607" s="923"/>
      <c r="C4607" s="885"/>
      <c r="D4607" s="956"/>
      <c r="E4607" s="889"/>
    </row>
    <row r="4608" spans="1:5" ht="20.25">
      <c r="A4608" s="926"/>
      <c r="B4608" s="911"/>
      <c r="C4608" s="910"/>
      <c r="D4608" s="1023"/>
      <c r="E4608" s="889"/>
    </row>
    <row r="4609" spans="1:6" ht="20.25">
      <c r="A4609" s="926"/>
      <c r="B4609" s="910"/>
      <c r="C4609" s="910"/>
      <c r="D4609" s="910"/>
      <c r="E4609" s="889"/>
    </row>
    <row r="4610" spans="1:6" ht="20.25">
      <c r="A4610" s="885"/>
      <c r="B4610" s="885"/>
      <c r="C4610" s="885"/>
      <c r="D4610" s="886"/>
      <c r="E4610" s="889"/>
    </row>
    <row r="4611" spans="1:6" ht="20.25">
      <c r="A4611" s="885"/>
      <c r="B4611" s="885"/>
      <c r="C4611" s="885"/>
      <c r="D4611" s="886"/>
      <c r="E4611" s="889"/>
    </row>
    <row r="4612" spans="1:6" ht="20.25">
      <c r="A4612" s="887"/>
      <c r="B4612" s="885"/>
      <c r="C4612" s="885"/>
      <c r="D4612" s="886"/>
      <c r="E4612" s="889"/>
    </row>
    <row r="4613" spans="1:6" ht="20.25">
      <c r="A4613" s="887"/>
      <c r="B4613" s="885"/>
      <c r="C4613" s="885"/>
      <c r="D4613" s="886"/>
      <c r="E4613" s="889"/>
    </row>
    <row r="4614" spans="1:6" ht="20.25">
      <c r="A4614" s="887"/>
      <c r="B4614" s="885"/>
      <c r="C4614" s="885"/>
      <c r="D4614" s="886"/>
      <c r="E4614" s="889"/>
    </row>
    <row r="4615" spans="1:6" ht="20.25">
      <c r="A4615" s="885"/>
      <c r="B4615" s="923"/>
      <c r="C4615" s="885"/>
      <c r="D4615" s="924"/>
      <c r="E4615" s="925"/>
    </row>
    <row r="4616" spans="1:6" ht="20.25">
      <c r="A4616" s="885"/>
      <c r="B4616" s="923"/>
      <c r="C4616" s="885"/>
      <c r="D4616" s="924"/>
      <c r="E4616" s="925"/>
    </row>
    <row r="4617" spans="1:6" ht="20.25">
      <c r="A4617" s="885"/>
      <c r="B4617" s="923"/>
      <c r="C4617" s="885"/>
      <c r="D4617" s="924"/>
      <c r="E4617" s="925"/>
    </row>
    <row r="4618" spans="1:6" ht="20.25">
      <c r="A4618" s="885"/>
      <c r="B4618" s="923"/>
      <c r="C4618" s="885"/>
      <c r="D4618" s="924"/>
      <c r="E4618" s="925"/>
    </row>
    <row r="4619" spans="1:6" ht="20.25">
      <c r="A4619" s="885"/>
      <c r="B4619" s="923"/>
      <c r="C4619" s="885"/>
      <c r="D4619" s="924"/>
      <c r="E4619" s="925"/>
    </row>
    <row r="4620" spans="1:6" ht="20.25">
      <c r="A4620" s="885"/>
      <c r="B4620" s="923"/>
      <c r="C4620" s="885"/>
      <c r="D4620" s="924"/>
      <c r="E4620" s="925"/>
    </row>
    <row r="4621" spans="1:6" ht="20.25">
      <c r="A4621" s="885"/>
      <c r="B4621" s="923"/>
      <c r="C4621" s="885"/>
      <c r="D4621" s="924"/>
      <c r="E4621" s="925"/>
    </row>
    <row r="4622" spans="1:6" ht="20.25">
      <c r="A4622" s="926"/>
      <c r="B4622" s="927"/>
      <c r="C4622" s="926"/>
      <c r="D4622" s="928"/>
      <c r="E4622" s="929"/>
    </row>
    <row r="4623" spans="1:6" ht="20.25">
      <c r="A4623" s="913"/>
      <c r="B4623" s="930"/>
      <c r="C4623" s="913"/>
      <c r="D4623" s="928"/>
      <c r="E4623" s="929"/>
      <c r="F4623" s="882"/>
    </row>
    <row r="4624" spans="1:6" ht="20.25">
      <c r="A4624" s="931"/>
      <c r="B4624" s="932"/>
      <c r="C4624" s="1238" t="s">
        <v>801</v>
      </c>
      <c r="D4624" s="1239"/>
      <c r="E4624" s="1015">
        <v>212772</v>
      </c>
      <c r="F4624" s="882"/>
    </row>
    <row r="4625" spans="1:8" ht="20.25">
      <c r="A4625" s="934" t="s">
        <v>23</v>
      </c>
      <c r="B4625" s="921"/>
      <c r="C4625" s="921"/>
      <c r="D4625" s="921"/>
      <c r="E4625" s="921"/>
      <c r="F4625" s="882"/>
    </row>
    <row r="4626" spans="1:8" ht="20.25">
      <c r="A4626" s="902" t="s">
        <v>0</v>
      </c>
      <c r="B4626" s="921"/>
      <c r="C4626" s="921"/>
      <c r="D4626" s="921"/>
      <c r="E4626" s="921"/>
      <c r="F4626" s="882"/>
    </row>
    <row r="4627" spans="1:8" ht="20.25">
      <c r="A4627" s="902" t="s">
        <v>1</v>
      </c>
      <c r="B4627" s="932"/>
      <c r="C4627" s="911"/>
      <c r="D4627" s="911"/>
      <c r="E4627" s="1054"/>
      <c r="F4627" s="882"/>
    </row>
    <row r="4628" spans="1:8" ht="20.25">
      <c r="A4628" s="902"/>
      <c r="B4628" s="903"/>
      <c r="C4628" s="903"/>
      <c r="D4628" s="904"/>
      <c r="E4628" s="905"/>
      <c r="F4628" s="882"/>
    </row>
    <row r="4629" spans="1:8" ht="20.25">
      <c r="A4629" s="902"/>
      <c r="B4629" s="903"/>
      <c r="C4629" s="902" t="s">
        <v>2</v>
      </c>
      <c r="D4629" s="904"/>
      <c r="E4629" s="904"/>
      <c r="F4629" s="882"/>
    </row>
    <row r="4630" spans="1:8" ht="20.25">
      <c r="A4630" s="902" t="s">
        <v>3</v>
      </c>
      <c r="B4630" s="906"/>
      <c r="C4630" s="903"/>
      <c r="D4630" s="905"/>
      <c r="E4630" s="905"/>
      <c r="F4630" s="882"/>
    </row>
    <row r="4631" spans="1:8" ht="20.25">
      <c r="A4631" s="904"/>
      <c r="B4631" s="906"/>
      <c r="C4631" s="903"/>
      <c r="D4631" s="905"/>
      <c r="E4631" s="905"/>
      <c r="F4631" s="882"/>
    </row>
    <row r="4632" spans="1:8" ht="20.25">
      <c r="A4632" s="904" t="s">
        <v>408</v>
      </c>
      <c r="B4632" s="906"/>
      <c r="C4632" s="903"/>
      <c r="D4632" s="905"/>
      <c r="E4632" s="905"/>
      <c r="F4632" s="882"/>
    </row>
    <row r="4633" spans="1:8" ht="20.25">
      <c r="A4633" s="904" t="s">
        <v>5</v>
      </c>
      <c r="B4633" s="907"/>
      <c r="C4633" s="904"/>
      <c r="D4633" s="905"/>
      <c r="E4633" s="905"/>
      <c r="F4633" s="882"/>
    </row>
    <row r="4634" spans="1:8" ht="20.25">
      <c r="A4634" s="904" t="s">
        <v>6</v>
      </c>
      <c r="B4634" s="907"/>
      <c r="C4634" s="904"/>
      <c r="D4634" s="905"/>
      <c r="E4634" s="905"/>
      <c r="F4634" s="882"/>
    </row>
    <row r="4635" spans="1:8" ht="20.25">
      <c r="A4635" s="908" t="s">
        <v>7</v>
      </c>
      <c r="B4635" s="909" t="s">
        <v>8</v>
      </c>
      <c r="C4635" s="1238" t="s">
        <v>9</v>
      </c>
      <c r="D4635" s="1239"/>
      <c r="E4635" s="908" t="s">
        <v>10</v>
      </c>
      <c r="F4635" s="882"/>
    </row>
    <row r="4636" spans="1:8" ht="20.25">
      <c r="A4636" s="910"/>
      <c r="B4636" s="911" t="s">
        <v>11</v>
      </c>
      <c r="C4636" s="908"/>
      <c r="D4636" s="912"/>
      <c r="E4636" s="910" t="s">
        <v>12</v>
      </c>
      <c r="F4636" s="882"/>
    </row>
    <row r="4637" spans="1:8" ht="20.25">
      <c r="A4637" s="913"/>
      <c r="B4637" s="914"/>
      <c r="C4637" s="915" t="s">
        <v>13</v>
      </c>
      <c r="D4637" s="916" t="s">
        <v>14</v>
      </c>
      <c r="E4637" s="915"/>
      <c r="F4637" s="882"/>
    </row>
    <row r="4638" spans="1:8" ht="21">
      <c r="A4638" s="917" t="s">
        <v>409</v>
      </c>
      <c r="B4638" s="885" t="s">
        <v>18</v>
      </c>
      <c r="C4638" s="885" t="s">
        <v>19</v>
      </c>
      <c r="D4638" s="963">
        <v>43220</v>
      </c>
      <c r="E4638" s="889">
        <v>291837</v>
      </c>
      <c r="F4638" s="1217" t="s">
        <v>820</v>
      </c>
    </row>
    <row r="4639" spans="1:8" ht="21">
      <c r="A4639" s="885"/>
      <c r="B4639" s="885" t="s">
        <v>18</v>
      </c>
      <c r="C4639" s="885" t="s">
        <v>17</v>
      </c>
      <c r="D4639" s="963">
        <v>43235</v>
      </c>
      <c r="E4639" s="889">
        <v>621243</v>
      </c>
      <c r="F4639" s="1217" t="s">
        <v>820</v>
      </c>
      <c r="G4639" s="1212"/>
      <c r="H4639" s="1212"/>
    </row>
    <row r="4640" spans="1:8" ht="21">
      <c r="A4640" s="885"/>
      <c r="B4640" s="885" t="s">
        <v>18</v>
      </c>
      <c r="C4640" s="885" t="s">
        <v>19</v>
      </c>
      <c r="D4640" s="963">
        <v>43250</v>
      </c>
      <c r="E4640" s="889">
        <v>551222</v>
      </c>
      <c r="F4640" s="1217"/>
      <c r="G4640" s="1212"/>
      <c r="H4640" s="1212"/>
    </row>
    <row r="4641" spans="1:8" ht="20.25">
      <c r="A4641" s="887"/>
      <c r="B4641" s="885"/>
      <c r="C4641" s="885"/>
      <c r="D4641" s="963"/>
      <c r="E4641" s="889">
        <v>3</v>
      </c>
      <c r="F4641" s="882"/>
      <c r="G4641" s="882"/>
      <c r="H4641" s="882"/>
    </row>
    <row r="4642" spans="1:8" ht="20.25">
      <c r="A4642" s="887"/>
      <c r="B4642" s="885"/>
      <c r="C4642" s="885"/>
      <c r="D4642" s="886"/>
      <c r="E4642" s="889"/>
      <c r="F4642" s="882"/>
      <c r="G4642" s="882"/>
      <c r="H4642" s="882"/>
    </row>
    <row r="4643" spans="1:8" ht="20.25">
      <c r="A4643" s="887"/>
      <c r="B4643" s="885"/>
      <c r="C4643" s="888"/>
      <c r="D4643" s="886"/>
      <c r="E4643" s="889"/>
      <c r="F4643" s="882"/>
      <c r="G4643" s="882"/>
      <c r="H4643" s="882"/>
    </row>
    <row r="4644" spans="1:8" ht="20.25">
      <c r="A4644" s="887"/>
      <c r="B4644" s="885"/>
      <c r="C4644" s="888"/>
      <c r="D4644" s="963"/>
      <c r="E4644" s="889"/>
      <c r="F4644" s="882"/>
      <c r="G4644" s="882"/>
      <c r="H4644" s="882"/>
    </row>
    <row r="4645" spans="1:8" ht="20.25">
      <c r="A4645" s="887"/>
      <c r="B4645" s="885"/>
      <c r="C4645" s="885"/>
      <c r="D4645" s="963"/>
      <c r="E4645" s="889"/>
      <c r="F4645" s="882"/>
      <c r="G4645" s="882"/>
      <c r="H4645" s="882"/>
    </row>
    <row r="4646" spans="1:8" ht="20.25">
      <c r="A4646" s="885"/>
      <c r="B4646" s="885"/>
      <c r="C4646" s="885"/>
      <c r="D4646" s="963"/>
      <c r="E4646" s="889"/>
      <c r="F4646" s="882"/>
      <c r="G4646" s="882"/>
      <c r="H4646" s="882"/>
    </row>
    <row r="4647" spans="1:8" ht="20.25">
      <c r="A4647" s="887"/>
      <c r="B4647" s="885"/>
      <c r="C4647" s="885"/>
      <c r="D4647" s="963"/>
      <c r="E4647" s="889"/>
      <c r="F4647" s="882"/>
      <c r="G4647" s="882"/>
      <c r="H4647" s="882"/>
    </row>
    <row r="4648" spans="1:8" ht="20.25">
      <c r="A4648" s="887"/>
      <c r="B4648" s="923"/>
      <c r="C4648" s="885"/>
      <c r="D4648" s="956"/>
      <c r="E4648" s="889"/>
      <c r="F4648" s="882"/>
      <c r="G4648" s="882"/>
      <c r="H4648" s="882"/>
    </row>
    <row r="4649" spans="1:8" ht="20.25">
      <c r="A4649" s="926"/>
      <c r="B4649" s="911"/>
      <c r="C4649" s="910"/>
      <c r="D4649" s="1023"/>
      <c r="E4649" s="889"/>
      <c r="F4649" s="882"/>
      <c r="G4649" s="882"/>
      <c r="H4649" s="882"/>
    </row>
    <row r="4650" spans="1:8" ht="20.25">
      <c r="A4650" s="926"/>
      <c r="B4650" s="910"/>
      <c r="C4650" s="910"/>
      <c r="D4650" s="910"/>
      <c r="E4650" s="889"/>
      <c r="F4650" s="882"/>
      <c r="G4650" s="882"/>
      <c r="H4650" s="882"/>
    </row>
    <row r="4651" spans="1:8" ht="20.25">
      <c r="A4651" s="885"/>
      <c r="B4651" s="885"/>
      <c r="C4651" s="885"/>
      <c r="D4651" s="886"/>
      <c r="E4651" s="889"/>
      <c r="F4651" s="882"/>
      <c r="G4651" s="882"/>
      <c r="H4651" s="882"/>
    </row>
    <row r="4652" spans="1:8" ht="20.25">
      <c r="A4652" s="885"/>
      <c r="B4652" s="885"/>
      <c r="C4652" s="885"/>
      <c r="D4652" s="886"/>
      <c r="E4652" s="889"/>
      <c r="F4652" s="882"/>
      <c r="G4652" s="882"/>
      <c r="H4652" s="882"/>
    </row>
    <row r="4653" spans="1:8" ht="20.25">
      <c r="A4653" s="887"/>
      <c r="B4653" s="885"/>
      <c r="C4653" s="885"/>
      <c r="D4653" s="886"/>
      <c r="E4653" s="889"/>
      <c r="F4653" s="882"/>
      <c r="G4653" s="882"/>
      <c r="H4653" s="882"/>
    </row>
    <row r="4654" spans="1:8" ht="20.25">
      <c r="A4654" s="887"/>
      <c r="B4654" s="885"/>
      <c r="C4654" s="885"/>
      <c r="D4654" s="886"/>
      <c r="E4654" s="889"/>
      <c r="F4654" s="882"/>
      <c r="G4654" s="882"/>
      <c r="H4654" s="882"/>
    </row>
    <row r="4655" spans="1:8" ht="20.25">
      <c r="A4655" s="887"/>
      <c r="B4655" s="885"/>
      <c r="C4655" s="885"/>
      <c r="D4655" s="886"/>
      <c r="E4655" s="889"/>
    </row>
    <row r="4656" spans="1:8" ht="20.25">
      <c r="A4656" s="885"/>
      <c r="B4656" s="923"/>
      <c r="C4656" s="885"/>
      <c r="D4656" s="924"/>
      <c r="E4656" s="925"/>
    </row>
    <row r="4657" spans="1:6" ht="20.25">
      <c r="A4657" s="885"/>
      <c r="B4657" s="923"/>
      <c r="C4657" s="885"/>
      <c r="D4657" s="924"/>
      <c r="E4657" s="925"/>
    </row>
    <row r="4658" spans="1:6" ht="20.25">
      <c r="A4658" s="885"/>
      <c r="B4658" s="923"/>
      <c r="C4658" s="885"/>
      <c r="D4658" s="924"/>
      <c r="E4658" s="925"/>
    </row>
    <row r="4659" spans="1:6" ht="20.25">
      <c r="A4659" s="885"/>
      <c r="B4659" s="923"/>
      <c r="C4659" s="885"/>
      <c r="D4659" s="924"/>
      <c r="E4659" s="925"/>
    </row>
    <row r="4660" spans="1:6" ht="20.25">
      <c r="A4660" s="885"/>
      <c r="B4660" s="923"/>
      <c r="C4660" s="885"/>
      <c r="D4660" s="924"/>
      <c r="E4660" s="925"/>
    </row>
    <row r="4661" spans="1:6" ht="20.25">
      <c r="A4661" s="885"/>
      <c r="B4661" s="923"/>
      <c r="C4661" s="885"/>
      <c r="D4661" s="924" t="s">
        <v>29</v>
      </c>
      <c r="E4661" s="925"/>
    </row>
    <row r="4662" spans="1:6" ht="20.25">
      <c r="A4662" s="885"/>
      <c r="B4662" s="923"/>
      <c r="C4662" s="885"/>
      <c r="D4662" s="924"/>
      <c r="E4662" s="925"/>
    </row>
    <row r="4663" spans="1:6" ht="20.25">
      <c r="A4663" s="926"/>
      <c r="B4663" s="927"/>
      <c r="C4663" s="926"/>
      <c r="D4663" s="928"/>
      <c r="E4663" s="929"/>
    </row>
    <row r="4664" spans="1:6" ht="20.25">
      <c r="A4664" s="913"/>
      <c r="B4664" s="930"/>
      <c r="C4664" s="913"/>
      <c r="D4664" s="928"/>
      <c r="E4664" s="929"/>
    </row>
    <row r="4665" spans="1:6" ht="20.25">
      <c r="A4665" s="931"/>
      <c r="B4665" s="932"/>
      <c r="C4665" s="1238" t="s">
        <v>801</v>
      </c>
      <c r="D4665" s="1239"/>
      <c r="E4665" s="1015">
        <v>1464305</v>
      </c>
    </row>
    <row r="4666" spans="1:6" ht="20.25">
      <c r="A4666" s="934" t="s">
        <v>23</v>
      </c>
      <c r="B4666" s="921"/>
      <c r="C4666" s="921"/>
      <c r="D4666" s="921"/>
      <c r="E4666" s="921"/>
    </row>
    <row r="4667" spans="1:6" ht="20.25">
      <c r="A4667" s="902" t="s">
        <v>0</v>
      </c>
      <c r="B4667" s="921"/>
      <c r="C4667" s="921"/>
      <c r="D4667" s="921"/>
      <c r="E4667" s="921"/>
    </row>
    <row r="4668" spans="1:6" ht="20.25">
      <c r="A4668" s="902" t="s">
        <v>1</v>
      </c>
      <c r="B4668" s="932"/>
      <c r="C4668" s="911"/>
      <c r="D4668" s="911"/>
      <c r="E4668" s="1054"/>
    </row>
    <row r="4669" spans="1:6" ht="20.25">
      <c r="A4669" s="902"/>
      <c r="B4669" s="903"/>
      <c r="C4669" s="903"/>
      <c r="D4669" s="904"/>
      <c r="E4669" s="905"/>
    </row>
    <row r="4670" spans="1:6" ht="20.25">
      <c r="A4670" s="902"/>
      <c r="B4670" s="903"/>
      <c r="C4670" s="902" t="s">
        <v>2</v>
      </c>
      <c r="D4670" s="904"/>
      <c r="E4670" s="904"/>
    </row>
    <row r="4671" spans="1:6" ht="20.25">
      <c r="A4671" s="902" t="s">
        <v>3</v>
      </c>
      <c r="B4671" s="906"/>
      <c r="C4671" s="903"/>
      <c r="D4671" s="905"/>
      <c r="E4671" s="905"/>
      <c r="F4671" s="882"/>
    </row>
    <row r="4672" spans="1:6" ht="20.25">
      <c r="A4672" s="904"/>
      <c r="B4672" s="906"/>
      <c r="C4672" s="903"/>
      <c r="D4672" s="905"/>
      <c r="E4672" s="905"/>
      <c r="F4672" s="882"/>
    </row>
    <row r="4673" spans="1:6" ht="20.25">
      <c r="A4673" s="904" t="s">
        <v>410</v>
      </c>
      <c r="B4673" s="906"/>
      <c r="C4673" s="903"/>
      <c r="D4673" s="905"/>
      <c r="E4673" s="905"/>
      <c r="F4673" s="882"/>
    </row>
    <row r="4674" spans="1:6" ht="20.25">
      <c r="A4674" s="904" t="s">
        <v>5</v>
      </c>
      <c r="B4674" s="907"/>
      <c r="C4674" s="904"/>
      <c r="D4674" s="905"/>
      <c r="E4674" s="905"/>
      <c r="F4674" s="882"/>
    </row>
    <row r="4675" spans="1:6" ht="20.25">
      <c r="A4675" s="904" t="s">
        <v>6</v>
      </c>
      <c r="B4675" s="907"/>
      <c r="C4675" s="904"/>
      <c r="D4675" s="905"/>
      <c r="E4675" s="905"/>
      <c r="F4675" s="882"/>
    </row>
    <row r="4676" spans="1:6" ht="20.25">
      <c r="A4676" s="908" t="s">
        <v>7</v>
      </c>
      <c r="B4676" s="909" t="s">
        <v>8</v>
      </c>
      <c r="C4676" s="1238" t="s">
        <v>9</v>
      </c>
      <c r="D4676" s="1239"/>
      <c r="E4676" s="908" t="s">
        <v>10</v>
      </c>
      <c r="F4676" s="882"/>
    </row>
    <row r="4677" spans="1:6" ht="20.25">
      <c r="A4677" s="910"/>
      <c r="B4677" s="911" t="s">
        <v>11</v>
      </c>
      <c r="C4677" s="908"/>
      <c r="D4677" s="912"/>
      <c r="E4677" s="910" t="s">
        <v>12</v>
      </c>
      <c r="F4677" s="882"/>
    </row>
    <row r="4678" spans="1:6" ht="20.25">
      <c r="A4678" s="913"/>
      <c r="B4678" s="914"/>
      <c r="C4678" s="915" t="s">
        <v>13</v>
      </c>
      <c r="D4678" s="916" t="s">
        <v>14</v>
      </c>
      <c r="E4678" s="915"/>
      <c r="F4678" s="882"/>
    </row>
    <row r="4679" spans="1:6" ht="20.25">
      <c r="A4679" s="917" t="s">
        <v>411</v>
      </c>
      <c r="B4679" s="885" t="s">
        <v>549</v>
      </c>
      <c r="C4679" s="885"/>
      <c r="D4679" s="1059">
        <v>42704</v>
      </c>
      <c r="E4679" s="967">
        <v>-1055.8800000000001</v>
      </c>
      <c r="F4679" s="882"/>
    </row>
    <row r="4680" spans="1:6" ht="20.25">
      <c r="A4680" s="885"/>
      <c r="B4680" s="885" t="s">
        <v>200</v>
      </c>
      <c r="C4680" s="885"/>
      <c r="D4680" s="1059">
        <v>42735</v>
      </c>
      <c r="E4680" s="967">
        <v>10588</v>
      </c>
      <c r="F4680" s="882"/>
    </row>
    <row r="4681" spans="1:6" ht="21">
      <c r="A4681" s="887"/>
      <c r="B4681" s="885" t="s">
        <v>18</v>
      </c>
      <c r="C4681" s="885" t="s">
        <v>19</v>
      </c>
      <c r="D4681" s="963">
        <v>43250</v>
      </c>
      <c r="E4681" s="889">
        <v>924004</v>
      </c>
      <c r="F4681" s="1217" t="s">
        <v>820</v>
      </c>
    </row>
    <row r="4682" spans="1:6" ht="20.25">
      <c r="A4682" s="885"/>
      <c r="B4682" s="885"/>
      <c r="C4682" s="885"/>
      <c r="D4682" s="963"/>
      <c r="E4682" s="889">
        <v>1</v>
      </c>
      <c r="F4682" s="882"/>
    </row>
    <row r="4683" spans="1:6" ht="20.25">
      <c r="A4683" s="887"/>
      <c r="B4683" s="885"/>
      <c r="C4683" s="885"/>
      <c r="D4683" s="886"/>
      <c r="E4683" s="889"/>
      <c r="F4683" s="882"/>
    </row>
    <row r="4684" spans="1:6" ht="20.25">
      <c r="A4684" s="887"/>
      <c r="B4684" s="885"/>
      <c r="C4684" s="885"/>
      <c r="D4684" s="886"/>
      <c r="E4684" s="889"/>
      <c r="F4684" s="882"/>
    </row>
    <row r="4685" spans="1:6" ht="20.25">
      <c r="A4685" s="887"/>
      <c r="B4685" s="885"/>
      <c r="C4685" s="885"/>
      <c r="D4685" s="886"/>
      <c r="E4685" s="889"/>
      <c r="F4685" s="882"/>
    </row>
    <row r="4686" spans="1:6" ht="20.25">
      <c r="A4686" s="887"/>
      <c r="B4686" s="885"/>
      <c r="C4686" s="885"/>
      <c r="D4686" s="963"/>
      <c r="E4686" s="889"/>
      <c r="F4686" s="882"/>
    </row>
    <row r="4687" spans="1:6" ht="20.25">
      <c r="A4687" s="887"/>
      <c r="B4687" s="885"/>
      <c r="C4687" s="885"/>
      <c r="D4687" s="1059"/>
      <c r="E4687" s="967"/>
    </row>
    <row r="4688" spans="1:6" ht="20.25">
      <c r="A4688" s="885"/>
      <c r="B4688" s="885"/>
      <c r="C4688" s="885"/>
      <c r="D4688" s="963"/>
      <c r="E4688" s="889"/>
    </row>
    <row r="4689" spans="1:5" ht="20.25">
      <c r="A4689" s="887"/>
      <c r="B4689" s="885"/>
      <c r="C4689" s="885"/>
      <c r="D4689" s="963"/>
      <c r="E4689" s="889"/>
    </row>
    <row r="4690" spans="1:5" ht="20.25">
      <c r="A4690" s="887"/>
      <c r="B4690" s="923"/>
      <c r="C4690" s="885"/>
      <c r="D4690" s="956"/>
      <c r="E4690" s="889"/>
    </row>
    <row r="4691" spans="1:5" ht="20.25">
      <c r="A4691" s="926"/>
      <c r="B4691" s="911"/>
      <c r="C4691" s="910"/>
      <c r="D4691" s="1023"/>
      <c r="E4691" s="889"/>
    </row>
    <row r="4692" spans="1:5" ht="20.25">
      <c r="A4692" s="926"/>
      <c r="B4692" s="910"/>
      <c r="C4692" s="910"/>
      <c r="D4692" s="910"/>
      <c r="E4692" s="889"/>
    </row>
    <row r="4693" spans="1:5" ht="20.25">
      <c r="A4693" s="885"/>
      <c r="B4693" s="885"/>
      <c r="C4693" s="885"/>
      <c r="D4693" s="886"/>
      <c r="E4693" s="889"/>
    </row>
    <row r="4694" spans="1:5" ht="20.25">
      <c r="A4694" s="885"/>
      <c r="B4694" s="885"/>
      <c r="C4694" s="885"/>
      <c r="D4694" s="886"/>
      <c r="E4694" s="889"/>
    </row>
    <row r="4695" spans="1:5" ht="20.25">
      <c r="A4695" s="887"/>
      <c r="B4695" s="885"/>
      <c r="C4695" s="885"/>
      <c r="D4695" s="886"/>
      <c r="E4695" s="889"/>
    </row>
    <row r="4696" spans="1:5" ht="20.25">
      <c r="A4696" s="887"/>
      <c r="B4696" s="885"/>
      <c r="C4696" s="885"/>
      <c r="D4696" s="886"/>
      <c r="E4696" s="889"/>
    </row>
    <row r="4697" spans="1:5" ht="20.25">
      <c r="A4697" s="887"/>
      <c r="B4697" s="885"/>
      <c r="C4697" s="885"/>
      <c r="D4697" s="886"/>
      <c r="E4697" s="889"/>
    </row>
    <row r="4698" spans="1:5" ht="20.25">
      <c r="A4698" s="885"/>
      <c r="B4698" s="923"/>
      <c r="C4698" s="885"/>
      <c r="D4698" s="924"/>
      <c r="E4698" s="925"/>
    </row>
    <row r="4699" spans="1:5" ht="20.25">
      <c r="A4699" s="885"/>
      <c r="B4699" s="923"/>
      <c r="C4699" s="885"/>
      <c r="D4699" s="924"/>
      <c r="E4699" s="925"/>
    </row>
    <row r="4700" spans="1:5" ht="20.25">
      <c r="A4700" s="885"/>
      <c r="B4700" s="923"/>
      <c r="C4700" s="885"/>
      <c r="D4700" s="924"/>
      <c r="E4700" s="925"/>
    </row>
    <row r="4701" spans="1:5" ht="20.25">
      <c r="A4701" s="885"/>
      <c r="B4701" s="923"/>
      <c r="C4701" s="885"/>
      <c r="D4701" s="924"/>
      <c r="E4701" s="925"/>
    </row>
    <row r="4702" spans="1:5" ht="20.25">
      <c r="A4702" s="885"/>
      <c r="B4702" s="923"/>
      <c r="C4702" s="885"/>
      <c r="D4702" s="924" t="s">
        <v>29</v>
      </c>
      <c r="E4702" s="925"/>
    </row>
    <row r="4703" spans="1:5" ht="20.25">
      <c r="A4703" s="885"/>
      <c r="B4703" s="923"/>
      <c r="C4703" s="885"/>
      <c r="D4703" s="924"/>
      <c r="E4703" s="925"/>
    </row>
    <row r="4704" spans="1:5" ht="20.25">
      <c r="A4704" s="926"/>
      <c r="B4704" s="927"/>
      <c r="C4704" s="926"/>
      <c r="D4704" s="928"/>
      <c r="E4704" s="929"/>
    </row>
    <row r="4705" spans="1:8" ht="20.25">
      <c r="A4705" s="913"/>
      <c r="B4705" s="930"/>
      <c r="C4705" s="913"/>
      <c r="D4705" s="928"/>
      <c r="E4705" s="929"/>
    </row>
    <row r="4706" spans="1:8" ht="20.25">
      <c r="A4706" s="931"/>
      <c r="B4706" s="932"/>
      <c r="C4706" s="1238" t="s">
        <v>801</v>
      </c>
      <c r="D4706" s="1239"/>
      <c r="E4706" s="1015">
        <v>933537.12</v>
      </c>
    </row>
    <row r="4707" spans="1:8" ht="20.25">
      <c r="A4707" s="934" t="s">
        <v>23</v>
      </c>
      <c r="B4707" s="921"/>
      <c r="C4707" s="921"/>
      <c r="D4707" s="921"/>
      <c r="E4707" s="921"/>
    </row>
    <row r="4708" spans="1:8" ht="20.25">
      <c r="A4708" s="902" t="s">
        <v>0</v>
      </c>
      <c r="B4708" s="921"/>
      <c r="C4708" s="921"/>
      <c r="D4708" s="921"/>
      <c r="E4708" s="921"/>
    </row>
    <row r="4709" spans="1:8" ht="20.25">
      <c r="A4709" s="902" t="s">
        <v>1</v>
      </c>
      <c r="B4709" s="932"/>
      <c r="C4709" s="911"/>
      <c r="D4709" s="911"/>
      <c r="E4709" s="1054"/>
    </row>
    <row r="4710" spans="1:8" ht="20.25">
      <c r="A4710" s="902"/>
      <c r="B4710" s="903"/>
      <c r="C4710" s="903"/>
      <c r="D4710" s="904"/>
      <c r="E4710" s="905"/>
    </row>
    <row r="4711" spans="1:8" ht="20.25">
      <c r="A4711" s="902"/>
      <c r="B4711" s="903"/>
      <c r="C4711" s="902" t="s">
        <v>2</v>
      </c>
      <c r="D4711" s="904"/>
      <c r="E4711" s="904"/>
    </row>
    <row r="4712" spans="1:8" ht="20.25">
      <c r="A4712" s="902" t="s">
        <v>3</v>
      </c>
      <c r="B4712" s="906"/>
      <c r="C4712" s="903"/>
      <c r="D4712" s="905"/>
      <c r="E4712" s="905"/>
    </row>
    <row r="4713" spans="1:8" ht="20.25">
      <c r="A4713" s="904"/>
      <c r="B4713" s="906"/>
      <c r="C4713" s="903"/>
      <c r="D4713" s="905"/>
      <c r="E4713" s="905"/>
    </row>
    <row r="4714" spans="1:8" ht="20.25">
      <c r="A4714" s="904" t="s">
        <v>412</v>
      </c>
      <c r="B4714" s="906"/>
      <c r="C4714" s="903"/>
      <c r="D4714" s="905"/>
      <c r="E4714" s="905"/>
    </row>
    <row r="4715" spans="1:8" ht="20.25">
      <c r="A4715" s="904" t="s">
        <v>5</v>
      </c>
      <c r="B4715" s="907"/>
      <c r="C4715" s="904"/>
      <c r="D4715" s="905"/>
      <c r="E4715" s="905"/>
    </row>
    <row r="4716" spans="1:8" ht="20.25">
      <c r="A4716" s="904" t="s">
        <v>6</v>
      </c>
      <c r="B4716" s="907"/>
      <c r="C4716" s="904"/>
      <c r="D4716" s="905"/>
      <c r="E4716" s="905"/>
    </row>
    <row r="4717" spans="1:8" ht="20.25">
      <c r="A4717" s="908" t="s">
        <v>7</v>
      </c>
      <c r="B4717" s="909" t="s">
        <v>8</v>
      </c>
      <c r="C4717" s="1238" t="s">
        <v>9</v>
      </c>
      <c r="D4717" s="1239"/>
      <c r="E4717" s="908" t="s">
        <v>10</v>
      </c>
    </row>
    <row r="4718" spans="1:8" ht="20.25">
      <c r="A4718" s="910"/>
      <c r="B4718" s="911" t="s">
        <v>11</v>
      </c>
      <c r="C4718" s="908"/>
      <c r="D4718" s="912"/>
      <c r="E4718" s="910" t="s">
        <v>12</v>
      </c>
    </row>
    <row r="4719" spans="1:8" ht="20.25">
      <c r="A4719" s="913"/>
      <c r="B4719" s="914"/>
      <c r="C4719" s="915" t="s">
        <v>13</v>
      </c>
      <c r="D4719" s="916" t="s">
        <v>14</v>
      </c>
      <c r="E4719" s="915"/>
      <c r="F4719" s="882"/>
      <c r="G4719" s="882"/>
      <c r="H4719" s="882"/>
    </row>
    <row r="4720" spans="1:8" ht="20.25">
      <c r="A4720" s="917" t="s">
        <v>413</v>
      </c>
      <c r="B4720" s="885" t="s">
        <v>299</v>
      </c>
      <c r="C4720" s="885" t="s">
        <v>17</v>
      </c>
      <c r="D4720" s="963">
        <v>42109</v>
      </c>
      <c r="E4720" s="971">
        <v>-22776</v>
      </c>
      <c r="F4720" s="882"/>
      <c r="G4720" s="882"/>
      <c r="H4720" s="882"/>
    </row>
    <row r="4721" spans="1:8" ht="21">
      <c r="A4721" s="887"/>
      <c r="B4721" s="885" t="s">
        <v>18</v>
      </c>
      <c r="C4721" s="885" t="s">
        <v>19</v>
      </c>
      <c r="D4721" s="922">
        <v>43190</v>
      </c>
      <c r="E4721" s="1192">
        <v>294098</v>
      </c>
      <c r="F4721" s="1217">
        <v>3633</v>
      </c>
      <c r="G4721" s="882"/>
      <c r="H4721" s="882"/>
    </row>
    <row r="4722" spans="1:8" ht="21">
      <c r="A4722" s="887"/>
      <c r="B4722" s="885" t="s">
        <v>18</v>
      </c>
      <c r="C4722" s="885" t="s">
        <v>17</v>
      </c>
      <c r="D4722" s="922">
        <v>43205</v>
      </c>
      <c r="E4722" s="1192">
        <v>560045</v>
      </c>
      <c r="F4722" s="1217">
        <v>3633</v>
      </c>
      <c r="G4722" s="1212"/>
      <c r="H4722" s="1212"/>
    </row>
    <row r="4723" spans="1:8" ht="21">
      <c r="A4723" s="887"/>
      <c r="B4723" s="885" t="s">
        <v>18</v>
      </c>
      <c r="C4723" s="885" t="s">
        <v>19</v>
      </c>
      <c r="D4723" s="922">
        <v>43250</v>
      </c>
      <c r="E4723" s="889">
        <v>1321880</v>
      </c>
      <c r="F4723" s="1217">
        <v>1321880</v>
      </c>
      <c r="G4723" s="1212"/>
      <c r="H4723" s="1212"/>
    </row>
    <row r="4724" spans="1:8" ht="20.25">
      <c r="A4724" s="885"/>
      <c r="B4724" s="885"/>
      <c r="C4724" s="885"/>
      <c r="D4724" s="886"/>
      <c r="E4724" s="889">
        <v>-174</v>
      </c>
      <c r="F4724" s="882"/>
      <c r="G4724" s="882"/>
      <c r="H4724" s="882"/>
    </row>
    <row r="4725" spans="1:8" ht="20.25">
      <c r="A4725" s="885"/>
      <c r="B4725" s="885"/>
      <c r="C4725" s="885"/>
      <c r="D4725" s="886"/>
      <c r="E4725" s="889"/>
      <c r="F4725" s="882"/>
      <c r="G4725" s="882"/>
      <c r="H4725" s="882"/>
    </row>
    <row r="4726" spans="1:8" ht="20.25">
      <c r="A4726" s="885"/>
      <c r="B4726" s="885"/>
      <c r="C4726" s="885"/>
      <c r="D4726" s="886"/>
      <c r="E4726" s="889"/>
      <c r="F4726" s="882"/>
      <c r="G4726" s="882"/>
      <c r="H4726" s="882"/>
    </row>
    <row r="4727" spans="1:8" ht="21">
      <c r="A4727" s="887"/>
      <c r="B4727" s="885"/>
      <c r="C4727" s="885"/>
      <c r="D4727" s="922"/>
      <c r="E4727" s="889"/>
      <c r="F4727" s="1217"/>
      <c r="G4727" s="1212"/>
      <c r="H4727" s="1212"/>
    </row>
    <row r="4728" spans="1:8" ht="21">
      <c r="A4728" s="887"/>
      <c r="B4728" s="885"/>
      <c r="C4728" s="885"/>
      <c r="D4728" s="922"/>
      <c r="E4728" s="889"/>
      <c r="F4728" s="1217"/>
      <c r="G4728" s="1212"/>
      <c r="H4728" s="1212"/>
    </row>
    <row r="4729" spans="1:8" ht="21">
      <c r="A4729" s="887"/>
      <c r="B4729" s="885"/>
      <c r="C4729" s="885"/>
      <c r="D4729" s="922"/>
      <c r="E4729" s="889"/>
      <c r="F4729" s="1217"/>
      <c r="G4729" s="1212"/>
      <c r="H4729" s="1212"/>
    </row>
    <row r="4730" spans="1:8" ht="21">
      <c r="A4730" s="887"/>
      <c r="B4730" s="885"/>
      <c r="C4730" s="885"/>
      <c r="D4730" s="922"/>
      <c r="E4730" s="889"/>
      <c r="F4730" s="1217"/>
      <c r="G4730" s="1212"/>
      <c r="H4730" s="1212"/>
    </row>
    <row r="4731" spans="1:8" ht="21">
      <c r="A4731" s="887"/>
      <c r="B4731" s="885"/>
      <c r="C4731" s="885"/>
      <c r="D4731" s="922"/>
      <c r="E4731" s="889"/>
      <c r="F4731" s="1217"/>
      <c r="G4731" s="1212"/>
      <c r="H4731" s="1212"/>
    </row>
    <row r="4732" spans="1:8" ht="20.25">
      <c r="A4732" s="885"/>
      <c r="B4732" s="885"/>
      <c r="C4732" s="885"/>
      <c r="D4732" s="886"/>
      <c r="E4732" s="966"/>
      <c r="F4732" s="882"/>
      <c r="G4732" s="882"/>
      <c r="H4732" s="882"/>
    </row>
    <row r="4733" spans="1:8" ht="20.25">
      <c r="A4733" s="887"/>
      <c r="B4733" s="885"/>
      <c r="C4733" s="885"/>
      <c r="D4733" s="886"/>
      <c r="E4733" s="889"/>
      <c r="F4733" s="882"/>
      <c r="G4733" s="882"/>
      <c r="H4733" s="882"/>
    </row>
    <row r="4734" spans="1:8" ht="20.25">
      <c r="A4734" s="926"/>
      <c r="B4734" s="992"/>
      <c r="C4734" s="885"/>
      <c r="D4734" s="1022"/>
      <c r="E4734" s="889"/>
      <c r="F4734" s="882"/>
      <c r="G4734" s="882"/>
      <c r="H4734" s="882"/>
    </row>
    <row r="4735" spans="1:8" ht="20.25">
      <c r="A4735" s="926"/>
      <c r="B4735" s="885"/>
      <c r="C4735" s="885"/>
      <c r="D4735" s="886"/>
      <c r="E4735" s="889"/>
    </row>
    <row r="4736" spans="1:8" ht="20.25">
      <c r="A4736" s="885"/>
      <c r="B4736" s="885"/>
      <c r="C4736" s="885"/>
      <c r="D4736" s="886"/>
      <c r="E4736" s="889"/>
    </row>
    <row r="4737" spans="1:6" ht="20.25">
      <c r="A4737" s="885"/>
      <c r="B4737" s="885"/>
      <c r="C4737" s="885"/>
      <c r="D4737" s="886"/>
      <c r="E4737" s="889"/>
    </row>
    <row r="4738" spans="1:6" ht="20.25">
      <c r="A4738" s="885"/>
      <c r="B4738" s="885"/>
      <c r="C4738" s="885"/>
      <c r="D4738" s="922"/>
      <c r="E4738" s="925"/>
    </row>
    <row r="4739" spans="1:6" ht="20.25">
      <c r="A4739" s="885"/>
      <c r="B4739" s="885"/>
      <c r="C4739" s="885"/>
      <c r="D4739" s="922"/>
      <c r="E4739" s="925"/>
    </row>
    <row r="4740" spans="1:6" ht="20.25">
      <c r="A4740" s="885"/>
      <c r="B4740" s="885"/>
      <c r="C4740" s="885"/>
      <c r="D4740" s="922"/>
      <c r="E4740" s="925"/>
    </row>
    <row r="4741" spans="1:6" ht="20.25">
      <c r="A4741" s="885"/>
      <c r="B4741" s="885"/>
      <c r="C4741" s="885"/>
      <c r="D4741" s="922"/>
      <c r="E4741" s="925"/>
    </row>
    <row r="4742" spans="1:6" ht="20.25">
      <c r="A4742" s="885"/>
      <c r="B4742" s="885"/>
      <c r="C4742" s="885"/>
      <c r="D4742" s="922"/>
      <c r="E4742" s="925"/>
    </row>
    <row r="4743" spans="1:6" ht="20.25">
      <c r="A4743" s="885"/>
      <c r="B4743" s="885"/>
      <c r="C4743" s="885"/>
      <c r="D4743" s="922"/>
      <c r="E4743" s="925"/>
    </row>
    <row r="4744" spans="1:6" ht="20.25">
      <c r="A4744" s="885"/>
      <c r="B4744" s="885"/>
      <c r="C4744" s="885"/>
      <c r="D4744" s="886"/>
      <c r="E4744" s="889"/>
    </row>
    <row r="4745" spans="1:6" ht="20.25">
      <c r="A4745" s="926"/>
      <c r="B4745" s="927"/>
      <c r="C4745" s="926"/>
      <c r="D4745" s="928"/>
      <c r="E4745" s="929"/>
    </row>
    <row r="4746" spans="1:6" ht="20.25">
      <c r="A4746" s="913"/>
      <c r="B4746" s="930"/>
      <c r="C4746" s="913"/>
      <c r="D4746" s="928"/>
      <c r="E4746" s="929"/>
    </row>
    <row r="4747" spans="1:6" ht="20.25">
      <c r="A4747" s="931"/>
      <c r="B4747" s="932"/>
      <c r="C4747" s="1238" t="s">
        <v>801</v>
      </c>
      <c r="D4747" s="1239"/>
      <c r="E4747" s="1015">
        <v>2153073</v>
      </c>
    </row>
    <row r="4748" spans="1:6" ht="20.25">
      <c r="A4748" s="934" t="s">
        <v>23</v>
      </c>
      <c r="B4748" s="921"/>
      <c r="C4748" s="921"/>
      <c r="D4748" s="921"/>
      <c r="E4748" s="921"/>
    </row>
    <row r="4749" spans="1:6" ht="20.25">
      <c r="A4749" s="902" t="s">
        <v>0</v>
      </c>
      <c r="B4749" s="921"/>
      <c r="C4749" s="921"/>
      <c r="D4749" s="921"/>
      <c r="E4749" s="921"/>
    </row>
    <row r="4750" spans="1:6" ht="20.25">
      <c r="A4750" s="902" t="s">
        <v>1</v>
      </c>
      <c r="B4750" s="932"/>
      <c r="C4750" s="911"/>
      <c r="D4750" s="911"/>
      <c r="E4750" s="1054"/>
    </row>
    <row r="4751" spans="1:6" ht="20.25">
      <c r="A4751" s="902"/>
      <c r="B4751" s="903"/>
      <c r="C4751" s="903"/>
      <c r="D4751" s="904"/>
      <c r="E4751" s="905"/>
      <c r="F4751" s="882"/>
    </row>
    <row r="4752" spans="1:6" ht="20.25">
      <c r="A4752" s="902"/>
      <c r="B4752" s="903"/>
      <c r="C4752" s="902" t="s">
        <v>2</v>
      </c>
      <c r="D4752" s="904"/>
      <c r="E4752" s="904"/>
      <c r="F4752" s="882"/>
    </row>
    <row r="4753" spans="1:6" ht="20.25">
      <c r="A4753" s="902" t="s">
        <v>3</v>
      </c>
      <c r="B4753" s="906"/>
      <c r="C4753" s="903"/>
      <c r="D4753" s="905"/>
      <c r="E4753" s="905"/>
      <c r="F4753" s="882"/>
    </row>
    <row r="4754" spans="1:6" ht="20.25">
      <c r="A4754" s="904"/>
      <c r="B4754" s="906"/>
      <c r="C4754" s="903"/>
      <c r="D4754" s="905"/>
      <c r="E4754" s="905"/>
      <c r="F4754" s="882"/>
    </row>
    <row r="4755" spans="1:6" ht="20.25">
      <c r="A4755" s="904" t="s">
        <v>414</v>
      </c>
      <c r="B4755" s="906"/>
      <c r="C4755" s="903"/>
      <c r="D4755" s="905"/>
      <c r="E4755" s="905"/>
      <c r="F4755" s="882"/>
    </row>
    <row r="4756" spans="1:6" ht="20.25">
      <c r="A4756" s="904" t="s">
        <v>5</v>
      </c>
      <c r="B4756" s="907"/>
      <c r="C4756" s="904"/>
      <c r="D4756" s="905"/>
      <c r="E4756" s="905"/>
      <c r="F4756" s="882"/>
    </row>
    <row r="4757" spans="1:6" ht="20.25">
      <c r="A4757" s="904" t="s">
        <v>6</v>
      </c>
      <c r="B4757" s="907"/>
      <c r="C4757" s="904"/>
      <c r="D4757" s="905"/>
      <c r="E4757" s="905"/>
      <c r="F4757" s="882"/>
    </row>
    <row r="4758" spans="1:6" ht="20.25">
      <c r="A4758" s="908" t="s">
        <v>7</v>
      </c>
      <c r="B4758" s="909" t="s">
        <v>8</v>
      </c>
      <c r="C4758" s="1238" t="s">
        <v>9</v>
      </c>
      <c r="D4758" s="1239"/>
      <c r="E4758" s="908" t="s">
        <v>10</v>
      </c>
      <c r="F4758" s="882"/>
    </row>
    <row r="4759" spans="1:6" ht="20.25">
      <c r="A4759" s="910"/>
      <c r="B4759" s="911" t="s">
        <v>11</v>
      </c>
      <c r="C4759" s="908"/>
      <c r="D4759" s="912"/>
      <c r="E4759" s="910" t="s">
        <v>12</v>
      </c>
      <c r="F4759" s="882"/>
    </row>
    <row r="4760" spans="1:6" ht="20.25">
      <c r="A4760" s="913"/>
      <c r="B4760" s="914"/>
      <c r="C4760" s="915" t="s">
        <v>13</v>
      </c>
      <c r="D4760" s="916" t="s">
        <v>14</v>
      </c>
      <c r="E4760" s="915"/>
      <c r="F4760" s="882"/>
    </row>
    <row r="4761" spans="1:6" ht="20.25">
      <c r="A4761" s="917" t="s">
        <v>415</v>
      </c>
      <c r="B4761" s="885" t="s">
        <v>416</v>
      </c>
      <c r="C4761" s="885" t="s">
        <v>17</v>
      </c>
      <c r="D4761" s="963">
        <v>42292</v>
      </c>
      <c r="E4761" s="966">
        <v>-70201</v>
      </c>
      <c r="F4761" s="882"/>
    </row>
    <row r="4762" spans="1:6" ht="21">
      <c r="A4762" s="887"/>
      <c r="B4762" s="885" t="s">
        <v>18</v>
      </c>
      <c r="C4762" s="885" t="s">
        <v>19</v>
      </c>
      <c r="D4762" s="963">
        <v>43220</v>
      </c>
      <c r="E4762" s="1226">
        <v>1480050</v>
      </c>
      <c r="F4762" s="1217">
        <v>3641</v>
      </c>
    </row>
    <row r="4763" spans="1:6" ht="21">
      <c r="A4763" s="887"/>
      <c r="B4763" s="885" t="s">
        <v>18</v>
      </c>
      <c r="C4763" s="885" t="s">
        <v>19</v>
      </c>
      <c r="D4763" s="963">
        <v>43205</v>
      </c>
      <c r="E4763" s="1226">
        <v>918696</v>
      </c>
      <c r="F4763" s="1217">
        <v>3641</v>
      </c>
    </row>
    <row r="4764" spans="1:6" ht="21">
      <c r="A4764" s="887"/>
      <c r="B4764" s="885" t="s">
        <v>18</v>
      </c>
      <c r="C4764" s="885" t="s">
        <v>19</v>
      </c>
      <c r="D4764" s="963">
        <v>43220</v>
      </c>
      <c r="E4764" s="889">
        <v>1480050</v>
      </c>
      <c r="F4764" s="1217" t="s">
        <v>830</v>
      </c>
    </row>
    <row r="4765" spans="1:6" ht="20.25">
      <c r="A4765" s="887"/>
      <c r="B4765" s="885"/>
      <c r="C4765" s="888"/>
      <c r="D4765" s="963"/>
      <c r="E4765" s="889"/>
      <c r="F4765" s="882"/>
    </row>
    <row r="4766" spans="1:6" ht="20.25">
      <c r="A4766" s="887"/>
      <c r="B4766" s="885"/>
      <c r="C4766" s="885"/>
      <c r="D4766" s="886"/>
      <c r="E4766" s="889"/>
      <c r="F4766" s="882"/>
    </row>
    <row r="4767" spans="1:6" ht="20.25">
      <c r="A4767" s="885"/>
      <c r="B4767" s="885"/>
      <c r="C4767" s="885"/>
      <c r="D4767" s="963"/>
      <c r="E4767" s="966"/>
    </row>
    <row r="4768" spans="1:6" ht="20.25">
      <c r="A4768" s="887"/>
      <c r="B4768" s="885"/>
      <c r="C4768" s="885"/>
      <c r="D4768" s="886"/>
      <c r="E4768" s="889"/>
    </row>
    <row r="4769" spans="1:5" ht="20.25">
      <c r="A4769" s="887"/>
      <c r="B4769" s="885"/>
      <c r="C4769" s="885"/>
      <c r="D4769" s="886"/>
      <c r="E4769" s="889"/>
    </row>
    <row r="4770" spans="1:5" ht="20.25">
      <c r="A4770" s="926"/>
      <c r="B4770" s="911"/>
      <c r="C4770" s="910"/>
      <c r="D4770" s="1023"/>
      <c r="E4770" s="889"/>
    </row>
    <row r="4771" spans="1:5" ht="20.25">
      <c r="A4771" s="926"/>
      <c r="B4771" s="910"/>
      <c r="C4771" s="910"/>
      <c r="D4771" s="910"/>
      <c r="E4771" s="889"/>
    </row>
    <row r="4772" spans="1:5" ht="20.25">
      <c r="A4772" s="885"/>
      <c r="B4772" s="885"/>
      <c r="C4772" s="885"/>
      <c r="D4772" s="886"/>
      <c r="E4772" s="889"/>
    </row>
    <row r="4773" spans="1:5" ht="20.25">
      <c r="A4773" s="885"/>
      <c r="B4773" s="885"/>
      <c r="C4773" s="885"/>
      <c r="D4773" s="886"/>
      <c r="E4773" s="889"/>
    </row>
    <row r="4774" spans="1:5" ht="20.25">
      <c r="A4774" s="887"/>
      <c r="B4774" s="885"/>
      <c r="C4774" s="885"/>
      <c r="D4774" s="886"/>
      <c r="E4774" s="889"/>
    </row>
    <row r="4775" spans="1:5" ht="20.25">
      <c r="A4775" s="887"/>
      <c r="B4775" s="885"/>
      <c r="C4775" s="885"/>
      <c r="D4775" s="886"/>
      <c r="E4775" s="889"/>
    </row>
    <row r="4776" spans="1:5" ht="20.25">
      <c r="A4776" s="887"/>
      <c r="B4776" s="923"/>
      <c r="C4776" s="885"/>
      <c r="D4776" s="922"/>
      <c r="E4776" s="889"/>
    </row>
    <row r="4777" spans="1:5" ht="20.25">
      <c r="A4777" s="887"/>
      <c r="B4777" s="923"/>
      <c r="C4777" s="885"/>
      <c r="D4777" s="922"/>
      <c r="E4777" s="889"/>
    </row>
    <row r="4778" spans="1:5" ht="20.25">
      <c r="A4778" s="887"/>
      <c r="B4778" s="923"/>
      <c r="C4778" s="885"/>
      <c r="D4778" s="922"/>
      <c r="E4778" s="889"/>
    </row>
    <row r="4779" spans="1:5" ht="20.25">
      <c r="A4779" s="885"/>
      <c r="B4779" s="923"/>
      <c r="C4779" s="885"/>
      <c r="D4779" s="924"/>
      <c r="E4779" s="925"/>
    </row>
    <row r="4780" spans="1:5" ht="20.25">
      <c r="A4780" s="885"/>
      <c r="B4780" s="923"/>
      <c r="C4780" s="885"/>
      <c r="D4780" s="924"/>
      <c r="E4780" s="925"/>
    </row>
    <row r="4781" spans="1:5" ht="20.25">
      <c r="A4781" s="885"/>
      <c r="B4781" s="923"/>
      <c r="C4781" s="885"/>
      <c r="D4781" s="924" t="s">
        <v>29</v>
      </c>
      <c r="E4781" s="925"/>
    </row>
    <row r="4782" spans="1:5" ht="20.25">
      <c r="A4782" s="885"/>
      <c r="B4782" s="923"/>
      <c r="C4782" s="885"/>
      <c r="D4782" s="924"/>
      <c r="E4782" s="925"/>
    </row>
    <row r="4783" spans="1:5" ht="20.25">
      <c r="A4783" s="926"/>
      <c r="B4783" s="927"/>
      <c r="C4783" s="926"/>
      <c r="D4783" s="928"/>
      <c r="E4783" s="929"/>
    </row>
    <row r="4784" spans="1:5" ht="20.25">
      <c r="A4784" s="913"/>
      <c r="B4784" s="930"/>
      <c r="C4784" s="913"/>
      <c r="D4784" s="928"/>
      <c r="E4784" s="929"/>
    </row>
    <row r="4785" spans="1:5" ht="20.25">
      <c r="A4785" s="931"/>
      <c r="B4785" s="932"/>
      <c r="C4785" s="1238" t="s">
        <v>801</v>
      </c>
      <c r="D4785" s="1239"/>
      <c r="E4785" s="1015">
        <v>3808595</v>
      </c>
    </row>
    <row r="4786" spans="1:5" ht="20.25">
      <c r="A4786" s="934" t="s">
        <v>23</v>
      </c>
      <c r="B4786" s="921"/>
      <c r="C4786" s="921"/>
      <c r="D4786" s="921"/>
      <c r="E4786" s="921"/>
    </row>
    <row r="4787" spans="1:5" ht="20.25">
      <c r="A4787" s="902" t="s">
        <v>0</v>
      </c>
      <c r="B4787" s="921"/>
      <c r="C4787" s="921"/>
      <c r="D4787" s="921"/>
      <c r="E4787" s="921"/>
    </row>
    <row r="4788" spans="1:5" ht="20.25">
      <c r="A4788" s="902" t="s">
        <v>1</v>
      </c>
      <c r="B4788" s="932"/>
      <c r="C4788" s="911"/>
      <c r="D4788" s="911"/>
      <c r="E4788" s="1054"/>
    </row>
    <row r="4789" spans="1:5" ht="20.25">
      <c r="A4789" s="902"/>
      <c r="B4789" s="903"/>
      <c r="C4789" s="903"/>
      <c r="D4789" s="904"/>
      <c r="E4789" s="905"/>
    </row>
    <row r="4790" spans="1:5" ht="20.25">
      <c r="A4790" s="902"/>
      <c r="B4790" s="903"/>
      <c r="C4790" s="902" t="s">
        <v>2</v>
      </c>
      <c r="D4790" s="904"/>
      <c r="E4790" s="904"/>
    </row>
    <row r="4791" spans="1:5" ht="20.25">
      <c r="A4791" s="902" t="s">
        <v>3</v>
      </c>
      <c r="B4791" s="906"/>
      <c r="C4791" s="903"/>
      <c r="D4791" s="905"/>
      <c r="E4791" s="905"/>
    </row>
    <row r="4792" spans="1:5" ht="20.25">
      <c r="A4792" s="904"/>
      <c r="B4792" s="906"/>
      <c r="C4792" s="903"/>
      <c r="D4792" s="905"/>
      <c r="E4792" s="905"/>
    </row>
    <row r="4793" spans="1:5" ht="20.25">
      <c r="A4793" s="904" t="s">
        <v>417</v>
      </c>
      <c r="B4793" s="906"/>
      <c r="C4793" s="903"/>
      <c r="D4793" s="905"/>
      <c r="E4793" s="905"/>
    </row>
    <row r="4794" spans="1:5" ht="20.25">
      <c r="A4794" s="904" t="s">
        <v>5</v>
      </c>
      <c r="B4794" s="907"/>
      <c r="C4794" s="904"/>
      <c r="D4794" s="905"/>
      <c r="E4794" s="905"/>
    </row>
    <row r="4795" spans="1:5" ht="20.25">
      <c r="A4795" s="904" t="s">
        <v>6</v>
      </c>
      <c r="B4795" s="907"/>
      <c r="C4795" s="904"/>
      <c r="D4795" s="905"/>
      <c r="E4795" s="905"/>
    </row>
    <row r="4796" spans="1:5" ht="20.25">
      <c r="A4796" s="908" t="s">
        <v>7</v>
      </c>
      <c r="B4796" s="909" t="s">
        <v>8</v>
      </c>
      <c r="C4796" s="1238" t="s">
        <v>9</v>
      </c>
      <c r="D4796" s="1239"/>
      <c r="E4796" s="908" t="s">
        <v>10</v>
      </c>
    </row>
    <row r="4797" spans="1:5" ht="20.25">
      <c r="A4797" s="910"/>
      <c r="B4797" s="911" t="s">
        <v>11</v>
      </c>
      <c r="C4797" s="908"/>
      <c r="D4797" s="912"/>
      <c r="E4797" s="910" t="s">
        <v>12</v>
      </c>
    </row>
    <row r="4798" spans="1:5" ht="20.25">
      <c r="A4798" s="913"/>
      <c r="B4798" s="914"/>
      <c r="C4798" s="915" t="s">
        <v>13</v>
      </c>
      <c r="D4798" s="916" t="s">
        <v>14</v>
      </c>
      <c r="E4798" s="915"/>
    </row>
    <row r="4799" spans="1:5" ht="20.25">
      <c r="A4799" s="917" t="s">
        <v>418</v>
      </c>
      <c r="B4799" s="885" t="s">
        <v>27</v>
      </c>
      <c r="C4799" s="885" t="s">
        <v>17</v>
      </c>
      <c r="D4799" s="963">
        <v>42323</v>
      </c>
      <c r="E4799" s="966">
        <v>-21924</v>
      </c>
    </row>
    <row r="4800" spans="1:5" ht="20.25">
      <c r="A4800" s="885"/>
      <c r="B4800" s="885" t="s">
        <v>419</v>
      </c>
      <c r="C4800" s="885"/>
      <c r="D4800" s="886" t="s">
        <v>420</v>
      </c>
      <c r="E4800" s="966">
        <v>-200</v>
      </c>
    </row>
    <row r="4801" spans="1:5" ht="20.25">
      <c r="A4801" s="887"/>
      <c r="B4801" s="885" t="s">
        <v>36</v>
      </c>
      <c r="C4801" s="885" t="s">
        <v>19</v>
      </c>
      <c r="D4801" s="963">
        <v>42460</v>
      </c>
      <c r="E4801" s="966">
        <v>-14048</v>
      </c>
    </row>
    <row r="4802" spans="1:5" ht="20.25">
      <c r="A4802" s="887"/>
      <c r="B4802" s="885" t="s">
        <v>18</v>
      </c>
      <c r="C4802" s="885" t="s">
        <v>17</v>
      </c>
      <c r="D4802" s="963">
        <v>43174</v>
      </c>
      <c r="E4802" s="889">
        <v>457329</v>
      </c>
    </row>
    <row r="4803" spans="1:5" ht="20.25">
      <c r="A4803" s="887"/>
      <c r="B4803" s="885"/>
      <c r="C4803" s="885"/>
      <c r="D4803" s="886"/>
      <c r="E4803" s="889">
        <v>1</v>
      </c>
    </row>
    <row r="4804" spans="1:5" ht="20.25">
      <c r="A4804" s="887"/>
      <c r="B4804" s="885"/>
      <c r="C4804" s="885"/>
      <c r="D4804" s="886"/>
      <c r="E4804" s="889"/>
    </row>
    <row r="4805" spans="1:5" ht="20.25">
      <c r="A4805" s="887"/>
      <c r="B4805" s="923"/>
      <c r="C4805" s="885"/>
      <c r="D4805" s="956"/>
      <c r="E4805" s="889"/>
    </row>
    <row r="4806" spans="1:5" ht="20.25">
      <c r="A4806" s="885"/>
      <c r="B4806" s="911"/>
      <c r="C4806" s="910"/>
      <c r="D4806" s="1023"/>
      <c r="E4806" s="889"/>
    </row>
    <row r="4807" spans="1:5" ht="20.25">
      <c r="A4807" s="887"/>
      <c r="B4807" s="910"/>
      <c r="C4807" s="910"/>
      <c r="D4807" s="910"/>
      <c r="E4807" s="889"/>
    </row>
    <row r="4808" spans="1:5" ht="20.25">
      <c r="A4808" s="887"/>
      <c r="B4808" s="885"/>
      <c r="C4808" s="885"/>
      <c r="D4808" s="886"/>
      <c r="E4808" s="889"/>
    </row>
    <row r="4809" spans="1:5" ht="20.25">
      <c r="A4809" s="926"/>
      <c r="B4809" s="911"/>
      <c r="C4809" s="910"/>
      <c r="D4809" s="1023"/>
      <c r="E4809" s="889"/>
    </row>
    <row r="4810" spans="1:5" ht="20.25">
      <c r="A4810" s="926"/>
      <c r="B4810" s="910"/>
      <c r="C4810" s="910"/>
      <c r="D4810" s="910"/>
      <c r="E4810" s="889"/>
    </row>
    <row r="4811" spans="1:5" ht="20.25">
      <c r="A4811" s="885"/>
      <c r="B4811" s="885"/>
      <c r="C4811" s="885"/>
      <c r="D4811" s="886"/>
      <c r="E4811" s="889"/>
    </row>
    <row r="4812" spans="1:5" ht="20.25">
      <c r="A4812" s="885"/>
      <c r="B4812" s="885"/>
      <c r="C4812" s="885"/>
      <c r="D4812" s="886"/>
      <c r="E4812" s="889"/>
    </row>
    <row r="4813" spans="1:5" ht="20.25">
      <c r="A4813" s="887"/>
      <c r="B4813" s="885"/>
      <c r="C4813" s="885"/>
      <c r="D4813" s="886"/>
      <c r="E4813" s="889"/>
    </row>
    <row r="4814" spans="1:5" ht="20.25">
      <c r="A4814" s="887"/>
      <c r="B4814" s="885"/>
      <c r="C4814" s="885"/>
      <c r="D4814" s="886"/>
      <c r="E4814" s="889"/>
    </row>
    <row r="4815" spans="1:5" ht="20.25">
      <c r="A4815" s="887"/>
      <c r="B4815" s="885"/>
      <c r="C4815" s="885"/>
      <c r="D4815" s="886"/>
      <c r="E4815" s="889"/>
    </row>
    <row r="4816" spans="1:5" ht="20.25">
      <c r="A4816" s="885"/>
      <c r="B4816" s="923"/>
      <c r="C4816" s="885"/>
      <c r="D4816" s="924"/>
      <c r="E4816" s="925"/>
    </row>
    <row r="4817" spans="1:6" ht="20.25">
      <c r="A4817" s="885"/>
      <c r="B4817" s="923"/>
      <c r="C4817" s="885"/>
      <c r="D4817" s="924"/>
      <c r="E4817" s="925"/>
    </row>
    <row r="4818" spans="1:6" ht="20.25">
      <c r="A4818" s="885"/>
      <c r="B4818" s="923"/>
      <c r="C4818" s="885"/>
      <c r="D4818" s="924" t="s">
        <v>29</v>
      </c>
      <c r="E4818" s="925"/>
    </row>
    <row r="4819" spans="1:6" ht="20.25">
      <c r="A4819" s="885"/>
      <c r="B4819" s="923"/>
      <c r="C4819" s="885"/>
      <c r="D4819" s="924"/>
      <c r="E4819" s="925"/>
    </row>
    <row r="4820" spans="1:6" ht="20.25">
      <c r="A4820" s="885"/>
      <c r="B4820" s="923"/>
      <c r="C4820" s="885"/>
      <c r="D4820" s="924"/>
      <c r="E4820" s="925"/>
    </row>
    <row r="4821" spans="1:6" ht="20.25">
      <c r="A4821" s="885"/>
      <c r="B4821" s="923"/>
      <c r="C4821" s="885"/>
      <c r="D4821" s="924"/>
      <c r="E4821" s="925"/>
    </row>
    <row r="4822" spans="1:6" ht="20.25">
      <c r="A4822" s="885"/>
      <c r="B4822" s="923"/>
      <c r="C4822" s="885"/>
      <c r="D4822" s="924"/>
      <c r="E4822" s="925"/>
    </row>
    <row r="4823" spans="1:6" ht="20.25">
      <c r="A4823" s="885"/>
      <c r="B4823" s="923"/>
      <c r="C4823" s="885"/>
      <c r="D4823" s="924"/>
      <c r="E4823" s="925"/>
    </row>
    <row r="4824" spans="1:6" ht="20.25">
      <c r="A4824" s="926"/>
      <c r="B4824" s="927"/>
      <c r="C4824" s="926"/>
      <c r="D4824" s="928"/>
      <c r="E4824" s="929"/>
    </row>
    <row r="4825" spans="1:6" ht="20.25">
      <c r="A4825" s="913"/>
      <c r="B4825" s="930"/>
      <c r="C4825" s="913"/>
      <c r="D4825" s="928"/>
      <c r="E4825" s="929"/>
    </row>
    <row r="4826" spans="1:6" ht="20.25">
      <c r="A4826" s="931"/>
      <c r="B4826" s="932"/>
      <c r="C4826" s="1238" t="s">
        <v>801</v>
      </c>
      <c r="D4826" s="1239"/>
      <c r="E4826" s="1015">
        <v>421158</v>
      </c>
    </row>
    <row r="4827" spans="1:6" ht="20.25">
      <c r="A4827" s="934" t="s">
        <v>23</v>
      </c>
      <c r="B4827" s="921"/>
      <c r="C4827" s="921"/>
      <c r="D4827" s="921"/>
      <c r="E4827" s="921"/>
    </row>
    <row r="4828" spans="1:6" ht="20.25">
      <c r="A4828" s="902" t="s">
        <v>0</v>
      </c>
      <c r="B4828" s="921"/>
      <c r="C4828" s="921"/>
      <c r="D4828" s="921"/>
      <c r="E4828" s="921"/>
    </row>
    <row r="4829" spans="1:6" ht="20.25">
      <c r="A4829" s="902" t="s">
        <v>1</v>
      </c>
      <c r="B4829" s="932"/>
      <c r="C4829" s="911"/>
      <c r="D4829" s="911"/>
      <c r="E4829" s="1054"/>
    </row>
    <row r="4830" spans="1:6" ht="20.25">
      <c r="A4830" s="902"/>
      <c r="B4830" s="903"/>
      <c r="C4830" s="903"/>
      <c r="D4830" s="904"/>
      <c r="E4830" s="905"/>
    </row>
    <row r="4831" spans="1:6" ht="20.25">
      <c r="A4831" s="902"/>
      <c r="B4831" s="903"/>
      <c r="C4831" s="902" t="s">
        <v>2</v>
      </c>
      <c r="D4831" s="904"/>
      <c r="E4831" s="904"/>
      <c r="F4831" s="882"/>
    </row>
    <row r="4832" spans="1:6" ht="20.25">
      <c r="A4832" s="902" t="s">
        <v>3</v>
      </c>
      <c r="B4832" s="906"/>
      <c r="C4832" s="903"/>
      <c r="D4832" s="905"/>
      <c r="E4832" s="905"/>
      <c r="F4832" s="882"/>
    </row>
    <row r="4833" spans="1:6" ht="20.25">
      <c r="A4833" s="904"/>
      <c r="B4833" s="906"/>
      <c r="C4833" s="903"/>
      <c r="D4833" s="905"/>
      <c r="E4833" s="905"/>
      <c r="F4833" s="882"/>
    </row>
    <row r="4834" spans="1:6" ht="20.25">
      <c r="A4834" s="904" t="s">
        <v>421</v>
      </c>
      <c r="B4834" s="906"/>
      <c r="C4834" s="903"/>
      <c r="D4834" s="905"/>
      <c r="E4834" s="905"/>
      <c r="F4834" s="882"/>
    </row>
    <row r="4835" spans="1:6" ht="20.25">
      <c r="A4835" s="904" t="s">
        <v>5</v>
      </c>
      <c r="B4835" s="907"/>
      <c r="C4835" s="904"/>
      <c r="D4835" s="905"/>
      <c r="E4835" s="905"/>
      <c r="F4835" s="882"/>
    </row>
    <row r="4836" spans="1:6" ht="20.25">
      <c r="A4836" s="904" t="s">
        <v>6</v>
      </c>
      <c r="B4836" s="907"/>
      <c r="C4836" s="904"/>
      <c r="D4836" s="905"/>
      <c r="E4836" s="905"/>
      <c r="F4836" s="882"/>
    </row>
    <row r="4837" spans="1:6" ht="20.25">
      <c r="A4837" s="908" t="s">
        <v>7</v>
      </c>
      <c r="B4837" s="909" t="s">
        <v>8</v>
      </c>
      <c r="C4837" s="1238" t="s">
        <v>9</v>
      </c>
      <c r="D4837" s="1239"/>
      <c r="E4837" s="908" t="s">
        <v>10</v>
      </c>
      <c r="F4837" s="882"/>
    </row>
    <row r="4838" spans="1:6" ht="20.25">
      <c r="A4838" s="910"/>
      <c r="B4838" s="911" t="s">
        <v>11</v>
      </c>
      <c r="C4838" s="908"/>
      <c r="D4838" s="912"/>
      <c r="E4838" s="910" t="s">
        <v>12</v>
      </c>
      <c r="F4838" s="882"/>
    </row>
    <row r="4839" spans="1:6" ht="20.25">
      <c r="A4839" s="913"/>
      <c r="B4839" s="914"/>
      <c r="C4839" s="915" t="s">
        <v>13</v>
      </c>
      <c r="D4839" s="916" t="s">
        <v>14</v>
      </c>
      <c r="E4839" s="915"/>
      <c r="F4839" s="882"/>
    </row>
    <row r="4840" spans="1:6" ht="20.25">
      <c r="A4840" s="917" t="s">
        <v>422</v>
      </c>
      <c r="B4840" s="885" t="s">
        <v>27</v>
      </c>
      <c r="C4840" s="885" t="s">
        <v>19</v>
      </c>
      <c r="D4840" s="963">
        <v>41943</v>
      </c>
      <c r="E4840" s="1075">
        <v>-3600</v>
      </c>
      <c r="F4840" s="882"/>
    </row>
    <row r="4841" spans="1:6" ht="20.25">
      <c r="A4841" s="885"/>
      <c r="B4841" s="885" t="s">
        <v>18</v>
      </c>
      <c r="C4841" s="885" t="s">
        <v>19</v>
      </c>
      <c r="D4841" s="963">
        <v>42551</v>
      </c>
      <c r="E4841" s="1074">
        <v>69650</v>
      </c>
      <c r="F4841" s="882"/>
    </row>
    <row r="4842" spans="1:6" ht="20.25">
      <c r="A4842" s="887"/>
      <c r="B4842" s="885" t="s">
        <v>21</v>
      </c>
      <c r="C4842" s="885" t="s">
        <v>17</v>
      </c>
      <c r="D4842" s="963">
        <v>42566</v>
      </c>
      <c r="E4842" s="1078">
        <v>21526</v>
      </c>
      <c r="F4842" s="882"/>
    </row>
    <row r="4843" spans="1:6" ht="21">
      <c r="A4843" s="887"/>
      <c r="B4843" s="885" t="s">
        <v>18</v>
      </c>
      <c r="C4843" s="885" t="s">
        <v>19</v>
      </c>
      <c r="D4843" s="963">
        <v>43250</v>
      </c>
      <c r="E4843" s="1077">
        <v>367872</v>
      </c>
      <c r="F4843" s="1217" t="s">
        <v>820</v>
      </c>
    </row>
    <row r="4844" spans="1:6" ht="20.25">
      <c r="A4844" s="887"/>
      <c r="B4844" s="885"/>
      <c r="C4844" s="885"/>
      <c r="D4844" s="886"/>
      <c r="E4844" s="889">
        <v>-1</v>
      </c>
      <c r="F4844" s="882"/>
    </row>
    <row r="4845" spans="1:6" ht="20.25">
      <c r="A4845" s="887"/>
      <c r="B4845" s="885"/>
      <c r="C4845" s="885"/>
      <c r="D4845" s="963"/>
      <c r="E4845" s="1074"/>
      <c r="F4845" s="882"/>
    </row>
    <row r="4846" spans="1:6" ht="20.25">
      <c r="A4846" s="887"/>
      <c r="B4846" s="885"/>
      <c r="C4846" s="888"/>
      <c r="D4846" s="886"/>
      <c r="E4846" s="889"/>
      <c r="F4846" s="882"/>
    </row>
    <row r="4847" spans="1:6" ht="20.25">
      <c r="A4847" s="887"/>
      <c r="B4847" s="885"/>
      <c r="C4847" s="888"/>
      <c r="D4847" s="886"/>
      <c r="E4847" s="886"/>
    </row>
    <row r="4848" spans="1:6" ht="20.25">
      <c r="A4848" s="887"/>
      <c r="B4848" s="885"/>
      <c r="C4848" s="888"/>
      <c r="D4848" s="963"/>
      <c r="E4848" s="889"/>
    </row>
    <row r="4849" spans="1:5" ht="20.25">
      <c r="A4849" s="887"/>
      <c r="B4849" s="885"/>
      <c r="C4849" s="885"/>
      <c r="D4849" s="886"/>
      <c r="E4849" s="889"/>
    </row>
    <row r="4850" spans="1:5" ht="20.25">
      <c r="A4850" s="885"/>
      <c r="B4850" s="885"/>
      <c r="C4850" s="885"/>
      <c r="D4850" s="886"/>
      <c r="E4850" s="889"/>
    </row>
    <row r="4851" spans="1:5" ht="20.25">
      <c r="A4851" s="887"/>
      <c r="B4851" s="885"/>
      <c r="C4851" s="885"/>
      <c r="D4851" s="886"/>
      <c r="E4851" s="889"/>
    </row>
    <row r="4852" spans="1:5" ht="20.25">
      <c r="A4852" s="887"/>
      <c r="B4852" s="923"/>
      <c r="C4852" s="885"/>
      <c r="D4852" s="956"/>
      <c r="E4852" s="889"/>
    </row>
    <row r="4853" spans="1:5" ht="20.25">
      <c r="A4853" s="926"/>
      <c r="B4853" s="911"/>
      <c r="C4853" s="910"/>
      <c r="D4853" s="1023"/>
      <c r="E4853" s="889"/>
    </row>
    <row r="4854" spans="1:5" ht="20.25">
      <c r="A4854" s="926"/>
      <c r="B4854" s="910"/>
      <c r="C4854" s="910"/>
      <c r="D4854" s="910"/>
      <c r="E4854" s="889"/>
    </row>
    <row r="4855" spans="1:5" ht="20.25">
      <c r="A4855" s="885"/>
      <c r="B4855" s="885"/>
      <c r="C4855" s="885"/>
      <c r="D4855" s="886"/>
      <c r="E4855" s="889"/>
    </row>
    <row r="4856" spans="1:5" ht="20.25">
      <c r="A4856" s="885"/>
      <c r="B4856" s="885"/>
      <c r="C4856" s="885"/>
      <c r="D4856" s="886"/>
      <c r="E4856" s="889"/>
    </row>
    <row r="4857" spans="1:5" ht="20.25">
      <c r="A4857" s="887"/>
      <c r="B4857" s="885"/>
      <c r="C4857" s="885"/>
      <c r="D4857" s="886"/>
      <c r="E4857" s="889"/>
    </row>
    <row r="4858" spans="1:5" ht="20.25">
      <c r="A4858" s="887"/>
      <c r="B4858" s="885"/>
      <c r="C4858" s="885"/>
      <c r="D4858" s="886"/>
      <c r="E4858" s="889"/>
    </row>
    <row r="4859" spans="1:5" ht="20.25">
      <c r="A4859" s="887"/>
      <c r="B4859" s="885"/>
      <c r="C4859" s="885"/>
      <c r="D4859" s="886"/>
      <c r="E4859" s="889"/>
    </row>
    <row r="4860" spans="1:5" ht="20.25">
      <c r="A4860" s="885"/>
      <c r="B4860" s="923"/>
      <c r="C4860" s="885"/>
      <c r="D4860" s="924"/>
      <c r="E4860" s="925"/>
    </row>
    <row r="4861" spans="1:5" ht="20.25">
      <c r="A4861" s="885"/>
      <c r="B4861" s="923"/>
      <c r="C4861" s="885"/>
      <c r="D4861" s="924"/>
      <c r="E4861" s="925"/>
    </row>
    <row r="4862" spans="1:5" ht="20.25">
      <c r="A4862" s="885"/>
      <c r="B4862" s="923"/>
      <c r="C4862" s="885"/>
      <c r="D4862" s="924"/>
      <c r="E4862" s="925"/>
    </row>
    <row r="4863" spans="1:5" ht="20.25">
      <c r="A4863" s="885"/>
      <c r="B4863" s="923"/>
      <c r="C4863" s="885"/>
      <c r="D4863" s="924" t="s">
        <v>29</v>
      </c>
      <c r="E4863" s="925"/>
    </row>
    <row r="4864" spans="1:5" ht="20.25">
      <c r="A4864" s="885"/>
      <c r="B4864" s="923"/>
      <c r="C4864" s="885"/>
      <c r="D4864" s="924"/>
      <c r="E4864" s="925"/>
    </row>
    <row r="4865" spans="1:6" ht="20.25">
      <c r="A4865" s="926"/>
      <c r="B4865" s="927"/>
      <c r="C4865" s="926"/>
      <c r="D4865" s="928"/>
      <c r="E4865" s="929"/>
    </row>
    <row r="4866" spans="1:6" ht="20.25">
      <c r="A4866" s="913"/>
      <c r="B4866" s="930"/>
      <c r="C4866" s="913"/>
      <c r="D4866" s="928"/>
      <c r="E4866" s="929"/>
    </row>
    <row r="4867" spans="1:6" ht="20.25">
      <c r="A4867" s="931"/>
      <c r="B4867" s="932"/>
      <c r="C4867" s="1238" t="s">
        <v>801</v>
      </c>
      <c r="D4867" s="1239"/>
      <c r="E4867" s="1015">
        <v>455447</v>
      </c>
    </row>
    <row r="4868" spans="1:6" ht="20.25">
      <c r="A4868" s="934" t="s">
        <v>23</v>
      </c>
      <c r="B4868" s="921"/>
      <c r="C4868" s="921"/>
      <c r="D4868" s="921"/>
      <c r="E4868" s="921"/>
    </row>
    <row r="4869" spans="1:6" ht="20.25">
      <c r="A4869" s="902" t="s">
        <v>0</v>
      </c>
      <c r="B4869" s="921"/>
      <c r="C4869" s="921"/>
      <c r="D4869" s="921"/>
      <c r="E4869" s="921"/>
    </row>
    <row r="4870" spans="1:6" ht="20.25">
      <c r="A4870" s="902" t="s">
        <v>1</v>
      </c>
      <c r="B4870" s="932"/>
      <c r="C4870" s="911"/>
      <c r="D4870" s="911"/>
      <c r="E4870" s="1054"/>
    </row>
    <row r="4871" spans="1:6" ht="20.25">
      <c r="A4871" s="902"/>
      <c r="B4871" s="903"/>
      <c r="C4871" s="903"/>
      <c r="D4871" s="904"/>
      <c r="E4871" s="905"/>
    </row>
    <row r="4872" spans="1:6" ht="20.25">
      <c r="A4872" s="902"/>
      <c r="B4872" s="903"/>
      <c r="C4872" s="902" t="s">
        <v>2</v>
      </c>
      <c r="D4872" s="904"/>
      <c r="E4872" s="904"/>
    </row>
    <row r="4873" spans="1:6" ht="20.25">
      <c r="A4873" s="902" t="s">
        <v>3</v>
      </c>
      <c r="B4873" s="906"/>
      <c r="C4873" s="903"/>
      <c r="D4873" s="905"/>
      <c r="E4873" s="905"/>
    </row>
    <row r="4874" spans="1:6" ht="20.25">
      <c r="A4874" s="904"/>
      <c r="B4874" s="906"/>
      <c r="C4874" s="903"/>
      <c r="D4874" s="905"/>
      <c r="E4874" s="905"/>
    </row>
    <row r="4875" spans="1:6" ht="20.25">
      <c r="A4875" s="904" t="s">
        <v>423</v>
      </c>
      <c r="B4875" s="906"/>
      <c r="C4875" s="903"/>
      <c r="D4875" s="905"/>
      <c r="E4875" s="905"/>
    </row>
    <row r="4876" spans="1:6" ht="20.25">
      <c r="A4876" s="904" t="s">
        <v>5</v>
      </c>
      <c r="B4876" s="907"/>
      <c r="C4876" s="904"/>
      <c r="D4876" s="905"/>
      <c r="E4876" s="905"/>
    </row>
    <row r="4877" spans="1:6" ht="20.25">
      <c r="A4877" s="904" t="s">
        <v>6</v>
      </c>
      <c r="B4877" s="907"/>
      <c r="C4877" s="904"/>
      <c r="D4877" s="905"/>
      <c r="E4877" s="905"/>
    </row>
    <row r="4878" spans="1:6" ht="20.25">
      <c r="A4878" s="908" t="s">
        <v>7</v>
      </c>
      <c r="B4878" s="909" t="s">
        <v>8</v>
      </c>
      <c r="C4878" s="1238" t="s">
        <v>9</v>
      </c>
      <c r="D4878" s="1239"/>
      <c r="E4878" s="908" t="s">
        <v>10</v>
      </c>
    </row>
    <row r="4879" spans="1:6" ht="20.25">
      <c r="A4879" s="910"/>
      <c r="B4879" s="911" t="s">
        <v>11</v>
      </c>
      <c r="C4879" s="908"/>
      <c r="D4879" s="912"/>
      <c r="E4879" s="910" t="s">
        <v>12</v>
      </c>
      <c r="F4879" s="882"/>
    </row>
    <row r="4880" spans="1:6" ht="20.25">
      <c r="A4880" s="913"/>
      <c r="B4880" s="914"/>
      <c r="C4880" s="915" t="s">
        <v>13</v>
      </c>
      <c r="D4880" s="916" t="s">
        <v>14</v>
      </c>
      <c r="E4880" s="915"/>
      <c r="F4880" s="882"/>
    </row>
    <row r="4881" spans="1:6" ht="20.25">
      <c r="A4881" s="917" t="s">
        <v>424</v>
      </c>
      <c r="B4881" s="885" t="s">
        <v>36</v>
      </c>
      <c r="C4881" s="885" t="s">
        <v>17</v>
      </c>
      <c r="D4881" s="963">
        <v>42658</v>
      </c>
      <c r="E4881" s="967">
        <v>-1465</v>
      </c>
      <c r="F4881" s="882"/>
    </row>
    <row r="4882" spans="1:6" ht="21">
      <c r="A4882" s="885"/>
      <c r="B4882" s="885" t="s">
        <v>34</v>
      </c>
      <c r="C4882" s="885" t="s">
        <v>17</v>
      </c>
      <c r="D4882" s="963">
        <v>43250</v>
      </c>
      <c r="E4882" s="967">
        <v>240940</v>
      </c>
      <c r="F4882" s="1217" t="s">
        <v>820</v>
      </c>
    </row>
    <row r="4883" spans="1:6" ht="20.25">
      <c r="A4883" s="885"/>
      <c r="B4883" s="885"/>
      <c r="C4883" s="885"/>
      <c r="D4883" s="963"/>
      <c r="E4883" s="1007"/>
      <c r="F4883" s="882"/>
    </row>
    <row r="4884" spans="1:6" ht="20.25">
      <c r="A4884" s="887"/>
      <c r="B4884" s="885"/>
      <c r="C4884" s="885"/>
      <c r="D4884" s="963"/>
      <c r="E4884" s="889"/>
      <c r="F4884" s="882"/>
    </row>
    <row r="4885" spans="1:6" ht="20.25">
      <c r="A4885" s="887"/>
      <c r="B4885" s="885"/>
      <c r="C4885" s="885"/>
      <c r="D4885" s="886"/>
      <c r="E4885" s="889"/>
      <c r="F4885" s="882"/>
    </row>
    <row r="4886" spans="1:6" ht="20.25">
      <c r="A4886" s="887"/>
      <c r="B4886" s="885"/>
      <c r="C4886" s="885"/>
      <c r="D4886" s="886"/>
      <c r="E4886" s="889"/>
      <c r="F4886" s="882"/>
    </row>
    <row r="4887" spans="1:6" ht="20.25">
      <c r="A4887" s="887"/>
      <c r="B4887" s="885"/>
      <c r="C4887" s="888"/>
      <c r="D4887" s="886"/>
      <c r="E4887" s="889"/>
      <c r="F4887" s="882"/>
    </row>
    <row r="4888" spans="1:6" ht="20.25">
      <c r="A4888" s="887"/>
      <c r="B4888" s="885"/>
      <c r="C4888" s="885"/>
      <c r="D4888" s="963"/>
      <c r="E4888" s="967"/>
      <c r="F4888" s="882"/>
    </row>
    <row r="4889" spans="1:6" ht="20.25">
      <c r="A4889" s="885"/>
      <c r="B4889" s="885"/>
      <c r="C4889" s="885"/>
      <c r="D4889" s="963"/>
      <c r="E4889" s="967"/>
      <c r="F4889" s="882"/>
    </row>
    <row r="4890" spans="1:6" ht="20.25">
      <c r="A4890" s="887"/>
      <c r="B4890" s="885"/>
      <c r="C4890" s="885"/>
      <c r="D4890" s="963"/>
      <c r="E4890" s="967"/>
      <c r="F4890" s="882"/>
    </row>
    <row r="4891" spans="1:6" ht="20.25">
      <c r="A4891" s="887"/>
      <c r="B4891" s="923"/>
      <c r="C4891" s="885"/>
      <c r="D4891" s="956"/>
      <c r="E4891" s="889"/>
      <c r="F4891" s="882"/>
    </row>
    <row r="4892" spans="1:6" ht="20.25">
      <c r="A4892" s="926"/>
      <c r="B4892" s="911"/>
      <c r="C4892" s="910"/>
      <c r="D4892" s="1023"/>
      <c r="E4892" s="889"/>
      <c r="F4892" s="882"/>
    </row>
    <row r="4893" spans="1:6" ht="20.25">
      <c r="A4893" s="926"/>
      <c r="B4893" s="910"/>
      <c r="C4893" s="910"/>
      <c r="D4893" s="910"/>
      <c r="E4893" s="889"/>
      <c r="F4893" s="882"/>
    </row>
    <row r="4894" spans="1:6" ht="20.25">
      <c r="A4894" s="885"/>
      <c r="B4894" s="885"/>
      <c r="C4894" s="885"/>
      <c r="D4894" s="886"/>
      <c r="E4894" s="889"/>
      <c r="F4894" s="882"/>
    </row>
    <row r="4895" spans="1:6" ht="20.25">
      <c r="A4895" s="885"/>
      <c r="B4895" s="885"/>
      <c r="C4895" s="885"/>
      <c r="D4895" s="886"/>
      <c r="E4895" s="889"/>
    </row>
    <row r="4896" spans="1:6" ht="20.25">
      <c r="A4896" s="887"/>
      <c r="B4896" s="885"/>
      <c r="C4896" s="885"/>
      <c r="D4896" s="886"/>
      <c r="E4896" s="889"/>
    </row>
    <row r="4897" spans="1:6" ht="20.25">
      <c r="A4897" s="887"/>
      <c r="B4897" s="885"/>
      <c r="C4897" s="885"/>
      <c r="D4897" s="886"/>
      <c r="E4897" s="889"/>
    </row>
    <row r="4898" spans="1:6" ht="20.25">
      <c r="A4898" s="887"/>
      <c r="B4898" s="885"/>
      <c r="C4898" s="885"/>
      <c r="D4898" s="886"/>
      <c r="E4898" s="889"/>
    </row>
    <row r="4899" spans="1:6" ht="20.25">
      <c r="A4899" s="885"/>
      <c r="B4899" s="923"/>
      <c r="C4899" s="885"/>
      <c r="D4899" s="924"/>
      <c r="E4899" s="925"/>
    </row>
    <row r="4900" spans="1:6" ht="20.25">
      <c r="A4900" s="885"/>
      <c r="B4900" s="923"/>
      <c r="C4900" s="885"/>
      <c r="D4900" s="924"/>
      <c r="E4900" s="925"/>
    </row>
    <row r="4901" spans="1:6" ht="20.25">
      <c r="A4901" s="885"/>
      <c r="B4901" s="923"/>
      <c r="C4901" s="885"/>
      <c r="D4901" s="924" t="s">
        <v>29</v>
      </c>
      <c r="E4901" s="925"/>
    </row>
    <row r="4902" spans="1:6" ht="20.25">
      <c r="A4902" s="885"/>
      <c r="B4902" s="923"/>
      <c r="C4902" s="885"/>
      <c r="D4902" s="924"/>
      <c r="E4902" s="925"/>
    </row>
    <row r="4903" spans="1:6" ht="20.25">
      <c r="A4903" s="885"/>
      <c r="B4903" s="923"/>
      <c r="C4903" s="885"/>
      <c r="D4903" s="924"/>
      <c r="E4903" s="925"/>
    </row>
    <row r="4904" spans="1:6" ht="20.25">
      <c r="A4904" s="885"/>
      <c r="B4904" s="923"/>
      <c r="C4904" s="885"/>
      <c r="D4904" s="924"/>
      <c r="E4904" s="925"/>
    </row>
    <row r="4905" spans="1:6" ht="20.25">
      <c r="A4905" s="926"/>
      <c r="B4905" s="927"/>
      <c r="C4905" s="926"/>
      <c r="D4905" s="928"/>
      <c r="E4905" s="929"/>
    </row>
    <row r="4906" spans="1:6" ht="20.25">
      <c r="A4906" s="913"/>
      <c r="B4906" s="930"/>
      <c r="C4906" s="913"/>
      <c r="D4906" s="928"/>
      <c r="E4906" s="929"/>
    </row>
    <row r="4907" spans="1:6" ht="20.25">
      <c r="A4907" s="931"/>
      <c r="B4907" s="932"/>
      <c r="C4907" s="1238" t="s">
        <v>801</v>
      </c>
      <c r="D4907" s="1239"/>
      <c r="E4907" s="1015">
        <v>239475</v>
      </c>
    </row>
    <row r="4908" spans="1:6" ht="20.25">
      <c r="A4908" s="934" t="s">
        <v>23</v>
      </c>
      <c r="B4908" s="921"/>
      <c r="C4908" s="921"/>
      <c r="D4908" s="921"/>
      <c r="E4908" s="893"/>
    </row>
    <row r="4909" spans="1:6" ht="20.25">
      <c r="A4909" s="902" t="s">
        <v>0</v>
      </c>
      <c r="B4909" s="921"/>
      <c r="C4909" s="921"/>
      <c r="D4909" s="921"/>
      <c r="E4909" s="921"/>
    </row>
    <row r="4910" spans="1:6" ht="20.25">
      <c r="A4910" s="902" t="s">
        <v>1</v>
      </c>
      <c r="B4910" s="932"/>
      <c r="C4910" s="911"/>
      <c r="D4910" s="911"/>
      <c r="E4910" s="1054"/>
    </row>
    <row r="4911" spans="1:6" ht="20.25">
      <c r="A4911" s="902"/>
      <c r="B4911" s="903"/>
      <c r="C4911" s="903"/>
      <c r="D4911" s="904"/>
      <c r="E4911" s="905"/>
      <c r="F4911" s="882"/>
    </row>
    <row r="4912" spans="1:6" ht="20.25">
      <c r="A4912" s="902"/>
      <c r="B4912" s="903"/>
      <c r="C4912" s="902" t="s">
        <v>2</v>
      </c>
      <c r="D4912" s="904"/>
      <c r="E4912" s="904"/>
      <c r="F4912" s="882"/>
    </row>
    <row r="4913" spans="1:6" ht="20.25">
      <c r="A4913" s="902" t="s">
        <v>3</v>
      </c>
      <c r="B4913" s="906"/>
      <c r="C4913" s="903"/>
      <c r="D4913" s="905"/>
      <c r="E4913" s="905"/>
      <c r="F4913" s="882"/>
    </row>
    <row r="4914" spans="1:6" ht="20.25">
      <c r="A4914" s="904"/>
      <c r="B4914" s="906"/>
      <c r="C4914" s="903"/>
      <c r="D4914" s="905"/>
      <c r="E4914" s="905"/>
      <c r="F4914" s="882"/>
    </row>
    <row r="4915" spans="1:6" ht="20.25">
      <c r="A4915" s="904" t="s">
        <v>425</v>
      </c>
      <c r="B4915" s="906"/>
      <c r="C4915" s="903"/>
      <c r="D4915" s="905"/>
      <c r="E4915" s="905"/>
      <c r="F4915" s="882"/>
    </row>
    <row r="4916" spans="1:6" ht="20.25">
      <c r="A4916" s="904" t="s">
        <v>5</v>
      </c>
      <c r="B4916" s="907"/>
      <c r="C4916" s="904"/>
      <c r="D4916" s="905"/>
      <c r="E4916" s="905"/>
      <c r="F4916" s="882"/>
    </row>
    <row r="4917" spans="1:6" ht="20.25">
      <c r="A4917" s="904" t="s">
        <v>6</v>
      </c>
      <c r="B4917" s="907"/>
      <c r="C4917" s="904"/>
      <c r="D4917" s="905"/>
      <c r="E4917" s="905"/>
      <c r="F4917" s="882"/>
    </row>
    <row r="4918" spans="1:6" ht="20.25">
      <c r="A4918" s="908" t="s">
        <v>7</v>
      </c>
      <c r="B4918" s="908" t="s">
        <v>8</v>
      </c>
      <c r="C4918" s="883" t="s">
        <v>9</v>
      </c>
      <c r="D4918" s="884"/>
      <c r="E4918" s="908" t="s">
        <v>10</v>
      </c>
      <c r="F4918" s="882"/>
    </row>
    <row r="4919" spans="1:6" ht="20.25">
      <c r="A4919" s="910"/>
      <c r="B4919" s="1023" t="s">
        <v>11</v>
      </c>
      <c r="C4919" s="908"/>
      <c r="D4919" s="912"/>
      <c r="E4919" s="910" t="s">
        <v>12</v>
      </c>
      <c r="F4919" s="882"/>
    </row>
    <row r="4920" spans="1:6" ht="20.25">
      <c r="A4920" s="913"/>
      <c r="B4920" s="916"/>
      <c r="C4920" s="915" t="s">
        <v>13</v>
      </c>
      <c r="D4920" s="916" t="s">
        <v>14</v>
      </c>
      <c r="E4920" s="915"/>
      <c r="F4920" s="882"/>
    </row>
    <row r="4921" spans="1:6" ht="20.25">
      <c r="A4921" s="917" t="s">
        <v>426</v>
      </c>
      <c r="B4921" s="917" t="s">
        <v>36</v>
      </c>
      <c r="C4921" s="917" t="s">
        <v>19</v>
      </c>
      <c r="D4921" s="1048">
        <v>42338</v>
      </c>
      <c r="E4921" s="1060">
        <v>-1070</v>
      </c>
      <c r="F4921" s="882"/>
    </row>
    <row r="4922" spans="1:6" ht="20.25">
      <c r="A4922" s="885"/>
      <c r="B4922" s="885" t="s">
        <v>21</v>
      </c>
      <c r="C4922" s="885" t="s">
        <v>19</v>
      </c>
      <c r="D4922" s="886">
        <v>42551</v>
      </c>
      <c r="E4922" s="940">
        <v>31764</v>
      </c>
      <c r="F4922" s="882"/>
    </row>
    <row r="4923" spans="1:6" ht="21">
      <c r="A4923" s="887"/>
      <c r="B4923" s="885" t="s">
        <v>18</v>
      </c>
      <c r="C4923" s="888" t="s">
        <v>19</v>
      </c>
      <c r="D4923" s="886">
        <v>43250</v>
      </c>
      <c r="E4923" s="937">
        <v>803635</v>
      </c>
      <c r="F4923" s="1217" t="s">
        <v>820</v>
      </c>
    </row>
    <row r="4924" spans="1:6" ht="20.25">
      <c r="A4924" s="887"/>
      <c r="B4924" s="885"/>
      <c r="C4924" s="885"/>
      <c r="D4924" s="886"/>
      <c r="E4924" s="937">
        <v>5</v>
      </c>
      <c r="F4924" s="882"/>
    </row>
    <row r="4925" spans="1:6" ht="20.25">
      <c r="A4925" s="887"/>
      <c r="B4925" s="885"/>
      <c r="C4925" s="885"/>
      <c r="D4925" s="886"/>
      <c r="E4925" s="937"/>
      <c r="F4925" s="882"/>
    </row>
    <row r="4926" spans="1:6" ht="20.25">
      <c r="A4926" s="887"/>
      <c r="B4926" s="885"/>
      <c r="C4926" s="888"/>
      <c r="D4926" s="886"/>
      <c r="E4926" s="937"/>
      <c r="F4926" s="882"/>
    </row>
    <row r="4927" spans="1:6" ht="20.25">
      <c r="A4927" s="887"/>
      <c r="B4927" s="885"/>
      <c r="C4927" s="885"/>
      <c r="D4927" s="1022"/>
      <c r="E4927" s="937"/>
    </row>
    <row r="4928" spans="1:6" ht="20.25">
      <c r="A4928" s="887"/>
      <c r="B4928" s="885"/>
      <c r="C4928" s="885"/>
      <c r="D4928" s="886"/>
      <c r="E4928" s="937"/>
    </row>
    <row r="4929" spans="1:5" ht="20.25">
      <c r="A4929" s="885"/>
      <c r="B4929" s="885"/>
      <c r="C4929" s="885"/>
      <c r="D4929" s="886"/>
      <c r="E4929" s="937"/>
    </row>
    <row r="4930" spans="1:5" ht="20.25">
      <c r="A4930" s="887"/>
      <c r="B4930" s="885"/>
      <c r="C4930" s="885"/>
      <c r="D4930" s="886"/>
      <c r="E4930" s="937"/>
    </row>
    <row r="4931" spans="1:5" ht="20.25">
      <c r="A4931" s="887"/>
      <c r="B4931" s="885"/>
      <c r="C4931" s="885"/>
      <c r="D4931" s="886"/>
      <c r="E4931" s="937"/>
    </row>
    <row r="4932" spans="1:5" ht="20.25">
      <c r="A4932" s="926"/>
      <c r="B4932" s="885"/>
      <c r="C4932" s="885"/>
      <c r="D4932" s="886"/>
      <c r="E4932" s="937"/>
    </row>
    <row r="4933" spans="1:5" ht="20.25">
      <c r="A4933" s="926"/>
      <c r="B4933" s="885"/>
      <c r="C4933" s="885"/>
      <c r="D4933" s="886"/>
      <c r="E4933" s="937"/>
    </row>
    <row r="4934" spans="1:5" ht="20.25">
      <c r="A4934" s="885"/>
      <c r="B4934" s="885"/>
      <c r="C4934" s="885"/>
      <c r="D4934" s="886"/>
      <c r="E4934" s="937"/>
    </row>
    <row r="4935" spans="1:5" ht="20.25">
      <c r="A4935" s="885"/>
      <c r="B4935" s="885"/>
      <c r="C4935" s="885"/>
      <c r="D4935" s="886"/>
      <c r="E4935" s="937"/>
    </row>
    <row r="4936" spans="1:5" ht="20.25">
      <c r="A4936" s="887"/>
      <c r="B4936" s="885"/>
      <c r="C4936" s="885"/>
      <c r="D4936" s="963"/>
      <c r="E4936" s="937"/>
    </row>
    <row r="4937" spans="1:5" ht="20.25">
      <c r="A4937" s="887"/>
      <c r="B4937" s="885"/>
      <c r="C4937" s="885"/>
      <c r="D4937" s="886"/>
      <c r="E4937" s="940"/>
    </row>
    <row r="4938" spans="1:5" ht="20.25">
      <c r="A4938" s="887"/>
      <c r="B4938" s="885"/>
      <c r="C4938" s="885"/>
      <c r="D4938" s="886"/>
      <c r="E4938" s="940"/>
    </row>
    <row r="4939" spans="1:5" ht="20.25">
      <c r="A4939" s="887"/>
      <c r="B4939" s="885"/>
      <c r="C4939" s="885"/>
      <c r="D4939" s="886"/>
      <c r="E4939" s="940"/>
    </row>
    <row r="4940" spans="1:5" ht="20.25">
      <c r="A4940" s="887"/>
      <c r="B4940" s="885"/>
      <c r="C4940" s="885"/>
      <c r="D4940" s="886"/>
      <c r="E4940" s="940"/>
    </row>
    <row r="4941" spans="1:5" ht="20.25">
      <c r="A4941" s="887"/>
      <c r="B4941" s="885"/>
      <c r="C4941" s="885"/>
      <c r="D4941" s="886"/>
      <c r="E4941" s="940"/>
    </row>
    <row r="4942" spans="1:5" ht="20.25">
      <c r="A4942" s="885"/>
      <c r="B4942" s="885"/>
      <c r="C4942" s="885"/>
      <c r="D4942" s="886"/>
      <c r="E4942" s="937"/>
    </row>
    <row r="4943" spans="1:5" ht="20.25">
      <c r="A4943" s="885"/>
      <c r="B4943" s="923"/>
      <c r="C4943" s="885"/>
      <c r="D4943" s="924"/>
      <c r="E4943" s="1057"/>
    </row>
    <row r="4944" spans="1:5" ht="20.25">
      <c r="A4944" s="885"/>
      <c r="B4944" s="923"/>
      <c r="C4944" s="885"/>
      <c r="D4944" s="924" t="s">
        <v>29</v>
      </c>
      <c r="E4944" s="1057"/>
    </row>
    <row r="4945" spans="1:6" ht="20.25">
      <c r="A4945" s="885"/>
      <c r="B4945" s="923"/>
      <c r="C4945" s="885"/>
      <c r="D4945" s="924"/>
      <c r="E4945" s="1057"/>
    </row>
    <row r="4946" spans="1:6" ht="20.25">
      <c r="A4946" s="926"/>
      <c r="B4946" s="927"/>
      <c r="C4946" s="926"/>
      <c r="D4946" s="928"/>
      <c r="E4946" s="1058"/>
    </row>
    <row r="4947" spans="1:6" ht="20.25">
      <c r="A4947" s="913"/>
      <c r="B4947" s="930"/>
      <c r="C4947" s="913"/>
      <c r="D4947" s="928"/>
      <c r="E4947" s="1061"/>
    </row>
    <row r="4948" spans="1:6" ht="20.25">
      <c r="A4948" s="931"/>
      <c r="B4948" s="932"/>
      <c r="C4948" s="1238" t="s">
        <v>801</v>
      </c>
      <c r="D4948" s="1239"/>
      <c r="E4948" s="1015">
        <v>834334</v>
      </c>
    </row>
    <row r="4949" spans="1:6" ht="20.25">
      <c r="A4949" s="934" t="s">
        <v>23</v>
      </c>
      <c r="B4949" s="921"/>
      <c r="C4949" s="921"/>
      <c r="D4949" s="921"/>
      <c r="E4949" s="921"/>
    </row>
    <row r="4950" spans="1:6" ht="20.25">
      <c r="A4950" s="902" t="s">
        <v>0</v>
      </c>
      <c r="B4950" s="921"/>
      <c r="C4950" s="921"/>
      <c r="D4950" s="921"/>
      <c r="E4950" s="921"/>
    </row>
    <row r="4951" spans="1:6" ht="20.25">
      <c r="A4951" s="902" t="s">
        <v>1</v>
      </c>
      <c r="B4951" s="932"/>
      <c r="C4951" s="911"/>
      <c r="D4951" s="911"/>
      <c r="E4951" s="1054"/>
    </row>
    <row r="4952" spans="1:6" ht="20.25">
      <c r="A4952" s="902"/>
      <c r="B4952" s="903"/>
      <c r="C4952" s="903"/>
      <c r="D4952" s="904"/>
      <c r="E4952" s="905"/>
    </row>
    <row r="4953" spans="1:6" ht="20.25">
      <c r="A4953" s="902"/>
      <c r="B4953" s="903"/>
      <c r="C4953" s="902" t="s">
        <v>2</v>
      </c>
      <c r="D4953" s="904"/>
      <c r="E4953" s="904"/>
    </row>
    <row r="4954" spans="1:6" ht="20.25">
      <c r="A4954" s="902" t="s">
        <v>3</v>
      </c>
      <c r="B4954" s="906"/>
      <c r="C4954" s="903"/>
      <c r="D4954" s="905"/>
      <c r="E4954" s="905"/>
    </row>
    <row r="4955" spans="1:6" ht="20.25">
      <c r="A4955" s="904"/>
      <c r="B4955" s="906"/>
      <c r="C4955" s="903"/>
      <c r="D4955" s="905"/>
      <c r="E4955" s="905"/>
    </row>
    <row r="4956" spans="1:6" ht="20.25">
      <c r="A4956" s="904" t="s">
        <v>427</v>
      </c>
      <c r="B4956" s="906"/>
      <c r="C4956" s="903"/>
      <c r="D4956" s="905"/>
      <c r="E4956" s="905"/>
    </row>
    <row r="4957" spans="1:6" ht="20.25">
      <c r="A4957" s="904" t="s">
        <v>5</v>
      </c>
      <c r="B4957" s="907"/>
      <c r="C4957" s="904"/>
      <c r="D4957" s="905"/>
      <c r="E4957" s="905"/>
    </row>
    <row r="4958" spans="1:6" ht="20.25">
      <c r="A4958" s="904" t="s">
        <v>6</v>
      </c>
      <c r="B4958" s="907"/>
      <c r="C4958" s="904"/>
      <c r="D4958" s="905"/>
      <c r="E4958" s="905"/>
    </row>
    <row r="4959" spans="1:6" ht="20.25">
      <c r="A4959" s="908" t="s">
        <v>7</v>
      </c>
      <c r="B4959" s="909" t="s">
        <v>8</v>
      </c>
      <c r="C4959" s="883" t="s">
        <v>9</v>
      </c>
      <c r="D4959" s="884"/>
      <c r="E4959" s="908" t="s">
        <v>10</v>
      </c>
      <c r="F4959" s="882"/>
    </row>
    <row r="4960" spans="1:6" ht="20.25">
      <c r="A4960" s="910"/>
      <c r="B4960" s="911" t="s">
        <v>11</v>
      </c>
      <c r="C4960" s="908"/>
      <c r="D4960" s="912"/>
      <c r="E4960" s="910" t="s">
        <v>12</v>
      </c>
      <c r="F4960" s="882"/>
    </row>
    <row r="4961" spans="1:6" ht="20.25">
      <c r="A4961" s="913"/>
      <c r="B4961" s="914"/>
      <c r="C4961" s="915" t="s">
        <v>13</v>
      </c>
      <c r="D4961" s="916" t="s">
        <v>14</v>
      </c>
      <c r="E4961" s="915"/>
      <c r="F4961" s="882"/>
    </row>
    <row r="4962" spans="1:6" ht="21">
      <c r="A4962" s="917" t="s">
        <v>428</v>
      </c>
      <c r="B4962" s="885" t="s">
        <v>18</v>
      </c>
      <c r="C4962" s="885" t="s">
        <v>19</v>
      </c>
      <c r="D4962" s="963">
        <v>43250</v>
      </c>
      <c r="E4962" s="1074">
        <v>3758909</v>
      </c>
      <c r="F4962" s="1217" t="s">
        <v>820</v>
      </c>
    </row>
    <row r="4963" spans="1:6" ht="20.25">
      <c r="A4963" s="885"/>
      <c r="B4963" s="885"/>
      <c r="C4963" s="885"/>
      <c r="D4963" s="963"/>
      <c r="E4963" s="1074">
        <v>-1</v>
      </c>
      <c r="F4963" s="882"/>
    </row>
    <row r="4964" spans="1:6" ht="20.25">
      <c r="A4964" s="887"/>
      <c r="B4964" s="885"/>
      <c r="C4964" s="885"/>
      <c r="D4964" s="963"/>
      <c r="E4964" s="1074"/>
      <c r="F4964" s="882"/>
    </row>
    <row r="4965" spans="1:6" ht="20.25">
      <c r="A4965" s="887"/>
      <c r="B4965" s="885"/>
      <c r="C4965" s="885"/>
      <c r="D4965" s="886"/>
      <c r="E4965" s="892"/>
      <c r="F4965" s="882"/>
    </row>
    <row r="4966" spans="1:6" ht="20.25">
      <c r="A4966" s="887"/>
      <c r="B4966" s="885"/>
      <c r="C4966" s="885"/>
      <c r="D4966" s="886"/>
      <c r="E4966" s="889"/>
      <c r="F4966" s="882"/>
    </row>
    <row r="4967" spans="1:6" ht="20.25">
      <c r="A4967" s="887"/>
      <c r="B4967" s="885"/>
      <c r="C4967" s="888"/>
      <c r="D4967" s="886"/>
      <c r="E4967" s="892"/>
      <c r="F4967" s="882"/>
    </row>
    <row r="4968" spans="1:6" ht="20.25">
      <c r="A4968" s="887"/>
      <c r="B4968" s="885"/>
      <c r="C4968" s="888"/>
      <c r="D4968" s="963"/>
      <c r="E4968" s="889"/>
      <c r="F4968" s="882"/>
    </row>
    <row r="4969" spans="1:6" ht="20.25">
      <c r="A4969" s="887"/>
      <c r="B4969" s="885"/>
      <c r="C4969" s="885"/>
      <c r="D4969" s="886"/>
      <c r="E4969" s="892"/>
      <c r="F4969" s="882"/>
    </row>
    <row r="4970" spans="1:6" ht="20.25">
      <c r="A4970" s="885"/>
      <c r="B4970" s="885"/>
      <c r="C4970" s="885"/>
      <c r="D4970" s="886"/>
      <c r="E4970" s="889"/>
      <c r="F4970" s="882"/>
    </row>
    <row r="4971" spans="1:6" ht="20.25">
      <c r="A4971" s="887"/>
      <c r="B4971" s="885"/>
      <c r="C4971" s="885"/>
      <c r="D4971" s="886"/>
      <c r="E4971" s="889"/>
      <c r="F4971" s="882"/>
    </row>
    <row r="4972" spans="1:6" ht="20.25">
      <c r="A4972" s="887"/>
      <c r="B4972" s="885"/>
      <c r="C4972" s="885"/>
      <c r="D4972" s="963"/>
      <c r="E4972" s="1074"/>
      <c r="F4972" s="882"/>
    </row>
    <row r="4973" spans="1:6" ht="20.25">
      <c r="A4973" s="926"/>
      <c r="B4973" s="885"/>
      <c r="C4973" s="885"/>
      <c r="D4973" s="963"/>
      <c r="E4973" s="1083"/>
      <c r="F4973" s="882"/>
    </row>
    <row r="4974" spans="1:6" ht="20.25">
      <c r="A4974" s="926"/>
      <c r="B4974" s="885"/>
      <c r="C4974" s="885"/>
      <c r="D4974" s="963"/>
      <c r="E4974" s="1074"/>
      <c r="F4974" s="882"/>
    </row>
    <row r="4975" spans="1:6" ht="20.25">
      <c r="A4975" s="885"/>
      <c r="B4975" s="885"/>
      <c r="C4975" s="885"/>
      <c r="D4975" s="886"/>
      <c r="E4975" s="889"/>
    </row>
    <row r="4976" spans="1:6" ht="20.25">
      <c r="A4976" s="885"/>
      <c r="B4976" s="885"/>
      <c r="C4976" s="885"/>
      <c r="D4976" s="886"/>
      <c r="E4976" s="889"/>
    </row>
    <row r="4977" spans="1:5" ht="20.25">
      <c r="A4977" s="887"/>
      <c r="B4977" s="885"/>
      <c r="C4977" s="885"/>
      <c r="D4977" s="886"/>
      <c r="E4977" s="889"/>
    </row>
    <row r="4978" spans="1:5" ht="20.25">
      <c r="A4978" s="887"/>
      <c r="B4978" s="885"/>
      <c r="C4978" s="885"/>
      <c r="D4978" s="886"/>
      <c r="E4978" s="889"/>
    </row>
    <row r="4979" spans="1:5" ht="20.25">
      <c r="A4979" s="887"/>
      <c r="B4979" s="885"/>
      <c r="C4979" s="885"/>
      <c r="D4979" s="886"/>
      <c r="E4979" s="889"/>
    </row>
    <row r="4980" spans="1:5" ht="20.25">
      <c r="A4980" s="885"/>
      <c r="B4980" s="923"/>
      <c r="C4980" s="885"/>
      <c r="D4980" s="924"/>
      <c r="E4980" s="925"/>
    </row>
    <row r="4981" spans="1:5" ht="20.25">
      <c r="A4981" s="885"/>
      <c r="B4981" s="923"/>
      <c r="C4981" s="885"/>
      <c r="D4981" s="924"/>
      <c r="E4981" s="925"/>
    </row>
    <row r="4982" spans="1:5" ht="20.25">
      <c r="A4982" s="885"/>
      <c r="B4982" s="923"/>
      <c r="C4982" s="885"/>
      <c r="D4982" s="924" t="s">
        <v>29</v>
      </c>
      <c r="E4982" s="925"/>
    </row>
    <row r="4983" spans="1:5" ht="20.25">
      <c r="A4983" s="885"/>
      <c r="B4983" s="923"/>
      <c r="C4983" s="885"/>
      <c r="D4983" s="924"/>
      <c r="E4983" s="925"/>
    </row>
    <row r="4984" spans="1:5" ht="20.25">
      <c r="A4984" s="885"/>
      <c r="B4984" s="923"/>
      <c r="C4984" s="885"/>
      <c r="D4984" s="924"/>
      <c r="E4984" s="925"/>
    </row>
    <row r="4985" spans="1:5" ht="20.25">
      <c r="A4985" s="885"/>
      <c r="B4985" s="923"/>
      <c r="C4985" s="885"/>
      <c r="D4985" s="924"/>
      <c r="E4985" s="925"/>
    </row>
    <row r="4986" spans="1:5" ht="20.25">
      <c r="A4986" s="885"/>
      <c r="B4986" s="923"/>
      <c r="C4986" s="885"/>
      <c r="D4986" s="924"/>
      <c r="E4986" s="925"/>
    </row>
    <row r="4987" spans="1:5" ht="20.25">
      <c r="A4987" s="926"/>
      <c r="B4987" s="927"/>
      <c r="C4987" s="926"/>
      <c r="D4987" s="928"/>
      <c r="E4987" s="929"/>
    </row>
    <row r="4988" spans="1:5" ht="20.25">
      <c r="A4988" s="913"/>
      <c r="B4988" s="930"/>
      <c r="C4988" s="913"/>
      <c r="D4988" s="928"/>
      <c r="E4988" s="929"/>
    </row>
    <row r="4989" spans="1:5" ht="20.25">
      <c r="A4989" s="931"/>
      <c r="B4989" s="932"/>
      <c r="C4989" s="1238" t="s">
        <v>801</v>
      </c>
      <c r="D4989" s="1239"/>
      <c r="E4989" s="1091">
        <v>3758908</v>
      </c>
    </row>
    <row r="4990" spans="1:5" ht="20.25">
      <c r="A4990" s="934" t="s">
        <v>23</v>
      </c>
      <c r="B4990" s="921"/>
      <c r="C4990" s="921"/>
      <c r="D4990" s="921"/>
      <c r="E4990" s="921"/>
    </row>
    <row r="4991" spans="1:5" ht="20.25">
      <c r="A4991" s="902" t="s">
        <v>0</v>
      </c>
      <c r="B4991" s="921"/>
      <c r="C4991" s="921"/>
      <c r="D4991" s="921"/>
      <c r="E4991" s="921"/>
    </row>
    <row r="4992" spans="1:5" ht="20.25">
      <c r="A4992" s="902" t="s">
        <v>1</v>
      </c>
      <c r="B4992" s="932"/>
      <c r="C4992" s="911"/>
      <c r="D4992" s="911"/>
      <c r="E4992" s="1054"/>
    </row>
    <row r="4993" spans="1:6" ht="20.25">
      <c r="A4993" s="902"/>
      <c r="B4993" s="903"/>
      <c r="C4993" s="903"/>
      <c r="D4993" s="904"/>
      <c r="E4993" s="905"/>
    </row>
    <row r="4994" spans="1:6" ht="20.25">
      <c r="A4994" s="902"/>
      <c r="B4994" s="903"/>
      <c r="C4994" s="902" t="s">
        <v>2</v>
      </c>
      <c r="D4994" s="904"/>
      <c r="E4994" s="904"/>
    </row>
    <row r="4995" spans="1:6" ht="20.25">
      <c r="A4995" s="902" t="s">
        <v>3</v>
      </c>
      <c r="B4995" s="906"/>
      <c r="C4995" s="903"/>
      <c r="D4995" s="905"/>
      <c r="E4995" s="905"/>
    </row>
    <row r="4996" spans="1:6" ht="20.25">
      <c r="A4996" s="904"/>
      <c r="B4996" s="906"/>
      <c r="C4996" s="903"/>
      <c r="D4996" s="905"/>
      <c r="E4996" s="905"/>
    </row>
    <row r="4997" spans="1:6" ht="20.25">
      <c r="A4997" s="904" t="s">
        <v>429</v>
      </c>
      <c r="B4997" s="906"/>
      <c r="C4997" s="903"/>
      <c r="D4997" s="905"/>
      <c r="E4997" s="905"/>
    </row>
    <row r="4998" spans="1:6" ht="20.25">
      <c r="A4998" s="904" t="s">
        <v>5</v>
      </c>
      <c r="B4998" s="907"/>
      <c r="C4998" s="904"/>
      <c r="D4998" s="905"/>
      <c r="E4998" s="905"/>
    </row>
    <row r="4999" spans="1:6" ht="20.25">
      <c r="A4999" s="904" t="s">
        <v>6</v>
      </c>
      <c r="B4999" s="907"/>
      <c r="C4999" s="904"/>
      <c r="D4999" s="905"/>
      <c r="E4999" s="905"/>
    </row>
    <row r="5000" spans="1:6" ht="20.25">
      <c r="A5000" s="908" t="s">
        <v>7</v>
      </c>
      <c r="B5000" s="909" t="s">
        <v>8</v>
      </c>
      <c r="C5000" s="883" t="s">
        <v>9</v>
      </c>
      <c r="D5000" s="884"/>
      <c r="E5000" s="908" t="s">
        <v>10</v>
      </c>
    </row>
    <row r="5001" spans="1:6" ht="20.25">
      <c r="A5001" s="910"/>
      <c r="B5001" s="911" t="s">
        <v>11</v>
      </c>
      <c r="C5001" s="908"/>
      <c r="D5001" s="912"/>
      <c r="E5001" s="910" t="s">
        <v>12</v>
      </c>
    </row>
    <row r="5002" spans="1:6" ht="20.25">
      <c r="A5002" s="913"/>
      <c r="B5002" s="914"/>
      <c r="C5002" s="915" t="s">
        <v>13</v>
      </c>
      <c r="D5002" s="916" t="s">
        <v>14</v>
      </c>
      <c r="E5002" s="915"/>
    </row>
    <row r="5003" spans="1:6" ht="20.25">
      <c r="A5003" s="917" t="s">
        <v>430</v>
      </c>
      <c r="B5003" s="885" t="s">
        <v>36</v>
      </c>
      <c r="C5003" s="885" t="s">
        <v>17</v>
      </c>
      <c r="D5003" s="963">
        <v>42597</v>
      </c>
      <c r="E5003" s="1087">
        <v>-11741</v>
      </c>
    </row>
    <row r="5004" spans="1:6" ht="20.25">
      <c r="A5004" s="885"/>
      <c r="B5004" s="885" t="s">
        <v>22</v>
      </c>
      <c r="C5004" s="885" t="s">
        <v>17</v>
      </c>
      <c r="D5004" s="963">
        <v>42781</v>
      </c>
      <c r="E5004" s="889">
        <v>-23703</v>
      </c>
    </row>
    <row r="5005" spans="1:6" ht="20.25">
      <c r="A5005" s="887"/>
      <c r="B5005" s="885" t="s">
        <v>380</v>
      </c>
      <c r="C5005" s="885" t="s">
        <v>19</v>
      </c>
      <c r="D5005" s="886">
        <v>42947</v>
      </c>
      <c r="E5005" s="889">
        <v>-21617</v>
      </c>
    </row>
    <row r="5006" spans="1:6" ht="20.25">
      <c r="A5006" s="887"/>
      <c r="B5006" s="885" t="s">
        <v>18</v>
      </c>
      <c r="C5006" s="885" t="s">
        <v>19</v>
      </c>
      <c r="D5006" s="963">
        <v>43220</v>
      </c>
      <c r="E5006" s="889">
        <v>537270</v>
      </c>
    </row>
    <row r="5007" spans="1:6" ht="20.25">
      <c r="A5007" s="885"/>
      <c r="B5007" s="885" t="s">
        <v>73</v>
      </c>
      <c r="C5007" s="885" t="s">
        <v>752</v>
      </c>
      <c r="D5007" s="886">
        <v>43220</v>
      </c>
      <c r="E5007" s="889">
        <v>-744702</v>
      </c>
      <c r="F5007" s="882"/>
    </row>
    <row r="5008" spans="1:6" ht="21">
      <c r="A5008" s="887"/>
      <c r="B5008" s="885" t="s">
        <v>18</v>
      </c>
      <c r="C5008" s="885" t="s">
        <v>19</v>
      </c>
      <c r="D5008" s="886">
        <v>43250</v>
      </c>
      <c r="E5008" s="925">
        <v>431807</v>
      </c>
      <c r="F5008" s="1217" t="s">
        <v>820</v>
      </c>
    </row>
    <row r="5009" spans="1:6" ht="20.25">
      <c r="A5009" s="887"/>
      <c r="B5009" s="923"/>
      <c r="C5009" s="885"/>
      <c r="D5009" s="956"/>
      <c r="E5009" s="889">
        <v>-1</v>
      </c>
      <c r="F5009" s="882"/>
    </row>
    <row r="5010" spans="1:6" ht="20.25">
      <c r="A5010" s="926"/>
      <c r="B5010" s="910"/>
      <c r="C5010" s="910"/>
      <c r="D5010" s="910"/>
      <c r="E5010" s="889"/>
      <c r="F5010" s="882"/>
    </row>
    <row r="5011" spans="1:6" ht="20.25">
      <c r="A5011" s="885"/>
      <c r="B5011" s="885"/>
      <c r="C5011" s="885"/>
      <c r="D5011" s="963"/>
      <c r="E5011" s="967"/>
      <c r="F5011" s="882"/>
    </row>
    <row r="5012" spans="1:6" ht="20.25">
      <c r="A5012" s="885"/>
      <c r="B5012" s="885"/>
      <c r="C5012" s="885"/>
      <c r="D5012" s="963"/>
      <c r="E5012" s="889"/>
      <c r="F5012" s="882"/>
    </row>
    <row r="5013" spans="1:6" ht="20.25">
      <c r="A5013" s="887"/>
      <c r="B5013" s="885"/>
      <c r="C5013" s="885"/>
      <c r="D5013" s="886"/>
      <c r="E5013" s="889"/>
      <c r="F5013" s="882"/>
    </row>
    <row r="5014" spans="1:6" ht="20.25">
      <c r="A5014" s="887"/>
      <c r="B5014" s="885"/>
      <c r="C5014" s="885"/>
      <c r="D5014" s="886"/>
      <c r="E5014" s="889"/>
      <c r="F5014" s="882"/>
    </row>
    <row r="5015" spans="1:6" ht="20.25">
      <c r="A5015" s="887"/>
      <c r="B5015" s="885"/>
      <c r="C5015" s="885"/>
      <c r="D5015" s="886"/>
      <c r="E5015" s="889"/>
      <c r="F5015" s="882"/>
    </row>
    <row r="5016" spans="1:6" ht="20.25">
      <c r="A5016" s="885"/>
      <c r="B5016" s="923"/>
      <c r="C5016" s="885"/>
      <c r="D5016" s="924"/>
      <c r="E5016" s="1041"/>
      <c r="F5016" s="882"/>
    </row>
    <row r="5017" spans="1:6" ht="20.25">
      <c r="A5017" s="885"/>
      <c r="B5017" s="923"/>
      <c r="C5017" s="885"/>
      <c r="D5017" s="924"/>
      <c r="E5017" s="925"/>
      <c r="F5017" s="882"/>
    </row>
    <row r="5018" spans="1:6" ht="20.25">
      <c r="A5018" s="885"/>
      <c r="B5018" s="923"/>
      <c r="C5018" s="885"/>
      <c r="D5018" s="924" t="s">
        <v>29</v>
      </c>
      <c r="E5018" s="925"/>
      <c r="F5018" s="882"/>
    </row>
    <row r="5019" spans="1:6" ht="20.25">
      <c r="A5019" s="885"/>
      <c r="B5019" s="923"/>
      <c r="C5019" s="885"/>
      <c r="D5019" s="924"/>
      <c r="E5019" s="925"/>
      <c r="F5019" s="882"/>
    </row>
    <row r="5020" spans="1:6" ht="20.25">
      <c r="A5020" s="885"/>
      <c r="B5020" s="923"/>
      <c r="C5020" s="885"/>
      <c r="D5020" s="924"/>
      <c r="E5020" s="925"/>
      <c r="F5020" s="882"/>
    </row>
    <row r="5021" spans="1:6" ht="20.25">
      <c r="A5021" s="885"/>
      <c r="B5021" s="923"/>
      <c r="C5021" s="885"/>
      <c r="D5021" s="924"/>
      <c r="E5021" s="925"/>
      <c r="F5021" s="882"/>
    </row>
    <row r="5022" spans="1:6" ht="20.25">
      <c r="A5022" s="885"/>
      <c r="B5022" s="923"/>
      <c r="C5022" s="885"/>
      <c r="D5022" s="924"/>
      <c r="E5022" s="925"/>
      <c r="F5022" s="882"/>
    </row>
    <row r="5023" spans="1:6" ht="20.25">
      <c r="A5023" s="885"/>
      <c r="B5023" s="923"/>
      <c r="C5023" s="885"/>
      <c r="D5023" s="924"/>
      <c r="E5023" s="925"/>
    </row>
    <row r="5024" spans="1:6" ht="20.25">
      <c r="A5024" s="885"/>
      <c r="B5024" s="923"/>
      <c r="C5024" s="885"/>
      <c r="D5024" s="924"/>
      <c r="E5024" s="925"/>
    </row>
    <row r="5025" spans="1:5" ht="20.25">
      <c r="A5025" s="885"/>
      <c r="B5025" s="923"/>
      <c r="C5025" s="885"/>
      <c r="D5025" s="924"/>
      <c r="E5025" s="925"/>
    </row>
    <row r="5026" spans="1:5" ht="20.25">
      <c r="A5026" s="885"/>
      <c r="B5026" s="923"/>
      <c r="C5026" s="885"/>
      <c r="D5026" s="924"/>
      <c r="E5026" s="925"/>
    </row>
    <row r="5027" spans="1:5" ht="20.25">
      <c r="A5027" s="885"/>
      <c r="B5027" s="923"/>
      <c r="C5027" s="885"/>
      <c r="D5027" s="924"/>
      <c r="E5027" s="925"/>
    </row>
    <row r="5028" spans="1:5" ht="20.25">
      <c r="A5028" s="926"/>
      <c r="B5028" s="927"/>
      <c r="C5028" s="926"/>
      <c r="D5028" s="928"/>
      <c r="E5028" s="929"/>
    </row>
    <row r="5029" spans="1:5" ht="20.25">
      <c r="A5029" s="913"/>
      <c r="B5029" s="930"/>
      <c r="C5029" s="913"/>
      <c r="D5029" s="928"/>
      <c r="E5029" s="1088"/>
    </row>
    <row r="5030" spans="1:5" ht="20.25">
      <c r="A5030" s="931"/>
      <c r="B5030" s="932"/>
      <c r="C5030" s="1238" t="s">
        <v>801</v>
      </c>
      <c r="D5030" s="1239"/>
      <c r="E5030" s="1015">
        <v>167313</v>
      </c>
    </row>
    <row r="5031" spans="1:5" ht="20.25">
      <c r="A5031" s="934" t="s">
        <v>23</v>
      </c>
      <c r="B5031" s="921"/>
      <c r="C5031" s="921"/>
      <c r="D5031" s="921"/>
      <c r="E5031" s="921"/>
    </row>
    <row r="5032" spans="1:5" ht="20.25">
      <c r="A5032" s="902" t="s">
        <v>0</v>
      </c>
      <c r="B5032" s="921"/>
      <c r="C5032" s="921"/>
      <c r="D5032" s="921"/>
      <c r="E5032" s="921"/>
    </row>
    <row r="5033" spans="1:5" ht="20.25">
      <c r="A5033" s="902" t="s">
        <v>1</v>
      </c>
      <c r="B5033" s="932"/>
      <c r="C5033" s="911"/>
      <c r="D5033" s="911"/>
      <c r="E5033" s="1054"/>
    </row>
    <row r="5034" spans="1:5" ht="20.25">
      <c r="A5034" s="902"/>
      <c r="B5034" s="903"/>
      <c r="C5034" s="903"/>
      <c r="D5034" s="904"/>
      <c r="E5034" s="905"/>
    </row>
    <row r="5035" spans="1:5" ht="20.25">
      <c r="A5035" s="902"/>
      <c r="B5035" s="903"/>
      <c r="C5035" s="902" t="s">
        <v>2</v>
      </c>
      <c r="D5035" s="904"/>
      <c r="E5035" s="904"/>
    </row>
    <row r="5036" spans="1:5" ht="20.25">
      <c r="A5036" s="902" t="s">
        <v>3</v>
      </c>
      <c r="B5036" s="906"/>
      <c r="C5036" s="903"/>
      <c r="D5036" s="905"/>
      <c r="E5036" s="905"/>
    </row>
    <row r="5037" spans="1:5" ht="20.25">
      <c r="A5037" s="904"/>
      <c r="B5037" s="906"/>
      <c r="C5037" s="903"/>
      <c r="D5037" s="905"/>
      <c r="E5037" s="905"/>
    </row>
    <row r="5038" spans="1:5" ht="20.25">
      <c r="A5038" s="904" t="s">
        <v>431</v>
      </c>
      <c r="B5038" s="906"/>
      <c r="C5038" s="903"/>
      <c r="D5038" s="905"/>
      <c r="E5038" s="905"/>
    </row>
    <row r="5039" spans="1:5" ht="20.25">
      <c r="A5039" s="904" t="s">
        <v>5</v>
      </c>
      <c r="B5039" s="907"/>
      <c r="C5039" s="904"/>
      <c r="D5039" s="905"/>
      <c r="E5039" s="905"/>
    </row>
    <row r="5040" spans="1:5" ht="20.25">
      <c r="A5040" s="904" t="s">
        <v>6</v>
      </c>
      <c r="B5040" s="907"/>
      <c r="C5040" s="904"/>
      <c r="D5040" s="905"/>
      <c r="E5040" s="905"/>
    </row>
    <row r="5041" spans="1:8" ht="20.25">
      <c r="A5041" s="908" t="s">
        <v>7</v>
      </c>
      <c r="B5041" s="909" t="s">
        <v>8</v>
      </c>
      <c r="C5041" s="883" t="s">
        <v>9</v>
      </c>
      <c r="D5041" s="884"/>
      <c r="E5041" s="908" t="s">
        <v>10</v>
      </c>
    </row>
    <row r="5042" spans="1:8" ht="20.25">
      <c r="A5042" s="910"/>
      <c r="B5042" s="911" t="s">
        <v>11</v>
      </c>
      <c r="C5042" s="908"/>
      <c r="D5042" s="912"/>
      <c r="E5042" s="910" t="s">
        <v>12</v>
      </c>
    </row>
    <row r="5043" spans="1:8" ht="20.25">
      <c r="A5043" s="913"/>
      <c r="B5043" s="914"/>
      <c r="C5043" s="915" t="s">
        <v>13</v>
      </c>
      <c r="D5043" s="916" t="s">
        <v>14</v>
      </c>
      <c r="E5043" s="915"/>
    </row>
    <row r="5044" spans="1:8" ht="20.25">
      <c r="A5044" s="917" t="s">
        <v>432</v>
      </c>
      <c r="B5044" s="885" t="s">
        <v>433</v>
      </c>
      <c r="C5044" s="885" t="s">
        <v>19</v>
      </c>
      <c r="D5044" s="963">
        <v>41927</v>
      </c>
      <c r="E5044" s="966">
        <v>-4436</v>
      </c>
    </row>
    <row r="5045" spans="1:8" ht="20.25">
      <c r="A5045" s="885"/>
      <c r="B5045" s="885" t="s">
        <v>36</v>
      </c>
      <c r="C5045" s="885" t="s">
        <v>17</v>
      </c>
      <c r="D5045" s="886">
        <v>42109</v>
      </c>
      <c r="E5045" s="966">
        <v>-193.45</v>
      </c>
    </row>
    <row r="5046" spans="1:8" ht="20.25">
      <c r="A5046" s="887"/>
      <c r="B5046" s="885" t="s">
        <v>36</v>
      </c>
      <c r="C5046" s="885" t="s">
        <v>17</v>
      </c>
      <c r="D5046" s="886">
        <v>42292</v>
      </c>
      <c r="E5046" s="966">
        <v>-1149.6500000000001</v>
      </c>
    </row>
    <row r="5047" spans="1:8" ht="20.25">
      <c r="A5047" s="887"/>
      <c r="B5047" s="885" t="s">
        <v>36</v>
      </c>
      <c r="C5047" s="885" t="s">
        <v>19</v>
      </c>
      <c r="D5047" s="886">
        <v>42338</v>
      </c>
      <c r="E5047" s="971">
        <v>-314</v>
      </c>
    </row>
    <row r="5048" spans="1:8" ht="20.25">
      <c r="A5048" s="887"/>
      <c r="B5048" s="885" t="s">
        <v>36</v>
      </c>
      <c r="C5048" s="885" t="s">
        <v>17</v>
      </c>
      <c r="D5048" s="886">
        <v>42353</v>
      </c>
      <c r="E5048" s="966">
        <v>-644</v>
      </c>
    </row>
    <row r="5049" spans="1:8" ht="20.25">
      <c r="A5049" s="887"/>
      <c r="B5049" s="885" t="s">
        <v>36</v>
      </c>
      <c r="C5049" s="888" t="s">
        <v>17</v>
      </c>
      <c r="D5049" s="886">
        <v>42323</v>
      </c>
      <c r="E5049" s="966">
        <v>-194</v>
      </c>
    </row>
    <row r="5050" spans="1:8" ht="20.25">
      <c r="A5050" s="887"/>
      <c r="B5050" s="885" t="s">
        <v>36</v>
      </c>
      <c r="C5050" s="888" t="s">
        <v>19</v>
      </c>
      <c r="D5050" s="963">
        <v>42369</v>
      </c>
      <c r="E5050" s="966">
        <v>-730</v>
      </c>
    </row>
    <row r="5051" spans="1:8" ht="20.25">
      <c r="A5051" s="887"/>
      <c r="B5051" s="885" t="s">
        <v>21</v>
      </c>
      <c r="C5051" s="885" t="s">
        <v>17</v>
      </c>
      <c r="D5051" s="886">
        <v>42384</v>
      </c>
      <c r="E5051" s="889">
        <v>151.37</v>
      </c>
    </row>
    <row r="5052" spans="1:8" ht="20.25">
      <c r="A5052" s="885"/>
      <c r="B5052" s="885" t="s">
        <v>36</v>
      </c>
      <c r="C5052" s="885" t="s">
        <v>19</v>
      </c>
      <c r="D5052" s="886">
        <v>42460</v>
      </c>
      <c r="E5052" s="966">
        <v>-620</v>
      </c>
    </row>
    <row r="5053" spans="1:8" ht="20.25">
      <c r="A5053" s="887"/>
      <c r="B5053" s="885" t="s">
        <v>36</v>
      </c>
      <c r="C5053" s="885" t="s">
        <v>17</v>
      </c>
      <c r="D5053" s="886">
        <v>42505</v>
      </c>
      <c r="E5053" s="966">
        <v>-193</v>
      </c>
    </row>
    <row r="5054" spans="1:8" ht="20.25">
      <c r="A5054" s="887"/>
      <c r="B5054" s="923" t="s">
        <v>36</v>
      </c>
      <c r="C5054" s="885" t="s">
        <v>19</v>
      </c>
      <c r="D5054" s="1043">
        <v>42521</v>
      </c>
      <c r="E5054" s="966">
        <v>-320</v>
      </c>
    </row>
    <row r="5055" spans="1:8" ht="20.25">
      <c r="A5055" s="926"/>
      <c r="B5055" s="885" t="s">
        <v>36</v>
      </c>
      <c r="C5055" s="885" t="s">
        <v>19</v>
      </c>
      <c r="D5055" s="886">
        <v>42551</v>
      </c>
      <c r="E5055" s="971">
        <v>-639</v>
      </c>
      <c r="F5055" s="882"/>
      <c r="G5055" s="882"/>
      <c r="H5055" s="882"/>
    </row>
    <row r="5056" spans="1:8" ht="20.25">
      <c r="A5056" s="926"/>
      <c r="B5056" s="885" t="s">
        <v>36</v>
      </c>
      <c r="C5056" s="885" t="s">
        <v>17</v>
      </c>
      <c r="D5056" s="886">
        <v>42566</v>
      </c>
      <c r="E5056" s="971">
        <v>-120</v>
      </c>
      <c r="F5056" s="882"/>
      <c r="G5056" s="882"/>
      <c r="H5056" s="882"/>
    </row>
    <row r="5057" spans="1:8" ht="20.25">
      <c r="A5057" s="885"/>
      <c r="B5057" s="923" t="s">
        <v>73</v>
      </c>
      <c r="C5057" s="885" t="s">
        <v>760</v>
      </c>
      <c r="D5057" s="922">
        <v>43131</v>
      </c>
      <c r="E5057" s="925">
        <v>-65486</v>
      </c>
      <c r="F5057" s="882"/>
      <c r="G5057" s="882"/>
      <c r="H5057" s="882"/>
    </row>
    <row r="5058" spans="1:8" ht="21">
      <c r="A5058" s="885"/>
      <c r="B5058" s="885" t="s">
        <v>18</v>
      </c>
      <c r="C5058" s="885" t="s">
        <v>19</v>
      </c>
      <c r="D5058" s="963">
        <v>43220</v>
      </c>
      <c r="E5058" s="1226">
        <v>360078</v>
      </c>
      <c r="F5058" s="1222" t="s">
        <v>820</v>
      </c>
      <c r="G5058" s="882"/>
      <c r="H5058" s="882"/>
    </row>
    <row r="5059" spans="1:8" ht="21">
      <c r="A5059" s="887"/>
      <c r="B5059" s="885" t="s">
        <v>73</v>
      </c>
      <c r="C5059" s="885" t="s">
        <v>760</v>
      </c>
      <c r="D5059" s="963">
        <v>43250</v>
      </c>
      <c r="E5059" s="1226">
        <v>-3964</v>
      </c>
      <c r="F5059" s="1217" t="s">
        <v>820</v>
      </c>
      <c r="G5059" s="882"/>
      <c r="H5059" s="882"/>
    </row>
    <row r="5060" spans="1:8" ht="20.25">
      <c r="A5060" s="887"/>
      <c r="B5060" s="885" t="s">
        <v>18</v>
      </c>
      <c r="C5060" s="885" t="s">
        <v>17</v>
      </c>
      <c r="D5060" s="886">
        <v>43235</v>
      </c>
      <c r="E5060" s="889">
        <v>781302</v>
      </c>
      <c r="F5060" s="882"/>
      <c r="G5060" s="882"/>
      <c r="H5060" s="882"/>
    </row>
    <row r="5061" spans="1:8" ht="21">
      <c r="A5061" s="887"/>
      <c r="B5061" s="885" t="s">
        <v>18</v>
      </c>
      <c r="C5061" s="885" t="s">
        <v>19</v>
      </c>
      <c r="D5061" s="922">
        <v>43250</v>
      </c>
      <c r="E5061" s="889">
        <v>777338</v>
      </c>
      <c r="F5061" s="1217" t="s">
        <v>829</v>
      </c>
      <c r="G5061" s="882"/>
      <c r="H5061" s="882"/>
    </row>
    <row r="5062" spans="1:8" ht="21">
      <c r="A5062" s="887"/>
      <c r="B5062" s="885" t="s">
        <v>18</v>
      </c>
      <c r="C5062" s="885" t="s">
        <v>19</v>
      </c>
      <c r="D5062" s="963">
        <v>43159</v>
      </c>
      <c r="E5062" s="889">
        <v>13</v>
      </c>
      <c r="F5062" s="1217"/>
      <c r="G5062" s="1212"/>
      <c r="H5062" s="1212"/>
    </row>
    <row r="5063" spans="1:8" ht="20.25">
      <c r="A5063" s="885"/>
      <c r="B5063" s="923"/>
      <c r="C5063" s="885"/>
      <c r="D5063" s="924"/>
      <c r="E5063" s="925"/>
      <c r="F5063" s="882"/>
      <c r="G5063" s="882"/>
      <c r="H5063" s="882"/>
    </row>
    <row r="5064" spans="1:8" ht="20.25">
      <c r="A5064" s="885"/>
      <c r="B5064" s="923"/>
      <c r="C5064" s="885"/>
      <c r="D5064" s="924"/>
      <c r="E5064" s="925"/>
      <c r="F5064" s="882"/>
      <c r="G5064" s="882"/>
      <c r="H5064" s="882"/>
    </row>
    <row r="5065" spans="1:8" ht="20.25">
      <c r="A5065" s="885"/>
      <c r="B5065" s="923"/>
      <c r="C5065" s="885"/>
      <c r="D5065" s="924" t="s">
        <v>29</v>
      </c>
      <c r="E5065" s="925"/>
      <c r="F5065" s="882"/>
      <c r="G5065" s="882"/>
      <c r="H5065" s="882"/>
    </row>
    <row r="5066" spans="1:8" ht="20.25">
      <c r="A5066" s="885"/>
      <c r="B5066" s="923"/>
      <c r="C5066" s="885"/>
      <c r="D5066" s="924"/>
      <c r="E5066" s="925"/>
      <c r="F5066" s="882"/>
      <c r="G5066" s="882"/>
      <c r="H5066" s="882"/>
    </row>
    <row r="5067" spans="1:8" ht="20.25">
      <c r="A5067" s="926"/>
      <c r="B5067" s="927"/>
      <c r="C5067" s="926"/>
      <c r="D5067" s="928"/>
      <c r="E5067" s="929"/>
      <c r="F5067" s="882"/>
      <c r="G5067" s="882"/>
      <c r="H5067" s="882"/>
    </row>
    <row r="5068" spans="1:8" ht="20.25">
      <c r="A5068" s="913"/>
      <c r="B5068" s="930"/>
      <c r="C5068" s="913"/>
      <c r="D5068" s="928"/>
      <c r="E5068" s="929"/>
      <c r="F5068" s="882"/>
      <c r="G5068" s="882"/>
      <c r="H5068" s="882"/>
    </row>
    <row r="5069" spans="1:8" ht="20.25">
      <c r="A5069" s="931"/>
      <c r="B5069" s="932"/>
      <c r="C5069" s="1238" t="s">
        <v>801</v>
      </c>
      <c r="D5069" s="1239"/>
      <c r="E5069" s="1015">
        <v>1839879.27</v>
      </c>
      <c r="F5069" s="882"/>
      <c r="G5069" s="882"/>
      <c r="H5069" s="882"/>
    </row>
    <row r="5070" spans="1:8" ht="20.25">
      <c r="A5070" s="934" t="s">
        <v>23</v>
      </c>
      <c r="B5070" s="932"/>
      <c r="C5070" s="911"/>
      <c r="D5070" s="911"/>
      <c r="E5070" s="1054"/>
      <c r="F5070" s="882"/>
      <c r="G5070" s="882"/>
      <c r="H5070" s="882"/>
    </row>
    <row r="5071" spans="1:8" ht="20.25">
      <c r="A5071" s="902" t="s">
        <v>0</v>
      </c>
      <c r="B5071" s="921"/>
      <c r="C5071" s="921"/>
      <c r="D5071" s="921"/>
      <c r="E5071" s="921"/>
      <c r="F5071" s="882"/>
    </row>
    <row r="5072" spans="1:8" ht="20.25">
      <c r="A5072" s="902" t="s">
        <v>1</v>
      </c>
      <c r="B5072" s="932"/>
      <c r="C5072" s="911"/>
      <c r="D5072" s="911"/>
      <c r="E5072" s="1054"/>
      <c r="F5072" s="882"/>
    </row>
    <row r="5073" spans="1:6" ht="20.25">
      <c r="A5073" s="902"/>
      <c r="B5073" s="903"/>
      <c r="C5073" s="903"/>
      <c r="D5073" s="904"/>
      <c r="E5073" s="905"/>
      <c r="F5073" s="882"/>
    </row>
    <row r="5074" spans="1:6" ht="20.25">
      <c r="A5074" s="902"/>
      <c r="B5074" s="903"/>
      <c r="C5074" s="902" t="s">
        <v>2</v>
      </c>
      <c r="D5074" s="904"/>
      <c r="E5074" s="904"/>
      <c r="F5074" s="882"/>
    </row>
    <row r="5075" spans="1:6" ht="20.25">
      <c r="A5075" s="902" t="s">
        <v>3</v>
      </c>
      <c r="B5075" s="906"/>
      <c r="C5075" s="903"/>
      <c r="D5075" s="905"/>
      <c r="E5075" s="905"/>
      <c r="F5075" s="882"/>
    </row>
    <row r="5076" spans="1:6" ht="20.25">
      <c r="A5076" s="904"/>
      <c r="B5076" s="906"/>
      <c r="C5076" s="903"/>
      <c r="D5076" s="905"/>
      <c r="E5076" s="905"/>
      <c r="F5076" s="882"/>
    </row>
    <row r="5077" spans="1:6" ht="20.25">
      <c r="A5077" s="904" t="s">
        <v>434</v>
      </c>
      <c r="B5077" s="906"/>
      <c r="C5077" s="903"/>
      <c r="D5077" s="905"/>
      <c r="E5077" s="905"/>
      <c r="F5077" s="882"/>
    </row>
    <row r="5078" spans="1:6" ht="20.25">
      <c r="A5078" s="904" t="s">
        <v>5</v>
      </c>
      <c r="B5078" s="907"/>
      <c r="C5078" s="904"/>
      <c r="D5078" s="905"/>
      <c r="E5078" s="905"/>
      <c r="F5078" s="882"/>
    </row>
    <row r="5079" spans="1:6" ht="20.25">
      <c r="A5079" s="904" t="s">
        <v>6</v>
      </c>
      <c r="B5079" s="907"/>
      <c r="C5079" s="904"/>
      <c r="D5079" s="905"/>
      <c r="E5079" s="905"/>
      <c r="F5079" s="882"/>
    </row>
    <row r="5080" spans="1:6" ht="20.25">
      <c r="A5080" s="908" t="s">
        <v>7</v>
      </c>
      <c r="B5080" s="909" t="s">
        <v>8</v>
      </c>
      <c r="C5080" s="883" t="s">
        <v>9</v>
      </c>
      <c r="D5080" s="884"/>
      <c r="E5080" s="908" t="s">
        <v>10</v>
      </c>
      <c r="F5080" s="882"/>
    </row>
    <row r="5081" spans="1:6" ht="20.25">
      <c r="A5081" s="910"/>
      <c r="B5081" s="911" t="s">
        <v>11</v>
      </c>
      <c r="C5081" s="908"/>
      <c r="D5081" s="912"/>
      <c r="E5081" s="910" t="s">
        <v>12</v>
      </c>
      <c r="F5081" s="882"/>
    </row>
    <row r="5082" spans="1:6" ht="20.25">
      <c r="A5082" s="913"/>
      <c r="B5082" s="914"/>
      <c r="C5082" s="915" t="s">
        <v>13</v>
      </c>
      <c r="D5082" s="916" t="s">
        <v>14</v>
      </c>
      <c r="E5082" s="915"/>
      <c r="F5082" s="882"/>
    </row>
    <row r="5083" spans="1:6" ht="21">
      <c r="A5083" s="917" t="s">
        <v>435</v>
      </c>
      <c r="B5083" s="885" t="s">
        <v>18</v>
      </c>
      <c r="C5083" s="885" t="s">
        <v>17</v>
      </c>
      <c r="D5083" s="963">
        <v>43235</v>
      </c>
      <c r="E5083" s="889">
        <v>1174539</v>
      </c>
      <c r="F5083" s="1217" t="s">
        <v>820</v>
      </c>
    </row>
    <row r="5084" spans="1:6" ht="21">
      <c r="A5084" s="887"/>
      <c r="B5084" s="885" t="s">
        <v>18</v>
      </c>
      <c r="C5084" s="885" t="s">
        <v>19</v>
      </c>
      <c r="D5084" s="963">
        <v>43250</v>
      </c>
      <c r="E5084" s="889">
        <v>877198</v>
      </c>
      <c r="F5084" s="1217" t="s">
        <v>820</v>
      </c>
    </row>
    <row r="5085" spans="1:6" ht="20.25">
      <c r="A5085" s="882"/>
      <c r="B5085" s="885"/>
      <c r="C5085" s="885"/>
      <c r="D5085" s="963"/>
      <c r="E5085" s="889">
        <v>-1</v>
      </c>
      <c r="F5085" s="882"/>
    </row>
    <row r="5086" spans="1:6" ht="20.25">
      <c r="A5086" s="885"/>
      <c r="B5086" s="885"/>
      <c r="C5086" s="885"/>
      <c r="D5086" s="963"/>
      <c r="E5086" s="889"/>
      <c r="F5086" s="882"/>
    </row>
    <row r="5087" spans="1:6" ht="20.25">
      <c r="A5087" s="887"/>
      <c r="B5087" s="885"/>
      <c r="C5087" s="885"/>
      <c r="D5087" s="963"/>
      <c r="E5087" s="889"/>
    </row>
    <row r="5088" spans="1:6" ht="20.25">
      <c r="A5088" s="887"/>
      <c r="B5088" s="885"/>
      <c r="C5088" s="888"/>
      <c r="D5088" s="886"/>
      <c r="E5088" s="889"/>
    </row>
    <row r="5089" spans="1:5" ht="20.25">
      <c r="A5089" s="887"/>
      <c r="B5089" s="885"/>
      <c r="C5089" s="888"/>
      <c r="D5089" s="963"/>
      <c r="E5089" s="889"/>
    </row>
    <row r="5090" spans="1:5" ht="20.25">
      <c r="A5090" s="887"/>
      <c r="B5090" s="885"/>
      <c r="C5090" s="885"/>
      <c r="D5090" s="963"/>
      <c r="E5090" s="889"/>
    </row>
    <row r="5091" spans="1:5" ht="20.25">
      <c r="A5091" s="885"/>
      <c r="B5091" s="885"/>
      <c r="C5091" s="885"/>
      <c r="D5091" s="886"/>
      <c r="E5091" s="889"/>
    </row>
    <row r="5092" spans="1:5" ht="20.25">
      <c r="A5092" s="887"/>
      <c r="B5092" s="885"/>
      <c r="C5092" s="885"/>
      <c r="D5092" s="886"/>
      <c r="E5092" s="889"/>
    </row>
    <row r="5093" spans="1:5" ht="20.25">
      <c r="A5093" s="887"/>
      <c r="B5093" s="923"/>
      <c r="C5093" s="885"/>
      <c r="D5093" s="956"/>
      <c r="E5093" s="889"/>
    </row>
    <row r="5094" spans="1:5" ht="20.25">
      <c r="A5094" s="926"/>
      <c r="B5094" s="911"/>
      <c r="C5094" s="910"/>
      <c r="D5094" s="1023"/>
      <c r="E5094" s="889"/>
    </row>
    <row r="5095" spans="1:5" ht="20.25">
      <c r="A5095" s="926"/>
      <c r="B5095" s="910"/>
      <c r="C5095" s="910"/>
      <c r="D5095" s="910"/>
      <c r="E5095" s="889"/>
    </row>
    <row r="5096" spans="1:5" ht="20.25">
      <c r="A5096" s="885"/>
      <c r="B5096" s="885"/>
      <c r="C5096" s="885"/>
      <c r="D5096" s="886"/>
      <c r="E5096" s="889"/>
    </row>
    <row r="5097" spans="1:5" ht="20.25">
      <c r="A5097" s="885"/>
      <c r="B5097" s="885"/>
      <c r="C5097" s="885"/>
      <c r="D5097" s="886"/>
      <c r="E5097" s="889"/>
    </row>
    <row r="5098" spans="1:5" ht="20.25">
      <c r="A5098" s="887"/>
      <c r="B5098" s="885"/>
      <c r="C5098" s="885"/>
      <c r="D5098" s="886"/>
      <c r="E5098" s="889"/>
    </row>
    <row r="5099" spans="1:5" ht="20.25">
      <c r="A5099" s="887"/>
      <c r="B5099" s="885"/>
      <c r="C5099" s="885"/>
      <c r="D5099" s="886"/>
      <c r="E5099" s="889"/>
    </row>
    <row r="5100" spans="1:5" ht="20.25">
      <c r="A5100" s="887"/>
      <c r="B5100" s="885"/>
      <c r="C5100" s="885"/>
      <c r="D5100" s="886"/>
      <c r="E5100" s="889"/>
    </row>
    <row r="5101" spans="1:5" ht="20.25">
      <c r="A5101" s="885"/>
      <c r="B5101" s="923"/>
      <c r="C5101" s="885"/>
      <c r="D5101" s="924"/>
      <c r="E5101" s="925"/>
    </row>
    <row r="5102" spans="1:5" ht="20.25">
      <c r="A5102" s="885"/>
      <c r="B5102" s="923"/>
      <c r="C5102" s="885"/>
      <c r="D5102" s="924"/>
      <c r="E5102" s="925"/>
    </row>
    <row r="5103" spans="1:5" ht="20.25">
      <c r="A5103" s="885"/>
      <c r="B5103" s="923"/>
      <c r="C5103" s="885"/>
      <c r="D5103" s="924" t="s">
        <v>29</v>
      </c>
      <c r="E5103" s="925"/>
    </row>
    <row r="5104" spans="1:5" ht="20.25">
      <c r="A5104" s="885"/>
      <c r="B5104" s="923"/>
      <c r="C5104" s="885"/>
      <c r="D5104" s="924"/>
      <c r="E5104" s="925"/>
    </row>
    <row r="5105" spans="1:6" ht="20.25">
      <c r="A5105" s="885"/>
      <c r="B5105" s="923"/>
      <c r="C5105" s="885"/>
      <c r="D5105" s="924"/>
      <c r="E5105" s="925"/>
    </row>
    <row r="5106" spans="1:6" ht="20.25">
      <c r="A5106" s="926"/>
      <c r="B5106" s="927"/>
      <c r="C5106" s="926"/>
      <c r="D5106" s="928"/>
      <c r="E5106" s="929"/>
    </row>
    <row r="5107" spans="1:6" ht="20.25">
      <c r="A5107" s="913"/>
      <c r="B5107" s="930"/>
      <c r="C5107" s="913"/>
      <c r="D5107" s="928"/>
      <c r="E5107" s="929"/>
    </row>
    <row r="5108" spans="1:6" ht="20.25">
      <c r="A5108" s="931"/>
      <c r="B5108" s="932"/>
      <c r="C5108" s="1238" t="s">
        <v>801</v>
      </c>
      <c r="D5108" s="1239"/>
      <c r="E5108" s="1015">
        <v>2051736</v>
      </c>
    </row>
    <row r="5109" spans="1:6" ht="20.25">
      <c r="A5109" s="931"/>
      <c r="B5109" s="932"/>
      <c r="C5109" s="911"/>
      <c r="D5109" s="911"/>
      <c r="E5109" s="1054"/>
    </row>
    <row r="5110" spans="1:6" ht="20.25">
      <c r="A5110" s="934" t="s">
        <v>23</v>
      </c>
      <c r="B5110" s="932"/>
      <c r="C5110" s="911"/>
      <c r="D5110" s="921"/>
      <c r="E5110" s="921"/>
    </row>
    <row r="5111" spans="1:6" ht="20.25">
      <c r="A5111" s="904"/>
      <c r="B5111" s="906"/>
      <c r="C5111" s="903"/>
      <c r="D5111" s="905"/>
      <c r="E5111" s="905"/>
    </row>
    <row r="5112" spans="1:6" ht="20.25">
      <c r="A5112" s="902" t="s">
        <v>0</v>
      </c>
      <c r="B5112" s="921"/>
      <c r="C5112" s="921"/>
      <c r="D5112" s="921"/>
      <c r="E5112" s="921"/>
    </row>
    <row r="5113" spans="1:6" ht="20.25">
      <c r="A5113" s="902" t="s">
        <v>1</v>
      </c>
      <c r="B5113" s="932"/>
      <c r="C5113" s="911"/>
      <c r="D5113" s="911"/>
      <c r="E5113" s="1054"/>
    </row>
    <row r="5114" spans="1:6" ht="20.25">
      <c r="A5114" s="902"/>
      <c r="B5114" s="903"/>
      <c r="C5114" s="903"/>
      <c r="D5114" s="904"/>
      <c r="E5114" s="905"/>
    </row>
    <row r="5115" spans="1:6" ht="20.25">
      <c r="A5115" s="902"/>
      <c r="B5115" s="903"/>
      <c r="C5115" s="902" t="s">
        <v>2</v>
      </c>
      <c r="D5115" s="904"/>
      <c r="E5115" s="904"/>
    </row>
    <row r="5116" spans="1:6" ht="20.25">
      <c r="A5116" s="902" t="s">
        <v>3</v>
      </c>
      <c r="B5116" s="906"/>
      <c r="C5116" s="903"/>
      <c r="D5116" s="905"/>
      <c r="E5116" s="905"/>
    </row>
    <row r="5117" spans="1:6" ht="20.25">
      <c r="A5117" s="904"/>
      <c r="B5117" s="906"/>
      <c r="C5117" s="903"/>
      <c r="D5117" s="905"/>
      <c r="E5117" s="905"/>
    </row>
    <row r="5118" spans="1:6" ht="20.25">
      <c r="A5118" s="904" t="s">
        <v>436</v>
      </c>
      <c r="B5118" s="906"/>
      <c r="C5118" s="903"/>
      <c r="D5118" s="905"/>
      <c r="E5118" s="905"/>
    </row>
    <row r="5119" spans="1:6" ht="20.25">
      <c r="A5119" s="904" t="s">
        <v>5</v>
      </c>
      <c r="B5119" s="907"/>
      <c r="C5119" s="904"/>
      <c r="D5119" s="905"/>
      <c r="E5119" s="905"/>
      <c r="F5119" s="882"/>
    </row>
    <row r="5120" spans="1:6" ht="20.25">
      <c r="A5120" s="904" t="s">
        <v>6</v>
      </c>
      <c r="B5120" s="907"/>
      <c r="C5120" s="904"/>
      <c r="D5120" s="905"/>
      <c r="E5120" s="905"/>
      <c r="F5120" s="882"/>
    </row>
    <row r="5121" spans="1:6" ht="20.25">
      <c r="A5121" s="908" t="s">
        <v>7</v>
      </c>
      <c r="B5121" s="909" t="s">
        <v>8</v>
      </c>
      <c r="C5121" s="1238" t="s">
        <v>9</v>
      </c>
      <c r="D5121" s="1239"/>
      <c r="E5121" s="908" t="s">
        <v>10</v>
      </c>
      <c r="F5121" s="882"/>
    </row>
    <row r="5122" spans="1:6" ht="20.25">
      <c r="A5122" s="910"/>
      <c r="B5122" s="911" t="s">
        <v>11</v>
      </c>
      <c r="C5122" s="908"/>
      <c r="D5122" s="912"/>
      <c r="E5122" s="910" t="s">
        <v>12</v>
      </c>
      <c r="F5122" s="882"/>
    </row>
    <row r="5123" spans="1:6" ht="20.25">
      <c r="A5123" s="913"/>
      <c r="B5123" s="914"/>
      <c r="C5123" s="915" t="s">
        <v>13</v>
      </c>
      <c r="D5123" s="916" t="s">
        <v>14</v>
      </c>
      <c r="E5123" s="915"/>
      <c r="F5123" s="882"/>
    </row>
    <row r="5124" spans="1:6" ht="20.25">
      <c r="A5124" s="917" t="s">
        <v>437</v>
      </c>
      <c r="B5124" s="885" t="s">
        <v>438</v>
      </c>
      <c r="C5124" s="885" t="s">
        <v>359</v>
      </c>
      <c r="D5124" s="963">
        <v>42674</v>
      </c>
      <c r="E5124" s="967">
        <v>-3000</v>
      </c>
      <c r="F5124" s="882"/>
    </row>
    <row r="5125" spans="1:6" ht="21">
      <c r="A5125" s="887"/>
      <c r="B5125" s="885" t="s">
        <v>40</v>
      </c>
      <c r="C5125" s="885" t="s">
        <v>19</v>
      </c>
      <c r="D5125" s="886">
        <v>43250</v>
      </c>
      <c r="E5125" s="889">
        <v>684073</v>
      </c>
      <c r="F5125" s="1217" t="s">
        <v>820</v>
      </c>
    </row>
    <row r="5126" spans="1:6" ht="20.25">
      <c r="A5126" s="887"/>
      <c r="B5126" s="885"/>
      <c r="C5126" s="885"/>
      <c r="D5126" s="886"/>
      <c r="E5126" s="889"/>
      <c r="F5126" s="882"/>
    </row>
    <row r="5127" spans="1:6" ht="20.25">
      <c r="A5127" s="887"/>
      <c r="B5127" s="885"/>
      <c r="C5127" s="885"/>
      <c r="D5127" s="886"/>
      <c r="E5127" s="889"/>
      <c r="F5127" s="882"/>
    </row>
    <row r="5128" spans="1:6" ht="20.25">
      <c r="A5128" s="887"/>
      <c r="B5128" s="885"/>
      <c r="C5128" s="885"/>
      <c r="D5128" s="886"/>
      <c r="E5128" s="889"/>
      <c r="F5128" s="882"/>
    </row>
    <row r="5129" spans="1:6" ht="20.25">
      <c r="A5129" s="887"/>
      <c r="B5129" s="885"/>
      <c r="C5129" s="888"/>
      <c r="D5129" s="886"/>
      <c r="E5129" s="889"/>
      <c r="F5129" s="882"/>
    </row>
    <row r="5130" spans="1:6" ht="20.25">
      <c r="A5130" s="887"/>
      <c r="B5130" s="885"/>
      <c r="C5130" s="888"/>
      <c r="D5130" s="963"/>
      <c r="E5130" s="889"/>
      <c r="F5130" s="882"/>
    </row>
    <row r="5131" spans="1:6" ht="20.25">
      <c r="A5131" s="887"/>
      <c r="B5131" s="885"/>
      <c r="C5131" s="885"/>
      <c r="D5131" s="886"/>
      <c r="E5131" s="889"/>
      <c r="F5131" s="882"/>
    </row>
    <row r="5132" spans="1:6" ht="20.25">
      <c r="A5132" s="885"/>
      <c r="B5132" s="885"/>
      <c r="C5132" s="885"/>
      <c r="D5132" s="886"/>
      <c r="E5132" s="889"/>
      <c r="F5132" s="882"/>
    </row>
    <row r="5133" spans="1:6" ht="20.25">
      <c r="A5133" s="887"/>
      <c r="B5133" s="885"/>
      <c r="C5133" s="885"/>
      <c r="D5133" s="886"/>
      <c r="E5133" s="889"/>
      <c r="F5133" s="882"/>
    </row>
    <row r="5134" spans="1:6" ht="20.25">
      <c r="A5134" s="887"/>
      <c r="B5134" s="923"/>
      <c r="C5134" s="885"/>
      <c r="D5134" s="956"/>
      <c r="E5134" s="889"/>
      <c r="F5134" s="882"/>
    </row>
    <row r="5135" spans="1:6" ht="20.25">
      <c r="A5135" s="926"/>
      <c r="B5135" s="911"/>
      <c r="C5135" s="910"/>
      <c r="D5135" s="1023"/>
      <c r="E5135" s="889"/>
    </row>
    <row r="5136" spans="1:6" ht="20.25">
      <c r="A5136" s="926"/>
      <c r="B5136" s="910"/>
      <c r="C5136" s="910"/>
      <c r="D5136" s="910"/>
      <c r="E5136" s="889"/>
    </row>
    <row r="5137" spans="1:5" ht="20.25">
      <c r="A5137" s="885"/>
      <c r="B5137" s="885"/>
      <c r="C5137" s="885"/>
      <c r="D5137" s="886"/>
      <c r="E5137" s="889"/>
    </row>
    <row r="5138" spans="1:5" ht="20.25">
      <c r="A5138" s="885"/>
      <c r="B5138" s="885"/>
      <c r="C5138" s="885"/>
      <c r="D5138" s="886"/>
      <c r="E5138" s="889"/>
    </row>
    <row r="5139" spans="1:5" ht="20.25">
      <c r="A5139" s="887"/>
      <c r="B5139" s="885"/>
      <c r="C5139" s="885"/>
      <c r="D5139" s="886"/>
      <c r="E5139" s="889"/>
    </row>
    <row r="5140" spans="1:5" ht="20.25">
      <c r="A5140" s="887"/>
      <c r="B5140" s="885"/>
      <c r="C5140" s="885"/>
      <c r="D5140" s="886"/>
      <c r="E5140" s="889"/>
    </row>
    <row r="5141" spans="1:5" ht="20.25">
      <c r="A5141" s="887"/>
      <c r="B5141" s="885"/>
      <c r="C5141" s="885"/>
      <c r="D5141" s="886"/>
      <c r="E5141" s="889"/>
    </row>
    <row r="5142" spans="1:5" ht="20.25">
      <c r="A5142" s="885"/>
      <c r="B5142" s="923"/>
      <c r="C5142" s="885"/>
      <c r="D5142" s="924"/>
      <c r="E5142" s="925"/>
    </row>
    <row r="5143" spans="1:5" ht="20.25">
      <c r="A5143" s="885"/>
      <c r="B5143" s="923"/>
      <c r="C5143" s="885"/>
      <c r="D5143" s="924"/>
      <c r="E5143" s="925"/>
    </row>
    <row r="5144" spans="1:5" ht="20.25">
      <c r="A5144" s="885"/>
      <c r="B5144" s="923"/>
      <c r="C5144" s="885"/>
      <c r="D5144" s="924"/>
      <c r="E5144" s="925"/>
    </row>
    <row r="5145" spans="1:5" ht="20.25">
      <c r="A5145" s="885"/>
      <c r="B5145" s="923"/>
      <c r="C5145" s="885"/>
      <c r="D5145" s="924"/>
      <c r="E5145" s="925"/>
    </row>
    <row r="5146" spans="1:5" ht="20.25">
      <c r="A5146" s="885"/>
      <c r="B5146" s="923"/>
      <c r="C5146" s="885"/>
      <c r="D5146" s="924"/>
      <c r="E5146" s="925"/>
    </row>
    <row r="5147" spans="1:5" ht="20.25">
      <c r="A5147" s="885"/>
      <c r="B5147" s="923"/>
      <c r="C5147" s="885"/>
      <c r="D5147" s="924" t="s">
        <v>29</v>
      </c>
      <c r="E5147" s="925"/>
    </row>
    <row r="5148" spans="1:5" ht="20.25">
      <c r="A5148" s="885"/>
      <c r="B5148" s="923"/>
      <c r="C5148" s="885"/>
      <c r="D5148" s="924"/>
      <c r="E5148" s="925"/>
    </row>
    <row r="5149" spans="1:5" ht="20.25">
      <c r="A5149" s="926"/>
      <c r="B5149" s="927"/>
      <c r="C5149" s="926"/>
      <c r="D5149" s="928"/>
      <c r="E5149" s="929"/>
    </row>
    <row r="5150" spans="1:5" ht="20.25">
      <c r="A5150" s="913"/>
      <c r="B5150" s="930"/>
      <c r="C5150" s="913"/>
      <c r="D5150" s="928"/>
      <c r="E5150" s="929"/>
    </row>
    <row r="5151" spans="1:5" ht="20.25">
      <c r="A5151" s="931"/>
      <c r="B5151" s="932"/>
      <c r="C5151" s="1238" t="s">
        <v>801</v>
      </c>
      <c r="D5151" s="1239"/>
      <c r="E5151" s="1015">
        <v>681073</v>
      </c>
    </row>
    <row r="5152" spans="1:5" ht="20.25">
      <c r="A5152" s="934" t="s">
        <v>23</v>
      </c>
      <c r="B5152" s="932"/>
      <c r="C5152" s="911"/>
      <c r="D5152" s="911"/>
      <c r="E5152" s="1054"/>
    </row>
    <row r="5153" spans="1:6" ht="20.25">
      <c r="A5153" s="902" t="s">
        <v>0</v>
      </c>
      <c r="B5153" s="932"/>
      <c r="C5153" s="911"/>
      <c r="D5153" s="911"/>
      <c r="E5153" s="1054"/>
    </row>
    <row r="5154" spans="1:6" ht="20.25">
      <c r="A5154" s="902" t="s">
        <v>1</v>
      </c>
      <c r="B5154" s="932"/>
      <c r="C5154" s="911"/>
      <c r="D5154" s="911"/>
      <c r="E5154" s="1054"/>
    </row>
    <row r="5155" spans="1:6" ht="20.25">
      <c r="A5155" s="904"/>
      <c r="B5155" s="906"/>
      <c r="C5155" s="903"/>
      <c r="D5155" s="905"/>
      <c r="E5155" s="905"/>
    </row>
    <row r="5156" spans="1:6" ht="20.25">
      <c r="A5156" s="902"/>
      <c r="B5156" s="903"/>
      <c r="C5156" s="902" t="s">
        <v>2</v>
      </c>
      <c r="D5156" s="905"/>
      <c r="E5156" s="905"/>
    </row>
    <row r="5157" spans="1:6" ht="20.25">
      <c r="A5157" s="902" t="s">
        <v>3</v>
      </c>
      <c r="B5157" s="906"/>
      <c r="C5157" s="903"/>
      <c r="D5157" s="905"/>
      <c r="E5157" s="905"/>
    </row>
    <row r="5158" spans="1:6" ht="20.25">
      <c r="A5158" s="902"/>
      <c r="B5158" s="906"/>
      <c r="C5158" s="903"/>
      <c r="D5158" s="905"/>
      <c r="E5158" s="905"/>
    </row>
    <row r="5159" spans="1:6" ht="20.25">
      <c r="A5159" s="904" t="s">
        <v>439</v>
      </c>
      <c r="B5159" s="906"/>
      <c r="C5159" s="903"/>
      <c r="D5159" s="905"/>
      <c r="E5159" s="905"/>
    </row>
    <row r="5160" spans="1:6" ht="20.25">
      <c r="A5160" s="904" t="s">
        <v>5</v>
      </c>
      <c r="B5160" s="907"/>
      <c r="C5160" s="904"/>
      <c r="D5160" s="905"/>
      <c r="E5160" s="905"/>
    </row>
    <row r="5161" spans="1:6" ht="20.25">
      <c r="A5161" s="904" t="s">
        <v>6</v>
      </c>
      <c r="B5161" s="907"/>
      <c r="C5161" s="904"/>
      <c r="D5161" s="905"/>
      <c r="E5161" s="905"/>
    </row>
    <row r="5162" spans="1:6" ht="20.25">
      <c r="A5162" s="908" t="s">
        <v>7</v>
      </c>
      <c r="B5162" s="909" t="s">
        <v>8</v>
      </c>
      <c r="C5162" s="1238" t="s">
        <v>9</v>
      </c>
      <c r="D5162" s="1239"/>
      <c r="E5162" s="908" t="s">
        <v>10</v>
      </c>
    </row>
    <row r="5163" spans="1:6" ht="20.25">
      <c r="A5163" s="910"/>
      <c r="B5163" s="911" t="s">
        <v>11</v>
      </c>
      <c r="C5163" s="908"/>
      <c r="D5163" s="912"/>
      <c r="E5163" s="910" t="s">
        <v>12</v>
      </c>
    </row>
    <row r="5164" spans="1:6" ht="20.25">
      <c r="A5164" s="913"/>
      <c r="B5164" s="914"/>
      <c r="C5164" s="915" t="s">
        <v>13</v>
      </c>
      <c r="D5164" s="916" t="s">
        <v>14</v>
      </c>
      <c r="E5164" s="915"/>
    </row>
    <row r="5165" spans="1:6" ht="20.25">
      <c r="A5165" s="917" t="s">
        <v>440</v>
      </c>
      <c r="B5165" s="885" t="s">
        <v>441</v>
      </c>
      <c r="C5165" s="885" t="s">
        <v>442</v>
      </c>
      <c r="D5165" s="963">
        <v>42628</v>
      </c>
      <c r="E5165" s="971">
        <v>-300</v>
      </c>
    </row>
    <row r="5166" spans="1:6" ht="20.25">
      <c r="A5166" s="885"/>
      <c r="B5166" s="885" t="s">
        <v>73</v>
      </c>
      <c r="C5166" s="885" t="s">
        <v>781</v>
      </c>
      <c r="D5166" s="963">
        <v>43250</v>
      </c>
      <c r="E5166" s="889">
        <v>-432195</v>
      </c>
    </row>
    <row r="5167" spans="1:6" ht="20.25">
      <c r="A5167" s="885"/>
      <c r="B5167" s="885" t="s">
        <v>40</v>
      </c>
      <c r="C5167" s="885" t="s">
        <v>17</v>
      </c>
      <c r="D5167" s="963">
        <v>43235</v>
      </c>
      <c r="E5167" s="889">
        <v>446722</v>
      </c>
      <c r="F5167" s="882"/>
    </row>
    <row r="5168" spans="1:6" ht="21">
      <c r="A5168" s="887"/>
      <c r="B5168" s="885" t="s">
        <v>40</v>
      </c>
      <c r="C5168" s="885" t="s">
        <v>19</v>
      </c>
      <c r="D5168" s="963">
        <v>43250</v>
      </c>
      <c r="E5168" s="889">
        <v>585238</v>
      </c>
      <c r="F5168" s="1222"/>
    </row>
    <row r="5169" spans="1:6" ht="20.25">
      <c r="A5169" s="887"/>
      <c r="B5169" s="885"/>
      <c r="C5169" s="885"/>
      <c r="D5169" s="963"/>
      <c r="E5169" s="889"/>
      <c r="F5169" s="882"/>
    </row>
    <row r="5170" spans="1:6" ht="20.25">
      <c r="A5170" s="887"/>
      <c r="B5170" s="885"/>
      <c r="C5170" s="885"/>
      <c r="D5170" s="886"/>
      <c r="E5170" s="889"/>
      <c r="F5170" s="882"/>
    </row>
    <row r="5171" spans="1:6" ht="20.25">
      <c r="A5171" s="887"/>
      <c r="B5171" s="885"/>
      <c r="C5171" s="885"/>
      <c r="D5171" s="886"/>
      <c r="E5171" s="889"/>
      <c r="F5171" s="882"/>
    </row>
    <row r="5172" spans="1:6" ht="20.25">
      <c r="A5172" s="887"/>
      <c r="B5172" s="885"/>
      <c r="C5172" s="885"/>
      <c r="D5172" s="886"/>
      <c r="E5172" s="889"/>
      <c r="F5172" s="882"/>
    </row>
    <row r="5173" spans="1:6" ht="20.25">
      <c r="A5173" s="885"/>
      <c r="B5173" s="885"/>
      <c r="C5173" s="885"/>
      <c r="D5173" s="924"/>
      <c r="E5173" s="889"/>
      <c r="F5173" s="882"/>
    </row>
    <row r="5174" spans="1:6" ht="20.25">
      <c r="A5174" s="887"/>
      <c r="B5174" s="923"/>
      <c r="C5174" s="885"/>
      <c r="D5174" s="923"/>
      <c r="E5174" s="889"/>
      <c r="F5174" s="882"/>
    </row>
    <row r="5175" spans="1:6" ht="20.25">
      <c r="A5175" s="887"/>
      <c r="B5175" s="885"/>
      <c r="C5175" s="885"/>
      <c r="D5175" s="886"/>
      <c r="E5175" s="889"/>
      <c r="F5175" s="882"/>
    </row>
    <row r="5176" spans="1:6" ht="20.25">
      <c r="A5176" s="926"/>
      <c r="B5176" s="910"/>
      <c r="C5176" s="885"/>
      <c r="D5176" s="886"/>
      <c r="E5176" s="889"/>
      <c r="F5176" s="882"/>
    </row>
    <row r="5177" spans="1:6" ht="20.25">
      <c r="A5177" s="926"/>
      <c r="B5177" s="885"/>
      <c r="C5177" s="885"/>
      <c r="D5177" s="886"/>
      <c r="E5177" s="889"/>
      <c r="F5177" s="882"/>
    </row>
    <row r="5178" spans="1:6" ht="20.25">
      <c r="A5178" s="885"/>
      <c r="B5178" s="885"/>
      <c r="C5178" s="885"/>
      <c r="D5178" s="886"/>
      <c r="E5178" s="889"/>
      <c r="F5178" s="882"/>
    </row>
    <row r="5179" spans="1:6" ht="20.25">
      <c r="A5179" s="885"/>
      <c r="B5179" s="885"/>
      <c r="C5179" s="885"/>
      <c r="D5179" s="886"/>
      <c r="E5179" s="889"/>
      <c r="F5179" s="882"/>
    </row>
    <row r="5180" spans="1:6" ht="20.25">
      <c r="A5180" s="887"/>
      <c r="B5180" s="885"/>
      <c r="C5180" s="885"/>
      <c r="D5180" s="886"/>
      <c r="E5180" s="889"/>
      <c r="F5180" s="882"/>
    </row>
    <row r="5181" spans="1:6" ht="20.25">
      <c r="A5181" s="887"/>
      <c r="B5181" s="885"/>
      <c r="C5181" s="885"/>
      <c r="D5181" s="886"/>
      <c r="E5181" s="889"/>
      <c r="F5181" s="882"/>
    </row>
    <row r="5182" spans="1:6" ht="20.25">
      <c r="A5182" s="887"/>
      <c r="B5182" s="885"/>
      <c r="C5182" s="885"/>
      <c r="D5182" s="886"/>
      <c r="E5182" s="889"/>
      <c r="F5182" s="882"/>
    </row>
    <row r="5183" spans="1:6" ht="20.25">
      <c r="A5183" s="885"/>
      <c r="B5183" s="923"/>
      <c r="C5183" s="885"/>
      <c r="D5183" s="924"/>
      <c r="E5183" s="925"/>
    </row>
    <row r="5184" spans="1:6" ht="20.25">
      <c r="A5184" s="885"/>
      <c r="B5184" s="923"/>
      <c r="C5184" s="885"/>
      <c r="D5184" s="924"/>
      <c r="E5184" s="925"/>
    </row>
    <row r="5185" spans="1:6" ht="20.25">
      <c r="A5185" s="885"/>
      <c r="B5185" s="923"/>
      <c r="C5185" s="885"/>
      <c r="D5185" s="924"/>
      <c r="E5185" s="925"/>
    </row>
    <row r="5186" spans="1:6" ht="20.25">
      <c r="A5186" s="885"/>
      <c r="B5186" s="923"/>
      <c r="C5186" s="885"/>
      <c r="D5186" s="924"/>
      <c r="E5186" s="925"/>
    </row>
    <row r="5187" spans="1:6" ht="20.25">
      <c r="A5187" s="885"/>
      <c r="B5187" s="923"/>
      <c r="C5187" s="885"/>
      <c r="D5187" s="924"/>
      <c r="E5187" s="925"/>
    </row>
    <row r="5188" spans="1:6" ht="20.25">
      <c r="A5188" s="885"/>
      <c r="B5188" s="923"/>
      <c r="C5188" s="885"/>
      <c r="D5188" s="924" t="s">
        <v>29</v>
      </c>
      <c r="E5188" s="925"/>
    </row>
    <row r="5189" spans="1:6" ht="20.25">
      <c r="A5189" s="885"/>
      <c r="B5189" s="923"/>
      <c r="C5189" s="885"/>
      <c r="D5189" s="924"/>
      <c r="E5189" s="925"/>
    </row>
    <row r="5190" spans="1:6" ht="20.25">
      <c r="A5190" s="926"/>
      <c r="B5190" s="927"/>
      <c r="C5190" s="926"/>
      <c r="D5190" s="928"/>
      <c r="E5190" s="929"/>
    </row>
    <row r="5191" spans="1:6" ht="20.25">
      <c r="A5191" s="913"/>
      <c r="B5191" s="930"/>
      <c r="C5191" s="913"/>
      <c r="D5191" s="928"/>
      <c r="E5191" s="929"/>
    </row>
    <row r="5192" spans="1:6" ht="20.25">
      <c r="A5192" s="931"/>
      <c r="B5192" s="932"/>
      <c r="C5192" s="1238" t="s">
        <v>801</v>
      </c>
      <c r="D5192" s="1239"/>
      <c r="E5192" s="1015">
        <v>599465</v>
      </c>
    </row>
    <row r="5193" spans="1:6" ht="20.25">
      <c r="A5193" s="934" t="s">
        <v>23</v>
      </c>
      <c r="B5193" s="932"/>
      <c r="C5193" s="911"/>
      <c r="D5193" s="911"/>
      <c r="E5193" s="1054"/>
    </row>
    <row r="5194" spans="1:6" ht="20.25">
      <c r="A5194" s="902" t="s">
        <v>0</v>
      </c>
      <c r="B5194" s="932"/>
      <c r="C5194" s="911"/>
      <c r="D5194" s="911"/>
      <c r="E5194" s="1054"/>
    </row>
    <row r="5195" spans="1:6" ht="20.25">
      <c r="A5195" s="902" t="s">
        <v>1</v>
      </c>
      <c r="B5195" s="906"/>
      <c r="C5195" s="903"/>
      <c r="D5195" s="905"/>
      <c r="E5195" s="905"/>
    </row>
    <row r="5196" spans="1:6" ht="20.25">
      <c r="A5196" s="902"/>
      <c r="B5196" s="903"/>
      <c r="C5196" s="902" t="s">
        <v>2</v>
      </c>
      <c r="D5196" s="905"/>
      <c r="E5196" s="905"/>
    </row>
    <row r="5197" spans="1:6" ht="20.25">
      <c r="A5197" s="902" t="s">
        <v>3</v>
      </c>
      <c r="B5197" s="906"/>
      <c r="C5197" s="903"/>
      <c r="D5197" s="905"/>
      <c r="E5197" s="905"/>
    </row>
    <row r="5198" spans="1:6" ht="20.25">
      <c r="A5198" s="902"/>
      <c r="B5198" s="906"/>
      <c r="C5198" s="903"/>
      <c r="D5198" s="905"/>
      <c r="E5198" s="905"/>
    </row>
    <row r="5199" spans="1:6" ht="20.25">
      <c r="A5199" s="904" t="s">
        <v>443</v>
      </c>
      <c r="B5199" s="906"/>
      <c r="C5199" s="903"/>
      <c r="D5199" s="905"/>
      <c r="E5199" s="905"/>
      <c r="F5199" s="882"/>
    </row>
    <row r="5200" spans="1:6" ht="20.25">
      <c r="A5200" s="904" t="s">
        <v>5</v>
      </c>
      <c r="B5200" s="907"/>
      <c r="C5200" s="904"/>
      <c r="D5200" s="905"/>
      <c r="E5200" s="905"/>
      <c r="F5200" s="882"/>
    </row>
    <row r="5201" spans="1:6" ht="20.25">
      <c r="A5201" s="904" t="s">
        <v>6</v>
      </c>
      <c r="B5201" s="907"/>
      <c r="C5201" s="904"/>
      <c r="D5201" s="905"/>
      <c r="E5201" s="905"/>
      <c r="F5201" s="882"/>
    </row>
    <row r="5202" spans="1:6" ht="20.25">
      <c r="A5202" s="908" t="s">
        <v>7</v>
      </c>
      <c r="B5202" s="909" t="s">
        <v>8</v>
      </c>
      <c r="C5202" s="1238" t="s">
        <v>9</v>
      </c>
      <c r="D5202" s="1239"/>
      <c r="E5202" s="908" t="s">
        <v>10</v>
      </c>
      <c r="F5202" s="882"/>
    </row>
    <row r="5203" spans="1:6" ht="20.25">
      <c r="A5203" s="910"/>
      <c r="B5203" s="911" t="s">
        <v>11</v>
      </c>
      <c r="C5203" s="908"/>
      <c r="D5203" s="912"/>
      <c r="E5203" s="910" t="s">
        <v>12</v>
      </c>
      <c r="F5203" s="882"/>
    </row>
    <row r="5204" spans="1:6" ht="20.25">
      <c r="A5204" s="913"/>
      <c r="B5204" s="914"/>
      <c r="C5204" s="915" t="s">
        <v>13</v>
      </c>
      <c r="D5204" s="916" t="s">
        <v>14</v>
      </c>
      <c r="E5204" s="915"/>
      <c r="F5204" s="882"/>
    </row>
    <row r="5205" spans="1:6" ht="20.25">
      <c r="A5205" s="917" t="s">
        <v>444</v>
      </c>
      <c r="B5205" s="885" t="s">
        <v>18</v>
      </c>
      <c r="C5205" s="885" t="s">
        <v>17</v>
      </c>
      <c r="D5205" s="963">
        <v>43205</v>
      </c>
      <c r="E5205" s="890">
        <v>5562094</v>
      </c>
      <c r="F5205" s="882"/>
    </row>
    <row r="5206" spans="1:6" ht="21">
      <c r="A5206" s="885"/>
      <c r="B5206" s="885" t="s">
        <v>18</v>
      </c>
      <c r="C5206" s="885" t="s">
        <v>19</v>
      </c>
      <c r="D5206" s="963">
        <v>43250</v>
      </c>
      <c r="E5206" s="889">
        <v>3230252</v>
      </c>
      <c r="F5206" s="1217" t="s">
        <v>820</v>
      </c>
    </row>
    <row r="5207" spans="1:6" ht="20.25">
      <c r="A5207" s="887"/>
      <c r="B5207" s="911"/>
      <c r="C5207" s="910"/>
      <c r="D5207" s="1023"/>
      <c r="E5207" s="889"/>
      <c r="F5207" s="882"/>
    </row>
    <row r="5208" spans="1:6" ht="20.25">
      <c r="A5208" s="887"/>
      <c r="B5208" s="885"/>
      <c r="C5208" s="885"/>
      <c r="D5208" s="963"/>
      <c r="E5208" s="889"/>
      <c r="F5208" s="882"/>
    </row>
    <row r="5209" spans="1:6" ht="20.25">
      <c r="A5209" s="887"/>
      <c r="B5209" s="885"/>
      <c r="C5209" s="885"/>
      <c r="D5209" s="963"/>
      <c r="E5209" s="889"/>
      <c r="F5209" s="882"/>
    </row>
    <row r="5210" spans="1:6" ht="20.25">
      <c r="A5210" s="887"/>
      <c r="B5210" s="885"/>
      <c r="C5210" s="888"/>
      <c r="D5210" s="963"/>
      <c r="E5210" s="889"/>
      <c r="F5210" s="882"/>
    </row>
    <row r="5211" spans="1:6" ht="20.25">
      <c r="A5211" s="887"/>
      <c r="B5211" s="885"/>
      <c r="C5211" s="888"/>
      <c r="D5211" s="963"/>
      <c r="E5211" s="889"/>
      <c r="F5211" s="882"/>
    </row>
    <row r="5212" spans="1:6" ht="20.25">
      <c r="A5212" s="887"/>
      <c r="B5212" s="885"/>
      <c r="C5212" s="885"/>
      <c r="D5212" s="963"/>
      <c r="E5212" s="889"/>
      <c r="F5212" s="882"/>
    </row>
    <row r="5213" spans="1:6" ht="20.25">
      <c r="A5213" s="885"/>
      <c r="B5213" s="885"/>
      <c r="C5213" s="885"/>
      <c r="D5213" s="963"/>
      <c r="E5213" s="889"/>
      <c r="F5213" s="882"/>
    </row>
    <row r="5214" spans="1:6" ht="20.25">
      <c r="A5214" s="887"/>
      <c r="B5214" s="885"/>
      <c r="C5214" s="885"/>
      <c r="D5214" s="963"/>
      <c r="E5214" s="889"/>
      <c r="F5214" s="882"/>
    </row>
    <row r="5215" spans="1:6" ht="20.25">
      <c r="A5215" s="887"/>
      <c r="B5215" s="923"/>
      <c r="C5215" s="885"/>
      <c r="D5215" s="1043"/>
      <c r="E5215" s="889"/>
    </row>
    <row r="5216" spans="1:6" ht="20.25">
      <c r="A5216" s="926"/>
      <c r="B5216" s="911"/>
      <c r="C5216" s="910"/>
      <c r="D5216" s="1023"/>
      <c r="E5216" s="889"/>
    </row>
    <row r="5217" spans="1:5" ht="20.25">
      <c r="A5217" s="926"/>
      <c r="B5217" s="910"/>
      <c r="C5217" s="910"/>
      <c r="D5217" s="910"/>
      <c r="E5217" s="889"/>
    </row>
    <row r="5218" spans="1:5" ht="20.25">
      <c r="A5218" s="885"/>
      <c r="B5218" s="885"/>
      <c r="C5218" s="885"/>
      <c r="D5218" s="886"/>
      <c r="E5218" s="889"/>
    </row>
    <row r="5219" spans="1:5" ht="20.25">
      <c r="A5219" s="885"/>
      <c r="B5219" s="885"/>
      <c r="C5219" s="885"/>
      <c r="D5219" s="886"/>
      <c r="E5219" s="889"/>
    </row>
    <row r="5220" spans="1:5" ht="20.25">
      <c r="A5220" s="887"/>
      <c r="B5220" s="885"/>
      <c r="C5220" s="885"/>
      <c r="D5220" s="886"/>
      <c r="E5220" s="889"/>
    </row>
    <row r="5221" spans="1:5" ht="20.25">
      <c r="A5221" s="887"/>
      <c r="B5221" s="885"/>
      <c r="C5221" s="885"/>
      <c r="D5221" s="886"/>
      <c r="E5221" s="889"/>
    </row>
    <row r="5222" spans="1:5" ht="20.25">
      <c r="A5222" s="887"/>
      <c r="B5222" s="885"/>
      <c r="C5222" s="885"/>
      <c r="D5222" s="886"/>
      <c r="E5222" s="889"/>
    </row>
    <row r="5223" spans="1:5" ht="20.25">
      <c r="A5223" s="885"/>
      <c r="B5223" s="923"/>
      <c r="C5223" s="885"/>
      <c r="D5223" s="924"/>
      <c r="E5223" s="925"/>
    </row>
    <row r="5224" spans="1:5" ht="20.25">
      <c r="A5224" s="885"/>
      <c r="B5224" s="923"/>
      <c r="C5224" s="885"/>
      <c r="D5224" s="924"/>
      <c r="E5224" s="925"/>
    </row>
    <row r="5225" spans="1:5" ht="20.25">
      <c r="A5225" s="885"/>
      <c r="B5225" s="923"/>
      <c r="C5225" s="885"/>
      <c r="D5225" s="924"/>
      <c r="E5225" s="925"/>
    </row>
    <row r="5226" spans="1:5" ht="20.25">
      <c r="A5226" s="885"/>
      <c r="B5226" s="923"/>
      <c r="C5226" s="885"/>
      <c r="D5226" s="924"/>
      <c r="E5226" s="925"/>
    </row>
    <row r="5227" spans="1:5" ht="20.25">
      <c r="A5227" s="885"/>
      <c r="B5227" s="923"/>
      <c r="C5227" s="885"/>
      <c r="D5227" s="924"/>
      <c r="E5227" s="925"/>
    </row>
    <row r="5228" spans="1:5" ht="20.25">
      <c r="A5228" s="885"/>
      <c r="B5228" s="923"/>
      <c r="C5228" s="885"/>
      <c r="D5228" s="924"/>
      <c r="E5228" s="925"/>
    </row>
    <row r="5229" spans="1:5" ht="20.25">
      <c r="A5229" s="885"/>
      <c r="B5229" s="923"/>
      <c r="C5229" s="885"/>
      <c r="D5229" s="924" t="s">
        <v>29</v>
      </c>
      <c r="E5229" s="925"/>
    </row>
    <row r="5230" spans="1:5" ht="20.25">
      <c r="A5230" s="885"/>
      <c r="B5230" s="923"/>
      <c r="C5230" s="885"/>
      <c r="D5230" s="924"/>
      <c r="E5230" s="925"/>
    </row>
    <row r="5231" spans="1:5" ht="20.25">
      <c r="A5231" s="926"/>
      <c r="B5231" s="927"/>
      <c r="C5231" s="926"/>
      <c r="D5231" s="928"/>
      <c r="E5231" s="929"/>
    </row>
    <row r="5232" spans="1:5" ht="20.25">
      <c r="A5232" s="913"/>
      <c r="B5232" s="930"/>
      <c r="C5232" s="913"/>
      <c r="D5232" s="928"/>
      <c r="E5232" s="929"/>
    </row>
    <row r="5233" spans="1:6" ht="20.25">
      <c r="A5233" s="931"/>
      <c r="B5233" s="932"/>
      <c r="C5233" s="1238" t="s">
        <v>801</v>
      </c>
      <c r="D5233" s="1239"/>
      <c r="E5233" s="1015">
        <v>8792346</v>
      </c>
    </row>
    <row r="5234" spans="1:6" ht="20.25">
      <c r="A5234" s="934" t="s">
        <v>23</v>
      </c>
      <c r="B5234" s="932"/>
      <c r="C5234" s="911"/>
      <c r="D5234" s="911"/>
      <c r="E5234" s="1054"/>
    </row>
    <row r="5235" spans="1:6" ht="20.25">
      <c r="A5235" s="902" t="s">
        <v>0</v>
      </c>
      <c r="B5235" s="932"/>
      <c r="C5235" s="911"/>
      <c r="D5235" s="911"/>
      <c r="E5235" s="1054"/>
    </row>
    <row r="5236" spans="1:6" ht="20.25">
      <c r="A5236" s="902" t="s">
        <v>1</v>
      </c>
      <c r="B5236" s="932"/>
      <c r="C5236" s="911"/>
      <c r="D5236" s="911"/>
      <c r="E5236" s="1054"/>
    </row>
    <row r="5237" spans="1:6" ht="20.25">
      <c r="A5237" s="931"/>
      <c r="B5237" s="932"/>
      <c r="C5237" s="911"/>
      <c r="D5237" s="911"/>
      <c r="E5237" s="1054"/>
    </row>
    <row r="5238" spans="1:6" ht="20.25">
      <c r="A5238" s="902"/>
      <c r="B5238" s="903"/>
      <c r="C5238" s="902" t="s">
        <v>2</v>
      </c>
      <c r="D5238" s="911"/>
      <c r="E5238" s="1054"/>
    </row>
    <row r="5239" spans="1:6" ht="20.25">
      <c r="A5239" s="902" t="s">
        <v>3</v>
      </c>
      <c r="B5239" s="906"/>
      <c r="C5239" s="903"/>
      <c r="D5239" s="911"/>
      <c r="E5239" s="1054"/>
    </row>
    <row r="5240" spans="1:6" ht="20.25">
      <c r="A5240" s="931"/>
      <c r="B5240" s="932"/>
      <c r="C5240" s="911"/>
      <c r="D5240" s="911"/>
      <c r="E5240" s="1054"/>
    </row>
    <row r="5241" spans="1:6" ht="20.25">
      <c r="A5241" s="904" t="s">
        <v>445</v>
      </c>
      <c r="B5241" s="906"/>
      <c r="C5241" s="903"/>
      <c r="D5241" s="905"/>
      <c r="E5241" s="905"/>
    </row>
    <row r="5242" spans="1:6" ht="20.25">
      <c r="A5242" s="904" t="s">
        <v>5</v>
      </c>
      <c r="B5242" s="907"/>
      <c r="C5242" s="904"/>
      <c r="D5242" s="905"/>
      <c r="E5242" s="905"/>
    </row>
    <row r="5243" spans="1:6" ht="20.25">
      <c r="A5243" s="904" t="s">
        <v>6</v>
      </c>
      <c r="B5243" s="907"/>
      <c r="C5243" s="904"/>
      <c r="D5243" s="905"/>
      <c r="E5243" s="905"/>
    </row>
    <row r="5244" spans="1:6" ht="20.25">
      <c r="A5244" s="908" t="s">
        <v>7</v>
      </c>
      <c r="B5244" s="909" t="s">
        <v>8</v>
      </c>
      <c r="C5244" s="1238" t="s">
        <v>9</v>
      </c>
      <c r="D5244" s="1239"/>
      <c r="E5244" s="908" t="s">
        <v>10</v>
      </c>
    </row>
    <row r="5245" spans="1:6" ht="20.25">
      <c r="A5245" s="910"/>
      <c r="B5245" s="911" t="s">
        <v>11</v>
      </c>
      <c r="C5245" s="908"/>
      <c r="D5245" s="912"/>
      <c r="E5245" s="910" t="s">
        <v>12</v>
      </c>
    </row>
    <row r="5246" spans="1:6" ht="20.25">
      <c r="A5246" s="913"/>
      <c r="B5246" s="914"/>
      <c r="C5246" s="915" t="s">
        <v>13</v>
      </c>
      <c r="D5246" s="916" t="s">
        <v>14</v>
      </c>
      <c r="E5246" s="915"/>
    </row>
    <row r="5247" spans="1:6" ht="20.25">
      <c r="A5247" s="917" t="s">
        <v>446</v>
      </c>
      <c r="B5247" s="885" t="s">
        <v>40</v>
      </c>
      <c r="C5247" s="885" t="s">
        <v>19</v>
      </c>
      <c r="D5247" s="963">
        <v>43039</v>
      </c>
      <c r="E5247" s="889">
        <v>70260</v>
      </c>
      <c r="F5247" s="882"/>
    </row>
    <row r="5248" spans="1:6" ht="20.25">
      <c r="A5248" s="885"/>
      <c r="B5248" s="885" t="s">
        <v>441</v>
      </c>
      <c r="C5248" s="1070" t="s">
        <v>19</v>
      </c>
      <c r="D5248" s="1071">
        <v>43069</v>
      </c>
      <c r="E5248" s="889">
        <v>-8000</v>
      </c>
      <c r="F5248" s="882"/>
    </row>
    <row r="5249" spans="1:6" ht="20.25">
      <c r="A5249" s="887"/>
      <c r="B5249" s="1070" t="s">
        <v>40</v>
      </c>
      <c r="C5249" s="1070" t="s">
        <v>19</v>
      </c>
      <c r="D5249" s="1071">
        <v>43131</v>
      </c>
      <c r="E5249" s="889">
        <v>3797</v>
      </c>
      <c r="F5249" s="882"/>
    </row>
    <row r="5250" spans="1:6" ht="21">
      <c r="A5250" s="885"/>
      <c r="B5250" s="1070" t="s">
        <v>40</v>
      </c>
      <c r="C5250" s="1070" t="s">
        <v>19</v>
      </c>
      <c r="D5250" s="1071">
        <v>43250</v>
      </c>
      <c r="E5250" s="889">
        <v>510362</v>
      </c>
      <c r="F5250" s="1217" t="s">
        <v>820</v>
      </c>
    </row>
    <row r="5251" spans="1:6" ht="20.25">
      <c r="A5251" s="885"/>
      <c r="B5251" s="885"/>
      <c r="C5251" s="885"/>
      <c r="D5251" s="963"/>
      <c r="E5251" s="889"/>
      <c r="F5251" s="882"/>
    </row>
    <row r="5252" spans="1:6" ht="20.25">
      <c r="A5252" s="887"/>
      <c r="B5252" s="885"/>
      <c r="C5252" s="885"/>
      <c r="D5252" s="886"/>
      <c r="E5252" s="1074"/>
      <c r="F5252" s="882"/>
    </row>
    <row r="5253" spans="1:6" ht="20.25">
      <c r="A5253" s="887"/>
      <c r="B5253" s="885"/>
      <c r="C5253" s="885"/>
      <c r="D5253" s="886"/>
      <c r="E5253" s="1074"/>
      <c r="F5253" s="882"/>
    </row>
    <row r="5254" spans="1:6" ht="20.25">
      <c r="A5254" s="887"/>
      <c r="B5254" s="885"/>
      <c r="C5254" s="888"/>
      <c r="D5254" s="963"/>
      <c r="E5254" s="1074"/>
      <c r="F5254" s="882"/>
    </row>
    <row r="5255" spans="1:6" ht="20.25">
      <c r="A5255" s="887"/>
      <c r="B5255" s="885"/>
      <c r="C5255" s="885"/>
      <c r="D5255" s="886"/>
      <c r="E5255" s="1074"/>
      <c r="F5255" s="882"/>
    </row>
    <row r="5256" spans="1:6" ht="20.25">
      <c r="A5256" s="885"/>
      <c r="B5256" s="885"/>
      <c r="C5256" s="885"/>
      <c r="D5256" s="886"/>
      <c r="E5256" s="1041"/>
      <c r="F5256" s="882"/>
    </row>
    <row r="5257" spans="1:6" ht="20.25">
      <c r="A5257" s="887"/>
      <c r="B5257" s="885"/>
      <c r="C5257" s="885"/>
      <c r="D5257" s="886"/>
      <c r="E5257" s="1041"/>
      <c r="F5257" s="882"/>
    </row>
    <row r="5258" spans="1:6" ht="20.25">
      <c r="A5258" s="887"/>
      <c r="B5258" s="923"/>
      <c r="C5258" s="885"/>
      <c r="D5258" s="956"/>
      <c r="E5258" s="1041"/>
      <c r="F5258" s="882"/>
    </row>
    <row r="5259" spans="1:6" ht="20.25">
      <c r="A5259" s="926"/>
      <c r="B5259" s="911"/>
      <c r="C5259" s="910"/>
      <c r="D5259" s="1023"/>
      <c r="E5259" s="1083"/>
      <c r="F5259" s="882"/>
    </row>
    <row r="5260" spans="1:6" ht="20.25">
      <c r="A5260" s="926"/>
      <c r="B5260" s="910"/>
      <c r="C5260" s="910"/>
      <c r="D5260" s="910"/>
      <c r="E5260" s="889"/>
      <c r="F5260" s="882"/>
    </row>
    <row r="5261" spans="1:6" ht="20.25">
      <c r="A5261" s="885"/>
      <c r="B5261" s="885"/>
      <c r="C5261" s="885"/>
      <c r="D5261" s="886"/>
      <c r="E5261" s="889"/>
      <c r="F5261" s="882"/>
    </row>
    <row r="5262" spans="1:6" ht="20.25">
      <c r="A5262" s="885"/>
      <c r="B5262" s="885"/>
      <c r="C5262" s="885"/>
      <c r="D5262" s="886"/>
      <c r="E5262" s="889"/>
      <c r="F5262" s="882"/>
    </row>
    <row r="5263" spans="1:6" ht="20.25">
      <c r="A5263" s="887"/>
      <c r="B5263" s="885"/>
      <c r="C5263" s="885"/>
      <c r="D5263" s="886"/>
      <c r="E5263" s="889"/>
    </row>
    <row r="5264" spans="1:6" ht="20.25">
      <c r="A5264" s="887"/>
      <c r="B5264" s="885"/>
      <c r="C5264" s="885"/>
      <c r="D5264" s="886"/>
      <c r="E5264" s="889"/>
    </row>
    <row r="5265" spans="1:5" ht="20.25">
      <c r="A5265" s="887"/>
      <c r="B5265" s="885"/>
      <c r="C5265" s="885"/>
      <c r="D5265" s="886"/>
      <c r="E5265" s="889"/>
    </row>
    <row r="5266" spans="1:5" ht="20.25">
      <c r="A5266" s="887"/>
      <c r="B5266" s="885"/>
      <c r="C5266" s="885"/>
      <c r="D5266" s="886"/>
      <c r="E5266" s="889"/>
    </row>
    <row r="5267" spans="1:5" ht="20.25">
      <c r="A5267" s="887"/>
      <c r="B5267" s="885"/>
      <c r="C5267" s="885"/>
      <c r="D5267" s="886"/>
      <c r="E5267" s="889"/>
    </row>
    <row r="5268" spans="1:5" ht="20.25">
      <c r="A5268" s="885"/>
      <c r="B5268" s="923"/>
      <c r="C5268" s="885"/>
      <c r="D5268" s="924"/>
      <c r="E5268" s="925"/>
    </row>
    <row r="5269" spans="1:5" ht="20.25">
      <c r="A5269" s="885"/>
      <c r="B5269" s="923"/>
      <c r="C5269" s="885"/>
      <c r="D5269" s="924"/>
      <c r="E5269" s="925"/>
    </row>
    <row r="5270" spans="1:5" ht="20.25">
      <c r="A5270" s="885"/>
      <c r="B5270" s="923"/>
      <c r="C5270" s="885"/>
      <c r="D5270" s="924" t="s">
        <v>29</v>
      </c>
      <c r="E5270" s="925"/>
    </row>
    <row r="5271" spans="1:5" ht="20.25">
      <c r="A5271" s="885"/>
      <c r="B5271" s="923"/>
      <c r="C5271" s="885"/>
      <c r="D5271" s="924"/>
      <c r="E5271" s="925"/>
    </row>
    <row r="5272" spans="1:5" ht="20.25">
      <c r="A5272" s="926"/>
      <c r="B5272" s="927"/>
      <c r="C5272" s="926"/>
      <c r="D5272" s="928"/>
      <c r="E5272" s="929"/>
    </row>
    <row r="5273" spans="1:5" ht="20.25">
      <c r="A5273" s="913"/>
      <c r="B5273" s="930"/>
      <c r="C5273" s="913"/>
      <c r="D5273" s="928"/>
      <c r="E5273" s="1088"/>
    </row>
    <row r="5274" spans="1:5" ht="20.25">
      <c r="A5274" s="931"/>
      <c r="B5274" s="932"/>
      <c r="C5274" s="1238" t="s">
        <v>801</v>
      </c>
      <c r="D5274" s="1239"/>
      <c r="E5274" s="1015">
        <v>576419</v>
      </c>
    </row>
    <row r="5275" spans="1:5" ht="20.25">
      <c r="A5275" s="934" t="s">
        <v>23</v>
      </c>
      <c r="B5275" s="932"/>
      <c r="C5275" s="911"/>
      <c r="D5275" s="911"/>
      <c r="E5275" s="1054"/>
    </row>
    <row r="5276" spans="1:5" ht="20.25">
      <c r="A5276" s="902" t="s">
        <v>0</v>
      </c>
      <c r="B5276" s="882"/>
      <c r="C5276" s="882"/>
      <c r="D5276" s="882"/>
      <c r="E5276" s="882"/>
    </row>
    <row r="5277" spans="1:5" ht="20.25">
      <c r="A5277" s="902" t="s">
        <v>1</v>
      </c>
      <c r="B5277" s="882"/>
      <c r="C5277" s="882"/>
      <c r="D5277" s="882"/>
      <c r="E5277" s="882"/>
    </row>
    <row r="5278" spans="1:5" ht="20.25">
      <c r="A5278" s="902"/>
      <c r="B5278" s="882"/>
      <c r="C5278" s="882"/>
      <c r="D5278" s="882"/>
      <c r="E5278" s="882"/>
    </row>
    <row r="5279" spans="1:5" ht="20.25">
      <c r="A5279" s="902"/>
      <c r="B5279" s="903"/>
      <c r="C5279" s="902" t="s">
        <v>2</v>
      </c>
      <c r="D5279" s="882"/>
      <c r="E5279" s="882"/>
    </row>
    <row r="5280" spans="1:5" ht="20.25">
      <c r="A5280" s="897" t="s">
        <v>3</v>
      </c>
      <c r="B5280" s="1111"/>
      <c r="C5280" s="1112"/>
      <c r="D5280" s="1113"/>
      <c r="E5280" s="1113"/>
    </row>
    <row r="5281" spans="1:5" ht="20.25">
      <c r="A5281" s="897"/>
      <c r="B5281" s="1111"/>
      <c r="C5281" s="1112"/>
      <c r="D5281" s="1113"/>
      <c r="E5281" s="1113"/>
    </row>
    <row r="5282" spans="1:5" ht="20.25">
      <c r="A5282" s="1114" t="s">
        <v>447</v>
      </c>
      <c r="B5282" s="1111"/>
      <c r="C5282" s="1112"/>
      <c r="D5282" s="1115"/>
      <c r="E5282" s="1115"/>
    </row>
    <row r="5283" spans="1:5" ht="20.25">
      <c r="A5283" s="1114" t="s">
        <v>5</v>
      </c>
      <c r="B5283" s="1116"/>
      <c r="C5283" s="1114"/>
      <c r="D5283" s="1115"/>
      <c r="E5283" s="1115"/>
    </row>
    <row r="5284" spans="1:5" ht="20.25">
      <c r="A5284" s="1114" t="s">
        <v>6</v>
      </c>
      <c r="B5284" s="1116"/>
      <c r="C5284" s="1114"/>
      <c r="D5284" s="1115"/>
      <c r="E5284" s="1115"/>
    </row>
    <row r="5285" spans="1:5" ht="20.25">
      <c r="A5285" s="1117" t="s">
        <v>7</v>
      </c>
      <c r="B5285" s="1118" t="s">
        <v>8</v>
      </c>
      <c r="C5285" s="1264" t="s">
        <v>9</v>
      </c>
      <c r="D5285" s="1265"/>
      <c r="E5285" s="1117" t="s">
        <v>10</v>
      </c>
    </row>
    <row r="5286" spans="1:5" ht="20.25">
      <c r="A5286" s="1056"/>
      <c r="B5286" s="1119" t="s">
        <v>11</v>
      </c>
      <c r="C5286" s="1117"/>
      <c r="D5286" s="1120"/>
      <c r="E5286" s="1056" t="s">
        <v>12</v>
      </c>
    </row>
    <row r="5287" spans="1:5" ht="20.25">
      <c r="A5287" s="1121"/>
      <c r="B5287" s="1122"/>
      <c r="C5287" s="1123" t="s">
        <v>13</v>
      </c>
      <c r="D5287" s="1124" t="s">
        <v>14</v>
      </c>
      <c r="E5287" s="1123"/>
    </row>
    <row r="5288" spans="1:5" ht="20.25">
      <c r="A5288" s="1125" t="s">
        <v>448</v>
      </c>
      <c r="B5288" s="1109" t="s">
        <v>535</v>
      </c>
      <c r="C5288" s="1109" t="s">
        <v>19</v>
      </c>
      <c r="D5288" s="886">
        <v>42916</v>
      </c>
      <c r="E5288" s="937">
        <v>-15928</v>
      </c>
    </row>
    <row r="5289" spans="1:5" ht="20.25">
      <c r="A5289" s="1126"/>
      <c r="B5289" s="1109" t="s">
        <v>534</v>
      </c>
      <c r="C5289" s="1109" t="s">
        <v>17</v>
      </c>
      <c r="D5289" s="886">
        <v>42931</v>
      </c>
      <c r="E5289" s="937">
        <v>-25661</v>
      </c>
    </row>
    <row r="5290" spans="1:5" ht="20.25">
      <c r="A5290" s="1126"/>
      <c r="B5290" s="1109"/>
      <c r="C5290" s="1109"/>
      <c r="D5290" s="1148"/>
      <c r="E5290" s="937"/>
    </row>
    <row r="5291" spans="1:5" ht="20.25">
      <c r="A5291" s="1126"/>
      <c r="B5291" s="1109"/>
      <c r="C5291" s="1109"/>
      <c r="D5291" s="1109"/>
      <c r="E5291" s="937"/>
    </row>
    <row r="5292" spans="1:5" ht="20.25">
      <c r="A5292" s="1126"/>
      <c r="B5292" s="1109"/>
      <c r="C5292" s="1127"/>
      <c r="D5292" s="1127"/>
      <c r="E5292" s="937"/>
    </row>
    <row r="5293" spans="1:5" ht="20.25">
      <c r="A5293" s="1126"/>
      <c r="B5293" s="1109"/>
      <c r="C5293" s="1109"/>
      <c r="D5293" s="1109"/>
      <c r="E5293" s="937"/>
    </row>
    <row r="5294" spans="1:5" ht="20.25">
      <c r="A5294" s="1109"/>
      <c r="B5294" s="1109"/>
      <c r="C5294" s="1109"/>
      <c r="D5294" s="1109"/>
      <c r="E5294" s="937"/>
    </row>
    <row r="5295" spans="1:5" ht="20.25">
      <c r="A5295" s="1109"/>
      <c r="B5295" s="1109"/>
      <c r="C5295" s="1109"/>
      <c r="D5295" s="1109"/>
      <c r="E5295" s="937"/>
    </row>
    <row r="5296" spans="1:5" ht="20.25">
      <c r="A5296" s="1126"/>
      <c r="B5296" s="1109"/>
      <c r="C5296" s="1109"/>
      <c r="D5296" s="1109"/>
      <c r="E5296" s="937"/>
    </row>
    <row r="5297" spans="1:5" ht="20.25">
      <c r="A5297" s="1126"/>
      <c r="B5297" s="1128"/>
      <c r="C5297" s="1109"/>
      <c r="D5297" s="1129"/>
      <c r="E5297" s="937"/>
    </row>
    <row r="5298" spans="1:5" ht="20.25">
      <c r="A5298" s="1130"/>
      <c r="B5298" s="1119"/>
      <c r="C5298" s="1056"/>
      <c r="D5298" s="1131"/>
      <c r="E5298" s="937"/>
    </row>
    <row r="5299" spans="1:5" ht="20.25">
      <c r="A5299" s="1130"/>
      <c r="B5299" s="1056"/>
      <c r="C5299" s="1056"/>
      <c r="D5299" s="1056"/>
      <c r="E5299" s="937"/>
    </row>
    <row r="5300" spans="1:5" ht="20.25">
      <c r="A5300" s="1109"/>
      <c r="B5300" s="1109"/>
      <c r="C5300" s="1109"/>
      <c r="D5300" s="1109"/>
      <c r="E5300" s="937"/>
    </row>
    <row r="5301" spans="1:5" ht="20.25">
      <c r="A5301" s="1109"/>
      <c r="B5301" s="1109"/>
      <c r="C5301" s="1109"/>
      <c r="D5301" s="1109"/>
      <c r="E5301" s="937"/>
    </row>
    <row r="5302" spans="1:5" ht="20.25">
      <c r="A5302" s="1126"/>
      <c r="B5302" s="1109"/>
      <c r="C5302" s="1109"/>
      <c r="D5302" s="1109"/>
      <c r="E5302" s="937"/>
    </row>
    <row r="5303" spans="1:5" ht="20.25">
      <c r="A5303" s="1126"/>
      <c r="B5303" s="1109"/>
      <c r="C5303" s="1109"/>
      <c r="D5303" s="1109"/>
      <c r="E5303" s="937"/>
    </row>
    <row r="5304" spans="1:5" ht="20.25">
      <c r="A5304" s="1126"/>
      <c r="B5304" s="1109"/>
      <c r="C5304" s="1109"/>
      <c r="D5304" s="1109"/>
      <c r="E5304" s="937"/>
    </row>
    <row r="5305" spans="1:5" ht="20.25">
      <c r="A5305" s="1126"/>
      <c r="B5305" s="1109"/>
      <c r="C5305" s="1109"/>
      <c r="D5305" s="1109"/>
      <c r="E5305" s="937"/>
    </row>
    <row r="5306" spans="1:5" ht="20.25">
      <c r="A5306" s="1126"/>
      <c r="B5306" s="1109"/>
      <c r="C5306" s="1109"/>
      <c r="D5306" s="1109"/>
      <c r="E5306" s="937"/>
    </row>
    <row r="5307" spans="1:5" ht="20.25">
      <c r="A5307" s="1126"/>
      <c r="B5307" s="1109"/>
      <c r="C5307" s="1109"/>
      <c r="D5307" s="1109"/>
      <c r="E5307" s="937"/>
    </row>
    <row r="5308" spans="1:5" ht="20.25">
      <c r="A5308" s="1126"/>
      <c r="B5308" s="1109"/>
      <c r="C5308" s="1109"/>
      <c r="D5308" s="1109"/>
      <c r="E5308" s="937"/>
    </row>
    <row r="5309" spans="1:5" ht="20.25">
      <c r="A5309" s="1109"/>
      <c r="B5309" s="1128"/>
      <c r="C5309" s="1109"/>
      <c r="D5309" s="1132"/>
      <c r="E5309" s="1057"/>
    </row>
    <row r="5310" spans="1:5" ht="20.25">
      <c r="A5310" s="1109"/>
      <c r="B5310" s="1128"/>
      <c r="C5310" s="1109"/>
      <c r="D5310" s="1132"/>
      <c r="E5310" s="1057"/>
    </row>
    <row r="5311" spans="1:5" ht="20.25">
      <c r="A5311" s="1109"/>
      <c r="B5311" s="1128"/>
      <c r="C5311" s="1109"/>
      <c r="D5311" s="1132" t="s">
        <v>29</v>
      </c>
      <c r="E5311" s="1057"/>
    </row>
    <row r="5312" spans="1:5" ht="20.25">
      <c r="A5312" s="1109"/>
      <c r="B5312" s="1128"/>
      <c r="C5312" s="1109"/>
      <c r="D5312" s="1132"/>
      <c r="E5312" s="1057"/>
    </row>
    <row r="5313" spans="1:5" ht="20.25">
      <c r="A5313" s="1130"/>
      <c r="B5313" s="1133"/>
      <c r="C5313" s="1130"/>
      <c r="D5313" s="1134"/>
      <c r="E5313" s="1058"/>
    </row>
    <row r="5314" spans="1:5" ht="20.25">
      <c r="A5314" s="1121"/>
      <c r="B5314" s="1135"/>
      <c r="C5314" s="1121"/>
      <c r="D5314" s="1134"/>
      <c r="E5314" s="1058"/>
    </row>
    <row r="5315" spans="1:5" ht="20.25">
      <c r="A5315" s="1136"/>
      <c r="B5315" s="1137"/>
      <c r="C5315" s="1264" t="s">
        <v>801</v>
      </c>
      <c r="D5315" s="1265"/>
      <c r="E5315" s="1138">
        <v>-41589</v>
      </c>
    </row>
    <row r="5316" spans="1:5" ht="20.25">
      <c r="A5316" s="1139" t="s">
        <v>23</v>
      </c>
      <c r="B5316" s="1137"/>
      <c r="C5316" s="1119"/>
      <c r="D5316" s="1113"/>
      <c r="E5316" s="1113"/>
    </row>
    <row r="5317" spans="1:5" ht="20.25">
      <c r="A5317" s="902" t="s">
        <v>0</v>
      </c>
      <c r="B5317" s="882"/>
      <c r="C5317" s="882"/>
      <c r="D5317" s="882"/>
      <c r="E5317" s="882"/>
    </row>
    <row r="5318" spans="1:5" ht="20.25">
      <c r="A5318" s="902" t="s">
        <v>1</v>
      </c>
      <c r="B5318" s="882"/>
      <c r="C5318" s="882"/>
      <c r="D5318" s="882"/>
      <c r="E5318" s="882"/>
    </row>
    <row r="5319" spans="1:5" ht="20.25">
      <c r="A5319" s="902"/>
      <c r="B5319" s="882"/>
      <c r="C5319" s="882"/>
      <c r="D5319" s="882"/>
      <c r="E5319" s="882"/>
    </row>
    <row r="5320" spans="1:5" ht="20.25">
      <c r="A5320" s="902"/>
      <c r="B5320" s="903"/>
      <c r="C5320" s="902" t="s">
        <v>2</v>
      </c>
      <c r="D5320" s="882"/>
      <c r="E5320" s="882"/>
    </row>
    <row r="5321" spans="1:5" ht="20.25">
      <c r="A5321" s="902" t="s">
        <v>3</v>
      </c>
      <c r="B5321" s="906"/>
      <c r="C5321" s="903"/>
      <c r="D5321" s="882"/>
      <c r="E5321" s="882"/>
    </row>
    <row r="5323" spans="1:5" ht="20.25">
      <c r="A5323" s="904" t="s">
        <v>449</v>
      </c>
      <c r="B5323" s="906"/>
      <c r="C5323" s="903"/>
      <c r="D5323" s="905"/>
      <c r="E5323" s="905"/>
    </row>
    <row r="5324" spans="1:5" ht="20.25">
      <c r="A5324" s="904" t="s">
        <v>5</v>
      </c>
      <c r="B5324" s="907"/>
      <c r="C5324" s="904"/>
      <c r="D5324" s="905"/>
      <c r="E5324" s="905"/>
    </row>
    <row r="5325" spans="1:5" ht="20.25">
      <c r="A5325" s="904" t="s">
        <v>6</v>
      </c>
      <c r="B5325" s="907"/>
      <c r="C5325" s="904"/>
      <c r="D5325" s="905"/>
      <c r="E5325" s="905"/>
    </row>
    <row r="5326" spans="1:5" ht="20.25">
      <c r="A5326" s="908" t="s">
        <v>7</v>
      </c>
      <c r="B5326" s="909" t="s">
        <v>8</v>
      </c>
      <c r="C5326" s="1238" t="s">
        <v>9</v>
      </c>
      <c r="D5326" s="1239"/>
      <c r="E5326" s="908" t="s">
        <v>10</v>
      </c>
    </row>
    <row r="5327" spans="1:5" ht="20.25">
      <c r="A5327" s="910"/>
      <c r="B5327" s="911" t="s">
        <v>11</v>
      </c>
      <c r="C5327" s="908"/>
      <c r="D5327" s="912"/>
      <c r="E5327" s="910" t="s">
        <v>12</v>
      </c>
    </row>
    <row r="5328" spans="1:5" ht="20.25">
      <c r="A5328" s="913"/>
      <c r="B5328" s="914"/>
      <c r="C5328" s="915" t="s">
        <v>13</v>
      </c>
      <c r="D5328" s="916" t="s">
        <v>14</v>
      </c>
      <c r="E5328" s="915"/>
    </row>
    <row r="5329" spans="1:5" ht="20.25">
      <c r="A5329" s="917" t="s">
        <v>450</v>
      </c>
      <c r="B5329" s="885"/>
      <c r="C5329" s="885"/>
      <c r="D5329" s="886"/>
      <c r="E5329" s="889"/>
    </row>
    <row r="5330" spans="1:5" ht="20.25">
      <c r="A5330" s="885"/>
      <c r="B5330" s="885"/>
      <c r="C5330" s="885"/>
      <c r="D5330" s="886"/>
      <c r="E5330" s="889"/>
    </row>
    <row r="5331" spans="1:5" ht="20.25">
      <c r="A5331" s="887"/>
      <c r="B5331" s="885"/>
      <c r="C5331" s="885"/>
      <c r="D5331" s="886"/>
      <c r="E5331" s="889"/>
    </row>
    <row r="5332" spans="1:5" ht="20.25">
      <c r="A5332" s="887"/>
      <c r="B5332" s="885"/>
      <c r="C5332" s="885"/>
      <c r="D5332" s="886"/>
      <c r="E5332" s="889"/>
    </row>
    <row r="5333" spans="1:5" ht="20.25">
      <c r="A5333" s="887"/>
      <c r="B5333" s="885"/>
      <c r="C5333" s="888"/>
      <c r="D5333" s="886"/>
      <c r="E5333" s="889"/>
    </row>
    <row r="5334" spans="1:5" ht="20.25">
      <c r="A5334" s="887"/>
      <c r="B5334" s="885"/>
      <c r="C5334" s="888"/>
      <c r="D5334" s="963"/>
      <c r="E5334" s="889"/>
    </row>
    <row r="5335" spans="1:5" ht="20.25">
      <c r="A5335" s="887"/>
      <c r="B5335" s="885"/>
      <c r="C5335" s="885"/>
      <c r="D5335" s="886"/>
      <c r="E5335" s="889"/>
    </row>
    <row r="5336" spans="1:5" ht="20.25">
      <c r="A5336" s="887"/>
      <c r="B5336" s="885"/>
      <c r="C5336" s="885"/>
      <c r="D5336" s="886"/>
      <c r="E5336" s="889"/>
    </row>
    <row r="5337" spans="1:5" ht="20.25">
      <c r="A5337" s="885"/>
      <c r="B5337" s="885"/>
      <c r="C5337" s="885"/>
      <c r="D5337" s="886"/>
      <c r="E5337" s="889"/>
    </row>
    <row r="5338" spans="1:5" ht="20.25">
      <c r="A5338" s="887"/>
      <c r="B5338" s="885"/>
      <c r="C5338" s="885"/>
      <c r="D5338" s="886"/>
      <c r="E5338" s="889"/>
    </row>
    <row r="5339" spans="1:5" ht="20.25">
      <c r="A5339" s="887"/>
      <c r="B5339" s="923"/>
      <c r="C5339" s="885"/>
      <c r="D5339" s="956"/>
      <c r="E5339" s="889"/>
    </row>
    <row r="5340" spans="1:5" ht="20.25">
      <c r="A5340" s="926"/>
      <c r="B5340" s="911"/>
      <c r="C5340" s="910"/>
      <c r="D5340" s="1023"/>
      <c r="E5340" s="889"/>
    </row>
    <row r="5341" spans="1:5" ht="20.25">
      <c r="A5341" s="926"/>
      <c r="B5341" s="910"/>
      <c r="C5341" s="910"/>
      <c r="D5341" s="910"/>
      <c r="E5341" s="889"/>
    </row>
    <row r="5342" spans="1:5" ht="20.25">
      <c r="A5342" s="885"/>
      <c r="B5342" s="885"/>
      <c r="C5342" s="885"/>
      <c r="D5342" s="886"/>
      <c r="E5342" s="889"/>
    </row>
    <row r="5343" spans="1:5" ht="20.25">
      <c r="A5343" s="885"/>
      <c r="B5343" s="885"/>
      <c r="C5343" s="885"/>
      <c r="D5343" s="886"/>
      <c r="E5343" s="889"/>
    </row>
    <row r="5344" spans="1:5" ht="20.25">
      <c r="A5344" s="887"/>
      <c r="B5344" s="885"/>
      <c r="C5344" s="885"/>
      <c r="D5344" s="886"/>
      <c r="E5344" s="889"/>
    </row>
    <row r="5345" spans="1:6" ht="20.25">
      <c r="A5345" s="887"/>
      <c r="B5345" s="885"/>
      <c r="C5345" s="885"/>
      <c r="D5345" s="886"/>
      <c r="E5345" s="889"/>
    </row>
    <row r="5346" spans="1:6" ht="20.25">
      <c r="A5346" s="887"/>
      <c r="B5346" s="885"/>
      <c r="C5346" s="885"/>
      <c r="D5346" s="886"/>
      <c r="E5346" s="889"/>
    </row>
    <row r="5347" spans="1:6" ht="20.25">
      <c r="A5347" s="885"/>
      <c r="B5347" s="923"/>
      <c r="C5347" s="885"/>
      <c r="D5347" s="924"/>
      <c r="E5347" s="925"/>
    </row>
    <row r="5348" spans="1:6" ht="20.25">
      <c r="A5348" s="885"/>
      <c r="B5348" s="923"/>
      <c r="C5348" s="885"/>
      <c r="D5348" s="924"/>
      <c r="E5348" s="925"/>
    </row>
    <row r="5349" spans="1:6" ht="20.25">
      <c r="A5349" s="885"/>
      <c r="B5349" s="923"/>
      <c r="C5349" s="885"/>
      <c r="D5349" s="924"/>
      <c r="E5349" s="925"/>
    </row>
    <row r="5350" spans="1:6" ht="20.25">
      <c r="A5350" s="885"/>
      <c r="B5350" s="923"/>
      <c r="C5350" s="885"/>
      <c r="D5350" s="924"/>
      <c r="E5350" s="925"/>
    </row>
    <row r="5351" spans="1:6" ht="20.25">
      <c r="A5351" s="885"/>
      <c r="B5351" s="923"/>
      <c r="C5351" s="885"/>
      <c r="D5351" s="924"/>
      <c r="E5351" s="925"/>
    </row>
    <row r="5352" spans="1:6" ht="20.25">
      <c r="A5352" s="885"/>
      <c r="B5352" s="923"/>
      <c r="C5352" s="885"/>
      <c r="D5352" s="924" t="s">
        <v>29</v>
      </c>
      <c r="E5352" s="925"/>
    </row>
    <row r="5353" spans="1:6" ht="20.25">
      <c r="A5353" s="885"/>
      <c r="B5353" s="923"/>
      <c r="C5353" s="885"/>
      <c r="D5353" s="924"/>
      <c r="E5353" s="925"/>
    </row>
    <row r="5354" spans="1:6" ht="20.25">
      <c r="A5354" s="926"/>
      <c r="B5354" s="927"/>
      <c r="C5354" s="926"/>
      <c r="D5354" s="928"/>
      <c r="E5354" s="929"/>
    </row>
    <row r="5355" spans="1:6" ht="20.25">
      <c r="A5355" s="913"/>
      <c r="B5355" s="930"/>
      <c r="C5355" s="913"/>
      <c r="D5355" s="928"/>
      <c r="E5355" s="929"/>
    </row>
    <row r="5356" spans="1:6" ht="20.25">
      <c r="A5356" s="931"/>
      <c r="B5356" s="932"/>
      <c r="C5356" s="1238" t="s">
        <v>801</v>
      </c>
      <c r="D5356" s="1239"/>
      <c r="E5356" s="1015">
        <v>0</v>
      </c>
    </row>
    <row r="5357" spans="1:6" ht="20.25">
      <c r="A5357" s="934" t="s">
        <v>23</v>
      </c>
      <c r="B5357" s="932"/>
      <c r="C5357" s="911"/>
      <c r="D5357" s="882"/>
      <c r="E5357" s="1062"/>
    </row>
    <row r="5358" spans="1:6" ht="20.25">
      <c r="A5358" s="902" t="s">
        <v>0</v>
      </c>
      <c r="B5358" s="882"/>
      <c r="C5358" s="882"/>
      <c r="D5358" s="882"/>
      <c r="E5358" s="882"/>
    </row>
    <row r="5359" spans="1:6" ht="20.25">
      <c r="A5359" s="902" t="s">
        <v>1</v>
      </c>
      <c r="B5359" s="882"/>
      <c r="C5359" s="882"/>
      <c r="D5359" s="882"/>
      <c r="E5359" s="882"/>
      <c r="F5359" s="882"/>
    </row>
    <row r="5360" spans="1:6" ht="20.25">
      <c r="A5360" s="902"/>
      <c r="B5360" s="882"/>
      <c r="C5360" s="882"/>
      <c r="D5360" s="882"/>
      <c r="E5360" s="882"/>
      <c r="F5360" s="882"/>
    </row>
    <row r="5361" spans="1:6" ht="20.25">
      <c r="A5361" s="902"/>
      <c r="B5361" s="903"/>
      <c r="C5361" s="902" t="s">
        <v>2</v>
      </c>
      <c r="D5361" s="905"/>
      <c r="E5361" s="905"/>
      <c r="F5361" s="882"/>
    </row>
    <row r="5362" spans="1:6" ht="20.25">
      <c r="A5362" s="902" t="s">
        <v>3</v>
      </c>
      <c r="B5362" s="906"/>
      <c r="C5362" s="903"/>
      <c r="D5362" s="905"/>
      <c r="E5362" s="905"/>
      <c r="F5362" s="882"/>
    </row>
    <row r="5363" spans="1:6" ht="20.25">
      <c r="A5363" s="902"/>
      <c r="B5363" s="906"/>
      <c r="C5363" s="903"/>
      <c r="D5363" s="905"/>
      <c r="E5363" s="905"/>
      <c r="F5363" s="882"/>
    </row>
    <row r="5364" spans="1:6" ht="20.25">
      <c r="A5364" s="904" t="s">
        <v>451</v>
      </c>
      <c r="B5364" s="906"/>
      <c r="C5364" s="903"/>
      <c r="D5364" s="905"/>
      <c r="E5364" s="905"/>
      <c r="F5364" s="882"/>
    </row>
    <row r="5365" spans="1:6" ht="20.25">
      <c r="A5365" s="904" t="s">
        <v>5</v>
      </c>
      <c r="B5365" s="907"/>
      <c r="C5365" s="904"/>
      <c r="D5365" s="905"/>
      <c r="E5365" s="905"/>
      <c r="F5365" s="882"/>
    </row>
    <row r="5366" spans="1:6" ht="20.25">
      <c r="A5366" s="904" t="s">
        <v>6</v>
      </c>
      <c r="B5366" s="907"/>
      <c r="C5366" s="904"/>
      <c r="D5366" s="905"/>
      <c r="E5366" s="905"/>
      <c r="F5366" s="882"/>
    </row>
    <row r="5367" spans="1:6" ht="20.25">
      <c r="A5367" s="908" t="s">
        <v>7</v>
      </c>
      <c r="B5367" s="909" t="s">
        <v>8</v>
      </c>
      <c r="C5367" s="1238" t="s">
        <v>9</v>
      </c>
      <c r="D5367" s="1266"/>
      <c r="E5367" s="908" t="s">
        <v>10</v>
      </c>
      <c r="F5367" s="882"/>
    </row>
    <row r="5368" spans="1:6" ht="20.25">
      <c r="A5368" s="910"/>
      <c r="B5368" s="911" t="s">
        <v>11</v>
      </c>
      <c r="C5368" s="908"/>
      <c r="D5368" s="912"/>
      <c r="E5368" s="910" t="s">
        <v>12</v>
      </c>
      <c r="F5368" s="882"/>
    </row>
    <row r="5369" spans="1:6" ht="20.25">
      <c r="A5369" s="913"/>
      <c r="B5369" s="914"/>
      <c r="C5369" s="915" t="s">
        <v>13</v>
      </c>
      <c r="D5369" s="916" t="s">
        <v>14</v>
      </c>
      <c r="E5369" s="915"/>
      <c r="F5369" s="882"/>
    </row>
    <row r="5370" spans="1:6" ht="21">
      <c r="A5370" s="917" t="s">
        <v>527</v>
      </c>
      <c r="B5370" s="885" t="s">
        <v>18</v>
      </c>
      <c r="C5370" s="885" t="s">
        <v>19</v>
      </c>
      <c r="D5370" s="963">
        <v>43190</v>
      </c>
      <c r="E5370" s="1074">
        <v>3142469</v>
      </c>
      <c r="F5370" s="1217" t="s">
        <v>817</v>
      </c>
    </row>
    <row r="5371" spans="1:6" ht="21">
      <c r="A5371" s="885"/>
      <c r="B5371" s="885" t="s">
        <v>18</v>
      </c>
      <c r="C5371" s="885" t="s">
        <v>17</v>
      </c>
      <c r="D5371" s="963">
        <v>43205</v>
      </c>
      <c r="E5371" s="1169">
        <v>3550808</v>
      </c>
      <c r="F5371" s="1217" t="s">
        <v>817</v>
      </c>
    </row>
    <row r="5372" spans="1:6" ht="20.25">
      <c r="A5372" s="887"/>
      <c r="B5372" s="885" t="s">
        <v>18</v>
      </c>
      <c r="C5372" s="885" t="s">
        <v>19</v>
      </c>
      <c r="D5372" s="963">
        <v>43220</v>
      </c>
      <c r="E5372" s="1211">
        <v>3301922</v>
      </c>
      <c r="F5372" s="882"/>
    </row>
    <row r="5373" spans="1:6" ht="20.25">
      <c r="A5373" s="887"/>
      <c r="B5373" s="885" t="s">
        <v>18</v>
      </c>
      <c r="C5373" s="885" t="s">
        <v>17</v>
      </c>
      <c r="D5373" s="963">
        <v>43235</v>
      </c>
      <c r="E5373" s="1210">
        <v>3550808</v>
      </c>
      <c r="F5373" s="882"/>
    </row>
    <row r="5374" spans="1:6" ht="21">
      <c r="A5374" s="887"/>
      <c r="B5374" s="885" t="s">
        <v>18</v>
      </c>
      <c r="C5374" s="885" t="s">
        <v>19</v>
      </c>
      <c r="D5374" s="963">
        <v>43250</v>
      </c>
      <c r="E5374" s="1210">
        <v>3301922</v>
      </c>
      <c r="F5374" s="1217" t="s">
        <v>818</v>
      </c>
    </row>
    <row r="5375" spans="1:6" ht="20.25">
      <c r="A5375" s="885"/>
      <c r="B5375" s="923"/>
      <c r="C5375" s="888"/>
      <c r="D5375" s="1144"/>
      <c r="E5375" s="1074"/>
    </row>
    <row r="5376" spans="1:6" ht="20.25">
      <c r="A5376" s="887"/>
      <c r="B5376" s="923"/>
      <c r="C5376" s="885"/>
      <c r="D5376" s="1144"/>
      <c r="E5376" s="1074"/>
    </row>
    <row r="5377" spans="1:5" ht="20.25">
      <c r="A5377" s="887"/>
      <c r="B5377" s="923"/>
      <c r="C5377" s="888"/>
      <c r="D5377" s="1144"/>
      <c r="E5377" s="1074"/>
    </row>
    <row r="5378" spans="1:5" ht="20.25">
      <c r="A5378" s="887"/>
      <c r="B5378" s="923"/>
      <c r="C5378" s="885"/>
      <c r="D5378" s="993"/>
      <c r="E5378" s="1074"/>
    </row>
    <row r="5379" spans="1:5" ht="20.25">
      <c r="A5379" s="887"/>
      <c r="B5379" s="923"/>
      <c r="C5379" s="885"/>
      <c r="D5379" s="993"/>
      <c r="E5379" s="1142"/>
    </row>
    <row r="5380" spans="1:5" ht="20.25">
      <c r="A5380" s="887"/>
      <c r="B5380" s="923"/>
      <c r="C5380" s="885"/>
      <c r="D5380" s="1089"/>
      <c r="E5380" s="1141"/>
    </row>
    <row r="5381" spans="1:5" ht="20.25">
      <c r="A5381" s="926"/>
      <c r="B5381" s="911"/>
      <c r="C5381" s="910"/>
      <c r="D5381" s="911"/>
      <c r="E5381" s="1140"/>
    </row>
    <row r="5382" spans="1:5" ht="20.25">
      <c r="A5382" s="926"/>
      <c r="B5382" s="1023"/>
      <c r="C5382" s="910"/>
      <c r="D5382" s="911"/>
      <c r="E5382" s="1140"/>
    </row>
    <row r="5383" spans="1:5" ht="20.25">
      <c r="A5383" s="885"/>
      <c r="B5383" s="923"/>
      <c r="C5383" s="885"/>
      <c r="D5383" s="993"/>
      <c r="E5383" s="1141"/>
    </row>
    <row r="5384" spans="1:5" ht="20.25">
      <c r="A5384" s="885"/>
      <c r="B5384" s="923"/>
      <c r="C5384" s="885"/>
      <c r="D5384" s="993"/>
      <c r="E5384" s="1142"/>
    </row>
    <row r="5385" spans="1:5" ht="20.25">
      <c r="A5385" s="887"/>
      <c r="B5385" s="923"/>
      <c r="C5385" s="885"/>
      <c r="D5385" s="993"/>
      <c r="E5385" s="1141"/>
    </row>
    <row r="5386" spans="1:5" ht="20.25">
      <c r="A5386" s="887"/>
      <c r="B5386" s="923"/>
      <c r="C5386" s="885"/>
      <c r="D5386" s="993"/>
      <c r="E5386" s="1141"/>
    </row>
    <row r="5387" spans="1:5" ht="20.25">
      <c r="A5387" s="887"/>
      <c r="B5387" s="923"/>
      <c r="C5387" s="885"/>
      <c r="D5387" s="993"/>
      <c r="E5387" s="1140"/>
    </row>
    <row r="5388" spans="1:5" ht="20.25">
      <c r="A5388" s="885"/>
      <c r="B5388" s="923"/>
      <c r="C5388" s="885"/>
      <c r="D5388" s="992"/>
      <c r="E5388" s="1140"/>
    </row>
    <row r="5389" spans="1:5" ht="20.25">
      <c r="A5389" s="885"/>
      <c r="B5389" s="923"/>
      <c r="C5389" s="885"/>
      <c r="D5389" s="992"/>
      <c r="E5389" s="1057"/>
    </row>
    <row r="5390" spans="1:5" ht="20.25">
      <c r="A5390" s="885"/>
      <c r="B5390" s="923"/>
      <c r="C5390" s="885"/>
      <c r="D5390" s="992"/>
      <c r="E5390" s="1057"/>
    </row>
    <row r="5391" spans="1:5" ht="20.25">
      <c r="A5391" s="885"/>
      <c r="B5391" s="923"/>
      <c r="C5391" s="885"/>
      <c r="D5391" s="992"/>
      <c r="E5391" s="1057"/>
    </row>
    <row r="5392" spans="1:5" ht="20.25">
      <c r="A5392" s="885"/>
      <c r="B5392" s="923"/>
      <c r="C5392" s="885"/>
      <c r="D5392" s="992"/>
      <c r="E5392" s="1057"/>
    </row>
    <row r="5393" spans="1:6" ht="20.25">
      <c r="A5393" s="885"/>
      <c r="B5393" s="923"/>
      <c r="C5393" s="885"/>
      <c r="D5393" s="992" t="s">
        <v>29</v>
      </c>
      <c r="E5393" s="1057"/>
    </row>
    <row r="5394" spans="1:6" ht="20.25">
      <c r="A5394" s="885"/>
      <c r="B5394" s="923"/>
      <c r="C5394" s="885"/>
      <c r="D5394" s="992"/>
      <c r="E5394" s="1057"/>
    </row>
    <row r="5395" spans="1:6" ht="20.25">
      <c r="A5395" s="926"/>
      <c r="B5395" s="927"/>
      <c r="C5395" s="926"/>
      <c r="D5395" s="932"/>
      <c r="E5395" s="1057"/>
    </row>
    <row r="5396" spans="1:6" ht="20.25">
      <c r="A5396" s="913"/>
      <c r="B5396" s="930"/>
      <c r="C5396" s="913"/>
      <c r="D5396" s="932"/>
      <c r="E5396" s="1143"/>
    </row>
    <row r="5397" spans="1:6" ht="20.25">
      <c r="A5397" s="931"/>
      <c r="B5397" s="932"/>
      <c r="C5397" s="1238" t="s">
        <v>801</v>
      </c>
      <c r="D5397" s="1239"/>
      <c r="E5397" s="1015">
        <v>16847929</v>
      </c>
    </row>
    <row r="5398" spans="1:6" ht="20.25">
      <c r="A5398" s="934" t="s">
        <v>23</v>
      </c>
      <c r="B5398" s="932"/>
      <c r="C5398" s="911"/>
      <c r="D5398" s="911"/>
      <c r="E5398" s="1054"/>
    </row>
    <row r="5399" spans="1:6" ht="20.25">
      <c r="A5399" s="902" t="s">
        <v>0</v>
      </c>
      <c r="B5399" s="921"/>
      <c r="C5399" s="921"/>
      <c r="D5399" s="921"/>
      <c r="E5399" s="921"/>
    </row>
    <row r="5400" spans="1:6" ht="20.25">
      <c r="A5400" s="902" t="s">
        <v>1</v>
      </c>
      <c r="B5400" s="882"/>
      <c r="C5400" s="882"/>
      <c r="D5400" s="882"/>
      <c r="E5400" s="882"/>
    </row>
    <row r="5402" spans="1:6" ht="20.25">
      <c r="A5402" s="902"/>
      <c r="B5402" s="903"/>
      <c r="C5402" s="902" t="s">
        <v>2</v>
      </c>
      <c r="D5402" s="905"/>
      <c r="E5402" s="905"/>
    </row>
    <row r="5403" spans="1:6" ht="20.25">
      <c r="A5403" s="902" t="s">
        <v>3</v>
      </c>
      <c r="B5403" s="906"/>
      <c r="C5403" s="903"/>
      <c r="D5403" s="905"/>
      <c r="E5403" s="905"/>
    </row>
    <row r="5404" spans="1:6" ht="20.25">
      <c r="A5404" s="902"/>
      <c r="B5404" s="906"/>
      <c r="C5404" s="903"/>
      <c r="D5404" s="905"/>
      <c r="E5404" s="905"/>
    </row>
    <row r="5405" spans="1:6" ht="20.25">
      <c r="A5405" s="904" t="s">
        <v>453</v>
      </c>
      <c r="B5405" s="906"/>
      <c r="C5405" s="903"/>
      <c r="D5405" s="905"/>
      <c r="E5405" s="905"/>
    </row>
    <row r="5406" spans="1:6" ht="20.25">
      <c r="A5406" s="904" t="s">
        <v>5</v>
      </c>
      <c r="B5406" s="907"/>
      <c r="C5406" s="904"/>
      <c r="D5406" s="905"/>
      <c r="E5406" s="905"/>
    </row>
    <row r="5407" spans="1:6" ht="20.25">
      <c r="A5407" s="904" t="s">
        <v>6</v>
      </c>
      <c r="B5407" s="907"/>
      <c r="C5407" s="904"/>
      <c r="D5407" s="905"/>
      <c r="E5407" s="905"/>
      <c r="F5407" s="882"/>
    </row>
    <row r="5408" spans="1:6" ht="20.25">
      <c r="A5408" s="908" t="s">
        <v>7</v>
      </c>
      <c r="B5408" s="909" t="s">
        <v>8</v>
      </c>
      <c r="C5408" s="1238" t="s">
        <v>9</v>
      </c>
      <c r="D5408" s="1239"/>
      <c r="E5408" s="908" t="s">
        <v>10</v>
      </c>
      <c r="F5408" s="882"/>
    </row>
    <row r="5409" spans="1:6" ht="20.25">
      <c r="A5409" s="910"/>
      <c r="B5409" s="911" t="s">
        <v>11</v>
      </c>
      <c r="C5409" s="908"/>
      <c r="D5409" s="912"/>
      <c r="E5409" s="910" t="s">
        <v>12</v>
      </c>
      <c r="F5409" s="882"/>
    </row>
    <row r="5410" spans="1:6" ht="20.25">
      <c r="A5410" s="913"/>
      <c r="B5410" s="914"/>
      <c r="C5410" s="915" t="s">
        <v>13</v>
      </c>
      <c r="D5410" s="916" t="s">
        <v>14</v>
      </c>
      <c r="E5410" s="915"/>
      <c r="F5410" s="882"/>
    </row>
    <row r="5411" spans="1:6" ht="20.25">
      <c r="A5411" s="917" t="s">
        <v>454</v>
      </c>
      <c r="B5411" s="885" t="s">
        <v>528</v>
      </c>
      <c r="C5411" s="885" t="s">
        <v>17</v>
      </c>
      <c r="D5411" s="963">
        <v>42870</v>
      </c>
      <c r="E5411" s="889">
        <v>127184</v>
      </c>
      <c r="F5411" s="882"/>
    </row>
    <row r="5412" spans="1:6" ht="20.25">
      <c r="A5412" s="887"/>
      <c r="B5412" s="885" t="s">
        <v>441</v>
      </c>
      <c r="C5412" s="885" t="s">
        <v>19</v>
      </c>
      <c r="D5412" s="886">
        <v>43069</v>
      </c>
      <c r="E5412" s="889">
        <v>-211896</v>
      </c>
      <c r="F5412" s="882"/>
    </row>
    <row r="5413" spans="1:6" ht="20.25">
      <c r="A5413" s="887"/>
      <c r="B5413" s="885" t="s">
        <v>73</v>
      </c>
      <c r="C5413" s="885" t="s">
        <v>809</v>
      </c>
      <c r="D5413" s="963">
        <v>43220</v>
      </c>
      <c r="E5413" s="889">
        <v>-1076904</v>
      </c>
      <c r="F5413" s="882"/>
    </row>
    <row r="5414" spans="1:6" ht="21">
      <c r="A5414" s="887"/>
      <c r="B5414" s="885" t="s">
        <v>40</v>
      </c>
      <c r="C5414" s="885" t="s">
        <v>19</v>
      </c>
      <c r="D5414" s="886">
        <v>43250</v>
      </c>
      <c r="E5414" s="889">
        <v>1147044</v>
      </c>
      <c r="F5414" s="1217" t="s">
        <v>820</v>
      </c>
    </row>
    <row r="5415" spans="1:6" ht="20.25">
      <c r="A5415" s="887"/>
      <c r="B5415" s="885"/>
      <c r="C5415" s="885"/>
      <c r="D5415" s="886"/>
      <c r="E5415" s="889"/>
      <c r="F5415" s="882"/>
    </row>
    <row r="5416" spans="1:6" ht="20.25">
      <c r="A5416" s="887"/>
      <c r="B5416" s="885"/>
      <c r="C5416" s="885"/>
      <c r="D5416" s="963"/>
      <c r="E5416" s="889"/>
      <c r="F5416" s="882"/>
    </row>
    <row r="5417" spans="1:6" ht="20.25">
      <c r="A5417" s="887"/>
      <c r="B5417" s="885"/>
      <c r="C5417" s="885"/>
      <c r="D5417" s="886"/>
      <c r="E5417" s="889"/>
      <c r="F5417" s="882"/>
    </row>
    <row r="5418" spans="1:6" ht="20.25">
      <c r="A5418" s="887"/>
      <c r="B5418" s="885"/>
      <c r="C5418" s="885"/>
      <c r="D5418" s="886"/>
      <c r="E5418" s="889"/>
      <c r="F5418" s="882"/>
    </row>
    <row r="5419" spans="1:6" ht="20.25">
      <c r="A5419" s="887"/>
      <c r="B5419" s="923"/>
      <c r="C5419" s="885"/>
      <c r="D5419" s="956"/>
      <c r="E5419" s="889"/>
      <c r="F5419" s="882"/>
    </row>
    <row r="5420" spans="1:6" ht="20.25">
      <c r="A5420" s="926"/>
      <c r="B5420" s="911"/>
      <c r="C5420" s="910"/>
      <c r="D5420" s="1023"/>
      <c r="E5420" s="889"/>
      <c r="F5420" s="882"/>
    </row>
    <row r="5421" spans="1:6" ht="20.25">
      <c r="A5421" s="926"/>
      <c r="B5421" s="910"/>
      <c r="C5421" s="910"/>
      <c r="D5421" s="910"/>
      <c r="E5421" s="889"/>
      <c r="F5421" s="882"/>
    </row>
    <row r="5422" spans="1:6" ht="20.25">
      <c r="A5422" s="885"/>
      <c r="B5422" s="885"/>
      <c r="C5422" s="885"/>
      <c r="D5422" s="886"/>
      <c r="E5422" s="889"/>
      <c r="F5422" s="882"/>
    </row>
    <row r="5423" spans="1:6" ht="20.25">
      <c r="A5423" s="885"/>
      <c r="B5423" s="885"/>
      <c r="C5423" s="885"/>
      <c r="D5423" s="886"/>
      <c r="E5423" s="889"/>
    </row>
    <row r="5424" spans="1:6" ht="20.25">
      <c r="A5424" s="887"/>
      <c r="B5424" s="885"/>
      <c r="C5424" s="885"/>
      <c r="D5424" s="886"/>
      <c r="E5424" s="889"/>
    </row>
    <row r="5425" spans="1:5" ht="20.25">
      <c r="A5425" s="887"/>
      <c r="B5425" s="885"/>
      <c r="C5425" s="885"/>
      <c r="D5425" s="886"/>
      <c r="E5425" s="889"/>
    </row>
    <row r="5426" spans="1:5" ht="20.25">
      <c r="A5426" s="887"/>
      <c r="B5426" s="885"/>
      <c r="C5426" s="885"/>
      <c r="D5426" s="886"/>
      <c r="E5426" s="889"/>
    </row>
    <row r="5427" spans="1:5" ht="20.25">
      <c r="A5427" s="885"/>
      <c r="B5427" s="923"/>
      <c r="C5427" s="885"/>
      <c r="D5427" s="924"/>
      <c r="E5427" s="925"/>
    </row>
    <row r="5428" spans="1:5" ht="20.25">
      <c r="A5428" s="885"/>
      <c r="B5428" s="923"/>
      <c r="C5428" s="885"/>
      <c r="D5428" s="924"/>
      <c r="E5428" s="925"/>
    </row>
    <row r="5429" spans="1:5" ht="20.25">
      <c r="A5429" s="885"/>
      <c r="B5429" s="923"/>
      <c r="C5429" s="885"/>
      <c r="D5429" s="924"/>
      <c r="E5429" s="925"/>
    </row>
    <row r="5430" spans="1:5" ht="20.25">
      <c r="A5430" s="885"/>
      <c r="B5430" s="923"/>
      <c r="C5430" s="885"/>
      <c r="D5430" s="924"/>
      <c r="E5430" s="925"/>
    </row>
    <row r="5431" spans="1:5" ht="20.25">
      <c r="A5431" s="885"/>
      <c r="B5431" s="923"/>
      <c r="C5431" s="885"/>
      <c r="D5431" s="924"/>
      <c r="E5431" s="925"/>
    </row>
    <row r="5432" spans="1:5" ht="20.25">
      <c r="A5432" s="885"/>
      <c r="B5432" s="923"/>
      <c r="C5432" s="885"/>
      <c r="D5432" s="924"/>
      <c r="E5432" s="925"/>
    </row>
    <row r="5433" spans="1:5" ht="20.25">
      <c r="A5433" s="885"/>
      <c r="B5433" s="923"/>
      <c r="C5433" s="885"/>
      <c r="D5433" s="924"/>
      <c r="E5433" s="925"/>
    </row>
    <row r="5434" spans="1:5" ht="20.25">
      <c r="A5434" s="885"/>
      <c r="B5434" s="923"/>
      <c r="C5434" s="885"/>
      <c r="D5434" s="924" t="s">
        <v>29</v>
      </c>
      <c r="E5434" s="925"/>
    </row>
    <row r="5435" spans="1:5" ht="20.25">
      <c r="A5435" s="885"/>
      <c r="B5435" s="923"/>
      <c r="C5435" s="885"/>
      <c r="D5435" s="924"/>
      <c r="E5435" s="925"/>
    </row>
    <row r="5436" spans="1:5" ht="20.25">
      <c r="A5436" s="926"/>
      <c r="B5436" s="927"/>
      <c r="C5436" s="926"/>
      <c r="D5436" s="928"/>
      <c r="E5436" s="929"/>
    </row>
    <row r="5437" spans="1:5" ht="20.25">
      <c r="A5437" s="913"/>
      <c r="B5437" s="930"/>
      <c r="C5437" s="913"/>
      <c r="D5437" s="928"/>
      <c r="E5437" s="929"/>
    </row>
    <row r="5438" spans="1:5" ht="20.25">
      <c r="A5438" s="931"/>
      <c r="B5438" s="932"/>
      <c r="C5438" s="1238" t="s">
        <v>801</v>
      </c>
      <c r="D5438" s="1239"/>
      <c r="E5438" s="1015">
        <v>-14572</v>
      </c>
    </row>
    <row r="5439" spans="1:5" ht="20.25">
      <c r="A5439" s="934" t="s">
        <v>23</v>
      </c>
      <c r="B5439" s="932"/>
      <c r="C5439" s="911"/>
      <c r="D5439" s="911"/>
      <c r="E5439" s="1054"/>
    </row>
    <row r="5440" spans="1:5" ht="20.25">
      <c r="A5440" s="902" t="s">
        <v>0</v>
      </c>
      <c r="B5440" s="921"/>
      <c r="C5440" s="921"/>
      <c r="D5440" s="921"/>
      <c r="E5440" s="921"/>
    </row>
    <row r="5441" spans="1:6" ht="20.25">
      <c r="A5441" s="902" t="s">
        <v>1</v>
      </c>
      <c r="B5441" s="882"/>
      <c r="C5441" s="882"/>
      <c r="D5441" s="882"/>
      <c r="E5441" s="882"/>
    </row>
    <row r="5443" spans="1:6" ht="20.25">
      <c r="A5443" s="902"/>
      <c r="B5443" s="903"/>
      <c r="C5443" s="902" t="s">
        <v>2</v>
      </c>
      <c r="D5443" s="905"/>
      <c r="E5443" s="905"/>
    </row>
    <row r="5444" spans="1:6" ht="20.25">
      <c r="A5444" s="902" t="s">
        <v>3</v>
      </c>
      <c r="B5444" s="906"/>
      <c r="C5444" s="903"/>
      <c r="D5444" s="905"/>
      <c r="E5444" s="905"/>
    </row>
    <row r="5445" spans="1:6" ht="20.25">
      <c r="A5445" s="902"/>
      <c r="B5445" s="906"/>
      <c r="C5445" s="903"/>
      <c r="D5445" s="905"/>
      <c r="E5445" s="905"/>
    </row>
    <row r="5446" spans="1:6" ht="20.25">
      <c r="A5446" s="904" t="s">
        <v>455</v>
      </c>
      <c r="B5446" s="906"/>
      <c r="C5446" s="903"/>
      <c r="D5446" s="905"/>
      <c r="E5446" s="905"/>
    </row>
    <row r="5447" spans="1:6" ht="20.25">
      <c r="A5447" s="904" t="s">
        <v>5</v>
      </c>
      <c r="B5447" s="907"/>
      <c r="C5447" s="904"/>
      <c r="D5447" s="905"/>
      <c r="E5447" s="905"/>
    </row>
    <row r="5448" spans="1:6" ht="20.25">
      <c r="A5448" s="904" t="s">
        <v>6</v>
      </c>
      <c r="B5448" s="907"/>
      <c r="C5448" s="904"/>
      <c r="D5448" s="905"/>
      <c r="E5448" s="905"/>
    </row>
    <row r="5449" spans="1:6" ht="20.25">
      <c r="A5449" s="908" t="s">
        <v>7</v>
      </c>
      <c r="B5449" s="909" t="s">
        <v>8</v>
      </c>
      <c r="C5449" s="1238" t="s">
        <v>9</v>
      </c>
      <c r="D5449" s="1239"/>
      <c r="E5449" s="908" t="s">
        <v>10</v>
      </c>
    </row>
    <row r="5450" spans="1:6" ht="20.25">
      <c r="A5450" s="910"/>
      <c r="B5450" s="911" t="s">
        <v>11</v>
      </c>
      <c r="C5450" s="908"/>
      <c r="D5450" s="912"/>
      <c r="E5450" s="910" t="s">
        <v>12</v>
      </c>
    </row>
    <row r="5451" spans="1:6" ht="20.25">
      <c r="A5451" s="913"/>
      <c r="B5451" s="914"/>
      <c r="C5451" s="915" t="s">
        <v>13</v>
      </c>
      <c r="D5451" s="916" t="s">
        <v>14</v>
      </c>
      <c r="E5451" s="915"/>
    </row>
    <row r="5452" spans="1:6" ht="20.25">
      <c r="A5452" s="917" t="s">
        <v>456</v>
      </c>
      <c r="B5452" s="885" t="s">
        <v>18</v>
      </c>
      <c r="C5452" s="888" t="s">
        <v>17</v>
      </c>
      <c r="D5452" s="886">
        <v>43174</v>
      </c>
      <c r="E5452" s="890">
        <v>727982</v>
      </c>
    </row>
    <row r="5453" spans="1:6" ht="20.25">
      <c r="A5453" s="887"/>
      <c r="B5453" s="885" t="s">
        <v>73</v>
      </c>
      <c r="C5453" s="888" t="s">
        <v>753</v>
      </c>
      <c r="D5453" s="886">
        <v>43190</v>
      </c>
      <c r="E5453" s="890">
        <v>-725500</v>
      </c>
    </row>
    <row r="5454" spans="1:6" ht="20.25">
      <c r="A5454" s="885"/>
      <c r="B5454" s="885" t="s">
        <v>73</v>
      </c>
      <c r="C5454" s="888" t="s">
        <v>758</v>
      </c>
      <c r="D5454" s="886">
        <v>43220</v>
      </c>
      <c r="E5454" s="890">
        <v>-302330</v>
      </c>
    </row>
    <row r="5455" spans="1:6" ht="20.25">
      <c r="A5455" s="887"/>
      <c r="B5455" s="885" t="s">
        <v>18</v>
      </c>
      <c r="C5455" s="888" t="s">
        <v>17</v>
      </c>
      <c r="D5455" s="886">
        <v>43205</v>
      </c>
      <c r="E5455" s="890">
        <v>293454</v>
      </c>
      <c r="F5455" s="882"/>
    </row>
    <row r="5456" spans="1:6" ht="21">
      <c r="A5456" s="887"/>
      <c r="B5456" s="885" t="s">
        <v>18</v>
      </c>
      <c r="C5456" s="888" t="s">
        <v>19</v>
      </c>
      <c r="D5456" s="963">
        <v>43250</v>
      </c>
      <c r="E5456" s="889">
        <v>691135</v>
      </c>
      <c r="F5456" s="1217" t="s">
        <v>820</v>
      </c>
    </row>
    <row r="5457" spans="1:6" ht="20.25">
      <c r="A5457" s="887"/>
      <c r="B5457" s="885"/>
      <c r="C5457" s="885"/>
      <c r="D5457" s="886"/>
      <c r="E5457" s="889"/>
      <c r="F5457" s="882"/>
    </row>
    <row r="5458" spans="1:6" ht="20.25">
      <c r="A5458" s="887"/>
      <c r="B5458" s="885"/>
      <c r="C5458" s="885"/>
      <c r="D5458" s="886"/>
      <c r="E5458" s="889"/>
      <c r="F5458" s="882"/>
    </row>
    <row r="5459" spans="1:6" ht="20.25">
      <c r="A5459" s="887"/>
      <c r="B5459" s="885"/>
      <c r="C5459" s="885"/>
      <c r="D5459" s="886"/>
      <c r="E5459" s="889"/>
      <c r="F5459" s="882"/>
    </row>
    <row r="5460" spans="1:6" ht="20.25">
      <c r="A5460" s="885"/>
      <c r="B5460" s="885"/>
      <c r="C5460" s="885"/>
      <c r="D5460" s="886"/>
      <c r="E5460" s="889"/>
      <c r="F5460" s="882"/>
    </row>
    <row r="5461" spans="1:6" ht="20.25">
      <c r="A5461" s="887"/>
      <c r="B5461" s="885"/>
      <c r="C5461" s="885"/>
      <c r="D5461" s="886"/>
      <c r="E5461" s="889"/>
      <c r="F5461" s="882"/>
    </row>
    <row r="5462" spans="1:6" ht="20.25">
      <c r="A5462" s="887"/>
      <c r="B5462" s="923"/>
      <c r="C5462" s="885"/>
      <c r="D5462" s="956"/>
      <c r="E5462" s="889"/>
      <c r="F5462" s="882"/>
    </row>
    <row r="5463" spans="1:6" ht="20.25">
      <c r="A5463" s="926"/>
      <c r="B5463" s="911"/>
      <c r="C5463" s="910"/>
      <c r="D5463" s="1023"/>
      <c r="E5463" s="889"/>
      <c r="F5463" s="882"/>
    </row>
    <row r="5464" spans="1:6" ht="20.25">
      <c r="A5464" s="926"/>
      <c r="B5464" s="910"/>
      <c r="C5464" s="910"/>
      <c r="D5464" s="910"/>
      <c r="E5464" s="889"/>
      <c r="F5464" s="882"/>
    </row>
    <row r="5465" spans="1:6" ht="20.25">
      <c r="A5465" s="885"/>
      <c r="B5465" s="885"/>
      <c r="C5465" s="885"/>
      <c r="D5465" s="886"/>
      <c r="E5465" s="889"/>
      <c r="F5465" s="882"/>
    </row>
    <row r="5466" spans="1:6" ht="20.25">
      <c r="A5466" s="885"/>
      <c r="B5466" s="885"/>
      <c r="C5466" s="885"/>
      <c r="D5466" s="886"/>
      <c r="E5466" s="889"/>
      <c r="F5466" s="882"/>
    </row>
    <row r="5467" spans="1:6" ht="20.25">
      <c r="A5467" s="887"/>
      <c r="B5467" s="885"/>
      <c r="C5467" s="885"/>
      <c r="D5467" s="886"/>
      <c r="E5467" s="889"/>
      <c r="F5467" s="882"/>
    </row>
    <row r="5468" spans="1:6" ht="20.25">
      <c r="A5468" s="887"/>
      <c r="B5468" s="885"/>
      <c r="C5468" s="885"/>
      <c r="D5468" s="886"/>
      <c r="E5468" s="889"/>
      <c r="F5468" s="882"/>
    </row>
    <row r="5469" spans="1:6" ht="20.25">
      <c r="A5469" s="887"/>
      <c r="B5469" s="885"/>
      <c r="C5469" s="885"/>
      <c r="D5469" s="886"/>
      <c r="E5469" s="889"/>
      <c r="F5469" s="882"/>
    </row>
    <row r="5470" spans="1:6" ht="20.25">
      <c r="A5470" s="885"/>
      <c r="B5470" s="923"/>
      <c r="C5470" s="885"/>
      <c r="D5470" s="924"/>
      <c r="E5470" s="925"/>
      <c r="F5470" s="882"/>
    </row>
    <row r="5471" spans="1:6" ht="20.25">
      <c r="A5471" s="885"/>
      <c r="B5471" s="923"/>
      <c r="C5471" s="885"/>
      <c r="D5471" s="924"/>
      <c r="E5471" s="925"/>
    </row>
    <row r="5472" spans="1:6" ht="20.25">
      <c r="A5472" s="885"/>
      <c r="B5472" s="923"/>
      <c r="C5472" s="885"/>
      <c r="D5472" s="924"/>
      <c r="E5472" s="925"/>
    </row>
    <row r="5473" spans="1:6" ht="20.25">
      <c r="A5473" s="885"/>
      <c r="B5473" s="923"/>
      <c r="C5473" s="885"/>
      <c r="D5473" s="924"/>
      <c r="E5473" s="925"/>
    </row>
    <row r="5474" spans="1:6" ht="20.25">
      <c r="A5474" s="885"/>
      <c r="B5474" s="923"/>
      <c r="C5474" s="885"/>
      <c r="D5474" s="924"/>
      <c r="E5474" s="925"/>
    </row>
    <row r="5475" spans="1:6" ht="20.25">
      <c r="A5475" s="885"/>
      <c r="B5475" s="923"/>
      <c r="C5475" s="885"/>
      <c r="D5475" s="924" t="s">
        <v>29</v>
      </c>
      <c r="E5475" s="925"/>
    </row>
    <row r="5476" spans="1:6" ht="20.25">
      <c r="A5476" s="885"/>
      <c r="B5476" s="923"/>
      <c r="C5476" s="885"/>
      <c r="D5476" s="924"/>
      <c r="E5476" s="925"/>
    </row>
    <row r="5477" spans="1:6" ht="20.25">
      <c r="A5477" s="926"/>
      <c r="B5477" s="927"/>
      <c r="C5477" s="926"/>
      <c r="D5477" s="928"/>
      <c r="E5477" s="929"/>
    </row>
    <row r="5478" spans="1:6" ht="20.25">
      <c r="A5478" s="913"/>
      <c r="B5478" s="930"/>
      <c r="C5478" s="913"/>
      <c r="D5478" s="928"/>
      <c r="E5478" s="929"/>
    </row>
    <row r="5479" spans="1:6" ht="20.25">
      <c r="A5479" s="931"/>
      <c r="B5479" s="932"/>
      <c r="C5479" s="1238" t="s">
        <v>801</v>
      </c>
      <c r="D5479" s="1239"/>
      <c r="E5479" s="1015">
        <v>684741</v>
      </c>
    </row>
    <row r="5480" spans="1:6" ht="20.25">
      <c r="A5480" s="934" t="s">
        <v>23</v>
      </c>
      <c r="B5480" s="932"/>
      <c r="C5480" s="911"/>
      <c r="D5480" s="911"/>
      <c r="E5480" s="1054"/>
    </row>
    <row r="5481" spans="1:6" ht="20.25">
      <c r="A5481" s="902" t="s">
        <v>0</v>
      </c>
      <c r="B5481" s="921"/>
      <c r="C5481" s="921"/>
      <c r="D5481" s="921"/>
      <c r="E5481" s="921"/>
    </row>
    <row r="5482" spans="1:6" ht="20.25">
      <c r="A5482" s="902" t="s">
        <v>1</v>
      </c>
      <c r="B5482" s="882"/>
      <c r="C5482" s="882"/>
      <c r="D5482" s="882"/>
      <c r="E5482" s="882"/>
    </row>
    <row r="5484" spans="1:6" ht="20.25">
      <c r="A5484" s="902"/>
      <c r="B5484" s="903"/>
      <c r="C5484" s="902" t="s">
        <v>2</v>
      </c>
      <c r="D5484" s="905"/>
      <c r="E5484" s="905"/>
    </row>
    <row r="5485" spans="1:6" ht="20.25">
      <c r="A5485" s="902" t="s">
        <v>3</v>
      </c>
      <c r="B5485" s="906"/>
      <c r="C5485" s="903"/>
      <c r="D5485" s="905"/>
      <c r="E5485" s="905"/>
    </row>
    <row r="5486" spans="1:6" ht="20.25">
      <c r="A5486" s="902"/>
      <c r="B5486" s="906"/>
      <c r="C5486" s="903"/>
      <c r="D5486" s="905"/>
      <c r="E5486" s="905"/>
    </row>
    <row r="5487" spans="1:6" ht="20.25">
      <c r="A5487" s="904" t="s">
        <v>457</v>
      </c>
      <c r="B5487" s="906"/>
      <c r="C5487" s="903"/>
      <c r="D5487" s="905"/>
      <c r="E5487" s="905"/>
      <c r="F5487" s="882"/>
    </row>
    <row r="5488" spans="1:6" ht="20.25">
      <c r="A5488" s="904" t="s">
        <v>5</v>
      </c>
      <c r="B5488" s="907"/>
      <c r="C5488" s="904"/>
      <c r="D5488" s="905"/>
      <c r="E5488" s="905"/>
      <c r="F5488" s="882"/>
    </row>
    <row r="5489" spans="1:6" ht="20.25">
      <c r="A5489" s="904" t="s">
        <v>6</v>
      </c>
      <c r="B5489" s="907"/>
      <c r="C5489" s="904"/>
      <c r="D5489" s="905"/>
      <c r="E5489" s="905"/>
      <c r="F5489" s="882"/>
    </row>
    <row r="5490" spans="1:6" ht="20.25">
      <c r="A5490" s="908" t="s">
        <v>7</v>
      </c>
      <c r="B5490" s="909" t="s">
        <v>8</v>
      </c>
      <c r="C5490" s="1238" t="s">
        <v>9</v>
      </c>
      <c r="D5490" s="1239"/>
      <c r="E5490" s="908" t="s">
        <v>10</v>
      </c>
      <c r="F5490" s="882"/>
    </row>
    <row r="5491" spans="1:6" ht="20.25">
      <c r="A5491" s="910"/>
      <c r="B5491" s="911" t="s">
        <v>11</v>
      </c>
      <c r="C5491" s="908"/>
      <c r="D5491" s="912"/>
      <c r="E5491" s="910" t="s">
        <v>12</v>
      </c>
      <c r="F5491" s="882"/>
    </row>
    <row r="5492" spans="1:6" ht="20.25">
      <c r="A5492" s="913"/>
      <c r="B5492" s="914"/>
      <c r="C5492" s="915" t="s">
        <v>13</v>
      </c>
      <c r="D5492" s="916" t="s">
        <v>14</v>
      </c>
      <c r="E5492" s="915"/>
      <c r="F5492" s="882"/>
    </row>
    <row r="5493" spans="1:6" ht="21">
      <c r="A5493" s="917" t="s">
        <v>458</v>
      </c>
      <c r="B5493" s="885" t="s">
        <v>18</v>
      </c>
      <c r="C5493" s="885" t="s">
        <v>17</v>
      </c>
      <c r="D5493" s="963">
        <v>43250</v>
      </c>
      <c r="E5493" s="889">
        <v>777535</v>
      </c>
      <c r="F5493" s="1217" t="s">
        <v>820</v>
      </c>
    </row>
    <row r="5494" spans="1:6" ht="20.25">
      <c r="A5494" s="887"/>
      <c r="B5494" s="885"/>
      <c r="C5494" s="885"/>
      <c r="D5494" s="963"/>
      <c r="E5494" s="889">
        <v>-1</v>
      </c>
      <c r="F5494" s="882"/>
    </row>
    <row r="5495" spans="1:6" ht="20.25">
      <c r="A5495" s="887"/>
      <c r="B5495" s="885"/>
      <c r="C5495" s="885"/>
      <c r="D5495" s="963"/>
      <c r="E5495" s="889"/>
      <c r="F5495" s="882"/>
    </row>
    <row r="5496" spans="1:6" ht="20.25">
      <c r="A5496" s="885"/>
      <c r="B5496" s="885"/>
      <c r="C5496" s="885"/>
      <c r="D5496" s="963"/>
      <c r="E5496" s="967"/>
      <c r="F5496" s="882"/>
    </row>
    <row r="5497" spans="1:6" ht="20.25">
      <c r="A5497" s="887"/>
      <c r="B5497" s="885"/>
      <c r="C5497" s="885"/>
      <c r="D5497" s="886"/>
      <c r="E5497" s="889"/>
      <c r="F5497" s="882"/>
    </row>
    <row r="5498" spans="1:6" ht="20.25">
      <c r="A5498" s="887"/>
      <c r="B5498" s="885"/>
      <c r="C5498" s="888"/>
      <c r="D5498" s="886"/>
      <c r="E5498" s="889"/>
      <c r="F5498" s="882"/>
    </row>
    <row r="5499" spans="1:6" ht="20.25">
      <c r="A5499" s="887"/>
      <c r="B5499" s="885"/>
      <c r="C5499" s="888"/>
      <c r="D5499" s="963"/>
      <c r="E5499" s="889"/>
      <c r="F5499" s="882"/>
    </row>
    <row r="5500" spans="1:6" ht="20.25">
      <c r="A5500" s="887"/>
      <c r="B5500" s="885"/>
      <c r="C5500" s="885"/>
      <c r="D5500" s="886"/>
      <c r="E5500" s="889"/>
      <c r="F5500" s="882"/>
    </row>
    <row r="5501" spans="1:6" ht="20.25">
      <c r="A5501" s="885"/>
      <c r="B5501" s="885"/>
      <c r="C5501" s="885"/>
      <c r="D5501" s="886"/>
      <c r="E5501" s="889"/>
      <c r="F5501" s="882"/>
    </row>
    <row r="5502" spans="1:6" ht="20.25">
      <c r="A5502" s="887"/>
      <c r="B5502" s="885"/>
      <c r="C5502" s="885"/>
      <c r="D5502" s="886"/>
      <c r="E5502" s="889"/>
      <c r="F5502" s="882"/>
    </row>
    <row r="5503" spans="1:6" ht="20.25">
      <c r="A5503" s="887"/>
      <c r="B5503" s="923"/>
      <c r="C5503" s="885"/>
      <c r="D5503" s="956"/>
      <c r="E5503" s="889"/>
    </row>
    <row r="5504" spans="1:6" ht="20.25">
      <c r="A5504" s="926"/>
      <c r="B5504" s="911"/>
      <c r="C5504" s="910"/>
      <c r="D5504" s="1023"/>
      <c r="E5504" s="889"/>
    </row>
    <row r="5505" spans="1:6" ht="20.25">
      <c r="A5505" s="926"/>
      <c r="B5505" s="910"/>
      <c r="C5505" s="910"/>
      <c r="D5505" s="910"/>
      <c r="E5505" s="889"/>
    </row>
    <row r="5506" spans="1:6" ht="20.25">
      <c r="A5506" s="885"/>
      <c r="B5506" s="885"/>
      <c r="C5506" s="885"/>
      <c r="D5506" s="886"/>
      <c r="E5506" s="889"/>
    </row>
    <row r="5507" spans="1:6" ht="20.25">
      <c r="A5507" s="885"/>
      <c r="B5507" s="885"/>
      <c r="C5507" s="885"/>
      <c r="D5507" s="886"/>
      <c r="E5507" s="889"/>
    </row>
    <row r="5508" spans="1:6" ht="20.25">
      <c r="A5508" s="887"/>
      <c r="B5508" s="885"/>
      <c r="C5508" s="885"/>
      <c r="D5508" s="886"/>
      <c r="E5508" s="889"/>
    </row>
    <row r="5509" spans="1:6" ht="20.25">
      <c r="A5509" s="887"/>
      <c r="B5509" s="885"/>
      <c r="C5509" s="885"/>
      <c r="D5509" s="886"/>
      <c r="E5509" s="889"/>
    </row>
    <row r="5510" spans="1:6" ht="20.25">
      <c r="A5510" s="887"/>
      <c r="B5510" s="885"/>
      <c r="C5510" s="885"/>
      <c r="D5510" s="886"/>
      <c r="E5510" s="889"/>
    </row>
    <row r="5511" spans="1:6" ht="20.25">
      <c r="A5511" s="885"/>
      <c r="B5511" s="923"/>
      <c r="C5511" s="885"/>
      <c r="D5511" s="924"/>
      <c r="E5511" s="925"/>
    </row>
    <row r="5512" spans="1:6" ht="20.25">
      <c r="A5512" s="885"/>
      <c r="B5512" s="923"/>
      <c r="C5512" s="885"/>
      <c r="D5512" s="924"/>
      <c r="E5512" s="925"/>
    </row>
    <row r="5513" spans="1:6" ht="20.25">
      <c r="A5513" s="885"/>
      <c r="B5513" s="923"/>
      <c r="C5513" s="885"/>
      <c r="D5513" s="924"/>
      <c r="E5513" s="925"/>
    </row>
    <row r="5514" spans="1:6" ht="20.25">
      <c r="A5514" s="885"/>
      <c r="B5514" s="923"/>
      <c r="C5514" s="885"/>
      <c r="D5514" s="924"/>
      <c r="E5514" s="925"/>
    </row>
    <row r="5515" spans="1:6" ht="20.25">
      <c r="A5515" s="885"/>
      <c r="B5515" s="923"/>
      <c r="C5515" s="885"/>
      <c r="D5515" s="924"/>
      <c r="E5515" s="925"/>
    </row>
    <row r="5516" spans="1:6" ht="20.25">
      <c r="A5516" s="885"/>
      <c r="B5516" s="923"/>
      <c r="C5516" s="885"/>
      <c r="D5516" s="924" t="s">
        <v>29</v>
      </c>
      <c r="E5516" s="925"/>
    </row>
    <row r="5517" spans="1:6" ht="20.25">
      <c r="A5517" s="885"/>
      <c r="B5517" s="923"/>
      <c r="C5517" s="885"/>
      <c r="D5517" s="924"/>
      <c r="E5517" s="925"/>
    </row>
    <row r="5518" spans="1:6" ht="20.25">
      <c r="A5518" s="926"/>
      <c r="B5518" s="927"/>
      <c r="C5518" s="926"/>
      <c r="D5518" s="928"/>
      <c r="E5518" s="929"/>
    </row>
    <row r="5519" spans="1:6" ht="20.25">
      <c r="A5519" s="913"/>
      <c r="B5519" s="930"/>
      <c r="C5519" s="913"/>
      <c r="D5519" s="928"/>
      <c r="E5519" s="929"/>
      <c r="F5519" s="882"/>
    </row>
    <row r="5520" spans="1:6" ht="20.25">
      <c r="A5520" s="931"/>
      <c r="B5520" s="932"/>
      <c r="C5520" s="1238" t="s">
        <v>801</v>
      </c>
      <c r="D5520" s="1239"/>
      <c r="E5520" s="1015">
        <v>777534</v>
      </c>
      <c r="F5520" s="882"/>
    </row>
    <row r="5521" spans="1:6" ht="20.25">
      <c r="A5521" s="934" t="s">
        <v>23</v>
      </c>
      <c r="B5521" s="932"/>
      <c r="C5521" s="911"/>
      <c r="D5521" s="911"/>
      <c r="E5521" s="1054"/>
      <c r="F5521" s="882"/>
    </row>
    <row r="5522" spans="1:6" ht="20.25">
      <c r="A5522" s="902" t="s">
        <v>0</v>
      </c>
      <c r="B5522" s="921"/>
      <c r="C5522" s="921"/>
      <c r="D5522" s="921"/>
      <c r="E5522" s="921"/>
      <c r="F5522" s="882"/>
    </row>
    <row r="5523" spans="1:6" ht="20.25">
      <c r="A5523" s="902" t="s">
        <v>1</v>
      </c>
      <c r="B5523" s="882"/>
      <c r="C5523" s="882"/>
      <c r="D5523" s="882"/>
      <c r="E5523" s="882"/>
      <c r="F5523" s="882"/>
    </row>
    <row r="5525" spans="1:6" ht="20.25">
      <c r="A5525" s="902"/>
      <c r="B5525" s="903"/>
      <c r="C5525" s="902" t="s">
        <v>2</v>
      </c>
      <c r="D5525" s="905"/>
      <c r="E5525" s="905"/>
      <c r="F5525" s="882"/>
    </row>
    <row r="5526" spans="1:6" ht="20.25">
      <c r="A5526" s="902" t="s">
        <v>3</v>
      </c>
      <c r="B5526" s="906"/>
      <c r="C5526" s="903"/>
      <c r="D5526" s="905"/>
      <c r="E5526" s="905"/>
      <c r="F5526" s="882"/>
    </row>
    <row r="5527" spans="1:6" ht="20.25">
      <c r="A5527" s="902"/>
      <c r="B5527" s="906"/>
      <c r="C5527" s="903"/>
      <c r="D5527" s="905"/>
      <c r="E5527" s="905"/>
      <c r="F5527" s="882"/>
    </row>
    <row r="5528" spans="1:6" ht="20.25">
      <c r="A5528" s="904" t="s">
        <v>761</v>
      </c>
      <c r="B5528" s="906"/>
      <c r="C5528" s="903"/>
      <c r="D5528" s="905"/>
      <c r="E5528" s="905"/>
      <c r="F5528" s="882"/>
    </row>
    <row r="5529" spans="1:6" ht="20.25">
      <c r="A5529" s="904" t="s">
        <v>5</v>
      </c>
      <c r="B5529" s="907"/>
      <c r="C5529" s="904"/>
      <c r="D5529" s="905"/>
      <c r="E5529" s="905"/>
      <c r="F5529" s="882"/>
    </row>
    <row r="5530" spans="1:6" ht="20.25">
      <c r="A5530" s="904" t="s">
        <v>6</v>
      </c>
      <c r="B5530" s="907"/>
      <c r="C5530" s="904"/>
      <c r="D5530" s="905"/>
      <c r="E5530" s="905"/>
      <c r="F5530" s="882"/>
    </row>
    <row r="5531" spans="1:6" ht="20.25">
      <c r="A5531" s="908" t="s">
        <v>7</v>
      </c>
      <c r="B5531" s="909" t="s">
        <v>8</v>
      </c>
      <c r="C5531" s="1238" t="s">
        <v>9</v>
      </c>
      <c r="D5531" s="1239"/>
      <c r="E5531" s="908" t="s">
        <v>10</v>
      </c>
      <c r="F5531" s="882"/>
    </row>
    <row r="5532" spans="1:6" ht="20.25">
      <c r="A5532" s="910"/>
      <c r="B5532" s="911" t="s">
        <v>11</v>
      </c>
      <c r="C5532" s="908"/>
      <c r="D5532" s="912"/>
      <c r="E5532" s="910" t="s">
        <v>12</v>
      </c>
      <c r="F5532" s="882"/>
    </row>
    <row r="5533" spans="1:6" ht="20.25">
      <c r="A5533" s="913"/>
      <c r="B5533" s="914"/>
      <c r="C5533" s="915" t="s">
        <v>13</v>
      </c>
      <c r="D5533" s="916" t="s">
        <v>14</v>
      </c>
      <c r="E5533" s="915"/>
      <c r="F5533" s="882"/>
    </row>
    <row r="5534" spans="1:6" ht="21">
      <c r="A5534" s="917" t="s">
        <v>762</v>
      </c>
      <c r="B5534" s="885" t="s">
        <v>18</v>
      </c>
      <c r="C5534" s="885" t="s">
        <v>19</v>
      </c>
      <c r="D5534" s="963">
        <v>43250</v>
      </c>
      <c r="E5534" s="889">
        <v>137356</v>
      </c>
      <c r="F5534" s="1217" t="s">
        <v>820</v>
      </c>
    </row>
    <row r="5535" spans="1:6" ht="20.25">
      <c r="A5535" s="887"/>
      <c r="B5535" s="885"/>
      <c r="C5535" s="885"/>
      <c r="D5535" s="963"/>
      <c r="E5535" s="889">
        <v>1</v>
      </c>
    </row>
    <row r="5536" spans="1:6" ht="20.25">
      <c r="A5536" s="887"/>
      <c r="B5536" s="885"/>
      <c r="C5536" s="885"/>
      <c r="D5536" s="963"/>
      <c r="E5536" s="889"/>
    </row>
    <row r="5537" spans="1:5" ht="20.25">
      <c r="A5537" s="885"/>
      <c r="B5537" s="885"/>
      <c r="C5537" s="885"/>
      <c r="D5537" s="963"/>
      <c r="E5537" s="967"/>
    </row>
    <row r="5538" spans="1:5" ht="20.25">
      <c r="A5538" s="887"/>
      <c r="B5538" s="885"/>
      <c r="C5538" s="885"/>
      <c r="D5538" s="886"/>
      <c r="E5538" s="889"/>
    </row>
    <row r="5539" spans="1:5" ht="20.25">
      <c r="A5539" s="887"/>
      <c r="B5539" s="885"/>
      <c r="C5539" s="888"/>
      <c r="D5539" s="886"/>
      <c r="E5539" s="889"/>
    </row>
    <row r="5540" spans="1:5" ht="20.25">
      <c r="A5540" s="887"/>
      <c r="B5540" s="885"/>
      <c r="C5540" s="888"/>
      <c r="D5540" s="963"/>
      <c r="E5540" s="889"/>
    </row>
    <row r="5541" spans="1:5" ht="20.25">
      <c r="A5541" s="887"/>
      <c r="B5541" s="885"/>
      <c r="C5541" s="885"/>
      <c r="D5541" s="886"/>
      <c r="E5541" s="889"/>
    </row>
    <row r="5542" spans="1:5" ht="20.25">
      <c r="A5542" s="885"/>
      <c r="B5542" s="885"/>
      <c r="C5542" s="885"/>
      <c r="D5542" s="886"/>
      <c r="E5542" s="889"/>
    </row>
    <row r="5543" spans="1:5" ht="20.25">
      <c r="A5543" s="887"/>
      <c r="B5543" s="885"/>
      <c r="C5543" s="885"/>
      <c r="D5543" s="886"/>
      <c r="E5543" s="889"/>
    </row>
    <row r="5544" spans="1:5" ht="20.25">
      <c r="A5544" s="887"/>
      <c r="B5544" s="923"/>
      <c r="C5544" s="885"/>
      <c r="D5544" s="956"/>
      <c r="E5544" s="889"/>
    </row>
    <row r="5545" spans="1:5" ht="20.25">
      <c r="A5545" s="926"/>
      <c r="B5545" s="911"/>
      <c r="C5545" s="910"/>
      <c r="D5545" s="1023"/>
      <c r="E5545" s="889"/>
    </row>
    <row r="5546" spans="1:5" ht="20.25">
      <c r="A5546" s="926"/>
      <c r="B5546" s="910"/>
      <c r="C5546" s="910"/>
      <c r="D5546" s="910"/>
      <c r="E5546" s="889"/>
    </row>
    <row r="5547" spans="1:5" ht="20.25">
      <c r="A5547" s="885"/>
      <c r="B5547" s="885"/>
      <c r="C5547" s="885"/>
      <c r="D5547" s="886"/>
      <c r="E5547" s="889"/>
    </row>
    <row r="5548" spans="1:5" ht="20.25">
      <c r="A5548" s="885"/>
      <c r="B5548" s="885"/>
      <c r="C5548" s="885"/>
      <c r="D5548" s="886"/>
      <c r="E5548" s="889"/>
    </row>
    <row r="5549" spans="1:5" ht="20.25">
      <c r="A5549" s="887"/>
      <c r="B5549" s="885"/>
      <c r="C5549" s="885"/>
      <c r="D5549" s="886"/>
      <c r="E5549" s="889"/>
    </row>
    <row r="5550" spans="1:5" ht="20.25">
      <c r="A5550" s="887"/>
      <c r="B5550" s="885"/>
      <c r="C5550" s="885"/>
      <c r="D5550" s="886"/>
      <c r="E5550" s="889"/>
    </row>
    <row r="5551" spans="1:5" ht="20.25">
      <c r="A5551" s="887"/>
      <c r="B5551" s="885"/>
      <c r="C5551" s="885"/>
      <c r="D5551" s="886"/>
      <c r="E5551" s="889"/>
    </row>
    <row r="5552" spans="1:5" ht="20.25">
      <c r="A5552" s="885"/>
      <c r="B5552" s="923"/>
      <c r="C5552" s="885"/>
      <c r="D5552" s="924"/>
      <c r="E5552" s="925"/>
    </row>
    <row r="5553" spans="1:6" ht="20.25">
      <c r="A5553" s="885"/>
      <c r="B5553" s="923"/>
      <c r="C5553" s="885"/>
      <c r="D5553" s="924"/>
      <c r="E5553" s="925"/>
    </row>
    <row r="5554" spans="1:6" ht="20.25">
      <c r="A5554" s="885"/>
      <c r="B5554" s="923"/>
      <c r="C5554" s="885"/>
      <c r="D5554" s="924"/>
      <c r="E5554" s="925"/>
    </row>
    <row r="5555" spans="1:6" ht="20.25">
      <c r="A5555" s="885"/>
      <c r="B5555" s="923"/>
      <c r="C5555" s="885"/>
      <c r="D5555" s="924"/>
      <c r="E5555" s="925"/>
    </row>
    <row r="5556" spans="1:6" ht="20.25">
      <c r="A5556" s="885"/>
      <c r="B5556" s="923"/>
      <c r="C5556" s="885"/>
      <c r="D5556" s="924"/>
      <c r="E5556" s="925"/>
    </row>
    <row r="5557" spans="1:6" ht="20.25">
      <c r="A5557" s="885"/>
      <c r="B5557" s="923"/>
      <c r="C5557" s="885"/>
      <c r="D5557" s="924" t="s">
        <v>29</v>
      </c>
      <c r="E5557" s="925"/>
    </row>
    <row r="5558" spans="1:6" ht="20.25">
      <c r="A5558" s="885"/>
      <c r="B5558" s="923"/>
      <c r="C5558" s="885"/>
      <c r="D5558" s="924"/>
      <c r="E5558" s="925"/>
    </row>
    <row r="5559" spans="1:6" ht="20.25">
      <c r="A5559" s="926"/>
      <c r="B5559" s="927"/>
      <c r="C5559" s="926"/>
      <c r="D5559" s="928"/>
      <c r="E5559" s="929"/>
    </row>
    <row r="5560" spans="1:6" ht="20.25">
      <c r="A5560" s="913"/>
      <c r="B5560" s="930"/>
      <c r="C5560" s="913"/>
      <c r="D5560" s="928"/>
      <c r="E5560" s="929"/>
    </row>
    <row r="5561" spans="1:6" ht="20.25">
      <c r="A5561" s="931"/>
      <c r="B5561" s="932"/>
      <c r="C5561" s="1238" t="s">
        <v>801</v>
      </c>
      <c r="D5561" s="1239"/>
      <c r="E5561" s="1015">
        <v>137357</v>
      </c>
    </row>
    <row r="5562" spans="1:6" ht="20.25">
      <c r="A5562" s="934" t="s">
        <v>23</v>
      </c>
      <c r="B5562" s="932"/>
      <c r="C5562" s="911"/>
      <c r="D5562" s="911"/>
      <c r="E5562" s="1054"/>
    </row>
    <row r="5563" spans="1:6" ht="20.25">
      <c r="A5563" s="902" t="s">
        <v>0</v>
      </c>
      <c r="B5563" s="921"/>
      <c r="C5563" s="921"/>
      <c r="D5563" s="921"/>
      <c r="E5563" s="921"/>
    </row>
    <row r="5564" spans="1:6" ht="20.25">
      <c r="A5564" s="902" t="s">
        <v>1</v>
      </c>
      <c r="B5564" s="882"/>
      <c r="C5564" s="882"/>
      <c r="D5564" s="882"/>
      <c r="E5564" s="882"/>
    </row>
    <row r="5566" spans="1:6" ht="20.25">
      <c r="A5566" s="902"/>
      <c r="B5566" s="903"/>
      <c r="C5566" s="902" t="s">
        <v>2</v>
      </c>
      <c r="D5566" s="905"/>
      <c r="E5566" s="905"/>
    </row>
    <row r="5567" spans="1:6" ht="20.25">
      <c r="A5567" s="902" t="s">
        <v>3</v>
      </c>
      <c r="B5567" s="906"/>
      <c r="C5567" s="903"/>
      <c r="D5567" s="905"/>
      <c r="E5567" s="905"/>
      <c r="F5567" s="882"/>
    </row>
    <row r="5568" spans="1:6" ht="20.25">
      <c r="A5568" s="902"/>
      <c r="B5568" s="906"/>
      <c r="C5568" s="903"/>
      <c r="D5568" s="905"/>
      <c r="E5568" s="905"/>
      <c r="F5568" s="882"/>
    </row>
    <row r="5569" spans="1:6" ht="20.25">
      <c r="A5569" s="904" t="s">
        <v>763</v>
      </c>
      <c r="B5569" s="906"/>
      <c r="C5569" s="903"/>
      <c r="D5569" s="905"/>
      <c r="E5569" s="905"/>
      <c r="F5569" s="882"/>
    </row>
    <row r="5570" spans="1:6" ht="20.25">
      <c r="A5570" s="904" t="s">
        <v>5</v>
      </c>
      <c r="B5570" s="907"/>
      <c r="C5570" s="904"/>
      <c r="D5570" s="905"/>
      <c r="E5570" s="905"/>
      <c r="F5570" s="882"/>
    </row>
    <row r="5571" spans="1:6" ht="20.25">
      <c r="A5571" s="904" t="s">
        <v>6</v>
      </c>
      <c r="B5571" s="907"/>
      <c r="C5571" s="904"/>
      <c r="D5571" s="905"/>
      <c r="E5571" s="905"/>
      <c r="F5571" s="882"/>
    </row>
    <row r="5572" spans="1:6" ht="20.25">
      <c r="A5572" s="908" t="s">
        <v>7</v>
      </c>
      <c r="B5572" s="909" t="s">
        <v>8</v>
      </c>
      <c r="C5572" s="1238" t="s">
        <v>9</v>
      </c>
      <c r="D5572" s="1239"/>
      <c r="E5572" s="908" t="s">
        <v>10</v>
      </c>
      <c r="F5572" s="882"/>
    </row>
    <row r="5573" spans="1:6" ht="20.25">
      <c r="A5573" s="910"/>
      <c r="B5573" s="911" t="s">
        <v>11</v>
      </c>
      <c r="C5573" s="908"/>
      <c r="D5573" s="912"/>
      <c r="E5573" s="910" t="s">
        <v>12</v>
      </c>
      <c r="F5573" s="882"/>
    </row>
    <row r="5574" spans="1:6" ht="20.25">
      <c r="A5574" s="913"/>
      <c r="B5574" s="914"/>
      <c r="C5574" s="915" t="s">
        <v>13</v>
      </c>
      <c r="D5574" s="916" t="s">
        <v>14</v>
      </c>
      <c r="E5574" s="915"/>
      <c r="F5574" s="882"/>
    </row>
    <row r="5575" spans="1:6" ht="21">
      <c r="A5575" s="917" t="s">
        <v>460</v>
      </c>
      <c r="B5575" s="885" t="s">
        <v>18</v>
      </c>
      <c r="C5575" s="885" t="s">
        <v>19</v>
      </c>
      <c r="D5575" s="963">
        <v>43250</v>
      </c>
      <c r="E5575" s="889">
        <v>15759</v>
      </c>
      <c r="F5575" s="1217" t="s">
        <v>820</v>
      </c>
    </row>
    <row r="5576" spans="1:6" ht="20.25">
      <c r="A5576" s="887"/>
      <c r="B5576" s="885"/>
      <c r="C5576" s="885"/>
      <c r="D5576" s="963"/>
      <c r="E5576" s="889">
        <v>17</v>
      </c>
      <c r="F5576" s="882"/>
    </row>
    <row r="5577" spans="1:6" ht="20.25">
      <c r="A5577" s="887"/>
      <c r="B5577" s="885"/>
      <c r="C5577" s="885"/>
      <c r="D5577" s="963"/>
      <c r="E5577" s="889"/>
      <c r="F5577" s="882"/>
    </row>
    <row r="5578" spans="1:6" ht="20.25">
      <c r="A5578" s="885"/>
      <c r="B5578" s="885"/>
      <c r="C5578" s="885"/>
      <c r="D5578" s="963"/>
      <c r="E5578" s="967"/>
      <c r="F5578" s="882"/>
    </row>
    <row r="5579" spans="1:6" ht="20.25">
      <c r="A5579" s="887"/>
      <c r="B5579" s="885"/>
      <c r="C5579" s="885"/>
      <c r="D5579" s="886"/>
      <c r="E5579" s="889"/>
      <c r="F5579" s="882"/>
    </row>
    <row r="5580" spans="1:6" ht="20.25">
      <c r="A5580" s="887"/>
      <c r="B5580" s="885"/>
      <c r="C5580" s="888"/>
      <c r="D5580" s="886"/>
      <c r="E5580" s="889"/>
      <c r="F5580" s="882"/>
    </row>
    <row r="5581" spans="1:6" ht="20.25">
      <c r="A5581" s="887"/>
      <c r="B5581" s="885"/>
      <c r="C5581" s="888"/>
      <c r="D5581" s="963"/>
      <c r="E5581" s="889"/>
      <c r="F5581" s="882"/>
    </row>
    <row r="5582" spans="1:6" ht="20.25">
      <c r="A5582" s="887"/>
      <c r="B5582" s="885"/>
      <c r="C5582" s="885"/>
      <c r="D5582" s="886"/>
      <c r="E5582" s="889"/>
      <c r="F5582" s="882"/>
    </row>
    <row r="5583" spans="1:6" ht="20.25">
      <c r="A5583" s="885"/>
      <c r="B5583" s="885"/>
      <c r="C5583" s="885"/>
      <c r="D5583" s="886"/>
      <c r="E5583" s="889"/>
    </row>
    <row r="5584" spans="1:6" ht="20.25">
      <c r="A5584" s="887"/>
      <c r="B5584" s="885"/>
      <c r="C5584" s="885"/>
      <c r="D5584" s="886"/>
      <c r="E5584" s="889"/>
    </row>
    <row r="5585" spans="1:5" ht="20.25">
      <c r="A5585" s="887"/>
      <c r="B5585" s="923"/>
      <c r="C5585" s="885"/>
      <c r="D5585" s="956"/>
      <c r="E5585" s="889"/>
    </row>
    <row r="5586" spans="1:5" ht="20.25">
      <c r="A5586" s="926"/>
      <c r="B5586" s="911"/>
      <c r="C5586" s="910"/>
      <c r="D5586" s="1023"/>
      <c r="E5586" s="889"/>
    </row>
    <row r="5587" spans="1:5" ht="20.25">
      <c r="A5587" s="926"/>
      <c r="B5587" s="910"/>
      <c r="C5587" s="910"/>
      <c r="D5587" s="910"/>
      <c r="E5587" s="889"/>
    </row>
    <row r="5588" spans="1:5" ht="20.25">
      <c r="A5588" s="885"/>
      <c r="B5588" s="885"/>
      <c r="C5588" s="885"/>
      <c r="D5588" s="886"/>
      <c r="E5588" s="889"/>
    </row>
    <row r="5589" spans="1:5" ht="20.25">
      <c r="A5589" s="885"/>
      <c r="B5589" s="885"/>
      <c r="C5589" s="885"/>
      <c r="D5589" s="886"/>
      <c r="E5589" s="889"/>
    </row>
    <row r="5590" spans="1:5" ht="20.25">
      <c r="A5590" s="887"/>
      <c r="B5590" s="885"/>
      <c r="C5590" s="885"/>
      <c r="D5590" s="886"/>
      <c r="E5590" s="889"/>
    </row>
    <row r="5591" spans="1:5" ht="20.25">
      <c r="A5591" s="887"/>
      <c r="B5591" s="885"/>
      <c r="C5591" s="885"/>
      <c r="D5591" s="886"/>
      <c r="E5591" s="889"/>
    </row>
    <row r="5592" spans="1:5" ht="20.25">
      <c r="A5592" s="887"/>
      <c r="B5592" s="885"/>
      <c r="C5592" s="885"/>
      <c r="D5592" s="886"/>
      <c r="E5592" s="889"/>
    </row>
    <row r="5593" spans="1:5" ht="20.25">
      <c r="A5593" s="885"/>
      <c r="B5593" s="923"/>
      <c r="C5593" s="885"/>
      <c r="D5593" s="924"/>
      <c r="E5593" s="925"/>
    </row>
    <row r="5594" spans="1:5" ht="20.25">
      <c r="A5594" s="885"/>
      <c r="B5594" s="923"/>
      <c r="C5594" s="885"/>
      <c r="D5594" s="924"/>
      <c r="E5594" s="925"/>
    </row>
    <row r="5595" spans="1:5" ht="20.25">
      <c r="A5595" s="885"/>
      <c r="B5595" s="923"/>
      <c r="C5595" s="885"/>
      <c r="D5595" s="924"/>
      <c r="E5595" s="925"/>
    </row>
    <row r="5596" spans="1:5" ht="20.25">
      <c r="A5596" s="885"/>
      <c r="B5596" s="923"/>
      <c r="C5596" s="885"/>
      <c r="D5596" s="924"/>
      <c r="E5596" s="925"/>
    </row>
    <row r="5597" spans="1:5" ht="20.25">
      <c r="A5597" s="885"/>
      <c r="B5597" s="923"/>
      <c r="C5597" s="885"/>
      <c r="D5597" s="924"/>
      <c r="E5597" s="925"/>
    </row>
    <row r="5598" spans="1:5" ht="20.25">
      <c r="A5598" s="885"/>
      <c r="B5598" s="923"/>
      <c r="C5598" s="885"/>
      <c r="D5598" s="924" t="s">
        <v>29</v>
      </c>
      <c r="E5598" s="925"/>
    </row>
    <row r="5599" spans="1:5" ht="20.25">
      <c r="A5599" s="885"/>
      <c r="B5599" s="923"/>
      <c r="C5599" s="885"/>
      <c r="D5599" s="924"/>
      <c r="E5599" s="925"/>
    </row>
    <row r="5600" spans="1:5" ht="20.25">
      <c r="A5600" s="926"/>
      <c r="B5600" s="927"/>
      <c r="C5600" s="926"/>
      <c r="D5600" s="928"/>
      <c r="E5600" s="929"/>
    </row>
    <row r="5601" spans="1:6" ht="20.25">
      <c r="A5601" s="913"/>
      <c r="B5601" s="930"/>
      <c r="C5601" s="913"/>
      <c r="D5601" s="928"/>
      <c r="E5601" s="929"/>
    </row>
    <row r="5602" spans="1:6" ht="20.25">
      <c r="A5602" s="931"/>
      <c r="B5602" s="932"/>
      <c r="C5602" s="1238" t="s">
        <v>801</v>
      </c>
      <c r="D5602" s="1239"/>
      <c r="E5602" s="1015">
        <v>15776</v>
      </c>
    </row>
    <row r="5603" spans="1:6" ht="20.25">
      <c r="A5603" s="934" t="s">
        <v>23</v>
      </c>
      <c r="B5603" s="932"/>
      <c r="C5603" s="911"/>
      <c r="D5603" s="911"/>
      <c r="E5603" s="1054"/>
    </row>
    <row r="5604" spans="1:6" ht="20.25">
      <c r="A5604" s="902" t="s">
        <v>0</v>
      </c>
      <c r="B5604" s="921"/>
      <c r="C5604" s="921"/>
      <c r="D5604" s="921"/>
      <c r="E5604" s="921"/>
    </row>
    <row r="5605" spans="1:6" ht="20.25">
      <c r="A5605" s="902" t="s">
        <v>1</v>
      </c>
      <c r="B5605" s="882"/>
      <c r="C5605" s="882"/>
      <c r="D5605" s="882"/>
      <c r="E5605" s="882"/>
    </row>
    <row r="5607" spans="1:6" ht="20.25">
      <c r="A5607" s="902"/>
      <c r="B5607" s="903"/>
      <c r="C5607" s="902" t="s">
        <v>2</v>
      </c>
      <c r="D5607" s="905"/>
      <c r="E5607" s="905"/>
    </row>
    <row r="5608" spans="1:6" ht="20.25">
      <c r="A5608" s="902" t="s">
        <v>3</v>
      </c>
      <c r="B5608" s="906"/>
      <c r="C5608" s="903"/>
      <c r="D5608" s="905"/>
      <c r="E5608" s="905"/>
    </row>
    <row r="5609" spans="1:6" ht="20.25">
      <c r="A5609" s="902"/>
      <c r="B5609" s="906"/>
      <c r="C5609" s="903"/>
      <c r="D5609" s="905"/>
      <c r="E5609" s="905"/>
    </row>
    <row r="5610" spans="1:6" ht="20.25">
      <c r="A5610" s="904" t="s">
        <v>461</v>
      </c>
      <c r="B5610" s="906"/>
      <c r="C5610" s="903"/>
      <c r="D5610" s="905"/>
      <c r="E5610" s="905"/>
    </row>
    <row r="5611" spans="1:6" ht="20.25">
      <c r="A5611" s="904" t="s">
        <v>5</v>
      </c>
      <c r="B5611" s="907"/>
      <c r="C5611" s="904"/>
      <c r="D5611" s="905"/>
      <c r="E5611" s="905"/>
    </row>
    <row r="5612" spans="1:6" ht="20.25">
      <c r="A5612" s="904" t="s">
        <v>6</v>
      </c>
      <c r="B5612" s="907"/>
      <c r="C5612" s="904"/>
      <c r="D5612" s="905"/>
      <c r="E5612" s="905"/>
    </row>
    <row r="5613" spans="1:6" ht="20.25">
      <c r="A5613" s="908" t="s">
        <v>7</v>
      </c>
      <c r="B5613" s="909" t="s">
        <v>8</v>
      </c>
      <c r="C5613" s="883" t="s">
        <v>9</v>
      </c>
      <c r="D5613" s="884"/>
      <c r="E5613" s="908" t="s">
        <v>10</v>
      </c>
    </row>
    <row r="5614" spans="1:6" ht="20.25">
      <c r="A5614" s="910"/>
      <c r="B5614" s="911" t="s">
        <v>11</v>
      </c>
      <c r="C5614" s="908"/>
      <c r="D5614" s="912"/>
      <c r="E5614" s="910" t="s">
        <v>12</v>
      </c>
    </row>
    <row r="5615" spans="1:6" ht="20.25">
      <c r="A5615" s="913"/>
      <c r="B5615" s="914"/>
      <c r="C5615" s="915" t="s">
        <v>13</v>
      </c>
      <c r="D5615" s="916" t="s">
        <v>14</v>
      </c>
      <c r="E5615" s="915"/>
      <c r="F5615" s="882"/>
    </row>
    <row r="5616" spans="1:6" ht="20.25">
      <c r="A5616" s="917" t="s">
        <v>462</v>
      </c>
      <c r="B5616" s="885" t="s">
        <v>73</v>
      </c>
      <c r="C5616" s="885" t="s">
        <v>760</v>
      </c>
      <c r="D5616" s="963">
        <v>43131</v>
      </c>
      <c r="E5616" s="889">
        <v>-714867</v>
      </c>
      <c r="F5616" s="882"/>
    </row>
    <row r="5617" spans="1:6" ht="20.25">
      <c r="A5617" s="885"/>
      <c r="B5617" s="885" t="s">
        <v>18</v>
      </c>
      <c r="C5617" s="885" t="s">
        <v>17</v>
      </c>
      <c r="D5617" s="963">
        <v>43115</v>
      </c>
      <c r="E5617" s="889">
        <v>1614867</v>
      </c>
      <c r="F5617" s="882"/>
    </row>
    <row r="5618" spans="1:6" ht="20.25">
      <c r="A5618" s="887"/>
      <c r="B5618" s="885" t="s">
        <v>528</v>
      </c>
      <c r="C5618" s="885" t="s">
        <v>19</v>
      </c>
      <c r="D5618" s="963">
        <v>43131</v>
      </c>
      <c r="E5618" s="889">
        <v>127000</v>
      </c>
      <c r="F5618" s="882"/>
    </row>
    <row r="5619" spans="1:6" ht="21">
      <c r="A5619" s="887"/>
      <c r="B5619" s="885" t="s">
        <v>18</v>
      </c>
      <c r="C5619" s="885" t="s">
        <v>17</v>
      </c>
      <c r="D5619" s="963">
        <v>43220</v>
      </c>
      <c r="E5619" s="1226">
        <v>2419737</v>
      </c>
      <c r="F5619" s="1217">
        <v>3641</v>
      </c>
    </row>
    <row r="5620" spans="1:6" ht="20.25">
      <c r="A5620" s="887"/>
      <c r="B5620" s="885" t="s">
        <v>73</v>
      </c>
      <c r="C5620" s="885" t="s">
        <v>803</v>
      </c>
      <c r="D5620" s="963">
        <v>43250</v>
      </c>
      <c r="E5620" s="889">
        <v>-530000</v>
      </c>
      <c r="F5620" s="882"/>
    </row>
    <row r="5621" spans="1:6" ht="21">
      <c r="A5621" s="887"/>
      <c r="B5621" s="885" t="s">
        <v>18</v>
      </c>
      <c r="C5621" s="885" t="s">
        <v>17</v>
      </c>
      <c r="D5621" s="963">
        <v>43250</v>
      </c>
      <c r="E5621" s="889">
        <v>1563993</v>
      </c>
      <c r="F5621" s="1217" t="s">
        <v>817</v>
      </c>
    </row>
    <row r="5622" spans="1:6" ht="20.25">
      <c r="A5622" s="887"/>
      <c r="B5622" s="885"/>
      <c r="C5622" s="888"/>
      <c r="D5622" s="963"/>
      <c r="E5622" s="889"/>
      <c r="F5622" s="882"/>
    </row>
    <row r="5623" spans="1:6" ht="20.25">
      <c r="A5623" s="887"/>
      <c r="B5623" s="885"/>
      <c r="C5623" s="885"/>
      <c r="D5623" s="886"/>
      <c r="E5623" s="889"/>
      <c r="F5623" s="882"/>
    </row>
    <row r="5624" spans="1:6" ht="20.25">
      <c r="A5624" s="885"/>
      <c r="B5624" s="885"/>
      <c r="C5624" s="885"/>
      <c r="D5624" s="886"/>
      <c r="E5624" s="889"/>
      <c r="F5624" s="882"/>
    </row>
    <row r="5625" spans="1:6" ht="20.25">
      <c r="A5625" s="887"/>
      <c r="B5625" s="885"/>
      <c r="C5625" s="885"/>
      <c r="D5625" s="886"/>
      <c r="E5625" s="889"/>
      <c r="F5625" s="882"/>
    </row>
    <row r="5626" spans="1:6" ht="20.25">
      <c r="A5626" s="887"/>
      <c r="B5626" s="923"/>
      <c r="C5626" s="885"/>
      <c r="D5626" s="956"/>
      <c r="E5626" s="889"/>
      <c r="F5626" s="882"/>
    </row>
    <row r="5627" spans="1:6" ht="20.25">
      <c r="A5627" s="926"/>
      <c r="B5627" s="911"/>
      <c r="C5627" s="910"/>
      <c r="D5627" s="1023"/>
      <c r="E5627" s="889"/>
      <c r="F5627" s="882"/>
    </row>
    <row r="5628" spans="1:6" ht="20.25">
      <c r="A5628" s="926"/>
      <c r="B5628" s="910"/>
      <c r="C5628" s="910"/>
      <c r="D5628" s="910"/>
      <c r="E5628" s="889"/>
      <c r="F5628" s="882"/>
    </row>
    <row r="5629" spans="1:6" ht="20.25">
      <c r="A5629" s="885"/>
      <c r="B5629" s="885"/>
      <c r="C5629" s="885"/>
      <c r="D5629" s="886"/>
      <c r="E5629" s="889"/>
      <c r="F5629" s="882"/>
    </row>
    <row r="5630" spans="1:6" ht="20.25">
      <c r="A5630" s="885"/>
      <c r="B5630" s="885"/>
      <c r="C5630" s="885"/>
      <c r="D5630" s="886"/>
      <c r="E5630" s="889"/>
      <c r="F5630" s="882"/>
    </row>
    <row r="5631" spans="1:6" ht="20.25">
      <c r="A5631" s="887"/>
      <c r="B5631" s="885"/>
      <c r="C5631" s="885"/>
      <c r="D5631" s="886"/>
      <c r="E5631" s="889"/>
    </row>
    <row r="5632" spans="1:6" ht="20.25">
      <c r="A5632" s="887"/>
      <c r="B5632" s="885"/>
      <c r="C5632" s="885"/>
      <c r="D5632" s="886"/>
      <c r="E5632" s="889"/>
    </row>
    <row r="5633" spans="1:5" ht="20.25">
      <c r="A5633" s="887"/>
      <c r="B5633" s="885"/>
      <c r="C5633" s="885"/>
      <c r="D5633" s="886"/>
      <c r="E5633" s="889"/>
    </row>
    <row r="5634" spans="1:5" ht="20.25">
      <c r="A5634" s="885"/>
      <c r="B5634" s="923"/>
      <c r="C5634" s="885"/>
      <c r="D5634" s="924"/>
      <c r="E5634" s="925"/>
    </row>
    <row r="5635" spans="1:5" ht="20.25">
      <c r="A5635" s="885"/>
      <c r="B5635" s="923"/>
      <c r="C5635" s="885"/>
      <c r="D5635" s="924"/>
      <c r="E5635" s="925"/>
    </row>
    <row r="5636" spans="1:5" ht="20.25">
      <c r="A5636" s="885"/>
      <c r="B5636" s="923"/>
      <c r="C5636" s="885"/>
      <c r="D5636" s="924"/>
      <c r="E5636" s="925"/>
    </row>
    <row r="5637" spans="1:5" ht="20.25">
      <c r="A5637" s="885"/>
      <c r="B5637" s="923"/>
      <c r="C5637" s="885"/>
      <c r="D5637" s="924"/>
      <c r="E5637" s="925"/>
    </row>
    <row r="5638" spans="1:5" ht="20.25">
      <c r="A5638" s="885"/>
      <c r="B5638" s="923"/>
      <c r="C5638" s="885"/>
      <c r="D5638" s="924"/>
      <c r="E5638" s="925"/>
    </row>
    <row r="5639" spans="1:5" ht="20.25">
      <c r="A5639" s="885"/>
      <c r="B5639" s="923"/>
      <c r="C5639" s="885"/>
      <c r="D5639" s="924" t="s">
        <v>29</v>
      </c>
      <c r="E5639" s="925"/>
    </row>
    <row r="5640" spans="1:5" ht="20.25">
      <c r="A5640" s="885"/>
      <c r="B5640" s="923"/>
      <c r="C5640" s="885"/>
      <c r="D5640" s="924"/>
      <c r="E5640" s="925"/>
    </row>
    <row r="5641" spans="1:5" ht="20.25">
      <c r="A5641" s="926"/>
      <c r="B5641" s="927"/>
      <c r="C5641" s="926"/>
      <c r="D5641" s="928"/>
      <c r="E5641" s="929"/>
    </row>
    <row r="5642" spans="1:5" ht="20.25">
      <c r="A5642" s="913"/>
      <c r="B5642" s="930"/>
      <c r="C5642" s="913"/>
      <c r="D5642" s="928"/>
      <c r="E5642" s="929"/>
    </row>
    <row r="5643" spans="1:5" ht="20.25">
      <c r="A5643" s="931"/>
      <c r="B5643" s="932"/>
      <c r="C5643" s="1238" t="s">
        <v>801</v>
      </c>
      <c r="D5643" s="1239"/>
      <c r="E5643" s="1015">
        <v>4480730</v>
      </c>
    </row>
    <row r="5644" spans="1:5" ht="20.25">
      <c r="A5644" s="934" t="s">
        <v>23</v>
      </c>
      <c r="B5644" s="932"/>
      <c r="C5644" s="911"/>
      <c r="D5644" s="911"/>
      <c r="E5644" s="1054"/>
    </row>
    <row r="5645" spans="1:5" ht="20.25">
      <c r="A5645" s="902" t="s">
        <v>0</v>
      </c>
      <c r="B5645" s="921"/>
      <c r="C5645" s="921"/>
      <c r="D5645" s="921"/>
      <c r="E5645" s="921"/>
    </row>
    <row r="5646" spans="1:5" ht="20.25">
      <c r="A5646" s="902" t="s">
        <v>1</v>
      </c>
      <c r="B5646" s="882"/>
      <c r="C5646" s="882"/>
      <c r="D5646" s="882"/>
      <c r="E5646" s="882"/>
    </row>
    <row r="5649" spans="1:5" ht="20.25">
      <c r="A5649" s="902"/>
      <c r="B5649" s="903"/>
      <c r="C5649" s="902" t="s">
        <v>2</v>
      </c>
      <c r="D5649" s="905"/>
      <c r="E5649" s="905"/>
    </row>
    <row r="5650" spans="1:5" ht="20.25">
      <c r="A5650" s="902" t="s">
        <v>3</v>
      </c>
      <c r="B5650" s="906"/>
      <c r="C5650" s="903"/>
      <c r="D5650" s="905"/>
      <c r="E5650" s="905"/>
    </row>
    <row r="5651" spans="1:5" ht="20.25">
      <c r="A5651" s="902"/>
      <c r="B5651" s="906"/>
      <c r="C5651" s="903"/>
      <c r="D5651" s="905"/>
      <c r="E5651" s="905"/>
    </row>
    <row r="5652" spans="1:5" ht="20.25">
      <c r="A5652" s="904" t="s">
        <v>463</v>
      </c>
      <c r="B5652" s="906"/>
      <c r="C5652" s="903"/>
      <c r="D5652" s="905"/>
      <c r="E5652" s="905"/>
    </row>
    <row r="5653" spans="1:5" ht="20.25">
      <c r="A5653" s="904" t="s">
        <v>5</v>
      </c>
      <c r="B5653" s="907"/>
      <c r="C5653" s="904"/>
      <c r="D5653" s="905"/>
      <c r="E5653" s="905"/>
    </row>
    <row r="5654" spans="1:5" ht="20.25">
      <c r="A5654" s="904" t="s">
        <v>6</v>
      </c>
      <c r="B5654" s="907"/>
      <c r="C5654" s="904"/>
      <c r="D5654" s="905"/>
      <c r="E5654" s="905"/>
    </row>
    <row r="5655" spans="1:5" ht="20.25">
      <c r="A5655" s="908" t="s">
        <v>7</v>
      </c>
      <c r="B5655" s="909" t="s">
        <v>8</v>
      </c>
      <c r="C5655" s="1238" t="s">
        <v>9</v>
      </c>
      <c r="D5655" s="1239"/>
      <c r="E5655" s="908" t="s">
        <v>10</v>
      </c>
    </row>
    <row r="5656" spans="1:5" ht="20.25">
      <c r="A5656" s="910"/>
      <c r="B5656" s="911" t="s">
        <v>11</v>
      </c>
      <c r="C5656" s="908"/>
      <c r="D5656" s="912"/>
      <c r="E5656" s="910" t="s">
        <v>12</v>
      </c>
    </row>
    <row r="5657" spans="1:5" ht="20.25">
      <c r="A5657" s="913"/>
      <c r="B5657" s="914"/>
      <c r="C5657" s="915" t="s">
        <v>13</v>
      </c>
      <c r="D5657" s="916" t="s">
        <v>14</v>
      </c>
      <c r="E5657" s="915"/>
    </row>
    <row r="5658" spans="1:5" ht="20.25">
      <c r="A5658" s="917" t="s">
        <v>464</v>
      </c>
      <c r="B5658" s="885" t="s">
        <v>40</v>
      </c>
      <c r="C5658" s="885" t="s">
        <v>19</v>
      </c>
      <c r="D5658" s="963">
        <v>43100</v>
      </c>
      <c r="E5658" s="890">
        <v>1039501</v>
      </c>
    </row>
    <row r="5659" spans="1:5" ht="20.25">
      <c r="A5659" s="885"/>
      <c r="B5659" s="885" t="s">
        <v>73</v>
      </c>
      <c r="C5659" s="885" t="s">
        <v>764</v>
      </c>
      <c r="D5659" s="963">
        <v>43131</v>
      </c>
      <c r="E5659" s="890">
        <v>-935223</v>
      </c>
    </row>
    <row r="5660" spans="1:5" ht="20.25">
      <c r="A5660" s="887"/>
      <c r="B5660" s="885" t="s">
        <v>18</v>
      </c>
      <c r="C5660" s="885" t="s">
        <v>17</v>
      </c>
      <c r="D5660" s="963">
        <v>43235</v>
      </c>
      <c r="E5660" s="889">
        <v>2039444</v>
      </c>
    </row>
    <row r="5661" spans="1:5" ht="20.25">
      <c r="A5661" s="887"/>
      <c r="B5661" s="885" t="s">
        <v>18</v>
      </c>
      <c r="C5661" s="885" t="s">
        <v>19</v>
      </c>
      <c r="D5661" s="963">
        <v>43250</v>
      </c>
      <c r="E5661" s="889">
        <v>2577820</v>
      </c>
    </row>
    <row r="5662" spans="1:5" ht="20.25">
      <c r="A5662" s="887"/>
      <c r="B5662" s="885"/>
      <c r="C5662" s="885"/>
      <c r="D5662" s="963"/>
      <c r="E5662" s="889">
        <v>-1</v>
      </c>
    </row>
    <row r="5663" spans="1:5" ht="20.25">
      <c r="A5663" s="887"/>
      <c r="B5663" s="885"/>
      <c r="C5663" s="885"/>
      <c r="D5663" s="963"/>
      <c r="E5663" s="889"/>
    </row>
    <row r="5664" spans="1:5" ht="20.25">
      <c r="A5664" s="887"/>
      <c r="B5664" s="885"/>
      <c r="C5664" s="885"/>
      <c r="D5664" s="886"/>
      <c r="E5664" s="889"/>
    </row>
    <row r="5665" spans="1:5" ht="20.25">
      <c r="A5665" s="887"/>
      <c r="B5665" s="885"/>
      <c r="C5665" s="885"/>
      <c r="D5665" s="886"/>
      <c r="E5665" s="889"/>
    </row>
    <row r="5666" spans="1:5" ht="20.25">
      <c r="A5666" s="885"/>
      <c r="B5666" s="885"/>
      <c r="C5666" s="885"/>
      <c r="D5666" s="886"/>
      <c r="E5666" s="889"/>
    </row>
    <row r="5667" spans="1:5" ht="20.25">
      <c r="A5667" s="887"/>
      <c r="B5667" s="885"/>
      <c r="C5667" s="885"/>
      <c r="D5667" s="886"/>
      <c r="E5667" s="889"/>
    </row>
    <row r="5668" spans="1:5" ht="20.25">
      <c r="A5668" s="887"/>
      <c r="B5668" s="923"/>
      <c r="C5668" s="885"/>
      <c r="D5668" s="956"/>
      <c r="E5668" s="889"/>
    </row>
    <row r="5669" spans="1:5" ht="20.25">
      <c r="A5669" s="926"/>
      <c r="B5669" s="911"/>
      <c r="C5669" s="910"/>
      <c r="D5669" s="1023"/>
      <c r="E5669" s="889"/>
    </row>
    <row r="5670" spans="1:5" ht="20.25">
      <c r="A5670" s="926"/>
      <c r="B5670" s="910"/>
      <c r="C5670" s="910"/>
      <c r="D5670" s="910"/>
      <c r="E5670" s="889"/>
    </row>
    <row r="5671" spans="1:5" ht="20.25">
      <c r="A5671" s="885"/>
      <c r="B5671" s="885"/>
      <c r="C5671" s="885"/>
      <c r="D5671" s="886"/>
      <c r="E5671" s="889"/>
    </row>
    <row r="5672" spans="1:5" ht="20.25">
      <c r="A5672" s="885"/>
      <c r="B5672" s="885"/>
      <c r="C5672" s="885"/>
      <c r="D5672" s="886"/>
      <c r="E5672" s="889"/>
    </row>
    <row r="5673" spans="1:5" ht="20.25">
      <c r="A5673" s="887"/>
      <c r="B5673" s="885"/>
      <c r="C5673" s="885"/>
      <c r="D5673" s="886"/>
      <c r="E5673" s="889"/>
    </row>
    <row r="5674" spans="1:5" ht="20.25">
      <c r="A5674" s="887"/>
      <c r="B5674" s="885"/>
      <c r="C5674" s="885"/>
      <c r="D5674" s="886"/>
      <c r="E5674" s="889"/>
    </row>
    <row r="5675" spans="1:5" ht="20.25">
      <c r="A5675" s="887"/>
      <c r="B5675" s="885"/>
      <c r="C5675" s="885"/>
      <c r="D5675" s="886"/>
      <c r="E5675" s="889"/>
    </row>
    <row r="5676" spans="1:5" ht="20.25">
      <c r="A5676" s="885"/>
      <c r="B5676" s="923"/>
      <c r="C5676" s="885"/>
      <c r="D5676" s="924"/>
      <c r="E5676" s="925"/>
    </row>
    <row r="5677" spans="1:5" ht="20.25">
      <c r="A5677" s="885"/>
      <c r="B5677" s="923"/>
      <c r="C5677" s="885"/>
      <c r="D5677" s="924"/>
      <c r="E5677" s="925"/>
    </row>
    <row r="5678" spans="1:5" ht="20.25">
      <c r="A5678" s="885"/>
      <c r="B5678" s="923"/>
      <c r="C5678" s="885"/>
      <c r="D5678" s="924"/>
      <c r="E5678" s="925"/>
    </row>
    <row r="5679" spans="1:5" ht="20.25">
      <c r="A5679" s="885"/>
      <c r="B5679" s="923"/>
      <c r="C5679" s="885"/>
      <c r="D5679" s="924"/>
      <c r="E5679" s="925"/>
    </row>
    <row r="5680" spans="1:5" ht="20.25">
      <c r="A5680" s="885"/>
      <c r="B5680" s="923"/>
      <c r="C5680" s="885"/>
      <c r="D5680" s="924" t="s">
        <v>29</v>
      </c>
      <c r="E5680" s="925"/>
    </row>
    <row r="5681" spans="1:5" ht="20.25">
      <c r="A5681" s="885"/>
      <c r="B5681" s="923"/>
      <c r="C5681" s="885"/>
      <c r="D5681" s="924"/>
      <c r="E5681" s="925"/>
    </row>
    <row r="5682" spans="1:5" ht="20.25">
      <c r="A5682" s="926"/>
      <c r="B5682" s="927"/>
      <c r="C5682" s="926"/>
      <c r="D5682" s="928"/>
      <c r="E5682" s="929"/>
    </row>
    <row r="5683" spans="1:5" ht="20.25">
      <c r="A5683" s="913"/>
      <c r="B5683" s="930"/>
      <c r="C5683" s="913"/>
      <c r="D5683" s="928"/>
      <c r="E5683" s="929"/>
    </row>
    <row r="5684" spans="1:5" ht="20.25">
      <c r="A5684" s="931"/>
      <c r="B5684" s="932"/>
      <c r="C5684" s="1238" t="s">
        <v>801</v>
      </c>
      <c r="D5684" s="1239"/>
      <c r="E5684" s="1015">
        <v>4721541</v>
      </c>
    </row>
    <row r="5685" spans="1:5" ht="20.25">
      <c r="A5685" s="934" t="s">
        <v>23</v>
      </c>
      <c r="B5685" s="932"/>
      <c r="C5685" s="1067"/>
      <c r="D5685" s="911"/>
      <c r="E5685" s="1054"/>
    </row>
    <row r="5686" spans="1:5" ht="20.25">
      <c r="A5686" s="902" t="s">
        <v>0</v>
      </c>
      <c r="B5686" s="921"/>
      <c r="C5686" s="921"/>
      <c r="D5686" s="921"/>
      <c r="E5686" s="921"/>
    </row>
    <row r="5687" spans="1:5" ht="20.25">
      <c r="A5687" s="902" t="s">
        <v>1</v>
      </c>
      <c r="B5687" s="882"/>
      <c r="C5687" s="882"/>
      <c r="D5687" s="882"/>
      <c r="E5687" s="882"/>
    </row>
    <row r="5690" spans="1:5" ht="20.25">
      <c r="A5690" s="902"/>
      <c r="B5690" s="903"/>
      <c r="C5690" s="902" t="s">
        <v>2</v>
      </c>
      <c r="D5690" s="905"/>
      <c r="E5690" s="905"/>
    </row>
    <row r="5691" spans="1:5" ht="20.25">
      <c r="A5691" s="902" t="s">
        <v>3</v>
      </c>
      <c r="B5691" s="906"/>
      <c r="C5691" s="903"/>
      <c r="D5691" s="905"/>
      <c r="E5691" s="905"/>
    </row>
    <row r="5692" spans="1:5" ht="20.25">
      <c r="A5692" s="902"/>
      <c r="B5692" s="906"/>
      <c r="C5692" s="903"/>
      <c r="D5692" s="905"/>
      <c r="E5692" s="905"/>
    </row>
    <row r="5693" spans="1:5" ht="20.25">
      <c r="A5693" s="904" t="s">
        <v>465</v>
      </c>
      <c r="B5693" s="906"/>
      <c r="C5693" s="882"/>
      <c r="D5693" s="882"/>
      <c r="E5693" s="882"/>
    </row>
    <row r="5694" spans="1:5" ht="20.25">
      <c r="A5694" s="904" t="s">
        <v>5</v>
      </c>
      <c r="B5694" s="907"/>
      <c r="C5694" s="904"/>
      <c r="D5694" s="905"/>
      <c r="E5694" s="905"/>
    </row>
    <row r="5695" spans="1:5" ht="20.25">
      <c r="A5695" s="904" t="s">
        <v>6</v>
      </c>
      <c r="B5695" s="907"/>
      <c r="C5695" s="904"/>
      <c r="D5695" s="905"/>
      <c r="E5695" s="905"/>
    </row>
    <row r="5696" spans="1:5" ht="20.25">
      <c r="A5696" s="908" t="s">
        <v>7</v>
      </c>
      <c r="B5696" s="909" t="s">
        <v>8</v>
      </c>
      <c r="C5696" s="883" t="s">
        <v>9</v>
      </c>
      <c r="D5696" s="884"/>
      <c r="E5696" s="908" t="s">
        <v>10</v>
      </c>
    </row>
    <row r="5697" spans="1:5" ht="20.25">
      <c r="A5697" s="910"/>
      <c r="B5697" s="911" t="s">
        <v>11</v>
      </c>
      <c r="C5697" s="908"/>
      <c r="D5697" s="912"/>
      <c r="E5697" s="910" t="s">
        <v>12</v>
      </c>
    </row>
    <row r="5698" spans="1:5" ht="20.25">
      <c r="A5698" s="913"/>
      <c r="B5698" s="914"/>
      <c r="C5698" s="915" t="s">
        <v>13</v>
      </c>
      <c r="D5698" s="916" t="s">
        <v>14</v>
      </c>
      <c r="E5698" s="915"/>
    </row>
    <row r="5699" spans="1:5" ht="20.25">
      <c r="A5699" s="917" t="s">
        <v>466</v>
      </c>
      <c r="B5699" s="885" t="s">
        <v>467</v>
      </c>
      <c r="C5699" s="888"/>
      <c r="D5699" s="963">
        <v>42735</v>
      </c>
      <c r="E5699" s="889">
        <v>8483.2999999999993</v>
      </c>
    </row>
    <row r="5700" spans="1:5" ht="20.25">
      <c r="A5700" s="885"/>
      <c r="B5700" s="885" t="s">
        <v>18</v>
      </c>
      <c r="C5700" s="885" t="s">
        <v>19</v>
      </c>
      <c r="D5700" s="963">
        <v>43159</v>
      </c>
      <c r="E5700" s="889">
        <v>263316</v>
      </c>
    </row>
    <row r="5701" spans="1:5" ht="20.25">
      <c r="A5701" s="885"/>
      <c r="B5701" s="885"/>
      <c r="C5701" s="885"/>
      <c r="D5701" s="963"/>
      <c r="E5701" s="889">
        <v>-4</v>
      </c>
    </row>
    <row r="5702" spans="1:5" ht="20.25">
      <c r="A5702" s="887"/>
      <c r="B5702" s="885"/>
      <c r="C5702" s="885"/>
      <c r="D5702" s="886"/>
      <c r="E5702" s="889">
        <v>-500</v>
      </c>
    </row>
    <row r="5703" spans="1:5" ht="20.25">
      <c r="A5703" s="887"/>
      <c r="B5703" s="923"/>
      <c r="C5703" s="885"/>
      <c r="D5703" s="956"/>
      <c r="E5703" s="889"/>
    </row>
    <row r="5704" spans="1:5" ht="20.25">
      <c r="A5704" s="887"/>
      <c r="B5704" s="923"/>
      <c r="C5704" s="885"/>
      <c r="D5704" s="956"/>
      <c r="E5704" s="889"/>
    </row>
    <row r="5705" spans="1:5" ht="20.25">
      <c r="A5705" s="887"/>
      <c r="B5705" s="911"/>
      <c r="C5705" s="910"/>
      <c r="D5705" s="1023"/>
      <c r="E5705" s="889"/>
    </row>
    <row r="5706" spans="1:5" ht="20.25">
      <c r="A5706" s="887"/>
      <c r="B5706" s="910"/>
      <c r="C5706" s="910"/>
      <c r="D5706" s="910"/>
      <c r="E5706" s="889"/>
    </row>
    <row r="5707" spans="1:5" ht="20.25">
      <c r="A5707" s="885"/>
      <c r="B5707" s="885"/>
      <c r="C5707" s="885"/>
      <c r="D5707" s="886"/>
      <c r="E5707" s="889"/>
    </row>
    <row r="5708" spans="1:5" ht="20.25">
      <c r="A5708" s="887"/>
      <c r="B5708" s="885"/>
      <c r="C5708" s="885"/>
      <c r="D5708" s="886"/>
      <c r="E5708" s="889"/>
    </row>
    <row r="5709" spans="1:5" ht="20.25">
      <c r="A5709" s="887"/>
      <c r="B5709" s="923"/>
      <c r="C5709" s="885"/>
      <c r="D5709" s="956"/>
      <c r="E5709" s="889"/>
    </row>
    <row r="5710" spans="1:5" ht="20.25">
      <c r="A5710" s="926"/>
      <c r="B5710" s="911"/>
      <c r="C5710" s="910"/>
      <c r="D5710" s="1023"/>
      <c r="E5710" s="889"/>
    </row>
    <row r="5711" spans="1:5" ht="20.25">
      <c r="A5711" s="926"/>
      <c r="B5711" s="910"/>
      <c r="C5711" s="910"/>
      <c r="D5711" s="910"/>
      <c r="E5711" s="889"/>
    </row>
    <row r="5712" spans="1:5" ht="20.25">
      <c r="A5712" s="885"/>
      <c r="B5712" s="885"/>
      <c r="C5712" s="885"/>
      <c r="D5712" s="886"/>
      <c r="E5712" s="889"/>
    </row>
    <row r="5713" spans="1:6" ht="20.25">
      <c r="A5713" s="885"/>
      <c r="B5713" s="885"/>
      <c r="C5713" s="885"/>
      <c r="D5713" s="886"/>
      <c r="E5713" s="889"/>
    </row>
    <row r="5714" spans="1:6" ht="20.25">
      <c r="A5714" s="887"/>
      <c r="B5714" s="885"/>
      <c r="C5714" s="885"/>
      <c r="D5714" s="886"/>
      <c r="E5714" s="889"/>
    </row>
    <row r="5715" spans="1:6" ht="20.25">
      <c r="A5715" s="887"/>
      <c r="B5715" s="885"/>
      <c r="C5715" s="885"/>
      <c r="D5715" s="886"/>
      <c r="E5715" s="889"/>
    </row>
    <row r="5716" spans="1:6" ht="20.25">
      <c r="A5716" s="887"/>
      <c r="B5716" s="885"/>
      <c r="C5716" s="885"/>
      <c r="D5716" s="886"/>
      <c r="E5716" s="889"/>
    </row>
    <row r="5717" spans="1:6" ht="20.25">
      <c r="A5717" s="885"/>
      <c r="B5717" s="923"/>
      <c r="C5717" s="885"/>
      <c r="D5717" s="924"/>
      <c r="E5717" s="925"/>
    </row>
    <row r="5718" spans="1:6" ht="20.25">
      <c r="A5718" s="885"/>
      <c r="B5718" s="923"/>
      <c r="C5718" s="885"/>
      <c r="D5718" s="924"/>
      <c r="E5718" s="925"/>
    </row>
    <row r="5719" spans="1:6" ht="20.25">
      <c r="A5719" s="885"/>
      <c r="B5719" s="923"/>
      <c r="C5719" s="885"/>
      <c r="D5719" s="924"/>
      <c r="E5719" s="925"/>
    </row>
    <row r="5720" spans="1:6" ht="20.25">
      <c r="A5720" s="885"/>
      <c r="B5720" s="923"/>
      <c r="C5720" s="885"/>
      <c r="D5720" s="924"/>
      <c r="E5720" s="925"/>
    </row>
    <row r="5721" spans="1:6" ht="20.25">
      <c r="A5721" s="885"/>
      <c r="B5721" s="923"/>
      <c r="C5721" s="885"/>
      <c r="D5721" s="924" t="s">
        <v>29</v>
      </c>
      <c r="E5721" s="925"/>
    </row>
    <row r="5722" spans="1:6" ht="20.25">
      <c r="A5722" s="885"/>
      <c r="B5722" s="923"/>
      <c r="C5722" s="885"/>
      <c r="D5722" s="924"/>
      <c r="E5722" s="925"/>
    </row>
    <row r="5723" spans="1:6" ht="20.25">
      <c r="A5723" s="926"/>
      <c r="B5723" s="927"/>
      <c r="C5723" s="926"/>
      <c r="D5723" s="928"/>
      <c r="E5723" s="929"/>
    </row>
    <row r="5724" spans="1:6" ht="20.25">
      <c r="A5724" s="913"/>
      <c r="B5724" s="930"/>
      <c r="C5724" s="913"/>
      <c r="D5724" s="928"/>
      <c r="E5724" s="929"/>
    </row>
    <row r="5725" spans="1:6" ht="20.25">
      <c r="A5725" s="931"/>
      <c r="B5725" s="932"/>
      <c r="C5725" s="1238" t="s">
        <v>801</v>
      </c>
      <c r="D5725" s="1239"/>
      <c r="E5725" s="1015">
        <v>271295.3</v>
      </c>
    </row>
    <row r="5726" spans="1:6" ht="20.25">
      <c r="A5726" s="934" t="s">
        <v>23</v>
      </c>
      <c r="B5726" s="932"/>
      <c r="C5726" s="911"/>
      <c r="D5726" s="911"/>
      <c r="E5726" s="1054"/>
    </row>
    <row r="5727" spans="1:6" ht="20.25">
      <c r="A5727" s="902" t="s">
        <v>0</v>
      </c>
      <c r="B5727" s="921"/>
      <c r="C5727" s="921"/>
      <c r="D5727" s="921"/>
      <c r="E5727" s="921"/>
      <c r="F5727" s="882"/>
    </row>
    <row r="5728" spans="1:6" ht="20.25">
      <c r="A5728" s="902" t="s">
        <v>1</v>
      </c>
      <c r="B5728" s="882"/>
      <c r="C5728" s="882"/>
      <c r="D5728" s="882"/>
      <c r="E5728" s="882"/>
      <c r="F5728" s="882"/>
    </row>
    <row r="5730" spans="1:6" ht="20.25">
      <c r="A5730" s="902"/>
      <c r="B5730" s="903"/>
      <c r="C5730" s="902" t="s">
        <v>2</v>
      </c>
      <c r="D5730" s="905"/>
      <c r="E5730" s="905"/>
      <c r="F5730" s="882"/>
    </row>
    <row r="5731" spans="1:6" ht="20.25">
      <c r="A5731" s="902" t="s">
        <v>3</v>
      </c>
      <c r="B5731" s="906"/>
      <c r="C5731" s="903"/>
      <c r="D5731" s="905"/>
      <c r="E5731" s="905"/>
      <c r="F5731" s="882"/>
    </row>
    <row r="5732" spans="1:6" ht="20.25">
      <c r="A5732" s="902"/>
      <c r="B5732" s="906"/>
      <c r="C5732" s="903"/>
      <c r="D5732" s="905"/>
      <c r="E5732" s="905"/>
      <c r="F5732" s="882"/>
    </row>
    <row r="5733" spans="1:6" ht="20.25">
      <c r="A5733" s="904" t="s">
        <v>468</v>
      </c>
      <c r="B5733" s="906"/>
      <c r="C5733" s="903"/>
      <c r="D5733" s="905"/>
      <c r="E5733" s="905"/>
      <c r="F5733" s="882"/>
    </row>
    <row r="5734" spans="1:6" ht="20.25">
      <c r="A5734" s="904" t="s">
        <v>5</v>
      </c>
      <c r="B5734" s="907"/>
      <c r="C5734" s="904"/>
      <c r="D5734" s="905"/>
      <c r="E5734" s="905"/>
      <c r="F5734" s="882"/>
    </row>
    <row r="5735" spans="1:6" ht="20.25">
      <c r="A5735" s="904" t="s">
        <v>6</v>
      </c>
      <c r="B5735" s="907"/>
      <c r="C5735" s="904"/>
      <c r="D5735" s="905"/>
      <c r="E5735" s="905"/>
      <c r="F5735" s="882"/>
    </row>
    <row r="5736" spans="1:6" ht="20.25">
      <c r="A5736" s="908" t="s">
        <v>7</v>
      </c>
      <c r="B5736" s="909" t="s">
        <v>8</v>
      </c>
      <c r="C5736" s="883" t="s">
        <v>9</v>
      </c>
      <c r="D5736" s="884"/>
      <c r="E5736" s="908" t="s">
        <v>10</v>
      </c>
      <c r="F5736" s="882"/>
    </row>
    <row r="5737" spans="1:6" ht="20.25">
      <c r="A5737" s="910"/>
      <c r="B5737" s="911" t="s">
        <v>11</v>
      </c>
      <c r="C5737" s="908"/>
      <c r="D5737" s="912"/>
      <c r="E5737" s="910" t="s">
        <v>12</v>
      </c>
      <c r="F5737" s="882"/>
    </row>
    <row r="5738" spans="1:6" ht="20.25">
      <c r="A5738" s="913"/>
      <c r="B5738" s="914"/>
      <c r="C5738" s="915" t="s">
        <v>13</v>
      </c>
      <c r="D5738" s="916" t="s">
        <v>14</v>
      </c>
      <c r="E5738" s="915"/>
      <c r="F5738" s="882"/>
    </row>
    <row r="5739" spans="1:6" ht="21">
      <c r="A5739" s="917" t="s">
        <v>469</v>
      </c>
      <c r="B5739" s="885" t="s">
        <v>18</v>
      </c>
      <c r="C5739" s="885" t="s">
        <v>17</v>
      </c>
      <c r="D5739" s="963">
        <v>43250</v>
      </c>
      <c r="E5739" s="889">
        <v>565375</v>
      </c>
      <c r="F5739" s="1217" t="s">
        <v>820</v>
      </c>
    </row>
    <row r="5740" spans="1:6" ht="20.25">
      <c r="A5740" s="885"/>
      <c r="B5740" s="885"/>
      <c r="C5740" s="885"/>
      <c r="D5740" s="963"/>
      <c r="E5740" s="889"/>
      <c r="F5740" s="882"/>
    </row>
    <row r="5741" spans="1:6" ht="20.25">
      <c r="A5741" s="887"/>
      <c r="B5741" s="885"/>
      <c r="C5741" s="885"/>
      <c r="D5741" s="886"/>
      <c r="E5741" s="889"/>
      <c r="F5741" s="882"/>
    </row>
    <row r="5742" spans="1:6" ht="20.25">
      <c r="A5742" s="887"/>
      <c r="B5742" s="885"/>
      <c r="C5742" s="885"/>
      <c r="D5742" s="886"/>
      <c r="E5742" s="889"/>
      <c r="F5742" s="882"/>
    </row>
    <row r="5743" spans="1:6" ht="20.25">
      <c r="A5743" s="887"/>
      <c r="B5743" s="885"/>
      <c r="C5743" s="885"/>
      <c r="D5743" s="886"/>
      <c r="E5743" s="889"/>
    </row>
    <row r="5744" spans="1:6" ht="20.25">
      <c r="A5744" s="887"/>
      <c r="B5744" s="885"/>
      <c r="C5744" s="888"/>
      <c r="D5744" s="886"/>
      <c r="E5744" s="889"/>
    </row>
    <row r="5745" spans="1:5" ht="20.25">
      <c r="A5745" s="887"/>
      <c r="B5745" s="885"/>
      <c r="C5745" s="888"/>
      <c r="D5745" s="963"/>
      <c r="E5745" s="889"/>
    </row>
    <row r="5746" spans="1:5" ht="20.25">
      <c r="A5746" s="887"/>
      <c r="B5746" s="885"/>
      <c r="C5746" s="885"/>
      <c r="D5746" s="886"/>
      <c r="E5746" s="889"/>
    </row>
    <row r="5747" spans="1:5" ht="20.25">
      <c r="A5747" s="885"/>
      <c r="B5747" s="885"/>
      <c r="C5747" s="885"/>
      <c r="D5747" s="886"/>
      <c r="E5747" s="889"/>
    </row>
    <row r="5748" spans="1:5" ht="20.25">
      <c r="A5748" s="887"/>
      <c r="B5748" s="885"/>
      <c r="C5748" s="885"/>
      <c r="D5748" s="886"/>
      <c r="E5748" s="889"/>
    </row>
    <row r="5749" spans="1:5" ht="20.25">
      <c r="A5749" s="887"/>
      <c r="B5749" s="923"/>
      <c r="C5749" s="885"/>
      <c r="D5749" s="956"/>
      <c r="E5749" s="889"/>
    </row>
    <row r="5750" spans="1:5" ht="20.25">
      <c r="A5750" s="926"/>
      <c r="B5750" s="911"/>
      <c r="C5750" s="910"/>
      <c r="D5750" s="1023"/>
      <c r="E5750" s="889"/>
    </row>
    <row r="5751" spans="1:5" ht="20.25">
      <c r="A5751" s="926"/>
      <c r="B5751" s="910"/>
      <c r="C5751" s="910"/>
      <c r="D5751" s="910"/>
      <c r="E5751" s="889"/>
    </row>
    <row r="5752" spans="1:5" ht="20.25">
      <c r="A5752" s="885"/>
      <c r="B5752" s="885"/>
      <c r="C5752" s="885"/>
      <c r="D5752" s="886"/>
      <c r="E5752" s="889"/>
    </row>
    <row r="5753" spans="1:5" ht="20.25">
      <c r="A5753" s="885"/>
      <c r="B5753" s="885"/>
      <c r="C5753" s="885"/>
      <c r="D5753" s="886"/>
      <c r="E5753" s="889"/>
    </row>
    <row r="5754" spans="1:5" ht="20.25">
      <c r="A5754" s="887"/>
      <c r="B5754" s="885"/>
      <c r="C5754" s="885"/>
      <c r="D5754" s="886"/>
      <c r="E5754" s="889"/>
    </row>
    <row r="5755" spans="1:5" ht="20.25">
      <c r="A5755" s="887"/>
      <c r="B5755" s="885"/>
      <c r="C5755" s="885"/>
      <c r="D5755" s="886"/>
      <c r="E5755" s="889"/>
    </row>
    <row r="5756" spans="1:5" ht="20.25">
      <c r="A5756" s="887"/>
      <c r="B5756" s="885"/>
      <c r="C5756" s="885"/>
      <c r="D5756" s="886"/>
      <c r="E5756" s="889"/>
    </row>
    <row r="5757" spans="1:5" ht="20.25">
      <c r="A5757" s="885"/>
      <c r="B5757" s="923"/>
      <c r="C5757" s="885"/>
      <c r="D5757" s="924"/>
      <c r="E5757" s="925"/>
    </row>
    <row r="5758" spans="1:5" ht="20.25">
      <c r="A5758" s="885"/>
      <c r="B5758" s="923"/>
      <c r="C5758" s="885"/>
      <c r="D5758" s="924"/>
      <c r="E5758" s="925"/>
    </row>
    <row r="5759" spans="1:5" ht="20.25">
      <c r="A5759" s="885"/>
      <c r="B5759" s="923"/>
      <c r="C5759" s="885"/>
      <c r="D5759" s="924"/>
      <c r="E5759" s="925"/>
    </row>
    <row r="5760" spans="1:5" ht="20.25">
      <c r="A5760" s="885"/>
      <c r="B5760" s="923"/>
      <c r="C5760" s="885"/>
      <c r="D5760" s="924"/>
      <c r="E5760" s="925"/>
    </row>
    <row r="5761" spans="1:5" ht="20.25">
      <c r="A5761" s="885"/>
      <c r="B5761" s="923"/>
      <c r="C5761" s="885"/>
      <c r="D5761" s="924"/>
      <c r="E5761" s="925"/>
    </row>
    <row r="5762" spans="1:5" ht="20.25">
      <c r="A5762" s="885"/>
      <c r="B5762" s="923"/>
      <c r="C5762" s="885"/>
      <c r="D5762" s="924" t="s">
        <v>29</v>
      </c>
      <c r="E5762" s="925"/>
    </row>
    <row r="5763" spans="1:5" ht="20.25">
      <c r="A5763" s="885"/>
      <c r="B5763" s="923"/>
      <c r="C5763" s="885"/>
      <c r="D5763" s="924"/>
      <c r="E5763" s="925"/>
    </row>
    <row r="5764" spans="1:5" ht="20.25">
      <c r="A5764" s="926"/>
      <c r="B5764" s="927"/>
      <c r="C5764" s="926"/>
      <c r="D5764" s="928"/>
      <c r="E5764" s="929"/>
    </row>
    <row r="5765" spans="1:5" ht="20.25">
      <c r="A5765" s="913"/>
      <c r="B5765" s="930"/>
      <c r="C5765" s="913"/>
      <c r="D5765" s="928"/>
      <c r="E5765" s="929"/>
    </row>
    <row r="5766" spans="1:5" ht="20.25">
      <c r="A5766" s="931"/>
      <c r="B5766" s="932"/>
      <c r="C5766" s="1238" t="s">
        <v>801</v>
      </c>
      <c r="D5766" s="1239"/>
      <c r="E5766" s="1015">
        <v>565375</v>
      </c>
    </row>
    <row r="5767" spans="1:5" ht="20.25">
      <c r="A5767" s="934" t="s">
        <v>23</v>
      </c>
      <c r="B5767" s="932"/>
      <c r="C5767" s="911"/>
      <c r="D5767" s="911"/>
      <c r="E5767" s="1054"/>
    </row>
    <row r="5768" spans="1:5" ht="20.25">
      <c r="A5768" s="902" t="s">
        <v>0</v>
      </c>
      <c r="B5768" s="921"/>
      <c r="C5768" s="921"/>
      <c r="D5768" s="921"/>
      <c r="E5768" s="921"/>
    </row>
    <row r="5769" spans="1:5" ht="20.25">
      <c r="A5769" s="902" t="s">
        <v>1</v>
      </c>
      <c r="B5769" s="882"/>
      <c r="C5769" s="882"/>
      <c r="D5769" s="882"/>
      <c r="E5769" s="882"/>
    </row>
    <row r="5771" spans="1:5" ht="20.25">
      <c r="A5771" s="902"/>
      <c r="B5771" s="903"/>
      <c r="C5771" s="902" t="s">
        <v>2</v>
      </c>
      <c r="D5771" s="905"/>
      <c r="E5771" s="905"/>
    </row>
    <row r="5772" spans="1:5" ht="20.25">
      <c r="A5772" s="902" t="s">
        <v>3</v>
      </c>
      <c r="B5772" s="906"/>
      <c r="C5772" s="903"/>
      <c r="D5772" s="905"/>
      <c r="E5772" s="905"/>
    </row>
    <row r="5773" spans="1:5" ht="20.25">
      <c r="A5773" s="904"/>
      <c r="B5773" s="906"/>
      <c r="C5773" s="903"/>
      <c r="D5773" s="905"/>
      <c r="E5773" s="905"/>
    </row>
    <row r="5774" spans="1:5" ht="20.25">
      <c r="A5774" s="904" t="s">
        <v>470</v>
      </c>
      <c r="B5774" s="906"/>
      <c r="C5774" s="903"/>
      <c r="D5774" s="905"/>
      <c r="E5774" s="905"/>
    </row>
    <row r="5775" spans="1:5" ht="20.25">
      <c r="A5775" s="904" t="s">
        <v>5</v>
      </c>
      <c r="B5775" s="907"/>
      <c r="C5775" s="904"/>
      <c r="D5775" s="905"/>
      <c r="E5775" s="905"/>
    </row>
    <row r="5776" spans="1:5" ht="20.25">
      <c r="A5776" s="904" t="s">
        <v>6</v>
      </c>
      <c r="B5776" s="907"/>
      <c r="C5776" s="904"/>
      <c r="D5776" s="905"/>
      <c r="E5776" s="905"/>
    </row>
    <row r="5777" spans="1:5" ht="20.25">
      <c r="A5777" s="908" t="s">
        <v>7</v>
      </c>
      <c r="B5777" s="909" t="s">
        <v>8</v>
      </c>
      <c r="C5777" s="883" t="s">
        <v>9</v>
      </c>
      <c r="D5777" s="884"/>
      <c r="E5777" s="908" t="s">
        <v>10</v>
      </c>
    </row>
    <row r="5778" spans="1:5" ht="20.25">
      <c r="A5778" s="910"/>
      <c r="B5778" s="911" t="s">
        <v>11</v>
      </c>
      <c r="C5778" s="908"/>
      <c r="D5778" s="912"/>
      <c r="E5778" s="910" t="s">
        <v>12</v>
      </c>
    </row>
    <row r="5779" spans="1:5" ht="20.25">
      <c r="A5779" s="913"/>
      <c r="B5779" s="914"/>
      <c r="C5779" s="915" t="s">
        <v>13</v>
      </c>
      <c r="D5779" s="916" t="s">
        <v>14</v>
      </c>
      <c r="E5779" s="915"/>
    </row>
    <row r="5780" spans="1:5" ht="20.25">
      <c r="A5780" s="917" t="s">
        <v>471</v>
      </c>
      <c r="B5780" s="885" t="s">
        <v>73</v>
      </c>
      <c r="C5780" s="885" t="s">
        <v>401</v>
      </c>
      <c r="D5780" s="886">
        <v>43220</v>
      </c>
      <c r="E5780" s="890">
        <v>-147913</v>
      </c>
    </row>
    <row r="5781" spans="1:5" ht="20.25">
      <c r="A5781" s="887"/>
      <c r="B5781" s="885" t="s">
        <v>40</v>
      </c>
      <c r="C5781" s="885" t="s">
        <v>17</v>
      </c>
      <c r="D5781" s="886">
        <v>43205</v>
      </c>
      <c r="E5781" s="890">
        <v>8770</v>
      </c>
    </row>
    <row r="5782" spans="1:5" ht="20.25">
      <c r="A5782" s="885"/>
      <c r="B5782" s="885" t="s">
        <v>40</v>
      </c>
      <c r="C5782" s="885" t="s">
        <v>19</v>
      </c>
      <c r="D5782" s="963">
        <v>43250</v>
      </c>
      <c r="E5782" s="889">
        <v>95562</v>
      </c>
    </row>
    <row r="5783" spans="1:5" ht="20.25">
      <c r="A5783" s="887"/>
      <c r="B5783" s="885"/>
      <c r="C5783" s="885"/>
      <c r="D5783" s="886"/>
      <c r="E5783" s="889"/>
    </row>
    <row r="5784" spans="1:5" ht="20.25">
      <c r="A5784" s="887"/>
      <c r="B5784" s="885"/>
      <c r="C5784" s="885"/>
      <c r="D5784" s="886"/>
      <c r="E5784" s="966"/>
    </row>
    <row r="5785" spans="1:5" ht="20.25">
      <c r="A5785" s="887"/>
      <c r="B5785" s="885"/>
      <c r="C5785" s="888"/>
      <c r="D5785" s="886"/>
      <c r="E5785" s="889"/>
    </row>
    <row r="5786" spans="1:5" ht="20.25">
      <c r="A5786" s="887"/>
      <c r="B5786" s="885"/>
      <c r="C5786" s="888"/>
      <c r="D5786" s="963"/>
      <c r="E5786" s="966"/>
    </row>
    <row r="5787" spans="1:5" ht="20.25">
      <c r="A5787" s="887"/>
      <c r="B5787" s="885"/>
      <c r="C5787" s="885"/>
      <c r="D5787" s="886"/>
      <c r="E5787" s="966"/>
    </row>
    <row r="5788" spans="1:5" ht="20.25">
      <c r="A5788" s="885"/>
      <c r="B5788" s="885"/>
      <c r="C5788" s="885"/>
      <c r="D5788" s="886"/>
      <c r="E5788" s="966"/>
    </row>
    <row r="5789" spans="1:5" ht="20.25">
      <c r="A5789" s="887"/>
      <c r="B5789" s="885"/>
      <c r="C5789" s="885"/>
      <c r="D5789" s="886"/>
      <c r="E5789" s="966"/>
    </row>
    <row r="5790" spans="1:5" ht="20.25">
      <c r="A5790" s="887"/>
      <c r="B5790" s="923"/>
      <c r="C5790" s="885"/>
      <c r="D5790" s="1043"/>
      <c r="E5790" s="966"/>
    </row>
    <row r="5791" spans="1:5" ht="20.25">
      <c r="A5791" s="926"/>
      <c r="B5791" s="992"/>
      <c r="C5791" s="885"/>
      <c r="D5791" s="1022"/>
      <c r="E5791" s="966"/>
    </row>
    <row r="5792" spans="1:5" ht="20.25">
      <c r="A5792" s="926"/>
      <c r="B5792" s="885"/>
      <c r="C5792" s="885"/>
      <c r="D5792" s="886"/>
      <c r="E5792" s="889"/>
    </row>
    <row r="5793" spans="1:6" ht="20.25">
      <c r="A5793" s="885"/>
      <c r="B5793" s="885"/>
      <c r="C5793" s="885"/>
      <c r="D5793" s="886"/>
      <c r="E5793" s="889"/>
    </row>
    <row r="5794" spans="1:6" ht="20.25">
      <c r="A5794" s="885"/>
      <c r="B5794" s="885"/>
      <c r="C5794" s="885"/>
      <c r="D5794" s="886"/>
      <c r="E5794" s="889"/>
    </row>
    <row r="5795" spans="1:6" ht="20.25">
      <c r="A5795" s="887"/>
      <c r="B5795" s="885"/>
      <c r="C5795" s="885"/>
      <c r="D5795" s="886"/>
      <c r="E5795" s="966"/>
    </row>
    <row r="5796" spans="1:6" ht="20.25">
      <c r="A5796" s="887"/>
      <c r="B5796" s="885"/>
      <c r="C5796" s="885"/>
      <c r="D5796" s="886"/>
      <c r="E5796" s="966"/>
    </row>
    <row r="5797" spans="1:6" ht="20.25">
      <c r="A5797" s="885"/>
      <c r="B5797" s="885"/>
      <c r="C5797" s="885"/>
      <c r="D5797" s="922"/>
      <c r="E5797" s="966"/>
    </row>
    <row r="5798" spans="1:6" ht="20.25">
      <c r="A5798" s="885"/>
      <c r="B5798" s="885"/>
      <c r="C5798" s="885"/>
      <c r="D5798" s="922"/>
      <c r="E5798" s="1014"/>
    </row>
    <row r="5799" spans="1:6" ht="20.25">
      <c r="A5799" s="885"/>
      <c r="B5799" s="885"/>
      <c r="C5799" s="885"/>
      <c r="D5799" s="922"/>
      <c r="E5799" s="1014"/>
    </row>
    <row r="5800" spans="1:6" ht="20.25">
      <c r="A5800" s="885"/>
      <c r="B5800" s="885"/>
      <c r="C5800" s="885"/>
      <c r="D5800" s="922"/>
      <c r="E5800" s="1014"/>
    </row>
    <row r="5801" spans="1:6" ht="20.25">
      <c r="A5801" s="885"/>
      <c r="B5801" s="885"/>
      <c r="C5801" s="885"/>
      <c r="D5801" s="922"/>
      <c r="E5801" s="1014"/>
    </row>
    <row r="5802" spans="1:6" ht="20.25">
      <c r="A5802" s="885"/>
      <c r="B5802" s="885"/>
      <c r="C5802" s="885"/>
      <c r="D5802" s="922"/>
      <c r="E5802" s="1014"/>
    </row>
    <row r="5803" spans="1:6" ht="20.25">
      <c r="A5803" s="885"/>
      <c r="B5803" s="923"/>
      <c r="C5803" s="885"/>
      <c r="D5803" s="922"/>
      <c r="E5803" s="925"/>
    </row>
    <row r="5804" spans="1:6" ht="20.25">
      <c r="A5804" s="926"/>
      <c r="B5804" s="927"/>
      <c r="C5804" s="926"/>
      <c r="D5804" s="928"/>
      <c r="E5804" s="929"/>
    </row>
    <row r="5805" spans="1:6" ht="20.25">
      <c r="A5805" s="913"/>
      <c r="B5805" s="930"/>
      <c r="C5805" s="913"/>
      <c r="D5805" s="928"/>
      <c r="E5805" s="929"/>
    </row>
    <row r="5806" spans="1:6" ht="20.25">
      <c r="A5806" s="931"/>
      <c r="B5806" s="932"/>
      <c r="C5806" s="1238" t="s">
        <v>801</v>
      </c>
      <c r="D5806" s="1239"/>
      <c r="E5806" s="1090">
        <v>-43581</v>
      </c>
    </row>
    <row r="5807" spans="1:6" ht="20.25">
      <c r="A5807" s="934" t="s">
        <v>23</v>
      </c>
      <c r="B5807" s="932"/>
      <c r="C5807" s="911"/>
      <c r="D5807" s="911"/>
      <c r="E5807" s="1054"/>
      <c r="F5807" s="882"/>
    </row>
    <row r="5808" spans="1:6" ht="20.25">
      <c r="A5808" s="934"/>
      <c r="B5808" s="932"/>
      <c r="C5808" s="911"/>
      <c r="D5808" s="911"/>
      <c r="E5808" s="1054"/>
      <c r="F5808" s="882"/>
    </row>
    <row r="5809" spans="1:6" ht="20.25">
      <c r="A5809" s="902" t="s">
        <v>0</v>
      </c>
      <c r="B5809" s="921"/>
      <c r="C5809" s="921"/>
      <c r="D5809" s="921"/>
      <c r="E5809" s="921"/>
      <c r="F5809" s="882"/>
    </row>
    <row r="5810" spans="1:6" ht="20.25">
      <c r="A5810" s="902" t="s">
        <v>1</v>
      </c>
      <c r="B5810" s="882"/>
      <c r="C5810" s="882"/>
      <c r="D5810" s="882"/>
      <c r="E5810" s="882"/>
      <c r="F5810" s="882"/>
    </row>
    <row r="5812" spans="1:6" ht="20.25">
      <c r="A5812" s="902"/>
      <c r="B5812" s="903"/>
      <c r="C5812" s="902" t="s">
        <v>2</v>
      </c>
      <c r="D5812" s="905"/>
      <c r="E5812" s="905"/>
      <c r="F5812" s="882"/>
    </row>
    <row r="5813" spans="1:6" ht="20.25">
      <c r="A5813" s="902" t="s">
        <v>3</v>
      </c>
      <c r="B5813" s="906"/>
      <c r="C5813" s="903"/>
      <c r="D5813" s="905"/>
      <c r="E5813" s="905"/>
      <c r="F5813" s="882"/>
    </row>
    <row r="5814" spans="1:6" ht="20.25">
      <c r="A5814" s="904"/>
      <c r="B5814" s="906"/>
      <c r="C5814" s="903"/>
      <c r="D5814" s="905"/>
      <c r="E5814" s="905"/>
      <c r="F5814" s="882"/>
    </row>
    <row r="5815" spans="1:6" ht="20.25">
      <c r="A5815" s="904" t="s">
        <v>472</v>
      </c>
      <c r="B5815" s="906"/>
      <c r="C5815" s="903"/>
      <c r="D5815" s="905"/>
      <c r="E5815" s="905"/>
      <c r="F5815" s="882"/>
    </row>
    <row r="5816" spans="1:6" ht="20.25">
      <c r="A5816" s="904" t="s">
        <v>5</v>
      </c>
      <c r="B5816" s="907"/>
      <c r="C5816" s="904"/>
      <c r="D5816" s="905"/>
      <c r="E5816" s="905"/>
      <c r="F5816" s="882"/>
    </row>
    <row r="5817" spans="1:6" ht="20.25">
      <c r="A5817" s="904" t="s">
        <v>6</v>
      </c>
      <c r="B5817" s="907"/>
      <c r="C5817" s="904"/>
      <c r="D5817" s="905"/>
      <c r="E5817" s="905"/>
      <c r="F5817" s="882"/>
    </row>
    <row r="5818" spans="1:6" ht="20.25">
      <c r="A5818" s="908" t="s">
        <v>7</v>
      </c>
      <c r="B5818" s="909" t="s">
        <v>8</v>
      </c>
      <c r="C5818" s="883" t="s">
        <v>9</v>
      </c>
      <c r="D5818" s="884"/>
      <c r="E5818" s="908" t="s">
        <v>10</v>
      </c>
      <c r="F5818" s="882"/>
    </row>
    <row r="5819" spans="1:6" ht="20.25">
      <c r="A5819" s="910"/>
      <c r="B5819" s="911" t="s">
        <v>11</v>
      </c>
      <c r="C5819" s="908"/>
      <c r="D5819" s="912"/>
      <c r="E5819" s="910" t="s">
        <v>12</v>
      </c>
      <c r="F5819" s="882"/>
    </row>
    <row r="5820" spans="1:6" ht="20.25">
      <c r="A5820" s="913"/>
      <c r="B5820" s="914"/>
      <c r="C5820" s="915" t="s">
        <v>13</v>
      </c>
      <c r="D5820" s="916" t="s">
        <v>14</v>
      </c>
      <c r="E5820" s="915"/>
      <c r="F5820" s="882"/>
    </row>
    <row r="5821" spans="1:6" ht="21">
      <c r="A5821" s="917" t="s">
        <v>473</v>
      </c>
      <c r="B5821" s="885" t="s">
        <v>18</v>
      </c>
      <c r="C5821" s="885" t="s">
        <v>19</v>
      </c>
      <c r="D5821" s="963">
        <v>43250</v>
      </c>
      <c r="E5821" s="889">
        <v>195854</v>
      </c>
      <c r="F5821" s="1217" t="s">
        <v>820</v>
      </c>
    </row>
    <row r="5822" spans="1:6" ht="20.25">
      <c r="A5822" s="887"/>
      <c r="B5822" s="885"/>
      <c r="C5822" s="885"/>
      <c r="D5822" s="963"/>
      <c r="E5822" s="889"/>
      <c r="F5822" s="882"/>
    </row>
    <row r="5823" spans="1:6" ht="20.25">
      <c r="A5823" s="885"/>
      <c r="B5823" s="885"/>
      <c r="C5823" s="885"/>
      <c r="D5823" s="963"/>
      <c r="E5823" s="966"/>
    </row>
    <row r="5824" spans="1:6" ht="20.25">
      <c r="A5824" s="887"/>
      <c r="B5824" s="885"/>
      <c r="C5824" s="885"/>
      <c r="D5824" s="886"/>
      <c r="E5824" s="889"/>
    </row>
    <row r="5825" spans="1:5" ht="20.25">
      <c r="A5825" s="887"/>
      <c r="B5825" s="885"/>
      <c r="C5825" s="885"/>
      <c r="D5825" s="963"/>
      <c r="E5825" s="889"/>
    </row>
    <row r="5826" spans="1:5" ht="20.25">
      <c r="A5826" s="887"/>
      <c r="B5826" s="885"/>
      <c r="C5826" s="885"/>
      <c r="D5826" s="886"/>
      <c r="E5826" s="889"/>
    </row>
    <row r="5827" spans="1:5" ht="20.25">
      <c r="A5827" s="887"/>
      <c r="B5827" s="885"/>
      <c r="C5827" s="888"/>
      <c r="D5827" s="886"/>
      <c r="E5827" s="889"/>
    </row>
    <row r="5828" spans="1:5" ht="20.25">
      <c r="A5828" s="887"/>
      <c r="B5828" s="885"/>
      <c r="C5828" s="888"/>
      <c r="D5828" s="963"/>
      <c r="E5828" s="889"/>
    </row>
    <row r="5829" spans="1:5" ht="20.25">
      <c r="A5829" s="887"/>
      <c r="B5829" s="885"/>
      <c r="C5829" s="885"/>
      <c r="D5829" s="886"/>
      <c r="E5829" s="889"/>
    </row>
    <row r="5830" spans="1:5" ht="20.25">
      <c r="A5830" s="885"/>
      <c r="B5830" s="885"/>
      <c r="C5830" s="885"/>
      <c r="D5830" s="886"/>
      <c r="E5830" s="889"/>
    </row>
    <row r="5831" spans="1:5" ht="20.25">
      <c r="A5831" s="887"/>
      <c r="B5831" s="885"/>
      <c r="C5831" s="885"/>
      <c r="D5831" s="886"/>
      <c r="E5831" s="889"/>
    </row>
    <row r="5832" spans="1:5" ht="20.25">
      <c r="A5832" s="887"/>
      <c r="B5832" s="923"/>
      <c r="C5832" s="885"/>
      <c r="D5832" s="956"/>
      <c r="E5832" s="889"/>
    </row>
    <row r="5833" spans="1:5" ht="20.25">
      <c r="A5833" s="926"/>
      <c r="B5833" s="911"/>
      <c r="C5833" s="910"/>
      <c r="D5833" s="1023"/>
      <c r="E5833" s="889"/>
    </row>
    <row r="5834" spans="1:5" ht="20.25">
      <c r="A5834" s="926"/>
      <c r="B5834" s="910"/>
      <c r="C5834" s="910"/>
      <c r="D5834" s="910"/>
      <c r="E5834" s="889"/>
    </row>
    <row r="5835" spans="1:5" ht="20.25">
      <c r="A5835" s="885"/>
      <c r="B5835" s="885"/>
      <c r="C5835" s="885"/>
      <c r="D5835" s="886"/>
      <c r="E5835" s="889"/>
    </row>
    <row r="5836" spans="1:5" ht="20.25">
      <c r="A5836" s="885"/>
      <c r="B5836" s="885"/>
      <c r="C5836" s="885"/>
      <c r="D5836" s="886"/>
      <c r="E5836" s="889"/>
    </row>
    <row r="5837" spans="1:5" ht="20.25">
      <c r="A5837" s="887"/>
      <c r="B5837" s="885"/>
      <c r="C5837" s="885"/>
      <c r="D5837" s="886"/>
      <c r="E5837" s="889"/>
    </row>
    <row r="5838" spans="1:5" ht="20.25">
      <c r="A5838" s="887"/>
      <c r="B5838" s="885"/>
      <c r="C5838" s="885"/>
      <c r="D5838" s="886"/>
      <c r="E5838" s="889"/>
    </row>
    <row r="5839" spans="1:5" ht="20.25">
      <c r="A5839" s="887"/>
      <c r="B5839" s="885"/>
      <c r="C5839" s="885"/>
      <c r="D5839" s="886"/>
      <c r="E5839" s="889"/>
    </row>
    <row r="5840" spans="1:5" ht="20.25">
      <c r="A5840" s="885"/>
      <c r="B5840" s="923"/>
      <c r="C5840" s="885"/>
      <c r="D5840" s="924"/>
      <c r="E5840" s="925"/>
    </row>
    <row r="5841" spans="1:6" ht="20.25">
      <c r="A5841" s="885"/>
      <c r="B5841" s="923"/>
      <c r="C5841" s="885"/>
      <c r="D5841" s="924"/>
      <c r="E5841" s="925"/>
    </row>
    <row r="5842" spans="1:6" ht="20.25">
      <c r="A5842" s="885"/>
      <c r="B5842" s="923"/>
      <c r="C5842" s="885"/>
      <c r="D5842" s="924" t="s">
        <v>29</v>
      </c>
      <c r="E5842" s="925"/>
    </row>
    <row r="5843" spans="1:6" ht="20.25">
      <c r="A5843" s="885"/>
      <c r="B5843" s="923"/>
      <c r="C5843" s="885"/>
      <c r="D5843" s="924"/>
      <c r="E5843" s="925"/>
    </row>
    <row r="5844" spans="1:6" ht="20.25">
      <c r="A5844" s="885"/>
      <c r="B5844" s="923"/>
      <c r="C5844" s="885"/>
      <c r="D5844" s="924"/>
      <c r="E5844" s="925"/>
    </row>
    <row r="5845" spans="1:6" ht="20.25">
      <c r="A5845" s="885"/>
      <c r="B5845" s="923"/>
      <c r="C5845" s="885"/>
      <c r="D5845" s="924"/>
      <c r="E5845" s="925"/>
    </row>
    <row r="5846" spans="1:6" ht="20.25">
      <c r="A5846" s="926"/>
      <c r="B5846" s="927"/>
      <c r="C5846" s="926"/>
      <c r="D5846" s="928"/>
      <c r="E5846" s="929"/>
    </row>
    <row r="5847" spans="1:6" ht="20.25">
      <c r="A5847" s="913"/>
      <c r="B5847" s="930"/>
      <c r="C5847" s="913"/>
      <c r="D5847" s="928"/>
      <c r="E5847" s="929"/>
    </row>
    <row r="5848" spans="1:6" ht="20.25">
      <c r="A5848" s="931"/>
      <c r="B5848" s="932"/>
      <c r="C5848" s="1238" t="s">
        <v>801</v>
      </c>
      <c r="D5848" s="1239"/>
      <c r="E5848" s="1015">
        <v>195854</v>
      </c>
    </row>
    <row r="5849" spans="1:6" ht="20.25">
      <c r="A5849" s="934" t="s">
        <v>23</v>
      </c>
      <c r="B5849" s="932"/>
      <c r="C5849" s="911"/>
      <c r="D5849" s="911"/>
      <c r="E5849" s="1054"/>
    </row>
    <row r="5850" spans="1:6" ht="20.25">
      <c r="A5850" s="902" t="s">
        <v>0</v>
      </c>
      <c r="B5850" s="921"/>
      <c r="C5850" s="921"/>
      <c r="D5850" s="921"/>
      <c r="E5850" s="921"/>
    </row>
    <row r="5851" spans="1:6" ht="20.25">
      <c r="A5851" s="902" t="s">
        <v>1</v>
      </c>
      <c r="B5851" s="882"/>
      <c r="C5851" s="882"/>
      <c r="D5851" s="882"/>
      <c r="E5851" s="882"/>
    </row>
    <row r="5853" spans="1:6" ht="20.25">
      <c r="A5853" s="902"/>
      <c r="B5853" s="903"/>
      <c r="C5853" s="902" t="s">
        <v>2</v>
      </c>
      <c r="D5853" s="905"/>
      <c r="E5853" s="905"/>
    </row>
    <row r="5854" spans="1:6" ht="20.25">
      <c r="A5854" s="902" t="s">
        <v>3</v>
      </c>
      <c r="B5854" s="906"/>
      <c r="C5854" s="903"/>
      <c r="D5854" s="905"/>
      <c r="E5854" s="905"/>
    </row>
    <row r="5855" spans="1:6" ht="20.25">
      <c r="A5855" s="904"/>
      <c r="B5855" s="906"/>
      <c r="C5855" s="903"/>
      <c r="D5855" s="905"/>
      <c r="E5855" s="905"/>
      <c r="F5855" s="882"/>
    </row>
    <row r="5856" spans="1:6" ht="20.25">
      <c r="A5856" s="904" t="s">
        <v>474</v>
      </c>
      <c r="B5856" s="906"/>
      <c r="C5856" s="903"/>
      <c r="D5856" s="905"/>
      <c r="E5856" s="905"/>
      <c r="F5856" s="882"/>
    </row>
    <row r="5857" spans="1:6" ht="20.25">
      <c r="A5857" s="904" t="s">
        <v>5</v>
      </c>
      <c r="B5857" s="907"/>
      <c r="C5857" s="904"/>
      <c r="D5857" s="905"/>
      <c r="E5857" s="905"/>
      <c r="F5857" s="882"/>
    </row>
    <row r="5858" spans="1:6" ht="20.25">
      <c r="A5858" s="904" t="s">
        <v>6</v>
      </c>
      <c r="B5858" s="907"/>
      <c r="C5858" s="904"/>
      <c r="D5858" s="905"/>
      <c r="E5858" s="905"/>
      <c r="F5858" s="882"/>
    </row>
    <row r="5859" spans="1:6" ht="20.25">
      <c r="A5859" s="908" t="s">
        <v>7</v>
      </c>
      <c r="B5859" s="909" t="s">
        <v>8</v>
      </c>
      <c r="C5859" s="883" t="s">
        <v>9</v>
      </c>
      <c r="D5859" s="884"/>
      <c r="E5859" s="908" t="s">
        <v>10</v>
      </c>
      <c r="F5859" s="882"/>
    </row>
    <row r="5860" spans="1:6" ht="20.25">
      <c r="A5860" s="910"/>
      <c r="B5860" s="911" t="s">
        <v>11</v>
      </c>
      <c r="C5860" s="908"/>
      <c r="D5860" s="912"/>
      <c r="E5860" s="910" t="s">
        <v>12</v>
      </c>
      <c r="F5860" s="882"/>
    </row>
    <row r="5861" spans="1:6" ht="20.25">
      <c r="A5861" s="913"/>
      <c r="B5861" s="914"/>
      <c r="C5861" s="915" t="s">
        <v>13</v>
      </c>
      <c r="D5861" s="916" t="s">
        <v>14</v>
      </c>
      <c r="E5861" s="915"/>
      <c r="F5861" s="882"/>
    </row>
    <row r="5862" spans="1:6" ht="21">
      <c r="A5862" s="917" t="s">
        <v>475</v>
      </c>
      <c r="B5862" s="885" t="s">
        <v>18</v>
      </c>
      <c r="C5862" s="885" t="s">
        <v>19</v>
      </c>
      <c r="D5862" s="963">
        <v>43250</v>
      </c>
      <c r="E5862" s="889">
        <v>456748</v>
      </c>
      <c r="F5862" s="1217" t="s">
        <v>820</v>
      </c>
    </row>
    <row r="5863" spans="1:6" ht="20.25">
      <c r="A5863" s="887"/>
      <c r="B5863" s="885"/>
      <c r="C5863" s="885"/>
      <c r="D5863" s="963"/>
      <c r="E5863" s="889"/>
      <c r="F5863" s="882"/>
    </row>
    <row r="5864" spans="1:6" ht="20.25">
      <c r="A5864" s="887"/>
      <c r="B5864" s="885"/>
      <c r="C5864" s="888"/>
      <c r="D5864" s="886"/>
      <c r="E5864" s="889"/>
      <c r="F5864" s="882"/>
    </row>
    <row r="5865" spans="1:6" ht="20.25">
      <c r="A5865" s="887"/>
      <c r="B5865" s="885"/>
      <c r="C5865" s="885"/>
      <c r="D5865" s="886"/>
      <c r="E5865" s="889"/>
      <c r="F5865" s="882"/>
    </row>
    <row r="5866" spans="1:6" ht="20.25">
      <c r="A5866" s="887"/>
      <c r="B5866" s="885"/>
      <c r="C5866" s="888"/>
      <c r="D5866" s="886"/>
      <c r="E5866" s="889"/>
      <c r="F5866" s="882"/>
    </row>
    <row r="5867" spans="1:6" ht="20.25">
      <c r="A5867" s="887"/>
      <c r="B5867" s="885"/>
      <c r="C5867" s="888"/>
      <c r="D5867" s="963"/>
      <c r="E5867" s="889"/>
      <c r="F5867" s="882"/>
    </row>
    <row r="5868" spans="1:6" ht="20.25">
      <c r="A5868" s="887"/>
      <c r="B5868" s="885"/>
      <c r="C5868" s="885"/>
      <c r="D5868" s="886"/>
      <c r="E5868" s="889"/>
      <c r="F5868" s="882"/>
    </row>
    <row r="5869" spans="1:6" ht="20.25">
      <c r="A5869" s="885"/>
      <c r="B5869" s="885"/>
      <c r="C5869" s="885"/>
      <c r="D5869" s="886"/>
      <c r="E5869" s="889"/>
      <c r="F5869" s="882"/>
    </row>
    <row r="5870" spans="1:6" ht="20.25">
      <c r="A5870" s="887"/>
      <c r="B5870" s="885"/>
      <c r="C5870" s="885"/>
      <c r="D5870" s="886"/>
      <c r="E5870" s="889"/>
      <c r="F5870" s="882"/>
    </row>
    <row r="5871" spans="1:6" ht="20.25">
      <c r="A5871" s="887"/>
      <c r="B5871" s="923"/>
      <c r="C5871" s="885"/>
      <c r="D5871" s="956"/>
      <c r="E5871" s="889"/>
    </row>
    <row r="5872" spans="1:6" ht="20.25">
      <c r="A5872" s="926"/>
      <c r="B5872" s="911"/>
      <c r="C5872" s="910"/>
      <c r="D5872" s="1023"/>
      <c r="E5872" s="889"/>
    </row>
    <row r="5873" spans="1:5" ht="20.25">
      <c r="A5873" s="926"/>
      <c r="B5873" s="910"/>
      <c r="C5873" s="910"/>
      <c r="D5873" s="910"/>
      <c r="E5873" s="889"/>
    </row>
    <row r="5874" spans="1:5" ht="20.25">
      <c r="A5874" s="885"/>
      <c r="B5874" s="885"/>
      <c r="C5874" s="885"/>
      <c r="D5874" s="886"/>
      <c r="E5874" s="889"/>
    </row>
    <row r="5875" spans="1:5" ht="20.25">
      <c r="A5875" s="885"/>
      <c r="B5875" s="885"/>
      <c r="C5875" s="885"/>
      <c r="D5875" s="886"/>
      <c r="E5875" s="889"/>
    </row>
    <row r="5876" spans="1:5" ht="20.25">
      <c r="A5876" s="887"/>
      <c r="B5876" s="885"/>
      <c r="C5876" s="885"/>
      <c r="D5876" s="886"/>
      <c r="E5876" s="889"/>
    </row>
    <row r="5877" spans="1:5" ht="20.25">
      <c r="A5877" s="887"/>
      <c r="B5877" s="885"/>
      <c r="C5877" s="885"/>
      <c r="D5877" s="886"/>
      <c r="E5877" s="889"/>
    </row>
    <row r="5878" spans="1:5" ht="20.25">
      <c r="A5878" s="887"/>
      <c r="B5878" s="885"/>
      <c r="C5878" s="885"/>
      <c r="D5878" s="886"/>
      <c r="E5878" s="889"/>
    </row>
    <row r="5879" spans="1:5" ht="20.25">
      <c r="A5879" s="885"/>
      <c r="B5879" s="923"/>
      <c r="C5879" s="885"/>
      <c r="D5879" s="924"/>
      <c r="E5879" s="925"/>
    </row>
    <row r="5880" spans="1:5" ht="20.25">
      <c r="A5880" s="885"/>
      <c r="B5880" s="923"/>
      <c r="C5880" s="885"/>
      <c r="D5880" s="924"/>
      <c r="E5880" s="925"/>
    </row>
    <row r="5881" spans="1:5" ht="20.25">
      <c r="A5881" s="885"/>
      <c r="B5881" s="923"/>
      <c r="C5881" s="885"/>
      <c r="D5881" s="924" t="s">
        <v>29</v>
      </c>
      <c r="E5881" s="925"/>
    </row>
    <row r="5882" spans="1:5" ht="20.25">
      <c r="A5882" s="885"/>
      <c r="B5882" s="923"/>
      <c r="C5882" s="885"/>
      <c r="D5882" s="924"/>
      <c r="E5882" s="925"/>
    </row>
    <row r="5883" spans="1:5" ht="20.25">
      <c r="A5883" s="885"/>
      <c r="B5883" s="923"/>
      <c r="C5883" s="885"/>
      <c r="D5883" s="924"/>
      <c r="E5883" s="925"/>
    </row>
    <row r="5884" spans="1:5" ht="20.25">
      <c r="A5884" s="885"/>
      <c r="B5884" s="923"/>
      <c r="C5884" s="885"/>
      <c r="D5884" s="924"/>
      <c r="E5884" s="925"/>
    </row>
    <row r="5885" spans="1:5" ht="20.25">
      <c r="A5885" s="885"/>
      <c r="B5885" s="923"/>
      <c r="C5885" s="885"/>
      <c r="D5885" s="924"/>
      <c r="E5885" s="925"/>
    </row>
    <row r="5886" spans="1:5" ht="20.25">
      <c r="A5886" s="885"/>
      <c r="B5886" s="923"/>
      <c r="C5886" s="885"/>
      <c r="D5886" s="924"/>
      <c r="E5886" s="925"/>
    </row>
    <row r="5887" spans="1:5" ht="20.25">
      <c r="A5887" s="926"/>
      <c r="B5887" s="927"/>
      <c r="C5887" s="926"/>
      <c r="D5887" s="928"/>
      <c r="E5887" s="929"/>
    </row>
    <row r="5888" spans="1:5" ht="20.25">
      <c r="A5888" s="913"/>
      <c r="B5888" s="930"/>
      <c r="C5888" s="913"/>
      <c r="D5888" s="928"/>
      <c r="E5888" s="929"/>
    </row>
    <row r="5889" spans="1:6" ht="20.25">
      <c r="A5889" s="931"/>
      <c r="B5889" s="932"/>
      <c r="C5889" s="1238" t="s">
        <v>801</v>
      </c>
      <c r="D5889" s="1239"/>
      <c r="E5889" s="1015">
        <v>456748</v>
      </c>
    </row>
    <row r="5890" spans="1:6" ht="20.25">
      <c r="A5890" s="934" t="s">
        <v>23</v>
      </c>
      <c r="B5890" s="932"/>
      <c r="C5890" s="911"/>
      <c r="D5890" s="911"/>
      <c r="E5890" s="1054"/>
    </row>
    <row r="5891" spans="1:6" ht="20.25">
      <c r="A5891" s="902" t="s">
        <v>0</v>
      </c>
      <c r="B5891" s="921"/>
      <c r="C5891" s="921"/>
      <c r="D5891" s="921"/>
      <c r="E5891" s="921"/>
    </row>
    <row r="5892" spans="1:6" ht="20.25">
      <c r="A5892" s="902" t="s">
        <v>1</v>
      </c>
      <c r="B5892" s="882"/>
      <c r="C5892" s="882"/>
      <c r="D5892" s="882"/>
      <c r="E5892" s="882"/>
    </row>
    <row r="5893" spans="1:6" ht="20.25">
      <c r="A5893" s="902"/>
      <c r="B5893" s="906"/>
      <c r="C5893" s="903"/>
      <c r="D5893" s="905"/>
      <c r="E5893" s="905"/>
    </row>
    <row r="5894" spans="1:6" ht="20.25">
      <c r="A5894" s="902"/>
      <c r="B5894" s="903"/>
      <c r="C5894" s="902" t="s">
        <v>2</v>
      </c>
      <c r="D5894" s="905"/>
      <c r="E5894" s="905"/>
    </row>
    <row r="5895" spans="1:6" ht="20.25">
      <c r="A5895" s="902" t="s">
        <v>3</v>
      </c>
      <c r="B5895" s="906"/>
      <c r="C5895" s="903"/>
      <c r="D5895" s="905"/>
      <c r="E5895" s="905"/>
    </row>
    <row r="5896" spans="1:6" ht="20.25">
      <c r="A5896" s="904"/>
      <c r="B5896" s="906"/>
      <c r="C5896" s="903"/>
      <c r="D5896" s="905"/>
      <c r="E5896" s="905"/>
    </row>
    <row r="5897" spans="1:6" ht="20.25">
      <c r="A5897" s="904" t="s">
        <v>476</v>
      </c>
      <c r="B5897" s="906"/>
      <c r="C5897" s="903"/>
      <c r="D5897" s="905"/>
      <c r="E5897" s="905"/>
    </row>
    <row r="5898" spans="1:6" ht="20.25">
      <c r="A5898" s="904" t="s">
        <v>5</v>
      </c>
      <c r="B5898" s="907"/>
      <c r="C5898" s="904"/>
      <c r="D5898" s="905"/>
      <c r="E5898" s="905"/>
    </row>
    <row r="5899" spans="1:6" ht="20.25">
      <c r="A5899" s="904" t="s">
        <v>6</v>
      </c>
      <c r="B5899" s="907"/>
      <c r="C5899" s="904"/>
      <c r="D5899" s="905"/>
      <c r="E5899" s="905"/>
    </row>
    <row r="5900" spans="1:6" ht="20.25">
      <c r="A5900" s="908" t="s">
        <v>7</v>
      </c>
      <c r="B5900" s="909" t="s">
        <v>8</v>
      </c>
      <c r="C5900" s="883" t="s">
        <v>9</v>
      </c>
      <c r="D5900" s="884"/>
      <c r="E5900" s="908" t="s">
        <v>10</v>
      </c>
    </row>
    <row r="5901" spans="1:6" ht="20.25">
      <c r="A5901" s="910"/>
      <c r="B5901" s="911" t="s">
        <v>11</v>
      </c>
      <c r="C5901" s="908"/>
      <c r="D5901" s="912"/>
      <c r="E5901" s="910" t="s">
        <v>12</v>
      </c>
    </row>
    <row r="5902" spans="1:6" ht="20.25">
      <c r="A5902" s="913"/>
      <c r="B5902" s="914"/>
      <c r="C5902" s="915" t="s">
        <v>13</v>
      </c>
      <c r="D5902" s="916" t="s">
        <v>14</v>
      </c>
      <c r="E5902" s="915"/>
    </row>
    <row r="5903" spans="1:6" ht="20.25">
      <c r="A5903" s="917" t="s">
        <v>477</v>
      </c>
      <c r="B5903" s="885" t="s">
        <v>551</v>
      </c>
      <c r="C5903" s="885" t="s">
        <v>19</v>
      </c>
      <c r="D5903" s="963">
        <v>42643</v>
      </c>
      <c r="E5903" s="889">
        <v>40344</v>
      </c>
      <c r="F5903" s="882"/>
    </row>
    <row r="5904" spans="1:6" ht="20.25">
      <c r="A5904" s="885"/>
      <c r="B5904" s="885" t="s">
        <v>478</v>
      </c>
      <c r="C5904" s="885" t="s">
        <v>479</v>
      </c>
      <c r="D5904" s="963">
        <v>42916</v>
      </c>
      <c r="E5904" s="966">
        <v>-2000</v>
      </c>
      <c r="F5904" s="882"/>
    </row>
    <row r="5905" spans="1:6" ht="21">
      <c r="A5905" s="887"/>
      <c r="B5905" s="885" t="s">
        <v>73</v>
      </c>
      <c r="C5905" s="885" t="s">
        <v>757</v>
      </c>
      <c r="D5905" s="886">
        <v>43190</v>
      </c>
      <c r="E5905" s="890">
        <v>-723068</v>
      </c>
      <c r="F5905" s="1217" t="s">
        <v>816</v>
      </c>
    </row>
    <row r="5906" spans="1:6" ht="21">
      <c r="A5906" s="887"/>
      <c r="B5906" s="885" t="s">
        <v>18</v>
      </c>
      <c r="C5906" s="885" t="s">
        <v>479</v>
      </c>
      <c r="D5906" s="886">
        <v>43250</v>
      </c>
      <c r="E5906" s="889">
        <v>240131</v>
      </c>
      <c r="F5906" s="1217" t="s">
        <v>820</v>
      </c>
    </row>
    <row r="5907" spans="1:6" ht="20.25">
      <c r="A5907" s="887"/>
      <c r="B5907" s="885"/>
      <c r="C5907" s="885"/>
      <c r="D5907" s="886"/>
      <c r="E5907" s="889"/>
      <c r="F5907" s="882"/>
    </row>
    <row r="5908" spans="1:6" ht="20.25">
      <c r="A5908" s="887"/>
      <c r="B5908" s="885"/>
      <c r="C5908" s="888"/>
      <c r="D5908" s="886"/>
      <c r="E5908" s="889"/>
      <c r="F5908" s="882"/>
    </row>
    <row r="5909" spans="1:6" ht="20.25">
      <c r="A5909" s="887"/>
      <c r="B5909" s="885"/>
      <c r="C5909" s="888"/>
      <c r="D5909" s="963"/>
      <c r="E5909" s="889"/>
      <c r="F5909" s="882"/>
    </row>
    <row r="5910" spans="1:6" ht="20.25">
      <c r="A5910" s="887"/>
      <c r="B5910" s="885"/>
      <c r="C5910" s="885"/>
      <c r="D5910" s="886"/>
      <c r="E5910" s="889"/>
      <c r="F5910" s="882"/>
    </row>
    <row r="5911" spans="1:6" ht="20.25">
      <c r="A5911" s="885"/>
      <c r="B5911" s="885"/>
      <c r="C5911" s="885"/>
      <c r="D5911" s="886"/>
      <c r="E5911" s="889"/>
      <c r="F5911" s="882"/>
    </row>
    <row r="5912" spans="1:6" ht="20.25">
      <c r="A5912" s="887"/>
      <c r="B5912" s="885"/>
      <c r="C5912" s="885"/>
      <c r="D5912" s="886"/>
      <c r="E5912" s="889"/>
      <c r="F5912" s="882"/>
    </row>
    <row r="5913" spans="1:6" ht="20.25">
      <c r="A5913" s="887"/>
      <c r="B5913" s="923"/>
      <c r="C5913" s="885"/>
      <c r="D5913" s="956"/>
      <c r="E5913" s="889"/>
      <c r="F5913" s="882"/>
    </row>
    <row r="5914" spans="1:6" ht="20.25">
      <c r="A5914" s="926"/>
      <c r="B5914" s="911"/>
      <c r="C5914" s="910"/>
      <c r="D5914" s="1023"/>
      <c r="E5914" s="889"/>
      <c r="F5914" s="882"/>
    </row>
    <row r="5915" spans="1:6" ht="20.25">
      <c r="A5915" s="926"/>
      <c r="B5915" s="910"/>
      <c r="C5915" s="910"/>
      <c r="D5915" s="910"/>
      <c r="E5915" s="889"/>
      <c r="F5915" s="882"/>
    </row>
    <row r="5916" spans="1:6" ht="20.25">
      <c r="A5916" s="885"/>
      <c r="B5916" s="885"/>
      <c r="C5916" s="885"/>
      <c r="D5916" s="886"/>
      <c r="E5916" s="889"/>
      <c r="F5916" s="882"/>
    </row>
    <row r="5917" spans="1:6" ht="20.25">
      <c r="A5917" s="885"/>
      <c r="B5917" s="885"/>
      <c r="C5917" s="885"/>
      <c r="D5917" s="886"/>
      <c r="E5917" s="889"/>
      <c r="F5917" s="882"/>
    </row>
    <row r="5918" spans="1:6" ht="20.25">
      <c r="A5918" s="887"/>
      <c r="B5918" s="885"/>
      <c r="C5918" s="885"/>
      <c r="D5918" s="886"/>
      <c r="E5918" s="889"/>
      <c r="F5918" s="882"/>
    </row>
    <row r="5919" spans="1:6" ht="20.25">
      <c r="A5919" s="887"/>
      <c r="B5919" s="885"/>
      <c r="C5919" s="885"/>
      <c r="D5919" s="886"/>
      <c r="E5919" s="889"/>
    </row>
    <row r="5920" spans="1:6" ht="20.25">
      <c r="A5920" s="887"/>
      <c r="B5920" s="885"/>
      <c r="C5920" s="885"/>
      <c r="D5920" s="886"/>
      <c r="E5920" s="889"/>
    </row>
    <row r="5921" spans="1:5" ht="20.25">
      <c r="A5921" s="885"/>
      <c r="B5921" s="923"/>
      <c r="C5921" s="885"/>
      <c r="D5921" s="924"/>
      <c r="E5921" s="925"/>
    </row>
    <row r="5922" spans="1:5" ht="20.25">
      <c r="A5922" s="885"/>
      <c r="B5922" s="923"/>
      <c r="C5922" s="885"/>
      <c r="D5922" s="924"/>
      <c r="E5922" s="925"/>
    </row>
    <row r="5923" spans="1:5" ht="20.25">
      <c r="A5923" s="885"/>
      <c r="B5923" s="923"/>
      <c r="C5923" s="885"/>
      <c r="D5923" s="924"/>
      <c r="E5923" s="925"/>
    </row>
    <row r="5924" spans="1:5" ht="20.25">
      <c r="A5924" s="885"/>
      <c r="B5924" s="923"/>
      <c r="C5924" s="885"/>
      <c r="D5924" s="924"/>
      <c r="E5924" s="925"/>
    </row>
    <row r="5925" spans="1:5" ht="20.25">
      <c r="A5925" s="885"/>
      <c r="B5925" s="923"/>
      <c r="C5925" s="885"/>
      <c r="D5925" s="924"/>
      <c r="E5925" s="925"/>
    </row>
    <row r="5926" spans="1:5" ht="20.25">
      <c r="A5926" s="885"/>
      <c r="B5926" s="923"/>
      <c r="C5926" s="885"/>
      <c r="D5926" s="924" t="s">
        <v>29</v>
      </c>
      <c r="E5926" s="925"/>
    </row>
    <row r="5927" spans="1:5" ht="20.25">
      <c r="A5927" s="885"/>
      <c r="B5927" s="923"/>
      <c r="C5927" s="885"/>
      <c r="D5927" s="924"/>
      <c r="E5927" s="925"/>
    </row>
    <row r="5928" spans="1:5" ht="20.25">
      <c r="A5928" s="926"/>
      <c r="B5928" s="927"/>
      <c r="C5928" s="926"/>
      <c r="D5928" s="928"/>
      <c r="E5928" s="929"/>
    </row>
    <row r="5929" spans="1:5" ht="20.25">
      <c r="A5929" s="913"/>
      <c r="B5929" s="930"/>
      <c r="C5929" s="913"/>
      <c r="D5929" s="928"/>
      <c r="E5929" s="929"/>
    </row>
    <row r="5930" spans="1:5" ht="20.25">
      <c r="A5930" s="931"/>
      <c r="B5930" s="932"/>
      <c r="C5930" s="1238" t="s">
        <v>801</v>
      </c>
      <c r="D5930" s="1239"/>
      <c r="E5930" s="1015">
        <v>-444593</v>
      </c>
    </row>
    <row r="5931" spans="1:5" ht="20.25">
      <c r="A5931" s="934" t="s">
        <v>23</v>
      </c>
      <c r="B5931" s="932"/>
      <c r="C5931" s="911"/>
      <c r="D5931" s="911"/>
      <c r="E5931" s="1054"/>
    </row>
    <row r="5932" spans="1:5" ht="20.25">
      <c r="A5932" s="902" t="s">
        <v>0</v>
      </c>
      <c r="B5932" s="921"/>
      <c r="C5932" s="921"/>
      <c r="D5932" s="921"/>
      <c r="E5932" s="921"/>
    </row>
    <row r="5933" spans="1:5" ht="20.25">
      <c r="A5933" s="902" t="s">
        <v>1</v>
      </c>
      <c r="B5933" s="882"/>
      <c r="C5933" s="882"/>
      <c r="D5933" s="882"/>
      <c r="E5933" s="882"/>
    </row>
    <row r="5936" spans="1:5" ht="20.25">
      <c r="A5936" s="902"/>
      <c r="B5936" s="903"/>
      <c r="C5936" s="902" t="s">
        <v>2</v>
      </c>
      <c r="D5936" s="905"/>
      <c r="E5936" s="905"/>
    </row>
    <row r="5937" spans="1:5" ht="20.25">
      <c r="A5937" s="902" t="s">
        <v>3</v>
      </c>
      <c r="B5937" s="906"/>
      <c r="C5937" s="903"/>
      <c r="D5937" s="905"/>
      <c r="E5937" s="905"/>
    </row>
    <row r="5938" spans="1:5" ht="20.25">
      <c r="A5938" s="904" t="s">
        <v>480</v>
      </c>
      <c r="B5938" s="906"/>
      <c r="C5938" s="903"/>
      <c r="D5938" s="905"/>
      <c r="E5938" s="905"/>
    </row>
    <row r="5939" spans="1:5" ht="20.25">
      <c r="A5939" s="904" t="s">
        <v>5</v>
      </c>
      <c r="B5939" s="907"/>
      <c r="C5939" s="904"/>
      <c r="D5939" s="905"/>
      <c r="E5939" s="905"/>
    </row>
    <row r="5940" spans="1:5" ht="20.25">
      <c r="A5940" s="904" t="s">
        <v>6</v>
      </c>
      <c r="B5940" s="907"/>
      <c r="C5940" s="904"/>
      <c r="D5940" s="905"/>
      <c r="E5940" s="905"/>
    </row>
    <row r="5941" spans="1:5" ht="20.25">
      <c r="A5941" s="908" t="s">
        <v>7</v>
      </c>
      <c r="B5941" s="909" t="s">
        <v>8</v>
      </c>
      <c r="C5941" s="883" t="s">
        <v>9</v>
      </c>
      <c r="D5941" s="884"/>
      <c r="E5941" s="908" t="s">
        <v>10</v>
      </c>
    </row>
    <row r="5942" spans="1:5" ht="20.25">
      <c r="A5942" s="910"/>
      <c r="B5942" s="911" t="s">
        <v>11</v>
      </c>
      <c r="C5942" s="908"/>
      <c r="D5942" s="912"/>
      <c r="E5942" s="910" t="s">
        <v>12</v>
      </c>
    </row>
    <row r="5943" spans="1:5" ht="20.25">
      <c r="A5943" s="913"/>
      <c r="B5943" s="914"/>
      <c r="C5943" s="915" t="s">
        <v>13</v>
      </c>
      <c r="D5943" s="916" t="s">
        <v>14</v>
      </c>
      <c r="E5943" s="915"/>
    </row>
    <row r="5944" spans="1:5" ht="20.25">
      <c r="A5944" s="917" t="s">
        <v>481</v>
      </c>
      <c r="B5944" s="885" t="s">
        <v>18</v>
      </c>
      <c r="C5944" s="885" t="s">
        <v>19</v>
      </c>
      <c r="D5944" s="886">
        <v>43190</v>
      </c>
      <c r="E5944" s="890">
        <v>476681</v>
      </c>
    </row>
    <row r="5945" spans="1:5" ht="20.25">
      <c r="A5945" s="887"/>
      <c r="B5945" s="885"/>
      <c r="C5945" s="885"/>
      <c r="D5945" s="886"/>
      <c r="E5945" s="889">
        <v>-10</v>
      </c>
    </row>
    <row r="5946" spans="1:5" ht="20.25">
      <c r="A5946" s="887"/>
      <c r="B5946" s="885"/>
      <c r="C5946" s="885"/>
      <c r="D5946" s="886"/>
      <c r="E5946" s="889"/>
    </row>
    <row r="5947" spans="1:5" ht="20.25">
      <c r="A5947" s="887"/>
      <c r="B5947" s="885" t="s">
        <v>482</v>
      </c>
      <c r="C5947" s="888"/>
      <c r="D5947" s="886"/>
      <c r="E5947" s="889"/>
    </row>
    <row r="5948" spans="1:5" ht="20.25">
      <c r="A5948" s="887"/>
      <c r="B5948" s="885"/>
      <c r="C5948" s="888"/>
      <c r="D5948" s="886"/>
      <c r="E5948" s="889"/>
    </row>
    <row r="5949" spans="1:5" ht="20.25">
      <c r="A5949" s="887"/>
      <c r="B5949" s="885"/>
      <c r="C5949" s="888"/>
      <c r="D5949" s="886"/>
      <c r="E5949" s="889"/>
    </row>
    <row r="5950" spans="1:5" ht="20.25">
      <c r="A5950" s="887"/>
      <c r="B5950" s="885"/>
      <c r="C5950" s="888"/>
      <c r="D5950" s="963"/>
      <c r="E5950" s="889"/>
    </row>
    <row r="5951" spans="1:5" ht="20.25">
      <c r="A5951" s="887"/>
      <c r="B5951" s="885"/>
      <c r="C5951" s="885"/>
      <c r="D5951" s="886"/>
      <c r="E5951" s="889"/>
    </row>
    <row r="5952" spans="1:5" ht="20.25">
      <c r="A5952" s="885"/>
      <c r="B5952" s="885"/>
      <c r="C5952" s="885"/>
      <c r="D5952" s="886"/>
      <c r="E5952" s="889"/>
    </row>
    <row r="5953" spans="1:5" ht="20.25">
      <c r="A5953" s="887"/>
      <c r="B5953" s="885"/>
      <c r="C5953" s="885"/>
      <c r="D5953" s="886"/>
      <c r="E5953" s="889"/>
    </row>
    <row r="5954" spans="1:5" ht="20.25">
      <c r="A5954" s="887"/>
      <c r="B5954" s="923"/>
      <c r="C5954" s="885"/>
      <c r="D5954" s="956"/>
      <c r="E5954" s="889"/>
    </row>
    <row r="5955" spans="1:5" ht="20.25">
      <c r="A5955" s="926"/>
      <c r="B5955" s="911"/>
      <c r="C5955" s="910"/>
      <c r="D5955" s="1023"/>
      <c r="E5955" s="889"/>
    </row>
    <row r="5956" spans="1:5" ht="20.25">
      <c r="A5956" s="926"/>
      <c r="B5956" s="910"/>
      <c r="C5956" s="910"/>
      <c r="D5956" s="910"/>
      <c r="E5956" s="889"/>
    </row>
    <row r="5957" spans="1:5" ht="20.25">
      <c r="A5957" s="885"/>
      <c r="B5957" s="885"/>
      <c r="C5957" s="885"/>
      <c r="D5957" s="886"/>
      <c r="E5957" s="889"/>
    </row>
    <row r="5958" spans="1:5" ht="20.25">
      <c r="A5958" s="885"/>
      <c r="B5958" s="885"/>
      <c r="C5958" s="885"/>
      <c r="D5958" s="886"/>
      <c r="E5958" s="889"/>
    </row>
    <row r="5959" spans="1:5" ht="20.25">
      <c r="A5959" s="887"/>
      <c r="B5959" s="885"/>
      <c r="C5959" s="885"/>
      <c r="D5959" s="886"/>
      <c r="E5959" s="889"/>
    </row>
    <row r="5960" spans="1:5" ht="20.25">
      <c r="A5960" s="887"/>
      <c r="B5960" s="885"/>
      <c r="C5960" s="885"/>
      <c r="D5960" s="886"/>
      <c r="E5960" s="889"/>
    </row>
    <row r="5961" spans="1:5" ht="20.25">
      <c r="A5961" s="887"/>
      <c r="B5961" s="885"/>
      <c r="C5961" s="885"/>
      <c r="D5961" s="886"/>
      <c r="E5961" s="889"/>
    </row>
    <row r="5962" spans="1:5" ht="20.25">
      <c r="A5962" s="885"/>
      <c r="B5962" s="923"/>
      <c r="C5962" s="885"/>
      <c r="D5962" s="924"/>
      <c r="E5962" s="925"/>
    </row>
    <row r="5963" spans="1:5" ht="20.25">
      <c r="A5963" s="885"/>
      <c r="B5963" s="923"/>
      <c r="C5963" s="885"/>
      <c r="D5963" s="924"/>
      <c r="E5963" s="925"/>
    </row>
    <row r="5964" spans="1:5" ht="20.25">
      <c r="A5964" s="885"/>
      <c r="B5964" s="923"/>
      <c r="C5964" s="885"/>
      <c r="D5964" s="924"/>
      <c r="E5964" s="925"/>
    </row>
    <row r="5965" spans="1:5" ht="20.25">
      <c r="A5965" s="885"/>
      <c r="B5965" s="923"/>
      <c r="C5965" s="885"/>
      <c r="D5965" s="924"/>
      <c r="E5965" s="925"/>
    </row>
    <row r="5966" spans="1:5" ht="20.25">
      <c r="A5966" s="885"/>
      <c r="B5966" s="923"/>
      <c r="C5966" s="885"/>
      <c r="D5966" s="924"/>
      <c r="E5966" s="925"/>
    </row>
    <row r="5967" spans="1:5" ht="20.25">
      <c r="A5967" s="885"/>
      <c r="B5967" s="923"/>
      <c r="C5967" s="885"/>
      <c r="D5967" s="924" t="s">
        <v>29</v>
      </c>
      <c r="E5967" s="925"/>
    </row>
    <row r="5968" spans="1:5" ht="20.25">
      <c r="A5968" s="885"/>
      <c r="B5968" s="923"/>
      <c r="C5968" s="885"/>
      <c r="D5968" s="924"/>
      <c r="E5968" s="925"/>
    </row>
    <row r="5969" spans="1:6" ht="20.25">
      <c r="A5969" s="926"/>
      <c r="B5969" s="927"/>
      <c r="C5969" s="926"/>
      <c r="D5969" s="928"/>
      <c r="E5969" s="929"/>
    </row>
    <row r="5970" spans="1:6" ht="20.25">
      <c r="A5970" s="913"/>
      <c r="B5970" s="930"/>
      <c r="C5970" s="913"/>
      <c r="D5970" s="928"/>
      <c r="E5970" s="929"/>
    </row>
    <row r="5971" spans="1:6" ht="20.25">
      <c r="A5971" s="931"/>
      <c r="B5971" s="932"/>
      <c r="C5971" s="1238" t="s">
        <v>801</v>
      </c>
      <c r="D5971" s="1239"/>
      <c r="E5971" s="1015">
        <v>476671</v>
      </c>
    </row>
    <row r="5972" spans="1:6" ht="20.25">
      <c r="A5972" s="934" t="s">
        <v>23</v>
      </c>
      <c r="B5972" s="932"/>
      <c r="C5972" s="911"/>
      <c r="D5972" s="911"/>
      <c r="E5972" s="1054"/>
    </row>
    <row r="5973" spans="1:6" ht="20.25">
      <c r="A5973" s="902" t="s">
        <v>0</v>
      </c>
      <c r="B5973" s="921"/>
      <c r="C5973" s="921"/>
      <c r="D5973" s="921"/>
      <c r="E5973" s="921"/>
    </row>
    <row r="5974" spans="1:6" ht="20.25">
      <c r="A5974" s="902" t="s">
        <v>1</v>
      </c>
      <c r="B5974" s="882"/>
      <c r="C5974" s="882"/>
      <c r="D5974" s="882"/>
      <c r="E5974" s="882"/>
    </row>
    <row r="5976" spans="1:6" ht="20.25">
      <c r="A5976" s="902"/>
      <c r="B5976" s="903"/>
      <c r="C5976" s="902" t="s">
        <v>2</v>
      </c>
      <c r="D5976" s="905"/>
      <c r="E5976" s="905"/>
    </row>
    <row r="5977" spans="1:6" ht="20.25">
      <c r="A5977" s="902" t="s">
        <v>3</v>
      </c>
      <c r="B5977" s="906"/>
      <c r="C5977" s="903"/>
      <c r="D5977" s="905"/>
      <c r="E5977" s="905"/>
    </row>
    <row r="5978" spans="1:6" ht="20.25">
      <c r="A5978" s="904"/>
      <c r="B5978" s="906"/>
      <c r="C5978" s="903"/>
      <c r="D5978" s="905"/>
      <c r="E5978" s="905"/>
    </row>
    <row r="5979" spans="1:6" ht="20.25">
      <c r="A5979" s="904" t="s">
        <v>483</v>
      </c>
      <c r="B5979" s="906"/>
      <c r="C5979" s="903"/>
      <c r="D5979" s="905"/>
      <c r="E5979" s="905"/>
    </row>
    <row r="5980" spans="1:6" ht="20.25">
      <c r="A5980" s="904" t="s">
        <v>5</v>
      </c>
      <c r="B5980" s="907"/>
      <c r="C5980" s="904"/>
      <c r="D5980" s="905"/>
      <c r="E5980" s="905"/>
    </row>
    <row r="5981" spans="1:6" ht="20.25">
      <c r="A5981" s="904" t="s">
        <v>6</v>
      </c>
      <c r="B5981" s="907"/>
      <c r="C5981" s="904"/>
      <c r="D5981" s="905"/>
      <c r="E5981" s="905"/>
    </row>
    <row r="5982" spans="1:6" ht="20.25">
      <c r="A5982" s="908" t="s">
        <v>7</v>
      </c>
      <c r="B5982" s="909" t="s">
        <v>8</v>
      </c>
      <c r="C5982" s="883" t="s">
        <v>9</v>
      </c>
      <c r="D5982" s="884"/>
      <c r="E5982" s="908" t="s">
        <v>10</v>
      </c>
    </row>
    <row r="5983" spans="1:6" ht="20.25">
      <c r="A5983" s="910"/>
      <c r="B5983" s="911" t="s">
        <v>11</v>
      </c>
      <c r="C5983" s="908"/>
      <c r="D5983" s="912"/>
      <c r="E5983" s="910" t="s">
        <v>12</v>
      </c>
      <c r="F5983" s="882"/>
    </row>
    <row r="5984" spans="1:6" ht="20.25">
      <c r="A5984" s="913"/>
      <c r="B5984" s="914"/>
      <c r="C5984" s="915" t="s">
        <v>13</v>
      </c>
      <c r="D5984" s="916" t="s">
        <v>14</v>
      </c>
      <c r="E5984" s="915"/>
      <c r="F5984" s="882"/>
    </row>
    <row r="5985" spans="1:6" ht="20.25">
      <c r="A5985" s="972" t="s">
        <v>484</v>
      </c>
      <c r="B5985" s="885" t="s">
        <v>36</v>
      </c>
      <c r="C5985" s="885" t="s">
        <v>17</v>
      </c>
      <c r="D5985" s="963">
        <v>42505</v>
      </c>
      <c r="E5985" s="966">
        <v>-129336</v>
      </c>
      <c r="F5985" s="882"/>
    </row>
    <row r="5986" spans="1:6" ht="20.25">
      <c r="A5986" s="1005"/>
      <c r="B5986" s="885" t="s">
        <v>485</v>
      </c>
      <c r="C5986" s="888" t="s">
        <v>17</v>
      </c>
      <c r="D5986" s="886">
        <v>42840</v>
      </c>
      <c r="E5986" s="889">
        <v>5254</v>
      </c>
      <c r="F5986" s="882"/>
    </row>
    <row r="5987" spans="1:6" ht="20.25">
      <c r="A5987" s="1005"/>
      <c r="B5987" s="885" t="s">
        <v>486</v>
      </c>
      <c r="C5987" s="885"/>
      <c r="D5987" s="886">
        <v>42855</v>
      </c>
      <c r="E5987" s="889">
        <v>-12931</v>
      </c>
      <c r="F5987" s="882"/>
    </row>
    <row r="5988" spans="1:6" ht="20.25">
      <c r="A5988" s="1005"/>
      <c r="B5988" s="885" t="s">
        <v>21</v>
      </c>
      <c r="C5988" s="885" t="s">
        <v>17</v>
      </c>
      <c r="D5988" s="886">
        <v>43023</v>
      </c>
      <c r="E5988" s="889">
        <v>12375</v>
      </c>
      <c r="F5988" s="882"/>
    </row>
    <row r="5989" spans="1:6" ht="20.25">
      <c r="A5989" s="927"/>
      <c r="B5989" s="885" t="s">
        <v>36</v>
      </c>
      <c r="C5989" s="885"/>
      <c r="D5989" s="886">
        <v>43069</v>
      </c>
      <c r="E5989" s="966">
        <v>-7700</v>
      </c>
      <c r="F5989" s="882"/>
    </row>
    <row r="5990" spans="1:6" ht="20.25">
      <c r="A5990" s="927"/>
      <c r="B5990" s="885" t="s">
        <v>40</v>
      </c>
      <c r="C5990" s="885" t="s">
        <v>17</v>
      </c>
      <c r="D5990" s="886">
        <v>43174</v>
      </c>
      <c r="E5990" s="889">
        <v>827811</v>
      </c>
      <c r="F5990" s="882"/>
    </row>
    <row r="5991" spans="1:6" ht="20.25">
      <c r="A5991" s="1005"/>
      <c r="B5991" s="885" t="s">
        <v>73</v>
      </c>
      <c r="C5991" s="885" t="s">
        <v>753</v>
      </c>
      <c r="D5991" s="886">
        <v>43190</v>
      </c>
      <c r="E5991" s="966">
        <v>-824611</v>
      </c>
      <c r="F5991" s="882"/>
    </row>
    <row r="5992" spans="1:6" ht="21">
      <c r="A5992" s="923"/>
      <c r="B5992" s="885" t="s">
        <v>40</v>
      </c>
      <c r="C5992" s="885" t="s">
        <v>17</v>
      </c>
      <c r="D5992" s="886">
        <v>43205</v>
      </c>
      <c r="E5992" s="889">
        <v>984092</v>
      </c>
      <c r="F5992" s="1217">
        <v>419400</v>
      </c>
    </row>
    <row r="5993" spans="1:6" ht="21">
      <c r="A5993" s="1005"/>
      <c r="B5993" s="885" t="s">
        <v>40</v>
      </c>
      <c r="C5993" s="885" t="s">
        <v>19</v>
      </c>
      <c r="D5993" s="886">
        <v>43220</v>
      </c>
      <c r="E5993" s="890">
        <v>1785672</v>
      </c>
      <c r="F5993" s="1217">
        <v>3692</v>
      </c>
    </row>
    <row r="5994" spans="1:6" ht="21">
      <c r="A5994" s="1005"/>
      <c r="B5994" s="885" t="s">
        <v>40</v>
      </c>
      <c r="C5994" s="885" t="s">
        <v>19</v>
      </c>
      <c r="D5994" s="886">
        <v>43250</v>
      </c>
      <c r="E5994" s="889">
        <v>985509</v>
      </c>
      <c r="F5994" s="1217" t="s">
        <v>820</v>
      </c>
    </row>
    <row r="5995" spans="1:6" ht="20.25">
      <c r="A5995" s="1005"/>
      <c r="B5995" s="885"/>
      <c r="C5995" s="885"/>
      <c r="D5995" s="886"/>
      <c r="E5995" s="889"/>
      <c r="F5995" s="882"/>
    </row>
    <row r="5996" spans="1:6" ht="20.25">
      <c r="A5996" s="1005"/>
      <c r="B5996" s="885"/>
      <c r="C5996" s="885"/>
      <c r="D5996" s="886"/>
      <c r="E5996" s="889"/>
      <c r="F5996" s="882"/>
    </row>
    <row r="5997" spans="1:6" ht="20.25">
      <c r="A5997" s="1005"/>
      <c r="B5997" s="885"/>
      <c r="C5997" s="885"/>
      <c r="D5997" s="886"/>
      <c r="E5997" s="889"/>
      <c r="F5997" s="882"/>
    </row>
    <row r="5998" spans="1:6" ht="20.25">
      <c r="A5998" s="1005"/>
      <c r="B5998" s="885"/>
      <c r="C5998" s="885"/>
      <c r="D5998" s="886"/>
      <c r="E5998" s="889"/>
      <c r="F5998" s="882"/>
    </row>
    <row r="5999" spans="1:6" ht="20.25">
      <c r="A5999" s="1005"/>
      <c r="B5999" s="885"/>
      <c r="C5999" s="885"/>
      <c r="D5999" s="886"/>
      <c r="E5999" s="889"/>
    </row>
    <row r="6000" spans="1:6" ht="20.25">
      <c r="A6000" s="1005"/>
      <c r="B6000" s="885"/>
      <c r="C6000" s="885"/>
      <c r="D6000" s="886"/>
      <c r="E6000" s="889"/>
    </row>
    <row r="6001" spans="1:6" ht="20.25">
      <c r="A6001" s="1005"/>
      <c r="B6001" s="885"/>
      <c r="C6001" s="885"/>
      <c r="D6001" s="886"/>
      <c r="E6001" s="889"/>
    </row>
    <row r="6002" spans="1:6" ht="20.25">
      <c r="A6002" s="1005"/>
      <c r="B6002" s="885"/>
      <c r="C6002" s="885"/>
      <c r="D6002" s="886"/>
      <c r="E6002" s="889"/>
    </row>
    <row r="6003" spans="1:6" ht="20.25">
      <c r="A6003" s="1005"/>
      <c r="B6003" s="885"/>
      <c r="C6003" s="885"/>
      <c r="D6003" s="886"/>
      <c r="E6003" s="889"/>
    </row>
    <row r="6004" spans="1:6" ht="20.25">
      <c r="A6004" s="1005"/>
      <c r="B6004" s="885"/>
      <c r="C6004" s="885"/>
      <c r="D6004" s="886"/>
      <c r="E6004" s="889"/>
    </row>
    <row r="6005" spans="1:6" ht="20.25">
      <c r="A6005" s="1005"/>
      <c r="B6005" s="885"/>
      <c r="C6005" s="885"/>
      <c r="D6005" s="886"/>
      <c r="E6005" s="889"/>
    </row>
    <row r="6006" spans="1:6" ht="20.25">
      <c r="A6006" s="1005"/>
      <c r="B6006" s="885"/>
      <c r="C6006" s="885"/>
      <c r="D6006" s="886"/>
      <c r="E6006" s="889"/>
    </row>
    <row r="6007" spans="1:6" ht="20.25">
      <c r="A6007" s="923"/>
      <c r="B6007" s="885"/>
      <c r="C6007" s="885"/>
      <c r="D6007" s="885"/>
      <c r="E6007" s="889"/>
    </row>
    <row r="6008" spans="1:6" ht="20.25">
      <c r="A6008" s="923"/>
      <c r="B6008" s="885"/>
      <c r="C6008" s="885"/>
      <c r="D6008" s="885"/>
      <c r="E6008" s="925"/>
    </row>
    <row r="6009" spans="1:6" ht="20.25">
      <c r="A6009" s="923"/>
      <c r="B6009" s="885"/>
      <c r="C6009" s="885"/>
      <c r="D6009" s="885" t="s">
        <v>29</v>
      </c>
      <c r="E6009" s="925"/>
    </row>
    <row r="6010" spans="1:6" ht="20.25">
      <c r="A6010" s="923"/>
      <c r="B6010" s="885"/>
      <c r="C6010" s="885"/>
      <c r="D6010" s="885"/>
      <c r="E6010" s="925"/>
    </row>
    <row r="6011" spans="1:6" ht="20.25">
      <c r="A6011" s="927"/>
      <c r="B6011" s="926"/>
      <c r="C6011" s="926"/>
      <c r="D6011" s="926"/>
      <c r="E6011" s="929"/>
    </row>
    <row r="6012" spans="1:6" ht="20.25">
      <c r="A6012" s="930"/>
      <c r="B6012" s="913"/>
      <c r="C6012" s="913"/>
      <c r="D6012" s="926"/>
      <c r="E6012" s="929"/>
    </row>
    <row r="6013" spans="1:6" ht="20.25">
      <c r="A6013" s="931"/>
      <c r="B6013" s="926"/>
      <c r="C6013" s="1270" t="s">
        <v>801</v>
      </c>
      <c r="D6013" s="1270"/>
      <c r="E6013" s="1091">
        <v>3626135</v>
      </c>
    </row>
    <row r="6014" spans="1:6" ht="20.25">
      <c r="A6014" s="934" t="s">
        <v>23</v>
      </c>
      <c r="B6014" s="932"/>
      <c r="C6014" s="911"/>
      <c r="D6014" s="911"/>
      <c r="E6014" s="1054"/>
    </row>
    <row r="6015" spans="1:6" ht="20.25">
      <c r="A6015" s="902" t="s">
        <v>0</v>
      </c>
      <c r="B6015" s="921"/>
      <c r="C6015" s="921"/>
      <c r="D6015" s="921"/>
      <c r="E6015" s="921"/>
      <c r="F6015" s="882"/>
    </row>
    <row r="6016" spans="1:6" ht="20.25">
      <c r="A6016" s="902" t="s">
        <v>1</v>
      </c>
      <c r="B6016" s="882"/>
      <c r="C6016" s="882"/>
      <c r="D6016" s="882"/>
      <c r="E6016" s="882"/>
      <c r="F6016" s="882"/>
    </row>
    <row r="6017" spans="1:6" ht="20.25">
      <c r="A6017" s="902"/>
      <c r="B6017" s="906"/>
      <c r="C6017" s="903"/>
      <c r="D6017" s="905"/>
      <c r="E6017" s="905"/>
      <c r="F6017" s="882"/>
    </row>
    <row r="6018" spans="1:6" ht="20.25">
      <c r="A6018" s="902"/>
      <c r="B6018" s="903"/>
      <c r="C6018" s="902" t="s">
        <v>2</v>
      </c>
      <c r="D6018" s="905"/>
      <c r="E6018" s="905"/>
      <c r="F6018" s="882"/>
    </row>
    <row r="6019" spans="1:6" ht="20.25">
      <c r="A6019" s="902" t="s">
        <v>3</v>
      </c>
      <c r="B6019" s="906"/>
      <c r="C6019" s="903"/>
      <c r="D6019" s="905"/>
      <c r="E6019" s="905"/>
      <c r="F6019" s="882"/>
    </row>
    <row r="6020" spans="1:6" ht="20.25">
      <c r="A6020" s="904"/>
      <c r="B6020" s="906"/>
      <c r="C6020" s="903"/>
      <c r="D6020" s="905"/>
      <c r="E6020" s="905"/>
      <c r="F6020" s="882"/>
    </row>
    <row r="6021" spans="1:6" ht="20.25">
      <c r="A6021" s="904" t="s">
        <v>487</v>
      </c>
      <c r="B6021" s="906"/>
      <c r="C6021" s="903"/>
      <c r="D6021" s="905"/>
      <c r="E6021" s="905"/>
      <c r="F6021" s="882"/>
    </row>
    <row r="6022" spans="1:6" ht="20.25">
      <c r="A6022" s="904" t="s">
        <v>5</v>
      </c>
      <c r="B6022" s="907"/>
      <c r="C6022" s="904"/>
      <c r="D6022" s="905"/>
      <c r="E6022" s="905"/>
      <c r="F6022" s="882"/>
    </row>
    <row r="6023" spans="1:6" ht="20.25">
      <c r="A6023" s="904" t="s">
        <v>6</v>
      </c>
      <c r="B6023" s="907"/>
      <c r="C6023" s="904"/>
      <c r="D6023" s="905"/>
      <c r="E6023" s="905"/>
      <c r="F6023" s="882"/>
    </row>
    <row r="6024" spans="1:6" ht="20.25">
      <c r="A6024" s="908" t="s">
        <v>7</v>
      </c>
      <c r="B6024" s="909" t="s">
        <v>8</v>
      </c>
      <c r="C6024" s="883" t="s">
        <v>9</v>
      </c>
      <c r="D6024" s="884"/>
      <c r="E6024" s="908" t="s">
        <v>10</v>
      </c>
      <c r="F6024" s="882"/>
    </row>
    <row r="6025" spans="1:6" ht="20.25">
      <c r="A6025" s="910"/>
      <c r="B6025" s="911" t="s">
        <v>11</v>
      </c>
      <c r="C6025" s="908"/>
      <c r="D6025" s="912"/>
      <c r="E6025" s="910" t="s">
        <v>12</v>
      </c>
      <c r="F6025" s="882"/>
    </row>
    <row r="6026" spans="1:6" ht="20.25">
      <c r="A6026" s="913"/>
      <c r="B6026" s="914"/>
      <c r="C6026" s="915" t="s">
        <v>13</v>
      </c>
      <c r="D6026" s="916" t="s">
        <v>14</v>
      </c>
      <c r="E6026" s="915"/>
      <c r="F6026" s="882"/>
    </row>
    <row r="6027" spans="1:6" ht="20.25">
      <c r="A6027" s="917" t="s">
        <v>488</v>
      </c>
      <c r="B6027" s="885" t="s">
        <v>40</v>
      </c>
      <c r="C6027" s="885" t="s">
        <v>17</v>
      </c>
      <c r="D6027" s="886">
        <v>43205</v>
      </c>
      <c r="E6027" s="890">
        <v>28111</v>
      </c>
      <c r="F6027" s="882"/>
    </row>
    <row r="6028" spans="1:6" ht="21">
      <c r="A6028" s="887"/>
      <c r="B6028" s="885" t="s">
        <v>40</v>
      </c>
      <c r="C6028" s="885" t="s">
        <v>17</v>
      </c>
      <c r="D6028" s="886">
        <v>43235</v>
      </c>
      <c r="E6028" s="889">
        <v>250369</v>
      </c>
      <c r="F6028" s="1217">
        <v>419400</v>
      </c>
    </row>
    <row r="6029" spans="1:6" ht="21">
      <c r="A6029" s="887"/>
      <c r="B6029" s="885" t="s">
        <v>40</v>
      </c>
      <c r="C6029" s="885" t="s">
        <v>19</v>
      </c>
      <c r="D6029" s="886">
        <v>43250</v>
      </c>
      <c r="E6029" s="889">
        <v>178181</v>
      </c>
      <c r="F6029" s="1219">
        <v>43255</v>
      </c>
    </row>
    <row r="6030" spans="1:6" ht="20.25">
      <c r="A6030" s="887"/>
      <c r="B6030" s="885"/>
      <c r="C6030" s="885"/>
      <c r="D6030" s="886"/>
      <c r="E6030" s="889">
        <v>1</v>
      </c>
      <c r="F6030" s="882"/>
    </row>
    <row r="6031" spans="1:6" ht="20.25">
      <c r="A6031" s="887"/>
      <c r="B6031" s="885"/>
      <c r="C6031" s="885"/>
      <c r="D6031" s="886"/>
      <c r="E6031" s="889"/>
    </row>
    <row r="6032" spans="1:6" ht="20.25">
      <c r="A6032" s="887"/>
      <c r="B6032" s="885"/>
      <c r="C6032" s="888"/>
      <c r="D6032" s="886"/>
      <c r="E6032" s="889"/>
    </row>
    <row r="6033" spans="1:5" ht="20.25">
      <c r="A6033" s="887"/>
      <c r="B6033" s="885"/>
      <c r="C6033" s="888"/>
      <c r="D6033" s="963"/>
      <c r="E6033" s="889"/>
    </row>
    <row r="6034" spans="1:5" ht="20.25">
      <c r="A6034" s="887"/>
      <c r="B6034" s="885"/>
      <c r="C6034" s="885"/>
      <c r="D6034" s="886"/>
      <c r="E6034" s="889"/>
    </row>
    <row r="6035" spans="1:5" ht="20.25">
      <c r="A6035" s="885"/>
      <c r="B6035" s="885"/>
      <c r="C6035" s="885"/>
      <c r="D6035" s="886"/>
      <c r="E6035" s="889"/>
    </row>
    <row r="6036" spans="1:5" ht="20.25">
      <c r="A6036" s="887"/>
      <c r="B6036" s="885"/>
      <c r="C6036" s="885"/>
      <c r="D6036" s="886"/>
      <c r="E6036" s="889"/>
    </row>
    <row r="6037" spans="1:5" ht="20.25">
      <c r="A6037" s="887"/>
      <c r="B6037" s="923"/>
      <c r="C6037" s="885"/>
      <c r="D6037" s="956"/>
      <c r="E6037" s="889"/>
    </row>
    <row r="6038" spans="1:5" ht="20.25">
      <c r="A6038" s="926"/>
      <c r="B6038" s="911"/>
      <c r="C6038" s="910"/>
      <c r="D6038" s="1023"/>
      <c r="E6038" s="889"/>
    </row>
    <row r="6039" spans="1:5" ht="20.25">
      <c r="A6039" s="926"/>
      <c r="B6039" s="910"/>
      <c r="C6039" s="910"/>
      <c r="D6039" s="910"/>
      <c r="E6039" s="889"/>
    </row>
    <row r="6040" spans="1:5" ht="20.25">
      <c r="A6040" s="885"/>
      <c r="B6040" s="885"/>
      <c r="C6040" s="885"/>
      <c r="D6040" s="886"/>
      <c r="E6040" s="889"/>
    </row>
    <row r="6041" spans="1:5" ht="20.25">
      <c r="A6041" s="885"/>
      <c r="B6041" s="885"/>
      <c r="C6041" s="885"/>
      <c r="D6041" s="886"/>
      <c r="E6041" s="889"/>
    </row>
    <row r="6042" spans="1:5" ht="20.25">
      <c r="A6042" s="887"/>
      <c r="B6042" s="885"/>
      <c r="C6042" s="885"/>
      <c r="D6042" s="886"/>
      <c r="E6042" s="889"/>
    </row>
    <row r="6043" spans="1:5" ht="20.25">
      <c r="A6043" s="887"/>
      <c r="B6043" s="885"/>
      <c r="C6043" s="885"/>
      <c r="D6043" s="886"/>
      <c r="E6043" s="889"/>
    </row>
    <row r="6044" spans="1:5" ht="20.25">
      <c r="A6044" s="887"/>
      <c r="B6044" s="885"/>
      <c r="C6044" s="885"/>
      <c r="D6044" s="886"/>
      <c r="E6044" s="889"/>
    </row>
    <row r="6045" spans="1:5" ht="20.25">
      <c r="A6045" s="885"/>
      <c r="B6045" s="923"/>
      <c r="C6045" s="885"/>
      <c r="D6045" s="924"/>
      <c r="E6045" s="925"/>
    </row>
    <row r="6046" spans="1:5" ht="20.25">
      <c r="A6046" s="885"/>
      <c r="B6046" s="923"/>
      <c r="C6046" s="885"/>
      <c r="D6046" s="924"/>
      <c r="E6046" s="925"/>
    </row>
    <row r="6047" spans="1:5" ht="20.25">
      <c r="A6047" s="885"/>
      <c r="B6047" s="923"/>
      <c r="C6047" s="885"/>
      <c r="D6047" s="924"/>
      <c r="E6047" s="925"/>
    </row>
    <row r="6048" spans="1:5" ht="20.25">
      <c r="A6048" s="885"/>
      <c r="B6048" s="923"/>
      <c r="C6048" s="885"/>
      <c r="D6048" s="924"/>
      <c r="E6048" s="925"/>
    </row>
    <row r="6049" spans="1:6" ht="20.25">
      <c r="A6049" s="885"/>
      <c r="B6049" s="923"/>
      <c r="C6049" s="885"/>
      <c r="D6049" s="924"/>
      <c r="E6049" s="925"/>
    </row>
    <row r="6050" spans="1:6" ht="20.25">
      <c r="A6050" s="885"/>
      <c r="B6050" s="923"/>
      <c r="C6050" s="885"/>
      <c r="D6050" s="924" t="s">
        <v>29</v>
      </c>
      <c r="E6050" s="925"/>
    </row>
    <row r="6051" spans="1:6" ht="20.25">
      <c r="A6051" s="885"/>
      <c r="B6051" s="923"/>
      <c r="C6051" s="885"/>
      <c r="D6051" s="924"/>
      <c r="E6051" s="925"/>
    </row>
    <row r="6052" spans="1:6" ht="20.25">
      <c r="A6052" s="926"/>
      <c r="B6052" s="927"/>
      <c r="C6052" s="926"/>
      <c r="D6052" s="928"/>
      <c r="E6052" s="929"/>
    </row>
    <row r="6053" spans="1:6" ht="20.25">
      <c r="A6053" s="913"/>
      <c r="B6053" s="930"/>
      <c r="C6053" s="913"/>
      <c r="D6053" s="928"/>
      <c r="E6053" s="929"/>
    </row>
    <row r="6054" spans="1:6" ht="20.25">
      <c r="A6054" s="931"/>
      <c r="B6054" s="932"/>
      <c r="C6054" s="1238" t="s">
        <v>801</v>
      </c>
      <c r="D6054" s="1239"/>
      <c r="E6054" s="1015">
        <v>456662</v>
      </c>
    </row>
    <row r="6055" spans="1:6" ht="20.25">
      <c r="A6055" s="934" t="s">
        <v>23</v>
      </c>
      <c r="B6055" s="932"/>
      <c r="C6055" s="911"/>
      <c r="D6055" s="911"/>
      <c r="E6055" s="1054"/>
    </row>
    <row r="6056" spans="1:6" ht="20.25">
      <c r="A6056" s="902" t="s">
        <v>0</v>
      </c>
      <c r="B6056" s="921"/>
      <c r="C6056" s="921"/>
      <c r="D6056" s="921"/>
      <c r="E6056" s="921"/>
    </row>
    <row r="6057" spans="1:6" ht="20.25">
      <c r="A6057" s="902" t="s">
        <v>1</v>
      </c>
      <c r="B6057" s="882"/>
      <c r="C6057" s="882"/>
      <c r="D6057" s="882"/>
      <c r="E6057" s="882"/>
    </row>
    <row r="6059" spans="1:6" ht="20.25">
      <c r="A6059" s="902"/>
      <c r="B6059" s="903"/>
      <c r="C6059" s="902" t="s">
        <v>2</v>
      </c>
      <c r="D6059" s="905"/>
      <c r="E6059" s="905"/>
    </row>
    <row r="6060" spans="1:6" ht="20.25">
      <c r="A6060" s="902" t="s">
        <v>3</v>
      </c>
      <c r="B6060" s="906"/>
      <c r="C6060" s="903"/>
      <c r="D6060" s="905"/>
      <c r="E6060" s="905"/>
    </row>
    <row r="6061" spans="1:6" ht="20.25">
      <c r="A6061" s="904"/>
      <c r="B6061" s="906"/>
      <c r="C6061" s="903"/>
      <c r="D6061" s="905"/>
      <c r="E6061" s="905"/>
    </row>
    <row r="6062" spans="1:6" ht="20.25">
      <c r="A6062" s="904" t="s">
        <v>489</v>
      </c>
      <c r="B6062" s="906"/>
      <c r="C6062" s="903"/>
      <c r="D6062" s="905"/>
      <c r="E6062" s="905"/>
    </row>
    <row r="6063" spans="1:6" ht="20.25">
      <c r="A6063" s="904" t="s">
        <v>5</v>
      </c>
      <c r="B6063" s="907"/>
      <c r="C6063" s="904"/>
      <c r="D6063" s="905"/>
      <c r="E6063" s="905"/>
      <c r="F6063" s="882"/>
    </row>
    <row r="6064" spans="1:6" ht="20.25">
      <c r="A6064" s="904" t="s">
        <v>6</v>
      </c>
      <c r="B6064" s="907"/>
      <c r="C6064" s="904"/>
      <c r="D6064" s="905"/>
      <c r="E6064" s="905"/>
      <c r="F6064" s="882"/>
    </row>
    <row r="6065" spans="1:6" ht="20.25">
      <c r="A6065" s="908" t="s">
        <v>7</v>
      </c>
      <c r="B6065" s="909" t="s">
        <v>8</v>
      </c>
      <c r="C6065" s="883" t="s">
        <v>9</v>
      </c>
      <c r="D6065" s="884"/>
      <c r="E6065" s="908" t="s">
        <v>10</v>
      </c>
      <c r="F6065" s="882"/>
    </row>
    <row r="6066" spans="1:6" ht="20.25">
      <c r="A6066" s="910"/>
      <c r="B6066" s="911" t="s">
        <v>11</v>
      </c>
      <c r="C6066" s="908"/>
      <c r="D6066" s="912"/>
      <c r="E6066" s="910" t="s">
        <v>12</v>
      </c>
      <c r="F6066" s="882"/>
    </row>
    <row r="6067" spans="1:6" ht="20.25">
      <c r="A6067" s="913"/>
      <c r="B6067" s="914"/>
      <c r="C6067" s="915" t="s">
        <v>13</v>
      </c>
      <c r="D6067" s="916" t="s">
        <v>14</v>
      </c>
      <c r="E6067" s="915"/>
      <c r="F6067" s="882"/>
    </row>
    <row r="6068" spans="1:6" ht="20.25">
      <c r="A6068" s="917" t="s">
        <v>490</v>
      </c>
      <c r="B6068" s="885" t="s">
        <v>73</v>
      </c>
      <c r="C6068" s="885" t="s">
        <v>803</v>
      </c>
      <c r="D6068" s="886">
        <v>43250</v>
      </c>
      <c r="E6068" s="890">
        <v>-1186599</v>
      </c>
      <c r="F6068" s="882"/>
    </row>
    <row r="6069" spans="1:6" ht="20.25">
      <c r="A6069" s="885"/>
      <c r="B6069" s="885" t="s">
        <v>40</v>
      </c>
      <c r="C6069" s="885" t="s">
        <v>17</v>
      </c>
      <c r="D6069" s="963">
        <v>43235</v>
      </c>
      <c r="E6069" s="890">
        <v>1421714</v>
      </c>
      <c r="F6069" s="882"/>
    </row>
    <row r="6070" spans="1:6" ht="21">
      <c r="A6070" s="887"/>
      <c r="B6070" s="885" t="s">
        <v>40</v>
      </c>
      <c r="C6070" s="885" t="s">
        <v>19</v>
      </c>
      <c r="D6070" s="963">
        <v>43250</v>
      </c>
      <c r="E6070" s="889">
        <v>969801</v>
      </c>
      <c r="F6070" s="1217" t="s">
        <v>820</v>
      </c>
    </row>
    <row r="6071" spans="1:6" ht="20.25">
      <c r="A6071" s="882"/>
      <c r="B6071" s="885"/>
      <c r="C6071" s="885"/>
      <c r="D6071" s="963"/>
      <c r="E6071" s="889">
        <v>1</v>
      </c>
      <c r="F6071" s="882"/>
    </row>
    <row r="6072" spans="1:6" ht="20.25">
      <c r="A6072" s="887"/>
      <c r="B6072" s="885"/>
      <c r="C6072" s="885"/>
      <c r="D6072" s="886"/>
      <c r="E6072" s="889"/>
      <c r="F6072" s="882"/>
    </row>
    <row r="6073" spans="1:6" ht="20.25">
      <c r="A6073" s="887"/>
      <c r="B6073" s="885"/>
      <c r="C6073" s="888"/>
      <c r="D6073" s="886"/>
      <c r="E6073" s="889"/>
      <c r="F6073" s="882"/>
    </row>
    <row r="6074" spans="1:6" ht="20.25">
      <c r="A6074" s="887"/>
      <c r="B6074" s="885"/>
      <c r="C6074" s="888"/>
      <c r="D6074" s="963"/>
      <c r="E6074" s="889"/>
      <c r="F6074" s="882"/>
    </row>
    <row r="6075" spans="1:6" ht="20.25">
      <c r="A6075" s="887"/>
      <c r="B6075" s="885"/>
      <c r="C6075" s="885"/>
      <c r="D6075" s="886"/>
      <c r="E6075" s="889"/>
      <c r="F6075" s="882"/>
    </row>
    <row r="6076" spans="1:6" ht="20.25">
      <c r="A6076" s="885"/>
      <c r="B6076" s="885"/>
      <c r="C6076" s="885"/>
      <c r="D6076" s="886"/>
      <c r="E6076" s="889"/>
      <c r="F6076" s="882"/>
    </row>
    <row r="6077" spans="1:6" ht="20.25">
      <c r="A6077" s="887"/>
      <c r="B6077" s="885"/>
      <c r="C6077" s="885"/>
      <c r="D6077" s="886"/>
      <c r="E6077" s="889"/>
      <c r="F6077" s="882"/>
    </row>
    <row r="6078" spans="1:6" ht="20.25">
      <c r="A6078" s="887"/>
      <c r="B6078" s="923"/>
      <c r="C6078" s="885"/>
      <c r="D6078" s="956"/>
      <c r="E6078" s="889"/>
      <c r="F6078" s="882"/>
    </row>
    <row r="6079" spans="1:6" ht="20.25">
      <c r="A6079" s="926"/>
      <c r="B6079" s="911"/>
      <c r="C6079" s="910"/>
      <c r="D6079" s="1023"/>
      <c r="E6079" s="889"/>
    </row>
    <row r="6080" spans="1:6" ht="20.25">
      <c r="A6080" s="926"/>
      <c r="B6080" s="910"/>
      <c r="C6080" s="910"/>
      <c r="D6080" s="910"/>
      <c r="E6080" s="889"/>
    </row>
    <row r="6081" spans="1:5" ht="20.25">
      <c r="A6081" s="885"/>
      <c r="B6081" s="885"/>
      <c r="C6081" s="885"/>
      <c r="D6081" s="886"/>
      <c r="E6081" s="889"/>
    </row>
    <row r="6082" spans="1:5" ht="20.25">
      <c r="A6082" s="885"/>
      <c r="B6082" s="885"/>
      <c r="C6082" s="885"/>
      <c r="D6082" s="886"/>
      <c r="E6082" s="889"/>
    </row>
    <row r="6083" spans="1:5" ht="20.25">
      <c r="A6083" s="887"/>
      <c r="B6083" s="885"/>
      <c r="C6083" s="885"/>
      <c r="D6083" s="886"/>
      <c r="E6083" s="889"/>
    </row>
    <row r="6084" spans="1:5" ht="20.25">
      <c r="A6084" s="887"/>
      <c r="B6084" s="885"/>
      <c r="C6084" s="885"/>
      <c r="D6084" s="886"/>
      <c r="E6084" s="889"/>
    </row>
    <row r="6085" spans="1:5" ht="20.25">
      <c r="A6085" s="887"/>
      <c r="B6085" s="885"/>
      <c r="C6085" s="885"/>
      <c r="D6085" s="886"/>
      <c r="E6085" s="889"/>
    </row>
    <row r="6086" spans="1:5" ht="20.25">
      <c r="A6086" s="885"/>
      <c r="B6086" s="923"/>
      <c r="C6086" s="885"/>
      <c r="D6086" s="924"/>
      <c r="E6086" s="925"/>
    </row>
    <row r="6087" spans="1:5" ht="20.25">
      <c r="A6087" s="885"/>
      <c r="B6087" s="923"/>
      <c r="C6087" s="885"/>
      <c r="D6087" s="924"/>
      <c r="E6087" s="925"/>
    </row>
    <row r="6088" spans="1:5" ht="20.25">
      <c r="A6088" s="885"/>
      <c r="B6088" s="923"/>
      <c r="C6088" s="885"/>
      <c r="D6088" s="924"/>
      <c r="E6088" s="925"/>
    </row>
    <row r="6089" spans="1:5" ht="20.25">
      <c r="A6089" s="885"/>
      <c r="B6089" s="923"/>
      <c r="C6089" s="885"/>
      <c r="D6089" s="924"/>
      <c r="E6089" s="925"/>
    </row>
    <row r="6090" spans="1:5" ht="20.25">
      <c r="A6090" s="885"/>
      <c r="B6090" s="923"/>
      <c r="C6090" s="885"/>
      <c r="D6090" s="924"/>
      <c r="E6090" s="925"/>
    </row>
    <row r="6091" spans="1:5" ht="20.25">
      <c r="A6091" s="885"/>
      <c r="B6091" s="923"/>
      <c r="C6091" s="885"/>
      <c r="D6091" s="924" t="s">
        <v>29</v>
      </c>
      <c r="E6091" s="925"/>
    </row>
    <row r="6092" spans="1:5" ht="20.25">
      <c r="A6092" s="885"/>
      <c r="B6092" s="923"/>
      <c r="C6092" s="885"/>
      <c r="D6092" s="924"/>
      <c r="E6092" s="925"/>
    </row>
    <row r="6093" spans="1:5" ht="20.25">
      <c r="A6093" s="926"/>
      <c r="B6093" s="927"/>
      <c r="C6093" s="926"/>
      <c r="D6093" s="928"/>
      <c r="E6093" s="929"/>
    </row>
    <row r="6094" spans="1:5" ht="20.25">
      <c r="A6094" s="913"/>
      <c r="B6094" s="930"/>
      <c r="C6094" s="913"/>
      <c r="D6094" s="928"/>
      <c r="E6094" s="929"/>
    </row>
    <row r="6095" spans="1:5" ht="20.25">
      <c r="A6095" s="931"/>
      <c r="B6095" s="932"/>
      <c r="C6095" s="1238" t="s">
        <v>801</v>
      </c>
      <c r="D6095" s="1239"/>
      <c r="E6095" s="1015">
        <v>1204917</v>
      </c>
    </row>
    <row r="6096" spans="1:5" ht="20.25">
      <c r="A6096" s="934" t="s">
        <v>23</v>
      </c>
      <c r="B6096" s="932"/>
      <c r="C6096" s="911"/>
      <c r="D6096" s="911"/>
      <c r="E6096" s="1054"/>
    </row>
    <row r="6097" spans="1:5" ht="20.25">
      <c r="A6097" s="902" t="s">
        <v>0</v>
      </c>
      <c r="B6097" s="921"/>
      <c r="C6097" s="921"/>
      <c r="D6097" s="921"/>
      <c r="E6097" s="921"/>
    </row>
    <row r="6098" spans="1:5" ht="20.25">
      <c r="A6098" s="902" t="s">
        <v>1</v>
      </c>
      <c r="B6098" s="882"/>
      <c r="C6098" s="882"/>
      <c r="D6098" s="882"/>
      <c r="E6098" s="882"/>
    </row>
    <row r="6100" spans="1:5" ht="20.25">
      <c r="A6100" s="902"/>
      <c r="B6100" s="903"/>
      <c r="C6100" s="902" t="s">
        <v>2</v>
      </c>
      <c r="D6100" s="905"/>
      <c r="E6100" s="905"/>
    </row>
    <row r="6101" spans="1:5" ht="20.25">
      <c r="A6101" s="902" t="s">
        <v>3</v>
      </c>
      <c r="B6101" s="906"/>
      <c r="C6101" s="903"/>
      <c r="D6101" s="905"/>
      <c r="E6101" s="905"/>
    </row>
    <row r="6102" spans="1:5" ht="20.25">
      <c r="A6102" s="904"/>
      <c r="B6102" s="906"/>
      <c r="C6102" s="903"/>
      <c r="D6102" s="905"/>
      <c r="E6102" s="905"/>
    </row>
    <row r="6103" spans="1:5" ht="20.25">
      <c r="A6103" s="904" t="s">
        <v>491</v>
      </c>
      <c r="B6103" s="906"/>
      <c r="C6103" s="903"/>
      <c r="D6103" s="905"/>
      <c r="E6103" s="905"/>
    </row>
    <row r="6104" spans="1:5" ht="20.25">
      <c r="A6104" s="904" t="s">
        <v>5</v>
      </c>
      <c r="B6104" s="907"/>
      <c r="C6104" s="904"/>
      <c r="D6104" s="905"/>
      <c r="E6104" s="905"/>
    </row>
    <row r="6105" spans="1:5" ht="20.25">
      <c r="A6105" s="904" t="s">
        <v>6</v>
      </c>
      <c r="B6105" s="907"/>
      <c r="C6105" s="904"/>
      <c r="D6105" s="905"/>
      <c r="E6105" s="905"/>
    </row>
    <row r="6106" spans="1:5" ht="20.25">
      <c r="A6106" s="908" t="s">
        <v>7</v>
      </c>
      <c r="B6106" s="909" t="s">
        <v>8</v>
      </c>
      <c r="C6106" s="883" t="s">
        <v>9</v>
      </c>
      <c r="D6106" s="884"/>
      <c r="E6106" s="908" t="s">
        <v>10</v>
      </c>
    </row>
    <row r="6107" spans="1:5" ht="20.25">
      <c r="A6107" s="910"/>
      <c r="B6107" s="911" t="s">
        <v>11</v>
      </c>
      <c r="C6107" s="908"/>
      <c r="D6107" s="912"/>
      <c r="E6107" s="910" t="s">
        <v>12</v>
      </c>
    </row>
    <row r="6108" spans="1:5" ht="20.25">
      <c r="A6108" s="913"/>
      <c r="B6108" s="914"/>
      <c r="C6108" s="915" t="s">
        <v>13</v>
      </c>
      <c r="D6108" s="916" t="s">
        <v>14</v>
      </c>
      <c r="E6108" s="915"/>
    </row>
    <row r="6109" spans="1:5" ht="20.25">
      <c r="A6109" s="917" t="s">
        <v>492</v>
      </c>
      <c r="B6109" s="885" t="s">
        <v>121</v>
      </c>
      <c r="C6109" s="885" t="s">
        <v>17</v>
      </c>
      <c r="D6109" s="963">
        <v>42658</v>
      </c>
      <c r="E6109" s="966">
        <v>-3556</v>
      </c>
    </row>
    <row r="6110" spans="1:5" ht="20.25">
      <c r="A6110" s="885"/>
      <c r="B6110" s="885" t="s">
        <v>36</v>
      </c>
      <c r="C6110" s="885" t="s">
        <v>19</v>
      </c>
      <c r="D6110" s="963">
        <v>42674</v>
      </c>
      <c r="E6110" s="966">
        <v>-28984</v>
      </c>
    </row>
    <row r="6111" spans="1:5" ht="20.25">
      <c r="A6111" s="887"/>
      <c r="B6111" s="885" t="s">
        <v>18</v>
      </c>
      <c r="C6111" s="885" t="s">
        <v>19</v>
      </c>
      <c r="D6111" s="886">
        <v>42766</v>
      </c>
      <c r="E6111" s="889">
        <v>687661</v>
      </c>
    </row>
    <row r="6112" spans="1:5" ht="20.25">
      <c r="A6112" s="887"/>
      <c r="B6112" s="885" t="s">
        <v>18</v>
      </c>
      <c r="C6112" s="885" t="s">
        <v>17</v>
      </c>
      <c r="D6112" s="886">
        <v>42781</v>
      </c>
      <c r="E6112" s="889">
        <v>437018</v>
      </c>
    </row>
    <row r="6113" spans="1:5" ht="20.25">
      <c r="A6113" s="887"/>
      <c r="B6113" s="885" t="s">
        <v>18</v>
      </c>
      <c r="C6113" s="888" t="s">
        <v>19</v>
      </c>
      <c r="D6113" s="886">
        <v>42794</v>
      </c>
      <c r="E6113" s="889">
        <v>862809</v>
      </c>
    </row>
    <row r="6114" spans="1:5" ht="20.25">
      <c r="A6114" s="887"/>
      <c r="B6114" s="885" t="s">
        <v>18</v>
      </c>
      <c r="C6114" s="888" t="s">
        <v>17</v>
      </c>
      <c r="D6114" s="963">
        <v>42809</v>
      </c>
      <c r="E6114" s="889">
        <v>909061</v>
      </c>
    </row>
    <row r="6115" spans="1:5" ht="20.25">
      <c r="A6115" s="887"/>
      <c r="B6115" s="885"/>
      <c r="C6115" s="885" t="s">
        <v>493</v>
      </c>
      <c r="D6115" s="886">
        <v>42855</v>
      </c>
      <c r="E6115" s="966">
        <v>-809</v>
      </c>
    </row>
    <row r="6116" spans="1:5" ht="20.25">
      <c r="A6116" s="887"/>
      <c r="B6116" s="885"/>
      <c r="C6116" s="885" t="s">
        <v>493</v>
      </c>
      <c r="D6116" s="886">
        <v>42855</v>
      </c>
      <c r="E6116" s="966">
        <v>-17061</v>
      </c>
    </row>
    <row r="6117" spans="1:5" ht="20.25">
      <c r="A6117" s="885"/>
      <c r="B6117" s="885"/>
      <c r="C6117" s="885" t="s">
        <v>494</v>
      </c>
      <c r="D6117" s="886">
        <v>42978</v>
      </c>
      <c r="E6117" s="966">
        <v>-112000</v>
      </c>
    </row>
    <row r="6118" spans="1:5" ht="20.25">
      <c r="A6118" s="887"/>
      <c r="B6118" s="885"/>
      <c r="C6118" s="885" t="s">
        <v>494</v>
      </c>
      <c r="D6118" s="886">
        <v>42978</v>
      </c>
      <c r="E6118" s="966">
        <v>-152000</v>
      </c>
    </row>
    <row r="6119" spans="1:5" ht="20.25">
      <c r="A6119" s="887"/>
      <c r="B6119" s="923"/>
      <c r="C6119" s="885" t="s">
        <v>494</v>
      </c>
      <c r="D6119" s="886">
        <v>42978</v>
      </c>
      <c r="E6119" s="966">
        <v>-439000</v>
      </c>
    </row>
    <row r="6120" spans="1:5" ht="20.25">
      <c r="A6120" s="926"/>
      <c r="B6120" s="911"/>
      <c r="C6120" s="885" t="s">
        <v>495</v>
      </c>
      <c r="D6120" s="1022">
        <v>43039</v>
      </c>
      <c r="E6120" s="966">
        <v>-709999.8</v>
      </c>
    </row>
    <row r="6121" spans="1:5" ht="20.25">
      <c r="A6121" s="926"/>
      <c r="B6121" s="910"/>
      <c r="C6121" s="885" t="s">
        <v>496</v>
      </c>
      <c r="D6121" s="886">
        <v>43069</v>
      </c>
      <c r="E6121" s="966">
        <v>-682000</v>
      </c>
    </row>
    <row r="6122" spans="1:5" ht="20.25">
      <c r="A6122" s="885"/>
      <c r="B6122" s="885"/>
      <c r="C6122" s="885" t="s">
        <v>496</v>
      </c>
      <c r="D6122" s="886">
        <v>43069</v>
      </c>
      <c r="E6122" s="966">
        <v>-93741.3</v>
      </c>
    </row>
    <row r="6123" spans="1:5" ht="20.25">
      <c r="A6123" s="885"/>
      <c r="B6123" s="885"/>
      <c r="C6123" s="885"/>
      <c r="D6123" s="886"/>
      <c r="E6123" s="889"/>
    </row>
    <row r="6124" spans="1:5" ht="20.25">
      <c r="A6124" s="887"/>
      <c r="B6124" s="885"/>
      <c r="C6124" s="885"/>
      <c r="D6124" s="886"/>
      <c r="E6124" s="889"/>
    </row>
    <row r="6125" spans="1:5" ht="20.25">
      <c r="A6125" s="887"/>
      <c r="B6125" s="885"/>
      <c r="C6125" s="885"/>
      <c r="D6125" s="886"/>
      <c r="E6125" s="889"/>
    </row>
    <row r="6126" spans="1:5" ht="20.25">
      <c r="A6126" s="887"/>
      <c r="B6126" s="885"/>
      <c r="C6126" s="885"/>
      <c r="D6126" s="886"/>
      <c r="E6126" s="889"/>
    </row>
    <row r="6127" spans="1:5" ht="20.25">
      <c r="A6127" s="885"/>
      <c r="B6127" s="923"/>
      <c r="C6127" s="885"/>
      <c r="D6127" s="924"/>
      <c r="E6127" s="925"/>
    </row>
    <row r="6128" spans="1:5" ht="20.25">
      <c r="A6128" s="885"/>
      <c r="B6128" s="923"/>
      <c r="C6128" s="885"/>
      <c r="D6128" s="924"/>
      <c r="E6128" s="925"/>
    </row>
    <row r="6129" spans="1:7" ht="20.25">
      <c r="A6129" s="885"/>
      <c r="B6129" s="923"/>
      <c r="C6129" s="885"/>
      <c r="D6129" s="924" t="s">
        <v>29</v>
      </c>
      <c r="E6129" s="925"/>
    </row>
    <row r="6130" spans="1:7" ht="20.25">
      <c r="A6130" s="885"/>
      <c r="B6130" s="923"/>
      <c r="C6130" s="885"/>
      <c r="D6130" s="924"/>
      <c r="E6130" s="925"/>
    </row>
    <row r="6131" spans="1:7" ht="20.25">
      <c r="A6131" s="885"/>
      <c r="B6131" s="923"/>
      <c r="C6131" s="885"/>
      <c r="D6131" s="924"/>
      <c r="E6131" s="925"/>
    </row>
    <row r="6132" spans="1:7" ht="20.25">
      <c r="A6132" s="885"/>
      <c r="B6132" s="923"/>
      <c r="C6132" s="885"/>
      <c r="D6132" s="924"/>
      <c r="E6132" s="925"/>
    </row>
    <row r="6133" spans="1:7" ht="20.25">
      <c r="A6133" s="885"/>
      <c r="B6133" s="923"/>
      <c r="C6133" s="885"/>
      <c r="D6133" s="924"/>
      <c r="E6133" s="925"/>
    </row>
    <row r="6134" spans="1:7" ht="20.25">
      <c r="A6134" s="926"/>
      <c r="B6134" s="927"/>
      <c r="C6134" s="926"/>
      <c r="D6134" s="928"/>
      <c r="E6134" s="929"/>
    </row>
    <row r="6135" spans="1:7" ht="20.25">
      <c r="A6135" s="913"/>
      <c r="B6135" s="930"/>
      <c r="C6135" s="913"/>
      <c r="D6135" s="928"/>
      <c r="E6135" s="929"/>
    </row>
    <row r="6136" spans="1:7" ht="20.25">
      <c r="A6136" s="931"/>
      <c r="B6136" s="932"/>
      <c r="C6136" s="1238" t="s">
        <v>801</v>
      </c>
      <c r="D6136" s="1239"/>
      <c r="E6136" s="1015">
        <v>657397.89999999991</v>
      </c>
    </row>
    <row r="6137" spans="1:7" ht="20.25">
      <c r="A6137" s="934" t="s">
        <v>23</v>
      </c>
      <c r="B6137" s="932"/>
      <c r="C6137" s="911"/>
      <c r="D6137" s="911"/>
      <c r="E6137" s="1054"/>
    </row>
    <row r="6138" spans="1:7" ht="20.25">
      <c r="A6138" s="902" t="s">
        <v>0</v>
      </c>
      <c r="B6138" s="921"/>
      <c r="C6138" s="921"/>
      <c r="D6138" s="921"/>
      <c r="E6138" s="921"/>
    </row>
    <row r="6139" spans="1:7" ht="20.25">
      <c r="A6139" s="902" t="s">
        <v>1</v>
      </c>
      <c r="B6139" s="882"/>
      <c r="C6139" s="882"/>
      <c r="D6139" s="882"/>
      <c r="E6139" s="882"/>
    </row>
    <row r="6141" spans="1:7" ht="20.25">
      <c r="A6141" s="902"/>
      <c r="B6141" s="903"/>
      <c r="C6141" s="902" t="s">
        <v>2</v>
      </c>
      <c r="D6141" s="905"/>
      <c r="E6141" s="905"/>
    </row>
    <row r="6142" spans="1:7" ht="20.25">
      <c r="A6142" s="902" t="s">
        <v>3</v>
      </c>
      <c r="B6142" s="906"/>
      <c r="C6142" s="903"/>
      <c r="D6142" s="905"/>
      <c r="E6142" s="905"/>
    </row>
    <row r="6143" spans="1:7" ht="20.25">
      <c r="A6143" s="904"/>
      <c r="B6143" s="906"/>
      <c r="C6143" s="903"/>
      <c r="D6143" s="905"/>
      <c r="E6143" s="905"/>
      <c r="F6143" s="882"/>
      <c r="G6143" s="882"/>
    </row>
    <row r="6144" spans="1:7" ht="20.25">
      <c r="A6144" s="904" t="s">
        <v>497</v>
      </c>
      <c r="B6144" s="906"/>
      <c r="C6144" s="903"/>
      <c r="D6144" s="905"/>
      <c r="E6144" s="905"/>
      <c r="F6144" s="882"/>
      <c r="G6144" s="882"/>
    </row>
    <row r="6145" spans="1:7" ht="20.25">
      <c r="A6145" s="904" t="s">
        <v>5</v>
      </c>
      <c r="B6145" s="907"/>
      <c r="C6145" s="904"/>
      <c r="D6145" s="905"/>
      <c r="E6145" s="905"/>
      <c r="F6145" s="882"/>
      <c r="G6145" s="882"/>
    </row>
    <row r="6146" spans="1:7" ht="20.25">
      <c r="A6146" s="904" t="s">
        <v>6</v>
      </c>
      <c r="B6146" s="907"/>
      <c r="C6146" s="904"/>
      <c r="D6146" s="905"/>
      <c r="E6146" s="905"/>
      <c r="F6146" s="882"/>
      <c r="G6146" s="882"/>
    </row>
    <row r="6147" spans="1:7" ht="20.25">
      <c r="A6147" s="908" t="s">
        <v>7</v>
      </c>
      <c r="B6147" s="909" t="s">
        <v>8</v>
      </c>
      <c r="C6147" s="883" t="s">
        <v>9</v>
      </c>
      <c r="D6147" s="884"/>
      <c r="E6147" s="908" t="s">
        <v>10</v>
      </c>
      <c r="F6147" s="882"/>
      <c r="G6147" s="882"/>
    </row>
    <row r="6148" spans="1:7" ht="20.25">
      <c r="A6148" s="910"/>
      <c r="B6148" s="911" t="s">
        <v>11</v>
      </c>
      <c r="C6148" s="908"/>
      <c r="D6148" s="912"/>
      <c r="E6148" s="910" t="s">
        <v>12</v>
      </c>
      <c r="F6148" s="882"/>
      <c r="G6148" s="882"/>
    </row>
    <row r="6149" spans="1:7" ht="20.25">
      <c r="A6149" s="913"/>
      <c r="B6149" s="914"/>
      <c r="C6149" s="915" t="s">
        <v>13</v>
      </c>
      <c r="D6149" s="916" t="s">
        <v>14</v>
      </c>
      <c r="E6149" s="915"/>
      <c r="F6149" s="882"/>
      <c r="G6149" s="882"/>
    </row>
    <row r="6150" spans="1:7" ht="21">
      <c r="A6150" s="917" t="s">
        <v>498</v>
      </c>
      <c r="B6150" s="885" t="s">
        <v>18</v>
      </c>
      <c r="C6150" s="885" t="s">
        <v>19</v>
      </c>
      <c r="D6150" s="886">
        <v>43220</v>
      </c>
      <c r="E6150" s="889">
        <v>1680863</v>
      </c>
      <c r="F6150" s="1219">
        <v>43268</v>
      </c>
      <c r="G6150" s="882"/>
    </row>
    <row r="6151" spans="1:7" ht="21">
      <c r="A6151" s="887"/>
      <c r="B6151" s="1165" t="s">
        <v>18</v>
      </c>
      <c r="C6151" s="1165" t="s">
        <v>17</v>
      </c>
      <c r="D6151" s="1166">
        <v>43235</v>
      </c>
      <c r="E6151" s="890">
        <v>1580124</v>
      </c>
      <c r="F6151" s="1220">
        <v>43249</v>
      </c>
      <c r="G6151" s="1213" t="s">
        <v>815</v>
      </c>
    </row>
    <row r="6152" spans="1:7" ht="21">
      <c r="A6152" s="887"/>
      <c r="B6152" s="885" t="s">
        <v>18</v>
      </c>
      <c r="C6152" s="885" t="s">
        <v>19</v>
      </c>
      <c r="D6152" s="886">
        <v>43250</v>
      </c>
      <c r="E6152" s="889">
        <v>870410</v>
      </c>
      <c r="F6152" s="1217" t="s">
        <v>829</v>
      </c>
      <c r="G6152" s="882"/>
    </row>
    <row r="6153" spans="1:7" ht="20.25">
      <c r="A6153" s="887"/>
      <c r="B6153" s="885"/>
      <c r="C6153" s="885"/>
      <c r="D6153" s="886"/>
      <c r="E6153" s="889"/>
      <c r="F6153" s="882"/>
      <c r="G6153" s="882"/>
    </row>
    <row r="6154" spans="1:7" ht="20.25">
      <c r="A6154" s="882"/>
      <c r="B6154" s="885"/>
      <c r="C6154" s="885"/>
      <c r="D6154" s="963"/>
      <c r="E6154" s="889"/>
      <c r="F6154" s="882"/>
      <c r="G6154" s="882"/>
    </row>
    <row r="6155" spans="1:7" ht="20.25">
      <c r="A6155" s="887"/>
      <c r="B6155" s="885"/>
      <c r="C6155" s="888"/>
      <c r="D6155" s="886"/>
      <c r="E6155" s="889"/>
      <c r="F6155" s="882"/>
      <c r="G6155" s="882"/>
    </row>
    <row r="6156" spans="1:7" ht="20.25">
      <c r="A6156" s="887"/>
      <c r="B6156" s="885"/>
      <c r="C6156" s="888"/>
      <c r="D6156" s="963"/>
      <c r="E6156" s="889"/>
      <c r="F6156" s="882"/>
      <c r="G6156" s="882"/>
    </row>
    <row r="6157" spans="1:7" ht="20.25">
      <c r="A6157" s="887"/>
      <c r="B6157" s="885"/>
      <c r="C6157" s="885"/>
      <c r="D6157" s="886"/>
      <c r="E6157" s="889"/>
      <c r="F6157" s="882"/>
      <c r="G6157" s="882"/>
    </row>
    <row r="6158" spans="1:7" ht="20.25">
      <c r="A6158" s="885"/>
      <c r="B6158" s="885"/>
      <c r="C6158" s="885"/>
      <c r="D6158" s="886"/>
      <c r="E6158" s="889"/>
      <c r="F6158" s="882"/>
      <c r="G6158" s="882"/>
    </row>
    <row r="6159" spans="1:7" ht="20.25">
      <c r="A6159" s="887"/>
      <c r="B6159" s="885"/>
      <c r="C6159" s="885"/>
      <c r="D6159" s="886"/>
      <c r="E6159" s="889"/>
    </row>
    <row r="6160" spans="1:7" ht="20.25">
      <c r="A6160" s="887"/>
      <c r="B6160" s="923"/>
      <c r="C6160" s="885"/>
      <c r="D6160" s="956"/>
      <c r="E6160" s="889"/>
    </row>
    <row r="6161" spans="1:5" ht="20.25">
      <c r="A6161" s="926"/>
      <c r="B6161" s="911"/>
      <c r="C6161" s="910"/>
      <c r="D6161" s="1023"/>
      <c r="E6161" s="889"/>
    </row>
    <row r="6162" spans="1:5" ht="20.25">
      <c r="A6162" s="926"/>
      <c r="B6162" s="910"/>
      <c r="C6162" s="910"/>
      <c r="D6162" s="910"/>
      <c r="E6162" s="889"/>
    </row>
    <row r="6163" spans="1:5" ht="20.25">
      <c r="A6163" s="885"/>
      <c r="B6163" s="885"/>
      <c r="C6163" s="885"/>
      <c r="D6163" s="886"/>
      <c r="E6163" s="889"/>
    </row>
    <row r="6164" spans="1:5" ht="20.25">
      <c r="A6164" s="885"/>
      <c r="B6164" s="885"/>
      <c r="C6164" s="885"/>
      <c r="D6164" s="886"/>
      <c r="E6164" s="889"/>
    </row>
    <row r="6165" spans="1:5" ht="20.25">
      <c r="A6165" s="887"/>
      <c r="B6165" s="885"/>
      <c r="C6165" s="885"/>
      <c r="D6165" s="886"/>
      <c r="E6165" s="889"/>
    </row>
    <row r="6166" spans="1:5" ht="20.25">
      <c r="A6166" s="887"/>
      <c r="B6166" s="885"/>
      <c r="C6166" s="885"/>
      <c r="D6166" s="886"/>
      <c r="E6166" s="889"/>
    </row>
    <row r="6167" spans="1:5" ht="20.25">
      <c r="A6167" s="887"/>
      <c r="B6167" s="885"/>
      <c r="C6167" s="885"/>
      <c r="D6167" s="886"/>
      <c r="E6167" s="889"/>
    </row>
    <row r="6168" spans="1:5" ht="20.25">
      <c r="A6168" s="887"/>
      <c r="B6168" s="885"/>
      <c r="C6168" s="885"/>
      <c r="D6168" s="886"/>
      <c r="E6168" s="889"/>
    </row>
    <row r="6169" spans="1:5" ht="20.25">
      <c r="A6169" s="887"/>
      <c r="B6169" s="885"/>
      <c r="C6169" s="885"/>
      <c r="D6169" s="886"/>
      <c r="E6169" s="889"/>
    </row>
    <row r="6170" spans="1:5" ht="20.25">
      <c r="A6170" s="887"/>
      <c r="B6170" s="885"/>
      <c r="C6170" s="885"/>
      <c r="D6170" s="886"/>
      <c r="E6170" s="889"/>
    </row>
    <row r="6171" spans="1:5" ht="20.25">
      <c r="A6171" s="885"/>
      <c r="B6171" s="923"/>
      <c r="C6171" s="885"/>
      <c r="D6171" s="924"/>
      <c r="E6171" s="925"/>
    </row>
    <row r="6172" spans="1:5" ht="20.25">
      <c r="A6172" s="885"/>
      <c r="B6172" s="923"/>
      <c r="C6172" s="885"/>
      <c r="D6172" s="924"/>
      <c r="E6172" s="925"/>
    </row>
    <row r="6173" spans="1:5" ht="20.25">
      <c r="A6173" s="885"/>
      <c r="B6173" s="923"/>
      <c r="C6173" s="885"/>
      <c r="D6173" s="924" t="s">
        <v>29</v>
      </c>
      <c r="E6173" s="925"/>
    </row>
    <row r="6174" spans="1:5" ht="20.25">
      <c r="A6174" s="885"/>
      <c r="B6174" s="923"/>
      <c r="C6174" s="885"/>
      <c r="D6174" s="924"/>
      <c r="E6174" s="925"/>
    </row>
    <row r="6175" spans="1:5" ht="20.25">
      <c r="A6175" s="926"/>
      <c r="B6175" s="927"/>
      <c r="C6175" s="926"/>
      <c r="D6175" s="928"/>
      <c r="E6175" s="929"/>
    </row>
    <row r="6176" spans="1:5" ht="20.25">
      <c r="A6176" s="913"/>
      <c r="B6176" s="930"/>
      <c r="C6176" s="913"/>
      <c r="D6176" s="928"/>
      <c r="E6176" s="929"/>
    </row>
    <row r="6177" spans="1:5" ht="20.25">
      <c r="A6177" s="931"/>
      <c r="B6177" s="932"/>
      <c r="C6177" s="1063" t="s">
        <v>802</v>
      </c>
      <c r="D6177" s="1064"/>
      <c r="E6177" s="1015">
        <v>4131397</v>
      </c>
    </row>
    <row r="6178" spans="1:5" ht="20.25">
      <c r="A6178" s="934" t="s">
        <v>23</v>
      </c>
      <c r="B6178" s="932"/>
      <c r="C6178" s="911"/>
      <c r="D6178" s="911"/>
      <c r="E6178" s="1054"/>
    </row>
    <row r="6179" spans="1:5" ht="20.25">
      <c r="A6179" s="902" t="s">
        <v>0</v>
      </c>
      <c r="B6179" s="921"/>
      <c r="C6179" s="921"/>
      <c r="D6179" s="921"/>
      <c r="E6179" s="921"/>
    </row>
    <row r="6180" spans="1:5" ht="20.25">
      <c r="A6180" s="902" t="s">
        <v>1</v>
      </c>
      <c r="B6180" s="882"/>
      <c r="C6180" s="882"/>
      <c r="D6180" s="882"/>
      <c r="E6180" s="882"/>
    </row>
    <row r="6182" spans="1:5" ht="20.25">
      <c r="A6182" s="902"/>
      <c r="B6182" s="903"/>
      <c r="C6182" s="902" t="s">
        <v>2</v>
      </c>
      <c r="D6182" s="905"/>
      <c r="E6182" s="905"/>
    </row>
    <row r="6183" spans="1:5" ht="20.25">
      <c r="A6183" s="902" t="s">
        <v>3</v>
      </c>
      <c r="B6183" s="906"/>
      <c r="C6183" s="903"/>
      <c r="D6183" s="905"/>
      <c r="E6183" s="905"/>
    </row>
    <row r="6184" spans="1:5" ht="20.25">
      <c r="A6184" s="904"/>
      <c r="B6184" s="906"/>
      <c r="C6184" s="903"/>
      <c r="D6184" s="905"/>
      <c r="E6184" s="905"/>
    </row>
    <row r="6185" spans="1:5" ht="20.25">
      <c r="A6185" s="904" t="s">
        <v>499</v>
      </c>
      <c r="B6185" s="906"/>
      <c r="C6185" s="903"/>
      <c r="D6185" s="905"/>
      <c r="E6185" s="905"/>
    </row>
    <row r="6186" spans="1:5" ht="20.25">
      <c r="A6186" s="904" t="s">
        <v>5</v>
      </c>
      <c r="B6186" s="907"/>
      <c r="C6186" s="904"/>
      <c r="D6186" s="905"/>
      <c r="E6186" s="905"/>
    </row>
    <row r="6187" spans="1:5" ht="20.25">
      <c r="A6187" s="904" t="s">
        <v>6</v>
      </c>
      <c r="B6187" s="907"/>
      <c r="C6187" s="904"/>
      <c r="D6187" s="905"/>
      <c r="E6187" s="905"/>
    </row>
    <row r="6188" spans="1:5" ht="20.25">
      <c r="A6188" s="908" t="s">
        <v>7</v>
      </c>
      <c r="B6188" s="909" t="s">
        <v>8</v>
      </c>
      <c r="C6188" s="883" t="s">
        <v>9</v>
      </c>
      <c r="D6188" s="884"/>
      <c r="E6188" s="908" t="s">
        <v>10</v>
      </c>
    </row>
    <row r="6189" spans="1:5" ht="20.25">
      <c r="A6189" s="910"/>
      <c r="B6189" s="911" t="s">
        <v>11</v>
      </c>
      <c r="C6189" s="908"/>
      <c r="D6189" s="912"/>
      <c r="E6189" s="910" t="s">
        <v>12</v>
      </c>
    </row>
    <row r="6190" spans="1:5" ht="20.25">
      <c r="A6190" s="913"/>
      <c r="B6190" s="914"/>
      <c r="C6190" s="915" t="s">
        <v>13</v>
      </c>
      <c r="D6190" s="916" t="s">
        <v>14</v>
      </c>
      <c r="E6190" s="915"/>
    </row>
    <row r="6191" spans="1:5" ht="20.25">
      <c r="A6191" s="917" t="s">
        <v>500</v>
      </c>
      <c r="B6191" s="885" t="s">
        <v>18</v>
      </c>
      <c r="C6191" s="885" t="s">
        <v>19</v>
      </c>
      <c r="D6191" s="886">
        <v>43250</v>
      </c>
      <c r="E6191" s="890">
        <v>42764</v>
      </c>
    </row>
    <row r="6192" spans="1:5" ht="20.25">
      <c r="A6192" s="885"/>
      <c r="B6192" s="885"/>
      <c r="C6192" s="885"/>
      <c r="D6192" s="886"/>
      <c r="E6192" s="889"/>
    </row>
    <row r="6193" spans="1:5" ht="20.25">
      <c r="A6193" s="887"/>
      <c r="B6193" s="885"/>
      <c r="C6193" s="885"/>
      <c r="D6193" s="886"/>
      <c r="E6193" s="889"/>
    </row>
    <row r="6194" spans="1:5" ht="20.25">
      <c r="A6194" s="887"/>
      <c r="B6194" s="885"/>
      <c r="C6194" s="888"/>
      <c r="D6194" s="886"/>
      <c r="E6194" s="889"/>
    </row>
    <row r="6195" spans="1:5" ht="20.25">
      <c r="A6195" s="887"/>
      <c r="B6195" s="885"/>
      <c r="C6195" s="888"/>
      <c r="D6195" s="963"/>
      <c r="E6195" s="889"/>
    </row>
    <row r="6196" spans="1:5" ht="20.25">
      <c r="A6196" s="887"/>
      <c r="B6196" s="885"/>
      <c r="C6196" s="888"/>
      <c r="D6196" s="886"/>
      <c r="E6196" s="889"/>
    </row>
    <row r="6197" spans="1:5" ht="20.25">
      <c r="A6197" s="887"/>
      <c r="B6197" s="885"/>
      <c r="C6197" s="888"/>
      <c r="D6197" s="963"/>
      <c r="E6197" s="889"/>
    </row>
    <row r="6198" spans="1:5" ht="20.25">
      <c r="A6198" s="887"/>
      <c r="B6198" s="885"/>
      <c r="C6198" s="885"/>
      <c r="D6198" s="886"/>
      <c r="E6198" s="889"/>
    </row>
    <row r="6199" spans="1:5" ht="20.25">
      <c r="A6199" s="885"/>
      <c r="B6199" s="885"/>
      <c r="C6199" s="885"/>
      <c r="D6199" s="886"/>
      <c r="E6199" s="889"/>
    </row>
    <row r="6200" spans="1:5" ht="20.25">
      <c r="A6200" s="887"/>
      <c r="B6200" s="885"/>
      <c r="C6200" s="885"/>
      <c r="D6200" s="886"/>
      <c r="E6200" s="889"/>
    </row>
    <row r="6201" spans="1:5" ht="20.25">
      <c r="A6201" s="887"/>
      <c r="B6201" s="923"/>
      <c r="C6201" s="885"/>
      <c r="D6201" s="956"/>
      <c r="E6201" s="889"/>
    </row>
    <row r="6202" spans="1:5" ht="20.25">
      <c r="A6202" s="926"/>
      <c r="B6202" s="911"/>
      <c r="C6202" s="910"/>
      <c r="D6202" s="1023"/>
      <c r="E6202" s="889"/>
    </row>
    <row r="6203" spans="1:5" ht="20.25">
      <c r="A6203" s="926"/>
      <c r="B6203" s="910"/>
      <c r="C6203" s="910"/>
      <c r="D6203" s="910"/>
      <c r="E6203" s="889"/>
    </row>
    <row r="6204" spans="1:5" ht="20.25">
      <c r="A6204" s="885"/>
      <c r="B6204" s="885"/>
      <c r="C6204" s="885"/>
      <c r="D6204" s="886"/>
      <c r="E6204" s="889"/>
    </row>
    <row r="6205" spans="1:5" ht="20.25">
      <c r="A6205" s="885"/>
      <c r="B6205" s="885"/>
      <c r="C6205" s="885"/>
      <c r="D6205" s="886"/>
      <c r="E6205" s="889"/>
    </row>
    <row r="6206" spans="1:5" ht="20.25">
      <c r="A6206" s="887"/>
      <c r="B6206" s="885"/>
      <c r="C6206" s="885"/>
      <c r="D6206" s="886"/>
      <c r="E6206" s="889"/>
    </row>
    <row r="6207" spans="1:5" ht="20.25">
      <c r="A6207" s="887"/>
      <c r="B6207" s="885"/>
      <c r="C6207" s="885"/>
      <c r="D6207" s="886"/>
      <c r="E6207" s="889"/>
    </row>
    <row r="6208" spans="1:5" ht="20.25">
      <c r="A6208" s="887"/>
      <c r="B6208" s="885"/>
      <c r="C6208" s="885"/>
      <c r="D6208" s="886"/>
      <c r="E6208" s="889"/>
    </row>
    <row r="6209" spans="1:6" ht="20.25">
      <c r="A6209" s="885"/>
      <c r="B6209" s="923"/>
      <c r="C6209" s="885"/>
      <c r="D6209" s="924"/>
      <c r="E6209" s="925"/>
    </row>
    <row r="6210" spans="1:6" ht="20.25">
      <c r="A6210" s="885"/>
      <c r="B6210" s="923"/>
      <c r="C6210" s="885"/>
      <c r="D6210" s="924"/>
      <c r="E6210" s="925"/>
    </row>
    <row r="6211" spans="1:6" ht="20.25">
      <c r="A6211" s="885"/>
      <c r="B6211" s="923"/>
      <c r="C6211" s="885"/>
      <c r="D6211" s="924"/>
      <c r="E6211" s="925"/>
    </row>
    <row r="6212" spans="1:6" ht="20.25">
      <c r="A6212" s="885"/>
      <c r="B6212" s="923"/>
      <c r="C6212" s="885"/>
      <c r="D6212" s="924"/>
      <c r="E6212" s="925"/>
    </row>
    <row r="6213" spans="1:6" ht="20.25">
      <c r="A6213" s="885"/>
      <c r="B6213" s="923"/>
      <c r="C6213" s="885"/>
      <c r="D6213" s="924"/>
      <c r="E6213" s="925"/>
    </row>
    <row r="6214" spans="1:6" ht="20.25">
      <c r="A6214" s="885"/>
      <c r="B6214" s="923"/>
      <c r="C6214" s="885"/>
      <c r="D6214" s="924" t="s">
        <v>29</v>
      </c>
      <c r="E6214" s="925"/>
    </row>
    <row r="6215" spans="1:6" ht="20.25">
      <c r="A6215" s="885"/>
      <c r="B6215" s="923"/>
      <c r="C6215" s="885"/>
      <c r="D6215" s="924"/>
      <c r="E6215" s="925"/>
    </row>
    <row r="6216" spans="1:6" ht="20.25">
      <c r="A6216" s="926"/>
      <c r="B6216" s="927"/>
      <c r="C6216" s="926"/>
      <c r="D6216" s="928"/>
      <c r="E6216" s="929"/>
    </row>
    <row r="6217" spans="1:6" ht="20.25">
      <c r="A6217" s="913"/>
      <c r="B6217" s="930"/>
      <c r="C6217" s="913"/>
      <c r="D6217" s="928"/>
      <c r="E6217" s="929"/>
    </row>
    <row r="6218" spans="1:6" ht="20.25">
      <c r="A6218" s="931"/>
      <c r="B6218" s="932"/>
      <c r="C6218" s="1238" t="s">
        <v>736</v>
      </c>
      <c r="D6218" s="1239"/>
      <c r="E6218" s="1015">
        <v>42764</v>
      </c>
    </row>
    <row r="6219" spans="1:6" ht="20.25">
      <c r="A6219" s="934" t="s">
        <v>23</v>
      </c>
      <c r="B6219" s="932"/>
      <c r="C6219" s="911"/>
      <c r="D6219" s="911"/>
      <c r="E6219" s="1054"/>
    </row>
    <row r="6220" spans="1:6" ht="20.25">
      <c r="A6220" s="902" t="s">
        <v>0</v>
      </c>
      <c r="B6220" s="921"/>
      <c r="C6220" s="921"/>
      <c r="D6220" s="921"/>
      <c r="E6220" s="921"/>
    </row>
    <row r="6221" spans="1:6" ht="20.25">
      <c r="A6221" s="902" t="s">
        <v>1</v>
      </c>
      <c r="B6221" s="882"/>
      <c r="C6221" s="882"/>
      <c r="D6221" s="882"/>
      <c r="E6221" s="882"/>
    </row>
    <row r="6223" spans="1:6" ht="20.25">
      <c r="A6223" s="902"/>
      <c r="B6223" s="903"/>
      <c r="C6223" s="902" t="s">
        <v>2</v>
      </c>
      <c r="D6223" s="905"/>
      <c r="E6223" s="905"/>
      <c r="F6223" s="882"/>
    </row>
    <row r="6224" spans="1:6" ht="20.25">
      <c r="A6224" s="902" t="s">
        <v>3</v>
      </c>
      <c r="B6224" s="906"/>
      <c r="C6224" s="903"/>
      <c r="D6224" s="905"/>
      <c r="E6224" s="905"/>
      <c r="F6224" s="882"/>
    </row>
    <row r="6225" spans="1:6" ht="20.25">
      <c r="A6225" s="904"/>
      <c r="B6225" s="906"/>
      <c r="C6225" s="903"/>
      <c r="D6225" s="905"/>
      <c r="E6225" s="905"/>
      <c r="F6225" s="882"/>
    </row>
    <row r="6226" spans="1:6" ht="20.25">
      <c r="A6226" s="904" t="s">
        <v>501</v>
      </c>
      <c r="B6226" s="906"/>
      <c r="C6226" s="903"/>
      <c r="D6226" s="905"/>
      <c r="E6226" s="905"/>
      <c r="F6226" s="882"/>
    </row>
    <row r="6227" spans="1:6" ht="20.25">
      <c r="A6227" s="904" t="s">
        <v>5</v>
      </c>
      <c r="B6227" s="907"/>
      <c r="C6227" s="904"/>
      <c r="D6227" s="905"/>
      <c r="E6227" s="905"/>
      <c r="F6227" s="882"/>
    </row>
    <row r="6228" spans="1:6" ht="20.25">
      <c r="A6228" s="904" t="s">
        <v>6</v>
      </c>
      <c r="B6228" s="907"/>
      <c r="C6228" s="904"/>
      <c r="D6228" s="905"/>
      <c r="E6228" s="905"/>
      <c r="F6228" s="882"/>
    </row>
    <row r="6229" spans="1:6" ht="20.25">
      <c r="A6229" s="908" t="s">
        <v>7</v>
      </c>
      <c r="B6229" s="909" t="s">
        <v>8</v>
      </c>
      <c r="C6229" s="883" t="s">
        <v>9</v>
      </c>
      <c r="D6229" s="884"/>
      <c r="E6229" s="908" t="s">
        <v>10</v>
      </c>
      <c r="F6229" s="882"/>
    </row>
    <row r="6230" spans="1:6" ht="20.25">
      <c r="A6230" s="910"/>
      <c r="B6230" s="911" t="s">
        <v>11</v>
      </c>
      <c r="C6230" s="908"/>
      <c r="D6230" s="912"/>
      <c r="E6230" s="910" t="s">
        <v>12</v>
      </c>
      <c r="F6230" s="882"/>
    </row>
    <row r="6231" spans="1:6" ht="20.25">
      <c r="A6231" s="913"/>
      <c r="B6231" s="914"/>
      <c r="C6231" s="915" t="s">
        <v>13</v>
      </c>
      <c r="D6231" s="916" t="s">
        <v>14</v>
      </c>
      <c r="E6231" s="915"/>
      <c r="F6231" s="882"/>
    </row>
    <row r="6232" spans="1:6" ht="20.25">
      <c r="A6232" s="917" t="s">
        <v>502</v>
      </c>
      <c r="B6232" s="885" t="s">
        <v>18</v>
      </c>
      <c r="C6232" s="885" t="s">
        <v>19</v>
      </c>
      <c r="D6232" s="886">
        <v>43159</v>
      </c>
      <c r="E6232" s="890">
        <v>259032</v>
      </c>
      <c r="F6232" s="882"/>
    </row>
    <row r="6233" spans="1:6" ht="20.25">
      <c r="A6233" s="885"/>
      <c r="B6233" s="885" t="s">
        <v>73</v>
      </c>
      <c r="C6233" s="885" t="s">
        <v>401</v>
      </c>
      <c r="D6233" s="886">
        <v>43190</v>
      </c>
      <c r="E6233" s="890">
        <v>-248883</v>
      </c>
      <c r="F6233" s="882"/>
    </row>
    <row r="6234" spans="1:6" ht="21">
      <c r="A6234" s="887"/>
      <c r="B6234" s="885" t="s">
        <v>18</v>
      </c>
      <c r="C6234" s="885" t="s">
        <v>19</v>
      </c>
      <c r="D6234" s="886">
        <v>43250</v>
      </c>
      <c r="E6234" s="889">
        <v>755946</v>
      </c>
      <c r="F6234" s="1217" t="s">
        <v>820</v>
      </c>
    </row>
    <row r="6235" spans="1:6" ht="20.25">
      <c r="A6235" s="887"/>
      <c r="B6235" s="885"/>
      <c r="C6235" s="885"/>
      <c r="D6235" s="886"/>
      <c r="E6235" s="889"/>
      <c r="F6235" s="882"/>
    </row>
    <row r="6236" spans="1:6" ht="20.25">
      <c r="A6236" s="887"/>
      <c r="B6236" s="885"/>
      <c r="C6236" s="888"/>
      <c r="D6236" s="886"/>
      <c r="E6236" s="889"/>
      <c r="F6236" s="882"/>
    </row>
    <row r="6237" spans="1:6" ht="20.25">
      <c r="A6237" s="887"/>
      <c r="B6237" s="885"/>
      <c r="C6237" s="885"/>
      <c r="D6237" s="886"/>
      <c r="E6237" s="889"/>
      <c r="F6237" s="882"/>
    </row>
    <row r="6238" spans="1:6" ht="20.25">
      <c r="A6238" s="887"/>
      <c r="B6238" s="885"/>
      <c r="C6238" s="885"/>
      <c r="D6238" s="886"/>
      <c r="E6238" s="889"/>
      <c r="F6238" s="882"/>
    </row>
    <row r="6239" spans="1:6" ht="20.25">
      <c r="A6239" s="887"/>
      <c r="B6239" s="885"/>
      <c r="C6239" s="885"/>
      <c r="D6239" s="886"/>
      <c r="E6239" s="889"/>
    </row>
    <row r="6240" spans="1:6" ht="20.25">
      <c r="A6240" s="885"/>
      <c r="B6240" s="885"/>
      <c r="C6240" s="885"/>
      <c r="D6240" s="886"/>
      <c r="E6240" s="889"/>
    </row>
    <row r="6241" spans="1:5" ht="20.25">
      <c r="A6241" s="887"/>
      <c r="B6241" s="885"/>
      <c r="C6241" s="885"/>
      <c r="D6241" s="886"/>
      <c r="E6241" s="889"/>
    </row>
    <row r="6242" spans="1:5" ht="20.25">
      <c r="A6242" s="887"/>
      <c r="B6242" s="923"/>
      <c r="C6242" s="885"/>
      <c r="D6242" s="956"/>
      <c r="E6242" s="889"/>
    </row>
    <row r="6243" spans="1:5" ht="20.25">
      <c r="A6243" s="926"/>
      <c r="B6243" s="911"/>
      <c r="C6243" s="910"/>
      <c r="D6243" s="1023"/>
      <c r="E6243" s="889"/>
    </row>
    <row r="6244" spans="1:5" ht="20.25">
      <c r="A6244" s="926"/>
      <c r="B6244" s="910"/>
      <c r="C6244" s="910"/>
      <c r="D6244" s="910"/>
      <c r="E6244" s="889"/>
    </row>
    <row r="6245" spans="1:5" ht="20.25">
      <c r="A6245" s="885"/>
      <c r="B6245" s="885"/>
      <c r="C6245" s="885"/>
      <c r="D6245" s="886"/>
      <c r="E6245" s="889"/>
    </row>
    <row r="6246" spans="1:5" ht="20.25">
      <c r="A6246" s="885"/>
      <c r="B6246" s="885"/>
      <c r="C6246" s="885"/>
      <c r="D6246" s="886"/>
      <c r="E6246" s="889"/>
    </row>
    <row r="6247" spans="1:5" ht="20.25">
      <c r="A6247" s="887"/>
      <c r="B6247" s="885"/>
      <c r="C6247" s="885"/>
      <c r="D6247" s="886"/>
      <c r="E6247" s="889"/>
    </row>
    <row r="6248" spans="1:5" ht="20.25">
      <c r="A6248" s="887"/>
      <c r="B6248" s="885"/>
      <c r="C6248" s="885"/>
      <c r="D6248" s="886"/>
      <c r="E6248" s="889"/>
    </row>
    <row r="6249" spans="1:5" ht="20.25">
      <c r="A6249" s="887"/>
      <c r="B6249" s="885"/>
      <c r="C6249" s="885"/>
      <c r="D6249" s="886"/>
      <c r="E6249" s="889"/>
    </row>
    <row r="6250" spans="1:5" ht="20.25">
      <c r="A6250" s="885"/>
      <c r="B6250" s="923"/>
      <c r="C6250" s="885"/>
      <c r="D6250" s="924"/>
      <c r="E6250" s="925"/>
    </row>
    <row r="6251" spans="1:5" ht="20.25">
      <c r="A6251" s="885"/>
      <c r="B6251" s="923"/>
      <c r="C6251" s="885"/>
      <c r="D6251" s="924"/>
      <c r="E6251" s="925"/>
    </row>
    <row r="6252" spans="1:5" ht="20.25">
      <c r="A6252" s="885"/>
      <c r="B6252" s="923"/>
      <c r="C6252" s="885"/>
      <c r="D6252" s="924"/>
      <c r="E6252" s="925"/>
    </row>
    <row r="6253" spans="1:5" ht="20.25">
      <c r="A6253" s="885"/>
      <c r="B6253" s="923"/>
      <c r="C6253" s="885"/>
      <c r="D6253" s="924"/>
      <c r="E6253" s="925"/>
    </row>
    <row r="6254" spans="1:5" ht="20.25">
      <c r="A6254" s="885"/>
      <c r="B6254" s="923"/>
      <c r="C6254" s="885"/>
      <c r="D6254" s="924" t="s">
        <v>29</v>
      </c>
      <c r="E6254" s="925"/>
    </row>
    <row r="6255" spans="1:5" ht="20.25">
      <c r="A6255" s="885"/>
      <c r="B6255" s="923"/>
      <c r="C6255" s="885"/>
      <c r="D6255" s="924"/>
      <c r="E6255" s="925"/>
    </row>
    <row r="6256" spans="1:5" ht="20.25">
      <c r="A6256" s="926"/>
      <c r="B6256" s="927"/>
      <c r="C6256" s="926"/>
      <c r="D6256" s="928"/>
      <c r="E6256" s="929"/>
    </row>
    <row r="6257" spans="1:5" ht="20.25">
      <c r="A6257" s="913"/>
      <c r="B6257" s="930"/>
      <c r="C6257" s="913"/>
      <c r="D6257" s="928"/>
      <c r="E6257" s="929"/>
    </row>
    <row r="6258" spans="1:5" ht="20.25">
      <c r="A6258" s="931"/>
      <c r="B6258" s="932"/>
      <c r="C6258" s="1238" t="s">
        <v>801</v>
      </c>
      <c r="D6258" s="1239"/>
      <c r="E6258" s="1015">
        <v>766095</v>
      </c>
    </row>
    <row r="6259" spans="1:5" ht="20.25">
      <c r="A6259" s="934" t="s">
        <v>23</v>
      </c>
      <c r="B6259" s="932"/>
      <c r="C6259" s="911"/>
      <c r="D6259" s="911"/>
      <c r="E6259" s="1054"/>
    </row>
    <row r="6261" spans="1:5" ht="20.25">
      <c r="A6261" s="902" t="s">
        <v>0</v>
      </c>
      <c r="B6261" s="921"/>
      <c r="C6261" s="921"/>
      <c r="D6261" s="921"/>
      <c r="E6261" s="921"/>
    </row>
    <row r="6262" spans="1:5" ht="20.25">
      <c r="A6262" s="902" t="s">
        <v>1</v>
      </c>
      <c r="B6262" s="882"/>
      <c r="C6262" s="882"/>
      <c r="D6262" s="882"/>
      <c r="E6262" s="882"/>
    </row>
    <row r="6264" spans="1:5" ht="20.25">
      <c r="A6264" s="902"/>
      <c r="B6264" s="903"/>
      <c r="C6264" s="902" t="s">
        <v>2</v>
      </c>
      <c r="D6264" s="905"/>
      <c r="E6264" s="905"/>
    </row>
    <row r="6265" spans="1:5" ht="20.25">
      <c r="A6265" s="902" t="s">
        <v>3</v>
      </c>
      <c r="B6265" s="906"/>
      <c r="C6265" s="903"/>
      <c r="D6265" s="905"/>
      <c r="E6265" s="905"/>
    </row>
    <row r="6266" spans="1:5" ht="20.25">
      <c r="A6266" s="904"/>
      <c r="B6266" s="906"/>
      <c r="C6266" s="903"/>
      <c r="D6266" s="905"/>
      <c r="E6266" s="905"/>
    </row>
    <row r="6267" spans="1:5" ht="20.25">
      <c r="A6267" s="904" t="s">
        <v>503</v>
      </c>
      <c r="B6267" s="906"/>
      <c r="C6267" s="903"/>
      <c r="D6267" s="905"/>
      <c r="E6267" s="905"/>
    </row>
    <row r="6268" spans="1:5" ht="20.25">
      <c r="A6268" s="904" t="s">
        <v>5</v>
      </c>
      <c r="B6268" s="907"/>
      <c r="C6268" s="904"/>
      <c r="D6268" s="905"/>
      <c r="E6268" s="905"/>
    </row>
    <row r="6269" spans="1:5" ht="20.25">
      <c r="A6269" s="904" t="s">
        <v>6</v>
      </c>
      <c r="B6269" s="907"/>
      <c r="C6269" s="904"/>
      <c r="D6269" s="905"/>
      <c r="E6269" s="905"/>
    </row>
    <row r="6270" spans="1:5" ht="20.25">
      <c r="A6270" s="908" t="s">
        <v>7</v>
      </c>
      <c r="B6270" s="909" t="s">
        <v>8</v>
      </c>
      <c r="C6270" s="883" t="s">
        <v>9</v>
      </c>
      <c r="D6270" s="884"/>
      <c r="E6270" s="908" t="s">
        <v>10</v>
      </c>
    </row>
    <row r="6271" spans="1:5" ht="20.25">
      <c r="A6271" s="910"/>
      <c r="B6271" s="911" t="s">
        <v>11</v>
      </c>
      <c r="C6271" s="908"/>
      <c r="D6271" s="912"/>
      <c r="E6271" s="910" t="s">
        <v>12</v>
      </c>
    </row>
    <row r="6272" spans="1:5" ht="20.25">
      <c r="A6272" s="913"/>
      <c r="B6272" s="914"/>
      <c r="C6272" s="915" t="s">
        <v>13</v>
      </c>
      <c r="D6272" s="916" t="s">
        <v>14</v>
      </c>
      <c r="E6272" s="915"/>
    </row>
    <row r="6273" spans="1:5" ht="20.25">
      <c r="A6273" s="917" t="s">
        <v>504</v>
      </c>
      <c r="B6273" s="885" t="s">
        <v>40</v>
      </c>
      <c r="C6273" s="885" t="s">
        <v>19</v>
      </c>
      <c r="D6273" s="886">
        <v>43190</v>
      </c>
      <c r="E6273" s="889">
        <v>-2</v>
      </c>
    </row>
    <row r="6274" spans="1:5" ht="20.25">
      <c r="A6274" s="885"/>
      <c r="B6274" s="885"/>
      <c r="C6274" s="888"/>
      <c r="D6274" s="963"/>
      <c r="E6274" s="889"/>
    </row>
    <row r="6275" spans="1:5" ht="20.25">
      <c r="A6275" s="887"/>
      <c r="B6275" s="885"/>
      <c r="C6275" s="885"/>
      <c r="D6275" s="886"/>
      <c r="E6275" s="889"/>
    </row>
    <row r="6276" spans="1:5" ht="20.25">
      <c r="A6276" s="887"/>
      <c r="B6276" s="885"/>
      <c r="C6276" s="888"/>
      <c r="D6276" s="963"/>
      <c r="E6276" s="889"/>
    </row>
    <row r="6277" spans="1:5" ht="20.25">
      <c r="A6277" s="887"/>
      <c r="B6277" s="885"/>
      <c r="C6277" s="888"/>
      <c r="D6277" s="963"/>
      <c r="E6277" s="889"/>
    </row>
    <row r="6278" spans="1:5" ht="20.25">
      <c r="A6278" s="887"/>
      <c r="B6278" s="885"/>
      <c r="C6278" s="888"/>
      <c r="D6278" s="963"/>
      <c r="E6278" s="889"/>
    </row>
    <row r="6279" spans="1:5" ht="20.25">
      <c r="A6279" s="887"/>
      <c r="B6279" s="885"/>
      <c r="C6279" s="888"/>
      <c r="D6279" s="963"/>
      <c r="E6279" s="889"/>
    </row>
    <row r="6280" spans="1:5" ht="20.25">
      <c r="A6280" s="887"/>
      <c r="B6280" s="885"/>
      <c r="C6280" s="885"/>
      <c r="D6280" s="886"/>
      <c r="E6280" s="889"/>
    </row>
    <row r="6281" spans="1:5" ht="20.25">
      <c r="A6281" s="885"/>
      <c r="B6281" s="885"/>
      <c r="C6281" s="885"/>
      <c r="D6281" s="886"/>
      <c r="E6281" s="889"/>
    </row>
    <row r="6282" spans="1:5" ht="20.25">
      <c r="A6282" s="887"/>
      <c r="B6282" s="885"/>
      <c r="C6282" s="885"/>
      <c r="D6282" s="886"/>
      <c r="E6282" s="889"/>
    </row>
    <row r="6283" spans="1:5" ht="20.25">
      <c r="A6283" s="887"/>
      <c r="B6283" s="923"/>
      <c r="C6283" s="885"/>
      <c r="D6283" s="956"/>
      <c r="E6283" s="889"/>
    </row>
    <row r="6284" spans="1:5" ht="20.25">
      <c r="A6284" s="926"/>
      <c r="B6284" s="911"/>
      <c r="C6284" s="910"/>
      <c r="D6284" s="1023"/>
      <c r="E6284" s="889"/>
    </row>
    <row r="6285" spans="1:5" ht="20.25">
      <c r="A6285" s="926"/>
      <c r="B6285" s="910"/>
      <c r="C6285" s="910"/>
      <c r="D6285" s="910"/>
      <c r="E6285" s="889"/>
    </row>
    <row r="6286" spans="1:5" ht="20.25">
      <c r="A6286" s="885"/>
      <c r="B6286" s="885"/>
      <c r="C6286" s="885"/>
      <c r="D6286" s="886"/>
      <c r="E6286" s="889"/>
    </row>
    <row r="6287" spans="1:5" ht="20.25">
      <c r="A6287" s="885"/>
      <c r="B6287" s="885"/>
      <c r="C6287" s="885"/>
      <c r="D6287" s="886"/>
      <c r="E6287" s="889"/>
    </row>
    <row r="6288" spans="1:5" ht="20.25">
      <c r="A6288" s="887"/>
      <c r="B6288" s="885"/>
      <c r="C6288" s="885"/>
      <c r="D6288" s="886"/>
      <c r="E6288" s="889"/>
    </row>
    <row r="6289" spans="1:5" ht="20.25">
      <c r="A6289" s="887"/>
      <c r="B6289" s="885"/>
      <c r="C6289" s="885"/>
      <c r="D6289" s="886"/>
      <c r="E6289" s="889"/>
    </row>
    <row r="6290" spans="1:5" ht="20.25">
      <c r="A6290" s="887"/>
      <c r="B6290" s="885"/>
      <c r="C6290" s="885"/>
      <c r="D6290" s="886"/>
      <c r="E6290" s="889"/>
    </row>
    <row r="6291" spans="1:5" ht="20.25">
      <c r="A6291" s="885"/>
      <c r="B6291" s="923"/>
      <c r="C6291" s="885"/>
      <c r="D6291" s="924"/>
      <c r="E6291" s="925"/>
    </row>
    <row r="6292" spans="1:5" ht="20.25">
      <c r="A6292" s="885"/>
      <c r="B6292" s="923"/>
      <c r="C6292" s="885"/>
      <c r="D6292" s="924"/>
      <c r="E6292" s="925"/>
    </row>
    <row r="6293" spans="1:5" ht="20.25">
      <c r="A6293" s="885"/>
      <c r="B6293" s="923"/>
      <c r="C6293" s="885"/>
      <c r="D6293" s="924" t="s">
        <v>29</v>
      </c>
      <c r="E6293" s="925"/>
    </row>
    <row r="6294" spans="1:5" ht="20.25">
      <c r="A6294" s="885"/>
      <c r="B6294" s="923"/>
      <c r="C6294" s="885"/>
      <c r="D6294" s="924"/>
      <c r="E6294" s="925"/>
    </row>
    <row r="6295" spans="1:5" ht="20.25">
      <c r="A6295" s="885"/>
      <c r="B6295" s="923"/>
      <c r="C6295" s="885"/>
      <c r="D6295" s="924"/>
      <c r="E6295" s="925"/>
    </row>
    <row r="6296" spans="1:5" ht="20.25">
      <c r="A6296" s="885"/>
      <c r="B6296" s="923"/>
      <c r="C6296" s="885"/>
      <c r="D6296" s="924"/>
      <c r="E6296" s="925"/>
    </row>
    <row r="6297" spans="1:5" ht="20.25">
      <c r="A6297" s="926"/>
      <c r="B6297" s="927"/>
      <c r="C6297" s="926"/>
      <c r="D6297" s="928"/>
      <c r="E6297" s="929"/>
    </row>
    <row r="6298" spans="1:5" ht="20.25">
      <c r="A6298" s="913"/>
      <c r="B6298" s="930"/>
      <c r="C6298" s="913"/>
      <c r="D6298" s="928"/>
      <c r="E6298" s="929"/>
    </row>
    <row r="6299" spans="1:5" ht="20.25">
      <c r="A6299" s="931"/>
      <c r="B6299" s="932"/>
      <c r="C6299" s="1268" t="s">
        <v>801</v>
      </c>
      <c r="D6299" s="1269"/>
      <c r="E6299" s="1015">
        <v>-2</v>
      </c>
    </row>
    <row r="6300" spans="1:5" ht="20.25">
      <c r="A6300" s="934" t="s">
        <v>23</v>
      </c>
      <c r="B6300" s="932"/>
      <c r="C6300" s="911"/>
      <c r="D6300" s="911"/>
      <c r="E6300" s="1054"/>
    </row>
    <row r="6302" spans="1:5" ht="20.25">
      <c r="A6302" s="902" t="s">
        <v>0</v>
      </c>
      <c r="B6302" s="921"/>
      <c r="C6302" s="921"/>
      <c r="D6302" s="921"/>
      <c r="E6302" s="921"/>
    </row>
    <row r="6303" spans="1:5" ht="20.25">
      <c r="A6303" s="902" t="s">
        <v>1</v>
      </c>
      <c r="B6303" s="882"/>
      <c r="C6303" s="882"/>
      <c r="D6303" s="882"/>
      <c r="E6303" s="882"/>
    </row>
    <row r="6305" spans="1:5" ht="20.25">
      <c r="A6305" s="902"/>
      <c r="B6305" s="903"/>
      <c r="C6305" s="902" t="s">
        <v>2</v>
      </c>
      <c r="D6305" s="905"/>
      <c r="E6305" s="905"/>
    </row>
    <row r="6306" spans="1:5" ht="20.25">
      <c r="A6306" s="902" t="s">
        <v>3</v>
      </c>
      <c r="B6306" s="906"/>
      <c r="C6306" s="903"/>
      <c r="D6306" s="905"/>
      <c r="E6306" s="905"/>
    </row>
    <row r="6307" spans="1:5" ht="20.25">
      <c r="A6307" s="904"/>
      <c r="B6307" s="906"/>
      <c r="C6307" s="903"/>
      <c r="D6307" s="905"/>
      <c r="E6307" s="905"/>
    </row>
    <row r="6308" spans="1:5" ht="20.25">
      <c r="A6308" s="904" t="s">
        <v>505</v>
      </c>
      <c r="B6308" s="906"/>
      <c r="C6308" s="903"/>
      <c r="D6308" s="905"/>
      <c r="E6308" s="905"/>
    </row>
    <row r="6309" spans="1:5" ht="20.25">
      <c r="A6309" s="904" t="s">
        <v>5</v>
      </c>
      <c r="B6309" s="907"/>
      <c r="C6309" s="904"/>
      <c r="D6309" s="905"/>
      <c r="E6309" s="905"/>
    </row>
    <row r="6310" spans="1:5" ht="20.25">
      <c r="A6310" s="904" t="s">
        <v>6</v>
      </c>
      <c r="B6310" s="907"/>
      <c r="C6310" s="904"/>
      <c r="D6310" s="905"/>
      <c r="E6310" s="905"/>
    </row>
    <row r="6311" spans="1:5" ht="20.25">
      <c r="A6311" s="908" t="s">
        <v>7</v>
      </c>
      <c r="B6311" s="909" t="s">
        <v>8</v>
      </c>
      <c r="C6311" s="883" t="s">
        <v>9</v>
      </c>
      <c r="D6311" s="884"/>
      <c r="E6311" s="908" t="s">
        <v>10</v>
      </c>
    </row>
    <row r="6312" spans="1:5" ht="20.25">
      <c r="A6312" s="910"/>
      <c r="B6312" s="911" t="s">
        <v>11</v>
      </c>
      <c r="C6312" s="908"/>
      <c r="D6312" s="912"/>
      <c r="E6312" s="910" t="s">
        <v>12</v>
      </c>
    </row>
    <row r="6313" spans="1:5" ht="20.25">
      <c r="A6313" s="913"/>
      <c r="B6313" s="914"/>
      <c r="C6313" s="915" t="s">
        <v>13</v>
      </c>
      <c r="D6313" s="916" t="s">
        <v>14</v>
      </c>
      <c r="E6313" s="915"/>
    </row>
    <row r="6314" spans="1:5" ht="20.25">
      <c r="A6314" s="1092" t="s">
        <v>506</v>
      </c>
      <c r="B6314" s="885" t="s">
        <v>18</v>
      </c>
      <c r="C6314" s="885" t="s">
        <v>19</v>
      </c>
      <c r="D6314" s="886">
        <v>43250</v>
      </c>
      <c r="E6314" s="889">
        <v>1060275</v>
      </c>
    </row>
    <row r="6315" spans="1:5" ht="20.25">
      <c r="A6315" s="885"/>
      <c r="B6315" s="885"/>
      <c r="C6315" s="885"/>
      <c r="D6315" s="886"/>
      <c r="E6315" s="889"/>
    </row>
    <row r="6316" spans="1:5" ht="20.25">
      <c r="A6316" s="887"/>
      <c r="B6316" s="885"/>
      <c r="C6316" s="885"/>
      <c r="D6316" s="886"/>
      <c r="E6316" s="889"/>
    </row>
    <row r="6317" spans="1:5" ht="20.25">
      <c r="A6317" s="887"/>
      <c r="B6317" s="885"/>
      <c r="C6317" s="885"/>
      <c r="D6317" s="886"/>
      <c r="E6317" s="889"/>
    </row>
    <row r="6318" spans="1:5" ht="20.25">
      <c r="A6318" s="887"/>
      <c r="B6318" s="885"/>
      <c r="C6318" s="885"/>
      <c r="D6318" s="886"/>
      <c r="E6318" s="889"/>
    </row>
    <row r="6319" spans="1:5" ht="20.25">
      <c r="A6319" s="887"/>
      <c r="B6319" s="885"/>
      <c r="C6319" s="888"/>
      <c r="D6319" s="886"/>
      <c r="E6319" s="889"/>
    </row>
    <row r="6320" spans="1:5" ht="20.25">
      <c r="A6320" s="887"/>
      <c r="B6320" s="885"/>
      <c r="C6320" s="888"/>
      <c r="D6320" s="963"/>
      <c r="E6320" s="889"/>
    </row>
    <row r="6321" spans="1:5" ht="20.25">
      <c r="A6321" s="887"/>
      <c r="B6321" s="885"/>
      <c r="C6321" s="885"/>
      <c r="D6321" s="886"/>
      <c r="E6321" s="889"/>
    </row>
    <row r="6322" spans="1:5" ht="20.25">
      <c r="A6322" s="885"/>
      <c r="B6322" s="885"/>
      <c r="C6322" s="885"/>
      <c r="D6322" s="886"/>
      <c r="E6322" s="889"/>
    </row>
    <row r="6323" spans="1:5" ht="20.25">
      <c r="A6323" s="887"/>
      <c r="B6323" s="885"/>
      <c r="C6323" s="885"/>
      <c r="D6323" s="886"/>
      <c r="E6323" s="889"/>
    </row>
    <row r="6324" spans="1:5" ht="20.25">
      <c r="A6324" s="887"/>
      <c r="B6324" s="923"/>
      <c r="C6324" s="885"/>
      <c r="D6324" s="956"/>
      <c r="E6324" s="889"/>
    </row>
    <row r="6325" spans="1:5" ht="20.25">
      <c r="A6325" s="926"/>
      <c r="B6325" s="911"/>
      <c r="C6325" s="910"/>
      <c r="D6325" s="1023"/>
      <c r="E6325" s="889"/>
    </row>
    <row r="6326" spans="1:5" ht="20.25">
      <c r="A6326" s="926"/>
      <c r="B6326" s="910"/>
      <c r="C6326" s="910"/>
      <c r="D6326" s="910"/>
      <c r="E6326" s="889"/>
    </row>
    <row r="6327" spans="1:5" ht="20.25">
      <c r="A6327" s="885"/>
      <c r="B6327" s="885"/>
      <c r="C6327" s="885"/>
      <c r="D6327" s="886"/>
      <c r="E6327" s="889"/>
    </row>
    <row r="6328" spans="1:5" ht="20.25">
      <c r="A6328" s="885"/>
      <c r="B6328" s="885"/>
      <c r="C6328" s="885"/>
      <c r="D6328" s="886"/>
      <c r="E6328" s="889"/>
    </row>
    <row r="6329" spans="1:5" ht="20.25">
      <c r="A6329" s="887"/>
      <c r="B6329" s="885"/>
      <c r="C6329" s="885"/>
      <c r="D6329" s="886"/>
      <c r="E6329" s="889"/>
    </row>
    <row r="6330" spans="1:5" ht="20.25">
      <c r="A6330" s="887"/>
      <c r="B6330" s="885"/>
      <c r="C6330" s="885"/>
      <c r="D6330" s="886"/>
      <c r="E6330" s="889"/>
    </row>
    <row r="6331" spans="1:5" ht="20.25">
      <c r="A6331" s="887"/>
      <c r="B6331" s="885"/>
      <c r="C6331" s="885"/>
      <c r="D6331" s="886"/>
      <c r="E6331" s="889"/>
    </row>
    <row r="6332" spans="1:5" ht="20.25">
      <c r="A6332" s="885"/>
      <c r="B6332" s="923"/>
      <c r="C6332" s="885"/>
      <c r="D6332" s="924"/>
      <c r="E6332" s="925"/>
    </row>
    <row r="6333" spans="1:5" ht="20.25">
      <c r="A6333" s="885"/>
      <c r="B6333" s="923"/>
      <c r="C6333" s="885"/>
      <c r="D6333" s="924"/>
      <c r="E6333" s="925"/>
    </row>
    <row r="6334" spans="1:5" ht="20.25">
      <c r="A6334" s="885"/>
      <c r="B6334" s="923"/>
      <c r="C6334" s="885"/>
      <c r="D6334" s="924"/>
      <c r="E6334" s="925"/>
    </row>
    <row r="6335" spans="1:5" ht="20.25">
      <c r="A6335" s="885"/>
      <c r="B6335" s="923"/>
      <c r="C6335" s="885"/>
      <c r="D6335" s="924"/>
      <c r="E6335" s="925"/>
    </row>
    <row r="6336" spans="1:5" ht="20.25">
      <c r="A6336" s="885"/>
      <c r="B6336" s="923"/>
      <c r="C6336" s="885"/>
      <c r="D6336" s="924" t="s">
        <v>29</v>
      </c>
      <c r="E6336" s="925"/>
    </row>
    <row r="6337" spans="1:6" ht="20.25">
      <c r="A6337" s="885"/>
      <c r="B6337" s="923"/>
      <c r="C6337" s="885"/>
      <c r="D6337" s="924"/>
      <c r="E6337" s="925"/>
    </row>
    <row r="6338" spans="1:6" ht="20.25">
      <c r="A6338" s="926"/>
      <c r="B6338" s="927"/>
      <c r="C6338" s="926"/>
      <c r="D6338" s="928"/>
      <c r="E6338" s="929"/>
    </row>
    <row r="6339" spans="1:6" ht="20.25">
      <c r="A6339" s="913"/>
      <c r="B6339" s="930"/>
      <c r="C6339" s="913"/>
      <c r="D6339" s="928"/>
      <c r="E6339" s="929"/>
    </row>
    <row r="6340" spans="1:6" ht="20.25">
      <c r="A6340" s="931"/>
      <c r="B6340" s="932"/>
      <c r="C6340" s="1268" t="s">
        <v>801</v>
      </c>
      <c r="D6340" s="1269"/>
      <c r="E6340" s="1015">
        <v>1060275</v>
      </c>
    </row>
    <row r="6341" spans="1:6" ht="20.25">
      <c r="A6341" s="934" t="s">
        <v>23</v>
      </c>
      <c r="B6341" s="932"/>
      <c r="C6341" s="911"/>
      <c r="D6341" s="911"/>
      <c r="E6341" s="1054"/>
    </row>
    <row r="6343" spans="1:6" ht="20.25">
      <c r="A6343" s="902" t="s">
        <v>0</v>
      </c>
      <c r="B6343" s="921"/>
      <c r="C6343" s="921"/>
      <c r="D6343" s="921"/>
      <c r="E6343" s="921"/>
    </row>
    <row r="6344" spans="1:6" ht="20.25">
      <c r="A6344" s="902" t="s">
        <v>1</v>
      </c>
      <c r="B6344" s="882"/>
      <c r="C6344" s="882"/>
      <c r="D6344" s="882"/>
      <c r="E6344" s="882"/>
    </row>
    <row r="6346" spans="1:6" ht="20.25">
      <c r="A6346" s="902"/>
      <c r="B6346" s="903"/>
      <c r="C6346" s="902" t="s">
        <v>2</v>
      </c>
      <c r="D6346" s="905"/>
      <c r="E6346" s="905"/>
    </row>
    <row r="6347" spans="1:6" ht="20.25">
      <c r="A6347" s="902" t="s">
        <v>3</v>
      </c>
      <c r="B6347" s="906"/>
      <c r="C6347" s="903"/>
      <c r="D6347" s="905"/>
      <c r="E6347" s="905"/>
    </row>
    <row r="6348" spans="1:6" ht="20.25">
      <c r="A6348" s="904"/>
      <c r="B6348" s="906"/>
      <c r="C6348" s="903"/>
      <c r="D6348" s="905"/>
      <c r="E6348" s="905"/>
    </row>
    <row r="6349" spans="1:6" ht="20.25">
      <c r="A6349" s="904" t="s">
        <v>507</v>
      </c>
      <c r="B6349" s="906"/>
      <c r="C6349" s="903"/>
      <c r="D6349" s="905"/>
      <c r="E6349" s="905"/>
    </row>
    <row r="6350" spans="1:6" ht="20.25">
      <c r="A6350" s="904" t="s">
        <v>5</v>
      </c>
      <c r="B6350" s="907"/>
      <c r="C6350" s="904"/>
      <c r="D6350" s="905"/>
      <c r="E6350" s="905"/>
    </row>
    <row r="6351" spans="1:6" ht="20.25">
      <c r="A6351" s="904" t="s">
        <v>6</v>
      </c>
      <c r="B6351" s="907"/>
      <c r="C6351" s="904"/>
      <c r="D6351" s="905"/>
      <c r="E6351" s="905"/>
      <c r="F6351" s="882"/>
    </row>
    <row r="6352" spans="1:6" ht="20.25">
      <c r="A6352" s="908" t="s">
        <v>7</v>
      </c>
      <c r="B6352" s="909" t="s">
        <v>8</v>
      </c>
      <c r="C6352" s="883" t="s">
        <v>9</v>
      </c>
      <c r="D6352" s="884"/>
      <c r="E6352" s="908" t="s">
        <v>10</v>
      </c>
      <c r="F6352" s="882"/>
    </row>
    <row r="6353" spans="1:6" ht="20.25">
      <c r="A6353" s="910"/>
      <c r="B6353" s="911" t="s">
        <v>11</v>
      </c>
      <c r="C6353" s="908"/>
      <c r="D6353" s="912"/>
      <c r="E6353" s="910" t="s">
        <v>12</v>
      </c>
      <c r="F6353" s="882"/>
    </row>
    <row r="6354" spans="1:6" ht="20.25">
      <c r="A6354" s="913"/>
      <c r="B6354" s="914"/>
      <c r="C6354" s="915" t="s">
        <v>13</v>
      </c>
      <c r="D6354" s="916" t="s">
        <v>14</v>
      </c>
      <c r="E6354" s="915"/>
      <c r="F6354" s="882"/>
    </row>
    <row r="6355" spans="1:6" ht="21">
      <c r="A6355" s="901" t="s">
        <v>508</v>
      </c>
      <c r="B6355" s="885" t="s">
        <v>40</v>
      </c>
      <c r="C6355" s="885" t="s">
        <v>19</v>
      </c>
      <c r="D6355" s="963">
        <v>43250</v>
      </c>
      <c r="E6355" s="889">
        <v>504841</v>
      </c>
      <c r="F6355" s="1217" t="s">
        <v>820</v>
      </c>
    </row>
    <row r="6356" spans="1:6" ht="20.25">
      <c r="A6356" s="885"/>
      <c r="B6356" s="885"/>
      <c r="C6356" s="885"/>
      <c r="D6356" s="886"/>
      <c r="E6356" s="1001"/>
      <c r="F6356" s="882"/>
    </row>
    <row r="6357" spans="1:6" ht="20.25">
      <c r="A6357" s="887"/>
      <c r="B6357" s="885"/>
      <c r="C6357" s="888"/>
      <c r="D6357" s="886"/>
      <c r="E6357" s="889"/>
      <c r="F6357" s="882"/>
    </row>
    <row r="6358" spans="1:6" ht="20.25">
      <c r="A6358" s="887"/>
      <c r="B6358" s="885"/>
      <c r="C6358" s="888"/>
      <c r="D6358" s="886"/>
      <c r="E6358" s="889"/>
      <c r="F6358" s="882"/>
    </row>
    <row r="6359" spans="1:6" ht="20.25">
      <c r="A6359" s="887"/>
      <c r="B6359" s="885"/>
      <c r="C6359" s="885"/>
      <c r="D6359" s="886"/>
      <c r="E6359" s="889"/>
      <c r="F6359" s="882"/>
    </row>
    <row r="6360" spans="1:6" ht="20.25">
      <c r="A6360" s="887"/>
      <c r="B6360" s="885"/>
      <c r="C6360" s="888"/>
      <c r="D6360" s="886"/>
      <c r="E6360" s="889"/>
      <c r="F6360" s="882"/>
    </row>
    <row r="6361" spans="1:6" ht="20.25">
      <c r="A6361" s="887"/>
      <c r="B6361" s="885"/>
      <c r="C6361" s="888"/>
      <c r="D6361" s="963"/>
      <c r="E6361" s="889"/>
      <c r="F6361" s="882"/>
    </row>
    <row r="6362" spans="1:6" ht="20.25">
      <c r="A6362" s="887"/>
      <c r="B6362" s="885"/>
      <c r="C6362" s="885"/>
      <c r="D6362" s="886"/>
      <c r="E6362" s="889"/>
      <c r="F6362" s="882"/>
    </row>
    <row r="6363" spans="1:6" ht="20.25">
      <c r="A6363" s="885"/>
      <c r="B6363" s="885"/>
      <c r="C6363" s="885"/>
      <c r="D6363" s="886"/>
      <c r="E6363" s="889"/>
      <c r="F6363" s="882"/>
    </row>
    <row r="6364" spans="1:6" ht="20.25">
      <c r="A6364" s="887"/>
      <c r="B6364" s="885"/>
      <c r="C6364" s="885"/>
      <c r="D6364" s="886"/>
      <c r="E6364" s="889"/>
      <c r="F6364" s="882"/>
    </row>
    <row r="6365" spans="1:6" ht="20.25">
      <c r="A6365" s="887"/>
      <c r="B6365" s="923"/>
      <c r="C6365" s="885"/>
      <c r="D6365" s="956"/>
      <c r="E6365" s="889"/>
      <c r="F6365" s="882"/>
    </row>
    <row r="6366" spans="1:6" ht="20.25">
      <c r="A6366" s="926"/>
      <c r="B6366" s="911"/>
      <c r="C6366" s="910"/>
      <c r="D6366" s="1023"/>
      <c r="E6366" s="889"/>
      <c r="F6366" s="882"/>
    </row>
    <row r="6367" spans="1:6" ht="20.25">
      <c r="A6367" s="926"/>
      <c r="B6367" s="910"/>
      <c r="C6367" s="910"/>
      <c r="D6367" s="910"/>
      <c r="E6367" s="889"/>
    </row>
    <row r="6368" spans="1:6" ht="20.25">
      <c r="A6368" s="885"/>
      <c r="B6368" s="885"/>
      <c r="C6368" s="885"/>
      <c r="D6368" s="886"/>
      <c r="E6368" s="889"/>
    </row>
    <row r="6369" spans="1:5" ht="20.25">
      <c r="A6369" s="885"/>
      <c r="B6369" s="885"/>
      <c r="C6369" s="885"/>
      <c r="D6369" s="886"/>
      <c r="E6369" s="889"/>
    </row>
    <row r="6370" spans="1:5" ht="20.25">
      <c r="A6370" s="887"/>
      <c r="B6370" s="885"/>
      <c r="C6370" s="885"/>
      <c r="D6370" s="886"/>
      <c r="E6370" s="889"/>
    </row>
    <row r="6371" spans="1:5" ht="20.25">
      <c r="A6371" s="887"/>
      <c r="B6371" s="885"/>
      <c r="C6371" s="885"/>
      <c r="D6371" s="886"/>
      <c r="E6371" s="889"/>
    </row>
    <row r="6372" spans="1:5" ht="20.25">
      <c r="A6372" s="887"/>
      <c r="B6372" s="885"/>
      <c r="C6372" s="885"/>
      <c r="D6372" s="886"/>
      <c r="E6372" s="889"/>
    </row>
    <row r="6373" spans="1:5" ht="20.25">
      <c r="A6373" s="885"/>
      <c r="B6373" s="923"/>
      <c r="C6373" s="885"/>
      <c r="D6373" s="924"/>
      <c r="E6373" s="925"/>
    </row>
    <row r="6374" spans="1:5" ht="20.25">
      <c r="A6374" s="885"/>
      <c r="B6374" s="923"/>
      <c r="C6374" s="885"/>
      <c r="D6374" s="924"/>
      <c r="E6374" s="925"/>
    </row>
    <row r="6375" spans="1:5" ht="20.25">
      <c r="A6375" s="885"/>
      <c r="B6375" s="923"/>
      <c r="C6375" s="885"/>
      <c r="D6375" s="924"/>
      <c r="E6375" s="925"/>
    </row>
    <row r="6376" spans="1:5" ht="20.25">
      <c r="A6376" s="885"/>
      <c r="B6376" s="923"/>
      <c r="C6376" s="885"/>
      <c r="D6376" s="924"/>
      <c r="E6376" s="925"/>
    </row>
    <row r="6377" spans="1:5" ht="20.25">
      <c r="A6377" s="885"/>
      <c r="B6377" s="923"/>
      <c r="C6377" s="885"/>
      <c r="D6377" s="924" t="s">
        <v>29</v>
      </c>
      <c r="E6377" s="925"/>
    </row>
    <row r="6378" spans="1:5" ht="20.25">
      <c r="A6378" s="885"/>
      <c r="B6378" s="923"/>
      <c r="C6378" s="885"/>
      <c r="D6378" s="924"/>
      <c r="E6378" s="925"/>
    </row>
    <row r="6379" spans="1:5" ht="20.25">
      <c r="A6379" s="926"/>
      <c r="B6379" s="927"/>
      <c r="C6379" s="926"/>
      <c r="D6379" s="928"/>
      <c r="E6379" s="929"/>
    </row>
    <row r="6380" spans="1:5" ht="20.25">
      <c r="A6380" s="913"/>
      <c r="B6380" s="930"/>
      <c r="C6380" s="913"/>
      <c r="D6380" s="928"/>
      <c r="E6380" s="929"/>
    </row>
    <row r="6381" spans="1:5" ht="20.25">
      <c r="A6381" s="931"/>
      <c r="B6381" s="932"/>
      <c r="C6381" s="1268" t="s">
        <v>801</v>
      </c>
      <c r="D6381" s="1269"/>
      <c r="E6381" s="1015">
        <v>504841</v>
      </c>
    </row>
    <row r="6382" spans="1:5" ht="20.25">
      <c r="A6382" s="934" t="s">
        <v>23</v>
      </c>
      <c r="B6382" s="932"/>
      <c r="C6382" s="911"/>
      <c r="D6382" s="911"/>
      <c r="E6382" s="1054"/>
    </row>
    <row r="6385" spans="1:6" ht="20.25">
      <c r="A6385" s="902" t="s">
        <v>0</v>
      </c>
      <c r="B6385" s="921"/>
      <c r="C6385" s="921"/>
      <c r="D6385" s="921"/>
      <c r="E6385" s="921"/>
      <c r="F6385" s="882"/>
    </row>
    <row r="6386" spans="1:6" ht="20.25">
      <c r="A6386" s="902" t="s">
        <v>1</v>
      </c>
      <c r="B6386" s="882"/>
      <c r="C6386" s="882"/>
      <c r="D6386" s="882"/>
      <c r="E6386" s="882"/>
      <c r="F6386" s="882"/>
    </row>
    <row r="6388" spans="1:6" ht="20.25">
      <c r="A6388" s="902"/>
      <c r="B6388" s="903"/>
      <c r="C6388" s="902" t="s">
        <v>2</v>
      </c>
      <c r="D6388" s="905"/>
      <c r="E6388" s="905"/>
      <c r="F6388" s="882"/>
    </row>
    <row r="6389" spans="1:6" ht="20.25">
      <c r="A6389" s="902" t="s">
        <v>3</v>
      </c>
      <c r="B6389" s="906"/>
      <c r="C6389" s="903"/>
      <c r="D6389" s="905"/>
      <c r="E6389" s="905"/>
      <c r="F6389" s="882"/>
    </row>
    <row r="6390" spans="1:6" ht="20.25">
      <c r="A6390" s="904"/>
      <c r="B6390" s="906"/>
      <c r="C6390" s="903"/>
      <c r="D6390" s="905"/>
      <c r="E6390" s="905"/>
      <c r="F6390" s="882"/>
    </row>
    <row r="6391" spans="1:6" ht="20.25">
      <c r="A6391" s="904" t="s">
        <v>509</v>
      </c>
      <c r="B6391" s="906"/>
      <c r="C6391" s="903"/>
      <c r="D6391" s="905"/>
      <c r="E6391" s="905"/>
      <c r="F6391" s="882"/>
    </row>
    <row r="6392" spans="1:6" ht="20.25">
      <c r="A6392" s="904" t="s">
        <v>5</v>
      </c>
      <c r="B6392" s="907"/>
      <c r="C6392" s="904"/>
      <c r="D6392" s="905"/>
      <c r="E6392" s="905"/>
      <c r="F6392" s="882"/>
    </row>
    <row r="6393" spans="1:6" ht="20.25">
      <c r="A6393" s="904" t="s">
        <v>6</v>
      </c>
      <c r="B6393" s="907"/>
      <c r="C6393" s="904"/>
      <c r="D6393" s="905"/>
      <c r="E6393" s="905"/>
      <c r="F6393" s="882"/>
    </row>
    <row r="6394" spans="1:6" ht="20.25">
      <c r="A6394" s="1145" t="s">
        <v>7</v>
      </c>
      <c r="B6394" s="908" t="s">
        <v>8</v>
      </c>
      <c r="C6394" s="883" t="s">
        <v>9</v>
      </c>
      <c r="D6394" s="884"/>
      <c r="E6394" s="908" t="s">
        <v>10</v>
      </c>
      <c r="F6394" s="882"/>
    </row>
    <row r="6395" spans="1:6" ht="20.25">
      <c r="A6395" s="1023"/>
      <c r="B6395" s="910" t="s">
        <v>11</v>
      </c>
      <c r="C6395" s="908"/>
      <c r="D6395" s="912"/>
      <c r="E6395" s="910" t="s">
        <v>12</v>
      </c>
      <c r="F6395" s="882"/>
    </row>
    <row r="6396" spans="1:6" ht="20.25">
      <c r="A6396" s="930"/>
      <c r="B6396" s="915"/>
      <c r="C6396" s="915" t="s">
        <v>13</v>
      </c>
      <c r="D6396" s="916" t="s">
        <v>14</v>
      </c>
      <c r="E6396" s="915"/>
      <c r="F6396" s="882"/>
    </row>
    <row r="6397" spans="1:6" ht="20.25">
      <c r="A6397" s="1092" t="s">
        <v>510</v>
      </c>
      <c r="B6397" s="885" t="s">
        <v>535</v>
      </c>
      <c r="C6397" s="885" t="s">
        <v>17</v>
      </c>
      <c r="D6397" s="963">
        <v>42750</v>
      </c>
      <c r="E6397" s="1074">
        <v>-47137</v>
      </c>
      <c r="F6397" s="882"/>
    </row>
    <row r="6398" spans="1:6" ht="21">
      <c r="A6398" s="923"/>
      <c r="B6398" s="885" t="s">
        <v>73</v>
      </c>
      <c r="C6398" s="885" t="s">
        <v>760</v>
      </c>
      <c r="D6398" s="886">
        <v>43220</v>
      </c>
      <c r="E6398" s="1173">
        <v>-169897</v>
      </c>
      <c r="F6398" s="1217">
        <v>3751</v>
      </c>
    </row>
    <row r="6399" spans="1:6" ht="21">
      <c r="A6399" s="1005"/>
      <c r="B6399" s="885" t="s">
        <v>73</v>
      </c>
      <c r="C6399" s="885" t="s">
        <v>803</v>
      </c>
      <c r="D6399" s="886">
        <v>43220</v>
      </c>
      <c r="E6399" s="1169">
        <v>-197524</v>
      </c>
      <c r="F6399" s="1217">
        <v>3751</v>
      </c>
    </row>
    <row r="6400" spans="1:6" ht="21">
      <c r="A6400" s="1005"/>
      <c r="B6400" s="885" t="s">
        <v>73</v>
      </c>
      <c r="C6400" s="885" t="s">
        <v>767</v>
      </c>
      <c r="D6400" s="886">
        <v>43250</v>
      </c>
      <c r="E6400" s="1173">
        <v>-36904</v>
      </c>
      <c r="F6400" s="1217">
        <v>3751</v>
      </c>
    </row>
    <row r="6401" spans="1:6" ht="21">
      <c r="A6401" s="1005"/>
      <c r="B6401" s="885" t="s">
        <v>73</v>
      </c>
      <c r="C6401" s="885" t="s">
        <v>760</v>
      </c>
      <c r="D6401" s="886">
        <v>43250</v>
      </c>
      <c r="E6401" s="1169">
        <v>-155944</v>
      </c>
      <c r="F6401" s="1217">
        <v>3751</v>
      </c>
    </row>
    <row r="6402" spans="1:6" ht="20.25">
      <c r="A6402" s="1005"/>
      <c r="B6402" s="885"/>
      <c r="C6402" s="888"/>
      <c r="D6402" s="886"/>
      <c r="E6402" s="1074"/>
      <c r="F6402" s="882"/>
    </row>
    <row r="6403" spans="1:6" ht="20.25">
      <c r="A6403" s="1005"/>
      <c r="B6403" s="885"/>
      <c r="C6403" s="885"/>
      <c r="D6403" s="886"/>
      <c r="E6403" s="889"/>
      <c r="F6403" s="882"/>
    </row>
    <row r="6404" spans="1:6" ht="20.25">
      <c r="A6404" s="923"/>
      <c r="B6404" s="885"/>
      <c r="C6404" s="885"/>
      <c r="D6404" s="886"/>
      <c r="E6404" s="889"/>
      <c r="F6404" s="882"/>
    </row>
    <row r="6405" spans="1:6" ht="20.25">
      <c r="A6405" s="923"/>
      <c r="B6405" s="885"/>
      <c r="C6405" s="885"/>
      <c r="D6405" s="886"/>
      <c r="E6405" s="889"/>
      <c r="F6405" s="882"/>
    </row>
    <row r="6406" spans="1:6" ht="20.25">
      <c r="A6406" s="1005"/>
      <c r="B6406" s="885"/>
      <c r="C6406" s="885"/>
      <c r="D6406" s="886"/>
      <c r="E6406" s="889"/>
      <c r="F6406" s="882"/>
    </row>
    <row r="6407" spans="1:6" ht="20.25">
      <c r="A6407" s="1005"/>
      <c r="B6407" s="885"/>
      <c r="C6407" s="885"/>
      <c r="D6407" s="956"/>
      <c r="E6407" s="889"/>
      <c r="F6407" s="882"/>
    </row>
    <row r="6408" spans="1:6" ht="20.25">
      <c r="A6408" s="927"/>
      <c r="B6408" s="910"/>
      <c r="C6408" s="910"/>
      <c r="D6408" s="1023"/>
      <c r="E6408" s="889"/>
      <c r="F6408" s="882"/>
    </row>
    <row r="6409" spans="1:6" ht="20.25">
      <c r="A6409" s="927"/>
      <c r="B6409" s="910"/>
      <c r="C6409" s="910"/>
      <c r="D6409" s="910"/>
      <c r="E6409" s="889"/>
      <c r="F6409" s="882"/>
    </row>
    <row r="6410" spans="1:6" ht="20.25">
      <c r="A6410" s="923"/>
      <c r="B6410" s="885"/>
      <c r="C6410" s="885"/>
      <c r="D6410" s="886"/>
      <c r="E6410" s="889"/>
      <c r="F6410" s="882"/>
    </row>
    <row r="6411" spans="1:6" ht="20.25">
      <c r="A6411" s="923"/>
      <c r="B6411" s="885"/>
      <c r="C6411" s="885"/>
      <c r="D6411" s="886"/>
      <c r="E6411" s="889"/>
      <c r="F6411" s="882"/>
    </row>
    <row r="6412" spans="1:6" ht="20.25">
      <c r="A6412" s="1005"/>
      <c r="B6412" s="885"/>
      <c r="C6412" s="885"/>
      <c r="D6412" s="886"/>
      <c r="E6412" s="889"/>
      <c r="F6412" s="882"/>
    </row>
    <row r="6413" spans="1:6" ht="20.25">
      <c r="A6413" s="1005"/>
      <c r="B6413" s="885"/>
      <c r="C6413" s="885"/>
      <c r="D6413" s="886"/>
      <c r="E6413" s="889"/>
      <c r="F6413" s="882"/>
    </row>
    <row r="6414" spans="1:6" ht="20.25">
      <c r="A6414" s="1005"/>
      <c r="B6414" s="885"/>
      <c r="C6414" s="885"/>
      <c r="D6414" s="886"/>
      <c r="E6414" s="889"/>
      <c r="F6414" s="882"/>
    </row>
    <row r="6415" spans="1:6" ht="20.25">
      <c r="A6415" s="923"/>
      <c r="B6415" s="885"/>
      <c r="C6415" s="885"/>
      <c r="D6415" s="924"/>
      <c r="E6415" s="925"/>
    </row>
    <row r="6416" spans="1:6" ht="20.25">
      <c r="A6416" s="923"/>
      <c r="B6416" s="885"/>
      <c r="C6416" s="885"/>
      <c r="D6416" s="924"/>
      <c r="E6416" s="925"/>
    </row>
    <row r="6417" spans="1:6" ht="20.25">
      <c r="A6417" s="923"/>
      <c r="B6417" s="885"/>
      <c r="C6417" s="885"/>
      <c r="D6417" s="924"/>
      <c r="E6417" s="925"/>
    </row>
    <row r="6418" spans="1:6" ht="20.25">
      <c r="A6418" s="923"/>
      <c r="B6418" s="885"/>
      <c r="C6418" s="885"/>
      <c r="D6418" s="924"/>
      <c r="E6418" s="925"/>
    </row>
    <row r="6419" spans="1:6" ht="20.25">
      <c r="A6419" s="923"/>
      <c r="B6419" s="885"/>
      <c r="C6419" s="885"/>
      <c r="D6419" s="924" t="s">
        <v>29</v>
      </c>
      <c r="E6419" s="925"/>
    </row>
    <row r="6420" spans="1:6" ht="20.25">
      <c r="A6420" s="923"/>
      <c r="B6420" s="885"/>
      <c r="C6420" s="885"/>
      <c r="D6420" s="924"/>
      <c r="E6420" s="925"/>
    </row>
    <row r="6421" spans="1:6" ht="20.25">
      <c r="A6421" s="927"/>
      <c r="B6421" s="926"/>
      <c r="C6421" s="926"/>
      <c r="D6421" s="928"/>
      <c r="E6421" s="929"/>
    </row>
    <row r="6422" spans="1:6" ht="20.25">
      <c r="A6422" s="930"/>
      <c r="B6422" s="913"/>
      <c r="C6422" s="913"/>
      <c r="D6422" s="928"/>
      <c r="E6422" s="1088"/>
    </row>
    <row r="6423" spans="1:6" ht="20.25">
      <c r="A6423" s="931"/>
      <c r="B6423" s="932"/>
      <c r="C6423" s="1268" t="s">
        <v>801</v>
      </c>
      <c r="D6423" s="1269"/>
      <c r="E6423" s="1015">
        <v>-607406</v>
      </c>
    </row>
    <row r="6424" spans="1:6" ht="20.25">
      <c r="A6424" s="934" t="s">
        <v>23</v>
      </c>
      <c r="B6424" s="932"/>
      <c r="C6424" s="911"/>
      <c r="D6424" s="911"/>
      <c r="E6424" s="1054"/>
    </row>
    <row r="6426" spans="1:6" ht="20.25">
      <c r="A6426" s="902" t="s">
        <v>0</v>
      </c>
      <c r="B6426" s="921"/>
      <c r="C6426" s="921"/>
      <c r="D6426" s="921"/>
      <c r="E6426" s="921"/>
    </row>
    <row r="6427" spans="1:6" ht="20.25">
      <c r="A6427" s="902" t="s">
        <v>1</v>
      </c>
      <c r="B6427" s="882"/>
      <c r="C6427" s="882"/>
      <c r="D6427" s="882"/>
      <c r="E6427" s="882"/>
    </row>
    <row r="6429" spans="1:6" ht="20.25">
      <c r="A6429" s="902"/>
      <c r="B6429" s="903"/>
      <c r="C6429" s="902" t="s">
        <v>2</v>
      </c>
      <c r="D6429" s="905"/>
      <c r="E6429" s="905"/>
    </row>
    <row r="6430" spans="1:6" ht="20.25">
      <c r="A6430" s="902" t="s">
        <v>3</v>
      </c>
      <c r="B6430" s="906"/>
      <c r="C6430" s="903"/>
      <c r="D6430" s="905"/>
      <c r="E6430" s="905"/>
    </row>
    <row r="6431" spans="1:6" ht="20.25">
      <c r="A6431" s="904"/>
      <c r="B6431" s="906"/>
      <c r="C6431" s="903"/>
      <c r="D6431" s="905"/>
      <c r="E6431" s="905"/>
      <c r="F6431" s="882"/>
    </row>
    <row r="6432" spans="1:6" ht="20.25">
      <c r="A6432" s="904" t="s">
        <v>511</v>
      </c>
      <c r="B6432" s="906"/>
      <c r="C6432" s="903"/>
      <c r="D6432" s="905"/>
      <c r="E6432" s="905"/>
      <c r="F6432" s="882"/>
    </row>
    <row r="6433" spans="1:6" ht="20.25">
      <c r="A6433" s="904" t="s">
        <v>5</v>
      </c>
      <c r="B6433" s="907"/>
      <c r="C6433" s="904"/>
      <c r="D6433" s="905"/>
      <c r="E6433" s="905"/>
      <c r="F6433" s="882"/>
    </row>
    <row r="6434" spans="1:6" ht="20.25">
      <c r="A6434" s="904" t="s">
        <v>6</v>
      </c>
      <c r="B6434" s="907"/>
      <c r="C6434" s="904"/>
      <c r="D6434" s="905"/>
      <c r="E6434" s="905"/>
      <c r="F6434" s="882"/>
    </row>
    <row r="6435" spans="1:6" ht="20.25">
      <c r="A6435" s="908" t="s">
        <v>7</v>
      </c>
      <c r="B6435" s="909" t="s">
        <v>8</v>
      </c>
      <c r="C6435" s="883" t="s">
        <v>9</v>
      </c>
      <c r="D6435" s="884"/>
      <c r="E6435" s="908" t="s">
        <v>10</v>
      </c>
      <c r="F6435" s="882"/>
    </row>
    <row r="6436" spans="1:6" ht="20.25">
      <c r="A6436" s="910"/>
      <c r="B6436" s="911" t="s">
        <v>11</v>
      </c>
      <c r="C6436" s="908"/>
      <c r="D6436" s="912"/>
      <c r="E6436" s="910" t="s">
        <v>12</v>
      </c>
      <c r="F6436" s="882"/>
    </row>
    <row r="6437" spans="1:6" ht="20.25">
      <c r="A6437" s="913"/>
      <c r="B6437" s="914"/>
      <c r="C6437" s="915" t="s">
        <v>13</v>
      </c>
      <c r="D6437" s="916" t="s">
        <v>14</v>
      </c>
      <c r="E6437" s="915"/>
      <c r="F6437" s="882"/>
    </row>
    <row r="6438" spans="1:6" ht="21">
      <c r="A6438" s="1092" t="s">
        <v>512</v>
      </c>
      <c r="B6438" s="917" t="s">
        <v>40</v>
      </c>
      <c r="C6438" s="917" t="s">
        <v>19</v>
      </c>
      <c r="D6438" s="918">
        <v>43190</v>
      </c>
      <c r="E6438" s="1209">
        <v>169897</v>
      </c>
      <c r="F6438" s="1217">
        <v>3750</v>
      </c>
    </row>
    <row r="6439" spans="1:6" ht="21">
      <c r="A6439" s="1093"/>
      <c r="B6439" s="885" t="s">
        <v>40</v>
      </c>
      <c r="C6439" s="885" t="s">
        <v>17</v>
      </c>
      <c r="D6439" s="886">
        <v>43205</v>
      </c>
      <c r="E6439" s="890">
        <v>197524</v>
      </c>
      <c r="F6439" s="1217">
        <v>3750</v>
      </c>
    </row>
    <row r="6440" spans="1:6" ht="21">
      <c r="A6440" s="923"/>
      <c r="B6440" s="885" t="s">
        <v>40</v>
      </c>
      <c r="C6440" s="885" t="s">
        <v>19</v>
      </c>
      <c r="D6440" s="886">
        <v>43220</v>
      </c>
      <c r="E6440" s="890">
        <v>36904</v>
      </c>
      <c r="F6440" s="1217">
        <v>3750</v>
      </c>
    </row>
    <row r="6441" spans="1:6" ht="21">
      <c r="A6441" s="1005"/>
      <c r="B6441" s="885" t="s">
        <v>40</v>
      </c>
      <c r="C6441" s="885" t="s">
        <v>17</v>
      </c>
      <c r="D6441" s="886">
        <v>43235</v>
      </c>
      <c r="E6441" s="890">
        <v>155944</v>
      </c>
      <c r="F6441" s="1217">
        <v>3750</v>
      </c>
    </row>
    <row r="6442" spans="1:6" ht="21">
      <c r="A6442" s="1005"/>
      <c r="B6442" s="885" t="s">
        <v>40</v>
      </c>
      <c r="C6442" s="885" t="s">
        <v>19</v>
      </c>
      <c r="D6442" s="886">
        <v>43250</v>
      </c>
      <c r="E6442" s="889">
        <v>91606</v>
      </c>
      <c r="F6442" s="1217" t="s">
        <v>820</v>
      </c>
    </row>
    <row r="6443" spans="1:6" ht="20.25">
      <c r="A6443" s="1005"/>
      <c r="B6443" s="885"/>
      <c r="C6443" s="885"/>
      <c r="D6443" s="886"/>
      <c r="E6443" s="889"/>
      <c r="F6443" s="882"/>
    </row>
    <row r="6444" spans="1:6" ht="20.25">
      <c r="A6444" s="1005"/>
      <c r="B6444" s="885"/>
      <c r="C6444" s="888"/>
      <c r="D6444" s="963"/>
      <c r="E6444" s="889"/>
      <c r="F6444" s="882"/>
    </row>
    <row r="6445" spans="1:6" ht="20.25">
      <c r="A6445" s="1005"/>
      <c r="B6445" s="885"/>
      <c r="C6445" s="888"/>
      <c r="D6445" s="963"/>
      <c r="E6445" s="889"/>
      <c r="F6445" s="882"/>
    </row>
    <row r="6446" spans="1:6" ht="20.25">
      <c r="A6446" s="923"/>
      <c r="B6446" s="885"/>
      <c r="C6446" s="885"/>
      <c r="D6446" s="886"/>
      <c r="E6446" s="889"/>
      <c r="F6446" s="882"/>
    </row>
    <row r="6447" spans="1:6" ht="20.25">
      <c r="A6447" s="1005"/>
      <c r="B6447" s="885"/>
      <c r="C6447" s="885"/>
      <c r="D6447" s="886"/>
      <c r="E6447" s="889"/>
    </row>
    <row r="6448" spans="1:6" ht="20.25">
      <c r="A6448" s="1005"/>
      <c r="B6448" s="885"/>
      <c r="C6448" s="885"/>
      <c r="D6448" s="956"/>
      <c r="E6448" s="889"/>
    </row>
    <row r="6449" spans="1:5" ht="20.25">
      <c r="A6449" s="927"/>
      <c r="B6449" s="910"/>
      <c r="C6449" s="910"/>
      <c r="D6449" s="1023"/>
      <c r="E6449" s="889"/>
    </row>
    <row r="6450" spans="1:5" ht="20.25">
      <c r="A6450" s="927"/>
      <c r="B6450" s="910"/>
      <c r="C6450" s="910"/>
      <c r="D6450" s="910"/>
      <c r="E6450" s="889"/>
    </row>
    <row r="6451" spans="1:5" ht="20.25">
      <c r="A6451" s="923"/>
      <c r="B6451" s="885"/>
      <c r="C6451" s="885"/>
      <c r="D6451" s="886"/>
      <c r="E6451" s="889"/>
    </row>
    <row r="6452" spans="1:5" ht="20.25">
      <c r="A6452" s="923"/>
      <c r="B6452" s="885"/>
      <c r="C6452" s="885"/>
      <c r="D6452" s="886"/>
      <c r="E6452" s="889"/>
    </row>
    <row r="6453" spans="1:5" ht="20.25">
      <c r="A6453" s="1005"/>
      <c r="B6453" s="885"/>
      <c r="C6453" s="885"/>
      <c r="D6453" s="886"/>
      <c r="E6453" s="889"/>
    </row>
    <row r="6454" spans="1:5" ht="20.25">
      <c r="A6454" s="1005"/>
      <c r="B6454" s="885"/>
      <c r="C6454" s="885"/>
      <c r="D6454" s="886"/>
      <c r="E6454" s="889"/>
    </row>
    <row r="6455" spans="1:5" ht="20.25">
      <c r="A6455" s="1005"/>
      <c r="B6455" s="885"/>
      <c r="C6455" s="885"/>
      <c r="D6455" s="886"/>
      <c r="E6455" s="889"/>
    </row>
    <row r="6456" spans="1:5" ht="20.25">
      <c r="A6456" s="923"/>
      <c r="B6456" s="885"/>
      <c r="C6456" s="885"/>
      <c r="D6456" s="924"/>
      <c r="E6456" s="925"/>
    </row>
    <row r="6457" spans="1:5" ht="20.25">
      <c r="A6457" s="923"/>
      <c r="B6457" s="885"/>
      <c r="C6457" s="885"/>
      <c r="D6457" s="924"/>
      <c r="E6457" s="925"/>
    </row>
    <row r="6458" spans="1:5" ht="20.25">
      <c r="A6458" s="923"/>
      <c r="B6458" s="885"/>
      <c r="C6458" s="885"/>
      <c r="D6458" s="924"/>
      <c r="E6458" s="925"/>
    </row>
    <row r="6459" spans="1:5" ht="20.25">
      <c r="A6459" s="923"/>
      <c r="B6459" s="885"/>
      <c r="C6459" s="885"/>
      <c r="D6459" s="924"/>
      <c r="E6459" s="925"/>
    </row>
    <row r="6460" spans="1:5" ht="20.25">
      <c r="A6460" s="923"/>
      <c r="B6460" s="885"/>
      <c r="C6460" s="885"/>
      <c r="D6460" s="924" t="s">
        <v>29</v>
      </c>
      <c r="E6460" s="925"/>
    </row>
    <row r="6461" spans="1:5" ht="20.25">
      <c r="A6461" s="923"/>
      <c r="B6461" s="885"/>
      <c r="C6461" s="885"/>
      <c r="D6461" s="924"/>
      <c r="E6461" s="925"/>
    </row>
    <row r="6462" spans="1:5" ht="20.25">
      <c r="A6462" s="927"/>
      <c r="B6462" s="926"/>
      <c r="C6462" s="926"/>
      <c r="D6462" s="928"/>
      <c r="E6462" s="929"/>
    </row>
    <row r="6463" spans="1:5" ht="20.25">
      <c r="A6463" s="930"/>
      <c r="B6463" s="913"/>
      <c r="C6463" s="913"/>
      <c r="D6463" s="928"/>
      <c r="E6463" s="929"/>
    </row>
    <row r="6464" spans="1:5" ht="20.25">
      <c r="A6464" s="931"/>
      <c r="B6464" s="932"/>
      <c r="C6464" s="1268" t="s">
        <v>801</v>
      </c>
      <c r="D6464" s="1269"/>
      <c r="E6464" s="1015">
        <v>651875</v>
      </c>
    </row>
    <row r="6465" spans="1:6" ht="20.25">
      <c r="A6465" s="934" t="s">
        <v>23</v>
      </c>
      <c r="B6465" s="932"/>
      <c r="C6465" s="911"/>
      <c r="D6465" s="911"/>
      <c r="E6465" s="1054"/>
    </row>
    <row r="6467" spans="1:6" ht="20.25">
      <c r="A6467" s="902" t="s">
        <v>0</v>
      </c>
      <c r="B6467" s="921"/>
      <c r="C6467" s="921"/>
      <c r="D6467" s="921"/>
      <c r="E6467" s="921"/>
    </row>
    <row r="6468" spans="1:6" ht="20.25">
      <c r="A6468" s="902" t="s">
        <v>1</v>
      </c>
      <c r="B6468" s="882"/>
      <c r="C6468" s="882"/>
      <c r="D6468" s="882"/>
      <c r="E6468" s="882"/>
    </row>
    <row r="6469" spans="1:6" ht="20.25">
      <c r="A6469" s="902"/>
      <c r="B6469" s="882"/>
      <c r="C6469" s="882"/>
      <c r="D6469" s="882"/>
      <c r="E6469" s="882"/>
    </row>
    <row r="6471" spans="1:6" ht="20.25">
      <c r="A6471" s="902" t="s">
        <v>3</v>
      </c>
      <c r="B6471" s="906"/>
      <c r="C6471" s="903"/>
      <c r="D6471" s="905"/>
      <c r="E6471" s="905"/>
    </row>
    <row r="6472" spans="1:6" ht="20.25">
      <c r="A6472" s="904"/>
      <c r="B6472" s="906"/>
      <c r="C6472" s="903"/>
      <c r="D6472" s="905"/>
      <c r="E6472" s="905"/>
    </row>
    <row r="6473" spans="1:6" ht="20.25">
      <c r="A6473" s="904" t="s">
        <v>514</v>
      </c>
      <c r="B6473" s="906"/>
      <c r="C6473" s="903"/>
      <c r="D6473" s="905"/>
      <c r="E6473" s="905"/>
    </row>
    <row r="6474" spans="1:6" ht="20.25">
      <c r="A6474" s="904" t="s">
        <v>5</v>
      </c>
      <c r="B6474" s="907"/>
      <c r="C6474" s="904"/>
      <c r="D6474" s="905"/>
      <c r="E6474" s="905"/>
    </row>
    <row r="6475" spans="1:6" ht="20.25">
      <c r="A6475" s="904" t="s">
        <v>6</v>
      </c>
      <c r="B6475" s="907"/>
      <c r="C6475" s="904"/>
      <c r="D6475" s="905"/>
      <c r="E6475" s="905"/>
    </row>
    <row r="6476" spans="1:6" ht="20.25">
      <c r="A6476" s="908" t="s">
        <v>7</v>
      </c>
      <c r="B6476" s="909" t="s">
        <v>8</v>
      </c>
      <c r="C6476" s="883" t="s">
        <v>9</v>
      </c>
      <c r="D6476" s="884"/>
      <c r="E6476" s="908" t="s">
        <v>10</v>
      </c>
    </row>
    <row r="6477" spans="1:6" ht="20.25">
      <c r="A6477" s="910"/>
      <c r="B6477" s="911" t="s">
        <v>11</v>
      </c>
      <c r="C6477" s="908"/>
      <c r="D6477" s="912"/>
      <c r="E6477" s="910" t="s">
        <v>12</v>
      </c>
    </row>
    <row r="6478" spans="1:6" ht="20.25">
      <c r="A6478" s="913"/>
      <c r="B6478" s="914"/>
      <c r="C6478" s="915" t="s">
        <v>13</v>
      </c>
      <c r="D6478" s="916" t="s">
        <v>14</v>
      </c>
      <c r="E6478" s="915"/>
    </row>
    <row r="6479" spans="1:6" ht="21">
      <c r="A6479" s="1092" t="s">
        <v>515</v>
      </c>
      <c r="B6479" s="917" t="s">
        <v>18</v>
      </c>
      <c r="C6479" s="885" t="s">
        <v>17</v>
      </c>
      <c r="D6479" s="963">
        <v>43205</v>
      </c>
      <c r="E6479" s="889">
        <v>859560</v>
      </c>
      <c r="F6479" s="1217">
        <v>3757</v>
      </c>
    </row>
    <row r="6480" spans="1:6" ht="21">
      <c r="A6480" s="923"/>
      <c r="B6480" s="885" t="s">
        <v>18</v>
      </c>
      <c r="C6480" s="885" t="s">
        <v>19</v>
      </c>
      <c r="D6480" s="963">
        <v>43250</v>
      </c>
      <c r="E6480" s="889">
        <v>456325</v>
      </c>
      <c r="F6480" s="1217" t="s">
        <v>817</v>
      </c>
    </row>
    <row r="6481" spans="1:6" ht="20.25">
      <c r="A6481" s="1005"/>
      <c r="B6481" s="885"/>
      <c r="C6481" s="885"/>
      <c r="D6481" s="963"/>
      <c r="E6481" s="889"/>
      <c r="F6481" s="882"/>
    </row>
    <row r="6482" spans="1:6" ht="20.25">
      <c r="A6482" s="1005"/>
      <c r="B6482" s="885"/>
      <c r="C6482" s="885"/>
      <c r="D6482" s="886"/>
      <c r="E6482" s="889"/>
      <c r="F6482" s="882"/>
    </row>
    <row r="6483" spans="1:6" ht="20.25">
      <c r="A6483" s="1005"/>
      <c r="B6483" s="885"/>
      <c r="C6483" s="885"/>
      <c r="D6483" s="886"/>
      <c r="E6483" s="889"/>
      <c r="F6483" s="882"/>
    </row>
    <row r="6484" spans="1:6" ht="20.25">
      <c r="A6484" s="1005"/>
      <c r="B6484" s="885"/>
      <c r="C6484" s="888"/>
      <c r="D6484" s="886"/>
      <c r="E6484" s="889"/>
      <c r="F6484" s="882"/>
    </row>
    <row r="6485" spans="1:6" ht="20.25">
      <c r="A6485" s="1005"/>
      <c r="B6485" s="885"/>
      <c r="C6485" s="888"/>
      <c r="D6485" s="963"/>
      <c r="E6485" s="889"/>
      <c r="F6485" s="882"/>
    </row>
    <row r="6486" spans="1:6" ht="20.25">
      <c r="A6486" s="1005"/>
      <c r="B6486" s="885"/>
      <c r="C6486" s="885"/>
      <c r="D6486" s="886"/>
      <c r="E6486" s="889"/>
      <c r="F6486" s="882"/>
    </row>
    <row r="6487" spans="1:6" ht="20.25">
      <c r="A6487" s="923"/>
      <c r="B6487" s="885"/>
      <c r="C6487" s="885"/>
      <c r="D6487" s="886"/>
      <c r="E6487" s="889"/>
      <c r="F6487" s="882"/>
    </row>
    <row r="6488" spans="1:6" ht="20.25">
      <c r="A6488" s="1005"/>
      <c r="B6488" s="885"/>
      <c r="C6488" s="885"/>
      <c r="D6488" s="886"/>
      <c r="E6488" s="889"/>
      <c r="F6488" s="882"/>
    </row>
    <row r="6489" spans="1:6" ht="20.25">
      <c r="A6489" s="1005"/>
      <c r="B6489" s="885"/>
      <c r="C6489" s="885"/>
      <c r="D6489" s="956"/>
      <c r="E6489" s="889"/>
      <c r="F6489" s="882"/>
    </row>
    <row r="6490" spans="1:6" ht="20.25">
      <c r="A6490" s="927"/>
      <c r="B6490" s="910"/>
      <c r="C6490" s="910"/>
      <c r="D6490" s="1023"/>
      <c r="E6490" s="889"/>
      <c r="F6490" s="882"/>
    </row>
    <row r="6491" spans="1:6" ht="20.25">
      <c r="A6491" s="927"/>
      <c r="B6491" s="910"/>
      <c r="C6491" s="910"/>
      <c r="D6491" s="910"/>
      <c r="E6491" s="889"/>
      <c r="F6491" s="882"/>
    </row>
    <row r="6492" spans="1:6" ht="20.25">
      <c r="A6492" s="923"/>
      <c r="B6492" s="885"/>
      <c r="C6492" s="885"/>
      <c r="D6492" s="886"/>
      <c r="E6492" s="889"/>
      <c r="F6492" s="882"/>
    </row>
    <row r="6493" spans="1:6" ht="20.25">
      <c r="A6493" s="923"/>
      <c r="B6493" s="885"/>
      <c r="C6493" s="885"/>
      <c r="D6493" s="886"/>
      <c r="E6493" s="889"/>
      <c r="F6493" s="882"/>
    </row>
    <row r="6494" spans="1:6" ht="20.25">
      <c r="A6494" s="1005"/>
      <c r="B6494" s="885"/>
      <c r="C6494" s="885"/>
      <c r="D6494" s="886"/>
      <c r="E6494" s="889"/>
      <c r="F6494" s="882"/>
    </row>
    <row r="6495" spans="1:6" ht="20.25">
      <c r="A6495" s="1005"/>
      <c r="B6495" s="885"/>
      <c r="C6495" s="885"/>
      <c r="D6495" s="886"/>
      <c r="E6495" s="889"/>
    </row>
    <row r="6496" spans="1:6" ht="20.25">
      <c r="A6496" s="1005"/>
      <c r="B6496" s="885"/>
      <c r="C6496" s="885"/>
      <c r="D6496" s="886"/>
      <c r="E6496" s="889"/>
    </row>
    <row r="6497" spans="1:5" ht="20.25">
      <c r="A6497" s="923"/>
      <c r="B6497" s="885"/>
      <c r="C6497" s="885"/>
      <c r="D6497" s="924"/>
      <c r="E6497" s="925"/>
    </row>
    <row r="6498" spans="1:5" ht="20.25">
      <c r="A6498" s="923"/>
      <c r="B6498" s="885"/>
      <c r="C6498" s="885"/>
      <c r="D6498" s="924"/>
      <c r="E6498" s="925"/>
    </row>
    <row r="6499" spans="1:5" ht="20.25">
      <c r="A6499" s="923"/>
      <c r="B6499" s="885"/>
      <c r="C6499" s="885"/>
      <c r="D6499" s="924"/>
      <c r="E6499" s="925"/>
    </row>
    <row r="6500" spans="1:5" ht="20.25">
      <c r="A6500" s="923"/>
      <c r="B6500" s="885"/>
      <c r="C6500" s="885"/>
      <c r="D6500" s="924" t="s">
        <v>29</v>
      </c>
      <c r="E6500" s="925"/>
    </row>
    <row r="6501" spans="1:5" ht="20.25">
      <c r="A6501" s="923"/>
      <c r="B6501" s="885"/>
      <c r="C6501" s="885"/>
      <c r="D6501" s="924"/>
      <c r="E6501" s="925"/>
    </row>
    <row r="6502" spans="1:5" ht="20.25">
      <c r="A6502" s="923"/>
      <c r="B6502" s="885"/>
      <c r="C6502" s="885"/>
      <c r="D6502" s="924"/>
      <c r="E6502" s="925"/>
    </row>
    <row r="6503" spans="1:5" ht="20.25">
      <c r="A6503" s="923"/>
      <c r="B6503" s="885"/>
      <c r="C6503" s="885"/>
      <c r="D6503" s="924"/>
      <c r="E6503" s="925"/>
    </row>
    <row r="6504" spans="1:5" ht="20.25">
      <c r="A6504" s="927"/>
      <c r="B6504" s="926"/>
      <c r="C6504" s="926"/>
      <c r="D6504" s="928"/>
      <c r="E6504" s="929"/>
    </row>
    <row r="6505" spans="1:5" ht="20.25">
      <c r="A6505" s="930"/>
      <c r="B6505" s="913"/>
      <c r="C6505" s="913"/>
      <c r="D6505" s="928"/>
      <c r="E6505" s="929"/>
    </row>
    <row r="6506" spans="1:5" ht="20.25">
      <c r="A6506" s="931"/>
      <c r="B6506" s="932"/>
      <c r="C6506" s="1268" t="s">
        <v>801</v>
      </c>
      <c r="D6506" s="1269"/>
      <c r="E6506" s="1015">
        <v>1315885</v>
      </c>
    </row>
    <row r="6507" spans="1:5" ht="20.25">
      <c r="A6507" s="934" t="s">
        <v>23</v>
      </c>
      <c r="B6507" s="932"/>
      <c r="C6507" s="911"/>
      <c r="D6507" s="911"/>
      <c r="E6507" s="1054"/>
    </row>
    <row r="6508" spans="1:5" ht="20.25">
      <c r="A6508" s="902" t="s">
        <v>0</v>
      </c>
      <c r="B6508" s="921"/>
      <c r="C6508" s="921"/>
      <c r="D6508" s="921"/>
      <c r="E6508" s="921"/>
    </row>
    <row r="6509" spans="1:5" ht="20.25">
      <c r="A6509" s="902" t="s">
        <v>1</v>
      </c>
      <c r="B6509" s="882"/>
      <c r="C6509" s="882"/>
      <c r="D6509" s="882"/>
      <c r="E6509" s="882"/>
    </row>
    <row r="6510" spans="1:5" ht="20.25">
      <c r="A6510" s="902"/>
      <c r="B6510" s="882"/>
      <c r="C6510" s="882"/>
      <c r="D6510" s="882"/>
      <c r="E6510" s="882"/>
    </row>
    <row r="6512" spans="1:5" ht="20.25">
      <c r="A6512" s="902" t="s">
        <v>3</v>
      </c>
      <c r="B6512" s="906"/>
      <c r="C6512" s="903"/>
      <c r="D6512" s="905"/>
      <c r="E6512" s="905"/>
    </row>
    <row r="6513" spans="1:5" ht="20.25">
      <c r="A6513" s="904"/>
      <c r="B6513" s="906"/>
      <c r="C6513" s="903"/>
      <c r="D6513" s="905"/>
      <c r="E6513" s="905"/>
    </row>
    <row r="6514" spans="1:5" ht="20.25">
      <c r="A6514" s="904" t="s">
        <v>785</v>
      </c>
      <c r="B6514" s="906"/>
      <c r="C6514" s="903"/>
      <c r="D6514" s="905"/>
      <c r="E6514" s="905"/>
    </row>
    <row r="6515" spans="1:5" ht="20.25">
      <c r="A6515" s="904" t="s">
        <v>5</v>
      </c>
      <c r="B6515" s="907"/>
      <c r="C6515" s="904"/>
      <c r="D6515" s="905"/>
      <c r="E6515" s="905"/>
    </row>
    <row r="6516" spans="1:5" ht="20.25">
      <c r="A6516" s="904" t="s">
        <v>6</v>
      </c>
      <c r="B6516" s="907"/>
      <c r="C6516" s="904"/>
      <c r="D6516" s="905"/>
      <c r="E6516" s="905"/>
    </row>
    <row r="6517" spans="1:5" ht="20.25">
      <c r="A6517" s="908" t="s">
        <v>7</v>
      </c>
      <c r="B6517" s="909" t="s">
        <v>8</v>
      </c>
      <c r="C6517" s="883" t="s">
        <v>9</v>
      </c>
      <c r="D6517" s="884"/>
      <c r="E6517" s="908" t="s">
        <v>10</v>
      </c>
    </row>
    <row r="6518" spans="1:5" ht="20.25">
      <c r="A6518" s="910"/>
      <c r="B6518" s="911" t="s">
        <v>11</v>
      </c>
      <c r="C6518" s="908"/>
      <c r="D6518" s="912"/>
      <c r="E6518" s="910" t="s">
        <v>12</v>
      </c>
    </row>
    <row r="6519" spans="1:5" ht="20.25">
      <c r="A6519" s="913"/>
      <c r="B6519" s="914"/>
      <c r="C6519" s="915" t="s">
        <v>13</v>
      </c>
      <c r="D6519" s="916" t="s">
        <v>14</v>
      </c>
      <c r="E6519" s="915"/>
    </row>
    <row r="6520" spans="1:5" ht="20.25">
      <c r="A6520" s="1092" t="s">
        <v>516</v>
      </c>
      <c r="B6520" s="917"/>
      <c r="C6520" s="885"/>
      <c r="D6520" s="963"/>
      <c r="E6520" s="889"/>
    </row>
    <row r="6521" spans="1:5" ht="20.25">
      <c r="A6521" s="923"/>
      <c r="B6521" s="885"/>
      <c r="C6521" s="885"/>
      <c r="D6521" s="963"/>
      <c r="E6521" s="889"/>
    </row>
    <row r="6522" spans="1:5" ht="20.25">
      <c r="A6522" s="1005"/>
      <c r="B6522" s="885"/>
      <c r="C6522" s="885"/>
      <c r="D6522" s="963"/>
      <c r="E6522" s="889"/>
    </row>
    <row r="6523" spans="1:5" ht="20.25">
      <c r="A6523" s="1005"/>
      <c r="B6523" s="885"/>
      <c r="C6523" s="885"/>
      <c r="D6523" s="886"/>
      <c r="E6523" s="889"/>
    </row>
    <row r="6524" spans="1:5" ht="20.25">
      <c r="A6524" s="1005"/>
      <c r="B6524" s="885"/>
      <c r="C6524" s="885"/>
      <c r="D6524" s="886"/>
      <c r="E6524" s="889"/>
    </row>
    <row r="6525" spans="1:5" ht="20.25">
      <c r="A6525" s="1005"/>
      <c r="B6525" s="885"/>
      <c r="C6525" s="888"/>
      <c r="D6525" s="886"/>
      <c r="E6525" s="889"/>
    </row>
    <row r="6526" spans="1:5" ht="20.25">
      <c r="A6526" s="1005"/>
      <c r="B6526" s="885"/>
      <c r="C6526" s="888"/>
      <c r="D6526" s="963"/>
      <c r="E6526" s="889"/>
    </row>
    <row r="6527" spans="1:5" ht="20.25">
      <c r="A6527" s="1005"/>
      <c r="B6527" s="885"/>
      <c r="C6527" s="885"/>
      <c r="D6527" s="886"/>
      <c r="E6527" s="889"/>
    </row>
    <row r="6528" spans="1:5" ht="20.25">
      <c r="A6528" s="923"/>
      <c r="B6528" s="885"/>
      <c r="C6528" s="885"/>
      <c r="D6528" s="886"/>
      <c r="E6528" s="889"/>
    </row>
    <row r="6529" spans="1:5" ht="20.25">
      <c r="A6529" s="1005"/>
      <c r="B6529" s="885"/>
      <c r="C6529" s="885"/>
      <c r="D6529" s="886"/>
      <c r="E6529" s="889"/>
    </row>
    <row r="6530" spans="1:5" ht="20.25">
      <c r="A6530" s="1005"/>
      <c r="B6530" s="885"/>
      <c r="C6530" s="885"/>
      <c r="D6530" s="956"/>
      <c r="E6530" s="889"/>
    </row>
    <row r="6531" spans="1:5" ht="20.25">
      <c r="A6531" s="927"/>
      <c r="B6531" s="910"/>
      <c r="C6531" s="910"/>
      <c r="D6531" s="1023"/>
      <c r="E6531" s="889"/>
    </row>
    <row r="6532" spans="1:5" ht="20.25">
      <c r="A6532" s="927"/>
      <c r="B6532" s="910"/>
      <c r="C6532" s="910"/>
      <c r="D6532" s="910"/>
      <c r="E6532" s="889"/>
    </row>
    <row r="6533" spans="1:5" ht="20.25">
      <c r="A6533" s="923"/>
      <c r="B6533" s="885"/>
      <c r="C6533" s="885"/>
      <c r="D6533" s="886"/>
      <c r="E6533" s="889"/>
    </row>
    <row r="6534" spans="1:5" ht="20.25">
      <c r="A6534" s="923"/>
      <c r="B6534" s="885"/>
      <c r="C6534" s="885"/>
      <c r="D6534" s="886"/>
      <c r="E6534" s="889"/>
    </row>
    <row r="6535" spans="1:5" ht="20.25">
      <c r="A6535" s="1005"/>
      <c r="B6535" s="885"/>
      <c r="C6535" s="885"/>
      <c r="D6535" s="886"/>
      <c r="E6535" s="889"/>
    </row>
    <row r="6536" spans="1:5" ht="20.25">
      <c r="A6536" s="1005"/>
      <c r="B6536" s="885"/>
      <c r="C6536" s="885"/>
      <c r="D6536" s="886"/>
      <c r="E6536" s="889"/>
    </row>
    <row r="6537" spans="1:5" ht="20.25">
      <c r="A6537" s="1005"/>
      <c r="B6537" s="885"/>
      <c r="C6537" s="885"/>
      <c r="D6537" s="886"/>
      <c r="E6537" s="889"/>
    </row>
    <row r="6538" spans="1:5" ht="20.25">
      <c r="A6538" s="923"/>
      <c r="B6538" s="885"/>
      <c r="C6538" s="885"/>
      <c r="D6538" s="924"/>
      <c r="E6538" s="925"/>
    </row>
    <row r="6539" spans="1:5" ht="20.25">
      <c r="A6539" s="923"/>
      <c r="B6539" s="885"/>
      <c r="C6539" s="885"/>
      <c r="D6539" s="924"/>
      <c r="E6539" s="925"/>
    </row>
    <row r="6540" spans="1:5" ht="20.25">
      <c r="A6540" s="923"/>
      <c r="B6540" s="885"/>
      <c r="C6540" s="885"/>
      <c r="D6540" s="924"/>
      <c r="E6540" s="925"/>
    </row>
    <row r="6541" spans="1:5" ht="20.25">
      <c r="A6541" s="923"/>
      <c r="B6541" s="885"/>
      <c r="C6541" s="885"/>
      <c r="D6541" s="924" t="s">
        <v>29</v>
      </c>
      <c r="E6541" s="925"/>
    </row>
    <row r="6542" spans="1:5" ht="20.25">
      <c r="A6542" s="923"/>
      <c r="B6542" s="885"/>
      <c r="C6542" s="885"/>
      <c r="D6542" s="924"/>
      <c r="E6542" s="925"/>
    </row>
    <row r="6543" spans="1:5" ht="20.25">
      <c r="A6543" s="923"/>
      <c r="B6543" s="885"/>
      <c r="C6543" s="885"/>
      <c r="D6543" s="924"/>
      <c r="E6543" s="925"/>
    </row>
    <row r="6544" spans="1:5" ht="20.25">
      <c r="A6544" s="923"/>
      <c r="B6544" s="885"/>
      <c r="C6544" s="885"/>
      <c r="D6544" s="924"/>
      <c r="E6544" s="925"/>
    </row>
    <row r="6545" spans="1:6" ht="20.25">
      <c r="A6545" s="927"/>
      <c r="B6545" s="926"/>
      <c r="C6545" s="926"/>
      <c r="D6545" s="928"/>
      <c r="E6545" s="929"/>
    </row>
    <row r="6546" spans="1:6" ht="20.25">
      <c r="A6546" s="930"/>
      <c r="B6546" s="913"/>
      <c r="C6546" s="913"/>
      <c r="D6546" s="928"/>
      <c r="E6546" s="929"/>
    </row>
    <row r="6547" spans="1:6" ht="20.25">
      <c r="A6547" s="931"/>
      <c r="B6547" s="932"/>
      <c r="C6547" s="1268" t="s">
        <v>801</v>
      </c>
      <c r="D6547" s="1269"/>
      <c r="E6547" s="1015">
        <v>0</v>
      </c>
    </row>
    <row r="6548" spans="1:6" ht="20.25">
      <c r="A6548" s="934" t="s">
        <v>23</v>
      </c>
      <c r="B6548" s="932"/>
      <c r="C6548" s="911"/>
      <c r="D6548" s="911"/>
      <c r="E6548" s="1054"/>
    </row>
    <row r="6549" spans="1:6" ht="20.25">
      <c r="A6549" s="902" t="s">
        <v>0</v>
      </c>
      <c r="B6549" s="921"/>
      <c r="C6549" s="921"/>
      <c r="D6549" s="921"/>
      <c r="E6549" s="921"/>
    </row>
    <row r="6550" spans="1:6" ht="20.25">
      <c r="A6550" s="902" t="s">
        <v>1</v>
      </c>
      <c r="B6550" s="882"/>
      <c r="C6550" s="882"/>
      <c r="D6550" s="882"/>
      <c r="E6550" s="882"/>
    </row>
    <row r="6551" spans="1:6" ht="20.25">
      <c r="A6551" s="902"/>
      <c r="B6551" s="882"/>
      <c r="C6551" s="882"/>
      <c r="D6551" s="882"/>
      <c r="E6551" s="882"/>
    </row>
    <row r="6553" spans="1:6" ht="20.25">
      <c r="A6553" s="902" t="s">
        <v>3</v>
      </c>
      <c r="B6553" s="906"/>
      <c r="C6553" s="903"/>
      <c r="D6553" s="905"/>
      <c r="E6553" s="905"/>
    </row>
    <row r="6554" spans="1:6" ht="20.25">
      <c r="A6554" s="904"/>
      <c r="B6554" s="906"/>
      <c r="C6554" s="903"/>
      <c r="D6554" s="905"/>
      <c r="E6554" s="905"/>
    </row>
    <row r="6555" spans="1:6" ht="20.25">
      <c r="A6555" s="904" t="s">
        <v>517</v>
      </c>
      <c r="B6555" s="906"/>
      <c r="C6555" s="903"/>
      <c r="D6555" s="905"/>
      <c r="E6555" s="905"/>
    </row>
    <row r="6556" spans="1:6" ht="20.25">
      <c r="A6556" s="904" t="s">
        <v>5</v>
      </c>
      <c r="B6556" s="907"/>
      <c r="C6556" s="904"/>
      <c r="D6556" s="905"/>
      <c r="E6556" s="905"/>
    </row>
    <row r="6557" spans="1:6" ht="20.25">
      <c r="A6557" s="904" t="s">
        <v>6</v>
      </c>
      <c r="B6557" s="907"/>
      <c r="C6557" s="904"/>
      <c r="D6557" s="905"/>
      <c r="E6557" s="905"/>
    </row>
    <row r="6558" spans="1:6" ht="20.25">
      <c r="A6558" s="908" t="s">
        <v>7</v>
      </c>
      <c r="B6558" s="909" t="s">
        <v>8</v>
      </c>
      <c r="C6558" s="883" t="s">
        <v>9</v>
      </c>
      <c r="D6558" s="884"/>
      <c r="E6558" s="908" t="s">
        <v>10</v>
      </c>
    </row>
    <row r="6559" spans="1:6" ht="20.25">
      <c r="A6559" s="910"/>
      <c r="B6559" s="911" t="s">
        <v>11</v>
      </c>
      <c r="C6559" s="908"/>
      <c r="D6559" s="912"/>
      <c r="E6559" s="910" t="s">
        <v>12</v>
      </c>
      <c r="F6559" s="882"/>
    </row>
    <row r="6560" spans="1:6" ht="20.25">
      <c r="A6560" s="913"/>
      <c r="B6560" s="914"/>
      <c r="C6560" s="915" t="s">
        <v>13</v>
      </c>
      <c r="D6560" s="916" t="s">
        <v>14</v>
      </c>
      <c r="E6560" s="915"/>
      <c r="F6560" s="882"/>
    </row>
    <row r="6561" spans="1:6" ht="21">
      <c r="A6561" s="1092" t="s">
        <v>518</v>
      </c>
      <c r="B6561" s="885" t="s">
        <v>18</v>
      </c>
      <c r="C6561" s="885" t="s">
        <v>19</v>
      </c>
      <c r="D6561" s="963">
        <v>43190</v>
      </c>
      <c r="E6561" s="890">
        <v>1114901</v>
      </c>
      <c r="F6561" s="1217">
        <v>419400</v>
      </c>
    </row>
    <row r="6562" spans="1:6" ht="21">
      <c r="A6562" s="1005"/>
      <c r="B6562" s="885" t="s">
        <v>18</v>
      </c>
      <c r="C6562" s="885" t="s">
        <v>17</v>
      </c>
      <c r="D6562" s="963">
        <v>43205</v>
      </c>
      <c r="E6562" s="890">
        <v>1127332</v>
      </c>
      <c r="F6562" s="1217">
        <v>419400</v>
      </c>
    </row>
    <row r="6563" spans="1:6" ht="21">
      <c r="A6563" s="887"/>
      <c r="B6563" s="885" t="s">
        <v>18</v>
      </c>
      <c r="C6563" s="885" t="s">
        <v>17</v>
      </c>
      <c r="D6563" s="963">
        <v>43235</v>
      </c>
      <c r="E6563" s="890">
        <v>924113</v>
      </c>
      <c r="F6563" s="1217">
        <v>419400</v>
      </c>
    </row>
    <row r="6564" spans="1:6" ht="21">
      <c r="A6564" s="887"/>
      <c r="B6564" s="885" t="s">
        <v>18</v>
      </c>
      <c r="C6564" s="885" t="s">
        <v>19</v>
      </c>
      <c r="D6564" s="886">
        <v>43250</v>
      </c>
      <c r="E6564" s="890">
        <v>917558</v>
      </c>
      <c r="F6564" s="1217">
        <v>419400</v>
      </c>
    </row>
    <row r="6565" spans="1:6" ht="20.25">
      <c r="A6565" s="1005"/>
      <c r="B6565" s="885"/>
      <c r="C6565" s="885"/>
      <c r="D6565" s="963"/>
      <c r="E6565" s="889">
        <v>-20</v>
      </c>
      <c r="F6565" s="882"/>
    </row>
    <row r="6566" spans="1:6" ht="20.25">
      <c r="A6566" s="1185"/>
      <c r="B6566" s="885"/>
      <c r="C6566" s="888"/>
      <c r="D6566" s="886"/>
      <c r="E6566" s="889"/>
      <c r="F6566" s="882"/>
    </row>
    <row r="6567" spans="1:6" ht="20.25">
      <c r="A6567" s="887"/>
      <c r="B6567" s="885"/>
      <c r="C6567" s="885"/>
      <c r="D6567" s="886"/>
      <c r="E6567" s="889"/>
      <c r="F6567" s="882"/>
    </row>
    <row r="6568" spans="1:6" ht="20.25">
      <c r="A6568" s="887"/>
      <c r="B6568" s="923"/>
      <c r="C6568" s="885"/>
      <c r="D6568" s="956"/>
      <c r="E6568" s="889"/>
      <c r="F6568" s="882"/>
    </row>
    <row r="6569" spans="1:6" ht="20.25">
      <c r="A6569" s="926"/>
      <c r="B6569" s="911"/>
      <c r="C6569" s="910"/>
      <c r="D6569" s="1023"/>
      <c r="E6569" s="889"/>
      <c r="F6569" s="882"/>
    </row>
    <row r="6570" spans="1:6" ht="20.25">
      <c r="A6570" s="926"/>
      <c r="B6570" s="911"/>
      <c r="C6570" s="910"/>
      <c r="D6570" s="1023"/>
      <c r="E6570" s="889"/>
      <c r="F6570" s="882"/>
    </row>
    <row r="6571" spans="1:6" ht="20.25">
      <c r="A6571" s="926"/>
      <c r="B6571" s="911"/>
      <c r="C6571" s="910"/>
      <c r="D6571" s="1023"/>
      <c r="E6571" s="889"/>
      <c r="F6571" s="882"/>
    </row>
    <row r="6572" spans="1:6" ht="20.25">
      <c r="A6572" s="926"/>
      <c r="B6572" s="911"/>
      <c r="C6572" s="910"/>
      <c r="D6572" s="1023"/>
      <c r="E6572" s="889"/>
      <c r="F6572" s="882"/>
    </row>
    <row r="6573" spans="1:6" ht="20.25">
      <c r="A6573" s="926"/>
      <c r="B6573" s="910"/>
      <c r="C6573" s="910"/>
      <c r="D6573" s="910"/>
      <c r="E6573" s="889"/>
      <c r="F6573" s="882"/>
    </row>
    <row r="6574" spans="1:6" ht="20.25">
      <c r="A6574" s="885"/>
      <c r="B6574" s="885"/>
      <c r="C6574" s="885"/>
      <c r="D6574" s="886"/>
      <c r="E6574" s="889"/>
      <c r="F6574" s="882"/>
    </row>
    <row r="6575" spans="1:6" ht="20.25">
      <c r="A6575" s="885"/>
      <c r="B6575" s="885"/>
      <c r="C6575" s="885"/>
      <c r="D6575" s="886"/>
      <c r="E6575" s="889"/>
    </row>
    <row r="6576" spans="1:6" ht="20.25">
      <c r="A6576" s="887"/>
      <c r="B6576" s="885"/>
      <c r="C6576" s="885"/>
      <c r="D6576" s="886"/>
      <c r="E6576" s="889"/>
    </row>
    <row r="6577" spans="1:5" ht="20.25">
      <c r="A6577" s="887"/>
      <c r="B6577" s="885"/>
      <c r="C6577" s="885"/>
      <c r="D6577" s="886"/>
      <c r="E6577" s="889"/>
    </row>
    <row r="6578" spans="1:5" ht="20.25">
      <c r="A6578" s="887"/>
      <c r="B6578" s="885"/>
      <c r="C6578" s="885"/>
      <c r="D6578" s="886"/>
      <c r="E6578" s="889"/>
    </row>
    <row r="6579" spans="1:5" ht="20.25">
      <c r="A6579" s="885"/>
      <c r="B6579" s="923"/>
      <c r="C6579" s="885"/>
      <c r="D6579" s="924"/>
      <c r="E6579" s="925"/>
    </row>
    <row r="6580" spans="1:5" ht="20.25">
      <c r="A6580" s="885"/>
      <c r="B6580" s="923"/>
      <c r="C6580" s="885"/>
      <c r="D6580" s="924"/>
      <c r="E6580" s="925"/>
    </row>
    <row r="6581" spans="1:5" ht="20.25">
      <c r="A6581" s="885"/>
      <c r="B6581" s="923"/>
      <c r="C6581" s="885"/>
      <c r="D6581" s="924"/>
      <c r="E6581" s="925"/>
    </row>
    <row r="6582" spans="1:5" ht="20.25">
      <c r="A6582" s="885"/>
      <c r="B6582" s="923"/>
      <c r="C6582" s="885"/>
      <c r="D6582" s="924"/>
      <c r="E6582" s="925"/>
    </row>
    <row r="6583" spans="1:5" ht="20.25">
      <c r="A6583" s="885"/>
      <c r="B6583" s="923"/>
      <c r="C6583" s="885"/>
      <c r="D6583" s="924" t="s">
        <v>29</v>
      </c>
      <c r="E6583" s="925"/>
    </row>
    <row r="6584" spans="1:5" ht="20.25">
      <c r="A6584" s="885"/>
      <c r="B6584" s="923"/>
      <c r="C6584" s="885"/>
      <c r="D6584" s="924"/>
      <c r="E6584" s="925"/>
    </row>
    <row r="6585" spans="1:5" ht="20.25">
      <c r="A6585" s="885"/>
      <c r="B6585" s="923"/>
      <c r="C6585" s="885"/>
      <c r="D6585" s="924"/>
      <c r="E6585" s="925"/>
    </row>
    <row r="6586" spans="1:5" ht="20.25">
      <c r="A6586" s="926"/>
      <c r="B6586" s="927"/>
      <c r="C6586" s="926"/>
      <c r="D6586" s="928"/>
      <c r="E6586" s="929"/>
    </row>
    <row r="6587" spans="1:5" ht="20.25">
      <c r="A6587" s="913"/>
      <c r="B6587" s="930"/>
      <c r="C6587" s="913"/>
      <c r="D6587" s="928"/>
      <c r="E6587" s="929"/>
    </row>
    <row r="6588" spans="1:5" ht="20.25">
      <c r="A6588" s="931"/>
      <c r="B6588" s="932"/>
      <c r="C6588" s="1268" t="s">
        <v>801</v>
      </c>
      <c r="D6588" s="1269"/>
      <c r="E6588" s="1015">
        <v>4083884</v>
      </c>
    </row>
    <row r="6589" spans="1:5" ht="20.25">
      <c r="A6589" s="934" t="s">
        <v>23</v>
      </c>
      <c r="B6589" s="932"/>
      <c r="C6589" s="911"/>
      <c r="D6589" s="911"/>
      <c r="E6589" s="1054"/>
    </row>
    <row r="6590" spans="1:5" ht="20.25">
      <c r="A6590" s="902" t="s">
        <v>0</v>
      </c>
      <c r="B6590" s="921"/>
      <c r="C6590" s="921"/>
      <c r="D6590" s="921"/>
      <c r="E6590" s="921"/>
    </row>
    <row r="6591" spans="1:5" ht="20.25">
      <c r="A6591" s="902" t="s">
        <v>1</v>
      </c>
      <c r="B6591" s="882"/>
      <c r="C6591" s="882"/>
      <c r="D6591" s="882"/>
      <c r="E6591" s="882"/>
    </row>
    <row r="6592" spans="1:5" ht="20.25">
      <c r="A6592" s="902"/>
      <c r="B6592" s="882"/>
      <c r="C6592" s="882"/>
      <c r="D6592" s="882"/>
      <c r="E6592" s="882"/>
    </row>
    <row r="6594" spans="1:5" ht="20.25">
      <c r="A6594" s="902" t="s">
        <v>3</v>
      </c>
      <c r="B6594" s="906"/>
      <c r="C6594" s="903"/>
      <c r="D6594" s="905"/>
      <c r="E6594" s="905"/>
    </row>
    <row r="6595" spans="1:5" ht="20.25">
      <c r="A6595" s="904"/>
      <c r="B6595" s="906"/>
      <c r="C6595" s="903"/>
      <c r="D6595" s="905"/>
      <c r="E6595" s="905"/>
    </row>
    <row r="6596" spans="1:5" ht="20.25">
      <c r="A6596" s="904" t="s">
        <v>519</v>
      </c>
      <c r="B6596" s="906"/>
      <c r="C6596" s="903"/>
      <c r="D6596" s="905"/>
      <c r="E6596" s="905"/>
    </row>
    <row r="6597" spans="1:5" ht="20.25">
      <c r="A6597" s="904" t="s">
        <v>5</v>
      </c>
      <c r="B6597" s="907"/>
      <c r="C6597" s="904"/>
      <c r="D6597" s="905"/>
      <c r="E6597" s="905"/>
    </row>
    <row r="6598" spans="1:5" ht="20.25">
      <c r="A6598" s="904" t="s">
        <v>6</v>
      </c>
      <c r="B6598" s="907"/>
      <c r="C6598" s="904"/>
      <c r="D6598" s="905"/>
      <c r="E6598" s="905"/>
    </row>
    <row r="6599" spans="1:5" ht="20.25">
      <c r="A6599" s="908" t="s">
        <v>7</v>
      </c>
      <c r="B6599" s="909" t="s">
        <v>8</v>
      </c>
      <c r="C6599" s="883" t="s">
        <v>9</v>
      </c>
      <c r="D6599" s="884"/>
      <c r="E6599" s="908" t="s">
        <v>10</v>
      </c>
    </row>
    <row r="6600" spans="1:5" ht="20.25">
      <c r="A6600" s="910"/>
      <c r="B6600" s="911" t="s">
        <v>11</v>
      </c>
      <c r="C6600" s="908"/>
      <c r="D6600" s="912"/>
      <c r="E6600" s="910" t="s">
        <v>12</v>
      </c>
    </row>
    <row r="6601" spans="1:5" ht="20.25">
      <c r="A6601" s="913"/>
      <c r="B6601" s="914"/>
      <c r="C6601" s="915" t="s">
        <v>13</v>
      </c>
      <c r="D6601" s="916" t="s">
        <v>14</v>
      </c>
      <c r="E6601" s="915"/>
    </row>
    <row r="6602" spans="1:5" ht="20.25">
      <c r="A6602" s="901" t="s">
        <v>520</v>
      </c>
      <c r="B6602" s="885" t="s">
        <v>40</v>
      </c>
      <c r="C6602" s="885" t="s">
        <v>17</v>
      </c>
      <c r="D6602" s="963">
        <v>43146</v>
      </c>
      <c r="E6602" s="889">
        <v>1793024</v>
      </c>
    </row>
    <row r="6603" spans="1:5" ht="20.25">
      <c r="A6603" s="887"/>
      <c r="B6603" s="885" t="s">
        <v>786</v>
      </c>
      <c r="C6603" s="885" t="s">
        <v>17</v>
      </c>
      <c r="D6603" s="886">
        <v>43115</v>
      </c>
      <c r="E6603" s="889">
        <v>-349</v>
      </c>
    </row>
    <row r="6604" spans="1:5" ht="20.25">
      <c r="A6604" s="887"/>
      <c r="B6604" s="1165" t="s">
        <v>73</v>
      </c>
      <c r="C6604" s="1165" t="s">
        <v>749</v>
      </c>
      <c r="D6604" s="1166">
        <v>43159</v>
      </c>
      <c r="E6604" s="890">
        <v>-2002915</v>
      </c>
    </row>
    <row r="6605" spans="1:5" ht="20.25">
      <c r="A6605" s="885"/>
      <c r="B6605" s="885" t="s">
        <v>40</v>
      </c>
      <c r="C6605" s="885" t="s">
        <v>19</v>
      </c>
      <c r="D6605" s="886">
        <v>43250</v>
      </c>
      <c r="E6605" s="889">
        <v>2565015</v>
      </c>
    </row>
    <row r="6606" spans="1:5" ht="20.25">
      <c r="A6606" s="887"/>
      <c r="B6606" s="885"/>
      <c r="C6606" s="885"/>
      <c r="D6606" s="886"/>
      <c r="E6606" s="889">
        <v>-1</v>
      </c>
    </row>
    <row r="6607" spans="1:5" ht="20.25">
      <c r="A6607" s="887"/>
      <c r="B6607" s="885"/>
      <c r="C6607" s="888"/>
      <c r="D6607" s="886"/>
      <c r="E6607" s="889"/>
    </row>
    <row r="6608" spans="1:5" ht="20.25">
      <c r="A6608" s="887"/>
      <c r="B6608" s="885"/>
      <c r="C6608" s="888"/>
      <c r="D6608" s="963"/>
      <c r="E6608" s="889"/>
    </row>
    <row r="6609" spans="1:5" ht="20.25">
      <c r="A6609" s="887"/>
      <c r="B6609" s="885"/>
      <c r="C6609" s="885"/>
      <c r="D6609" s="886"/>
      <c r="E6609" s="889"/>
    </row>
    <row r="6610" spans="1:5" ht="20.25">
      <c r="A6610" s="885"/>
      <c r="B6610" s="885"/>
      <c r="C6610" s="885"/>
      <c r="D6610" s="886"/>
      <c r="E6610" s="889"/>
    </row>
    <row r="6611" spans="1:5" ht="20.25">
      <c r="A6611" s="887"/>
      <c r="B6611" s="885"/>
      <c r="C6611" s="885"/>
      <c r="D6611" s="886"/>
      <c r="E6611" s="889"/>
    </row>
    <row r="6612" spans="1:5" ht="20.25">
      <c r="A6612" s="887"/>
      <c r="B6612" s="923"/>
      <c r="C6612" s="885"/>
      <c r="D6612" s="956"/>
      <c r="E6612" s="889"/>
    </row>
    <row r="6613" spans="1:5" ht="20.25">
      <c r="A6613" s="926"/>
      <c r="B6613" s="911"/>
      <c r="C6613" s="910"/>
      <c r="D6613" s="1023"/>
      <c r="E6613" s="889"/>
    </row>
    <row r="6614" spans="1:5" ht="20.25">
      <c r="A6614" s="926"/>
      <c r="B6614" s="910"/>
      <c r="C6614" s="910"/>
      <c r="D6614" s="910"/>
      <c r="E6614" s="889"/>
    </row>
    <row r="6615" spans="1:5" ht="20.25">
      <c r="A6615" s="885"/>
      <c r="B6615" s="885"/>
      <c r="C6615" s="885"/>
      <c r="D6615" s="886"/>
      <c r="E6615" s="889"/>
    </row>
    <row r="6616" spans="1:5" ht="20.25">
      <c r="A6616" s="885"/>
      <c r="B6616" s="885"/>
      <c r="C6616" s="885"/>
      <c r="D6616" s="886"/>
      <c r="E6616" s="889"/>
    </row>
    <row r="6617" spans="1:5" ht="20.25">
      <c r="A6617" s="887"/>
      <c r="B6617" s="885"/>
      <c r="C6617" s="885"/>
      <c r="D6617" s="886"/>
      <c r="E6617" s="889"/>
    </row>
    <row r="6618" spans="1:5" ht="20.25">
      <c r="A6618" s="887"/>
      <c r="B6618" s="885"/>
      <c r="C6618" s="885"/>
      <c r="D6618" s="886"/>
      <c r="E6618" s="889"/>
    </row>
    <row r="6619" spans="1:5" ht="20.25">
      <c r="A6619" s="887"/>
      <c r="B6619" s="885"/>
      <c r="C6619" s="885"/>
      <c r="D6619" s="886"/>
      <c r="E6619" s="889"/>
    </row>
    <row r="6620" spans="1:5" ht="20.25">
      <c r="A6620" s="885"/>
      <c r="B6620" s="923"/>
      <c r="C6620" s="885"/>
      <c r="D6620" s="924"/>
      <c r="E6620" s="925"/>
    </row>
    <row r="6621" spans="1:5" ht="20.25">
      <c r="A6621" s="885"/>
      <c r="B6621" s="923"/>
      <c r="C6621" s="885"/>
      <c r="D6621" s="924"/>
      <c r="E6621" s="925"/>
    </row>
    <row r="6622" spans="1:5" ht="20.25">
      <c r="A6622" s="885"/>
      <c r="B6622" s="923"/>
      <c r="C6622" s="885"/>
      <c r="D6622" s="924"/>
      <c r="E6622" s="925"/>
    </row>
    <row r="6623" spans="1:5" ht="20.25">
      <c r="A6623" s="885"/>
      <c r="B6623" s="923"/>
      <c r="C6623" s="885"/>
      <c r="D6623" s="924"/>
      <c r="E6623" s="925"/>
    </row>
    <row r="6624" spans="1:5" ht="20.25">
      <c r="A6624" s="885"/>
      <c r="B6624" s="923"/>
      <c r="C6624" s="885"/>
      <c r="D6624" s="924" t="s">
        <v>29</v>
      </c>
      <c r="E6624" s="925"/>
    </row>
    <row r="6625" spans="1:5" ht="20.25">
      <c r="A6625" s="885"/>
      <c r="B6625" s="923"/>
      <c r="C6625" s="885"/>
      <c r="D6625" s="924"/>
      <c r="E6625" s="925"/>
    </row>
    <row r="6626" spans="1:5" ht="20.25">
      <c r="A6626" s="885"/>
      <c r="B6626" s="923"/>
      <c r="C6626" s="885"/>
      <c r="D6626" s="924"/>
      <c r="E6626" s="925"/>
    </row>
    <row r="6627" spans="1:5" ht="20.25">
      <c r="A6627" s="926"/>
      <c r="B6627" s="927"/>
      <c r="C6627" s="926"/>
      <c r="D6627" s="928"/>
      <c r="E6627" s="929"/>
    </row>
    <row r="6628" spans="1:5" ht="20.25">
      <c r="A6628" s="913"/>
      <c r="B6628" s="930"/>
      <c r="C6628" s="913"/>
      <c r="D6628" s="928"/>
      <c r="E6628" s="929"/>
    </row>
    <row r="6629" spans="1:5" ht="20.25">
      <c r="A6629" s="931"/>
      <c r="B6629" s="932"/>
      <c r="C6629" s="1268" t="s">
        <v>801</v>
      </c>
      <c r="D6629" s="1269"/>
      <c r="E6629" s="1015">
        <v>2354774</v>
      </c>
    </row>
    <row r="6630" spans="1:5" ht="20.25">
      <c r="A6630" s="934" t="s">
        <v>23</v>
      </c>
      <c r="B6630" s="932"/>
      <c r="C6630" s="911"/>
      <c r="D6630" s="911"/>
      <c r="E6630" s="1054"/>
    </row>
    <row r="6631" spans="1:5" ht="20.25">
      <c r="A6631" s="902" t="s">
        <v>0</v>
      </c>
      <c r="B6631" s="921"/>
      <c r="C6631" s="921"/>
      <c r="D6631" s="921"/>
      <c r="E6631" s="921"/>
    </row>
    <row r="6632" spans="1:5" ht="20.25">
      <c r="A6632" s="902" t="s">
        <v>1</v>
      </c>
      <c r="B6632" s="882"/>
      <c r="C6632" s="882"/>
      <c r="D6632" s="882"/>
      <c r="E6632" s="882"/>
    </row>
    <row r="6633" spans="1:5" ht="20.25">
      <c r="A6633" s="902"/>
      <c r="B6633" s="882"/>
      <c r="C6633" s="882"/>
      <c r="D6633" s="882"/>
      <c r="E6633" s="882"/>
    </row>
    <row r="6635" spans="1:5" ht="20.25">
      <c r="A6635" s="902" t="s">
        <v>3</v>
      </c>
      <c r="B6635" s="906"/>
      <c r="C6635" s="903"/>
      <c r="D6635" s="905"/>
      <c r="E6635" s="905"/>
    </row>
    <row r="6636" spans="1:5" ht="20.25">
      <c r="A6636" s="904"/>
      <c r="B6636" s="906"/>
      <c r="C6636" s="903"/>
      <c r="D6636" s="905"/>
      <c r="E6636" s="905"/>
    </row>
    <row r="6637" spans="1:5" ht="20.25">
      <c r="A6637" s="904" t="s">
        <v>521</v>
      </c>
      <c r="B6637" s="906"/>
      <c r="C6637" s="903"/>
      <c r="D6637" s="905"/>
      <c r="E6637" s="905"/>
    </row>
    <row r="6638" spans="1:5" ht="20.25">
      <c r="A6638" s="904" t="s">
        <v>5</v>
      </c>
      <c r="B6638" s="907"/>
      <c r="C6638" s="904"/>
      <c r="D6638" s="905"/>
      <c r="E6638" s="905"/>
    </row>
    <row r="6639" spans="1:5" ht="20.25">
      <c r="A6639" s="904" t="s">
        <v>6</v>
      </c>
      <c r="B6639" s="907"/>
      <c r="C6639" s="904"/>
      <c r="D6639" s="905"/>
      <c r="E6639" s="905"/>
    </row>
    <row r="6640" spans="1:5" ht="20.25">
      <c r="A6640" s="908" t="s">
        <v>7</v>
      </c>
      <c r="B6640" s="909" t="s">
        <v>8</v>
      </c>
      <c r="C6640" s="883" t="s">
        <v>9</v>
      </c>
      <c r="D6640" s="884"/>
      <c r="E6640" s="908" t="s">
        <v>10</v>
      </c>
    </row>
    <row r="6641" spans="1:5" ht="20.25">
      <c r="A6641" s="910"/>
      <c r="B6641" s="911" t="s">
        <v>11</v>
      </c>
      <c r="C6641" s="908"/>
      <c r="D6641" s="912"/>
      <c r="E6641" s="910" t="s">
        <v>12</v>
      </c>
    </row>
    <row r="6642" spans="1:5" ht="20.25">
      <c r="A6642" s="913"/>
      <c r="B6642" s="914"/>
      <c r="C6642" s="915" t="s">
        <v>13</v>
      </c>
      <c r="D6642" s="916" t="s">
        <v>14</v>
      </c>
      <c r="E6642" s="915"/>
    </row>
    <row r="6643" spans="1:5" ht="20.25">
      <c r="A6643" s="1092" t="s">
        <v>522</v>
      </c>
      <c r="B6643" s="917"/>
      <c r="C6643" s="885"/>
      <c r="D6643" s="963"/>
      <c r="E6643" s="889"/>
    </row>
    <row r="6644" spans="1:5" ht="20.25">
      <c r="A6644" s="923"/>
      <c r="B6644" s="885"/>
      <c r="C6644" s="885"/>
      <c r="D6644" s="963"/>
      <c r="E6644" s="889"/>
    </row>
    <row r="6645" spans="1:5" ht="20.25">
      <c r="A6645" s="1005"/>
      <c r="B6645" s="885"/>
      <c r="C6645" s="885"/>
      <c r="D6645" s="886"/>
      <c r="E6645" s="889"/>
    </row>
    <row r="6646" spans="1:5" ht="20.25">
      <c r="A6646" s="1005"/>
      <c r="B6646" s="885"/>
      <c r="C6646" s="885"/>
      <c r="D6646" s="886"/>
      <c r="E6646" s="889"/>
    </row>
    <row r="6647" spans="1:5" ht="20.25">
      <c r="A6647" s="1005"/>
      <c r="B6647" s="885"/>
      <c r="C6647" s="885"/>
      <c r="D6647" s="886"/>
      <c r="E6647" s="889"/>
    </row>
    <row r="6648" spans="1:5" ht="20.25">
      <c r="A6648" s="1005"/>
      <c r="B6648" s="885"/>
      <c r="C6648" s="888"/>
      <c r="D6648" s="886"/>
      <c r="E6648" s="889"/>
    </row>
    <row r="6649" spans="1:5" ht="20.25">
      <c r="A6649" s="1005"/>
      <c r="B6649" s="885"/>
      <c r="C6649" s="888"/>
      <c r="D6649" s="963"/>
      <c r="E6649" s="889"/>
    </row>
    <row r="6650" spans="1:5" ht="20.25">
      <c r="A6650" s="1005"/>
      <c r="B6650" s="885"/>
      <c r="C6650" s="885"/>
      <c r="D6650" s="886"/>
      <c r="E6650" s="889"/>
    </row>
    <row r="6651" spans="1:5" ht="20.25">
      <c r="A6651" s="923"/>
      <c r="B6651" s="885"/>
      <c r="C6651" s="885"/>
      <c r="D6651" s="886"/>
      <c r="E6651" s="889"/>
    </row>
    <row r="6652" spans="1:5" ht="20.25">
      <c r="A6652" s="1005"/>
      <c r="B6652" s="885"/>
      <c r="C6652" s="885"/>
      <c r="D6652" s="886"/>
      <c r="E6652" s="889"/>
    </row>
    <row r="6653" spans="1:5" ht="20.25">
      <c r="A6653" s="1005"/>
      <c r="B6653" s="885"/>
      <c r="C6653" s="885"/>
      <c r="D6653" s="956"/>
      <c r="E6653" s="889"/>
    </row>
    <row r="6654" spans="1:5" ht="20.25">
      <c r="A6654" s="927"/>
      <c r="B6654" s="910"/>
      <c r="C6654" s="910"/>
      <c r="D6654" s="1023"/>
      <c r="E6654" s="889"/>
    </row>
    <row r="6655" spans="1:5" ht="20.25">
      <c r="A6655" s="927"/>
      <c r="B6655" s="910"/>
      <c r="C6655" s="910"/>
      <c r="D6655" s="910"/>
      <c r="E6655" s="889"/>
    </row>
    <row r="6656" spans="1:5" ht="20.25">
      <c r="A6656" s="923"/>
      <c r="B6656" s="885"/>
      <c r="C6656" s="885"/>
      <c r="D6656" s="886"/>
      <c r="E6656" s="889"/>
    </row>
    <row r="6657" spans="1:5" ht="20.25">
      <c r="A6657" s="923"/>
      <c r="B6657" s="885"/>
      <c r="C6657" s="885"/>
      <c r="D6657" s="886"/>
      <c r="E6657" s="889"/>
    </row>
    <row r="6658" spans="1:5" ht="20.25">
      <c r="A6658" s="1005"/>
      <c r="B6658" s="885"/>
      <c r="C6658" s="885"/>
      <c r="D6658" s="886"/>
      <c r="E6658" s="889"/>
    </row>
    <row r="6659" spans="1:5" ht="20.25">
      <c r="A6659" s="1005"/>
      <c r="B6659" s="885"/>
      <c r="C6659" s="885"/>
      <c r="D6659" s="886"/>
      <c r="E6659" s="889"/>
    </row>
    <row r="6660" spans="1:5" ht="20.25">
      <c r="A6660" s="1005"/>
      <c r="B6660" s="885"/>
      <c r="C6660" s="885"/>
      <c r="D6660" s="886"/>
      <c r="E6660" s="889"/>
    </row>
    <row r="6661" spans="1:5" ht="20.25">
      <c r="A6661" s="923"/>
      <c r="B6661" s="885"/>
      <c r="C6661" s="885"/>
      <c r="D6661" s="924"/>
      <c r="E6661" s="925"/>
    </row>
    <row r="6662" spans="1:5" ht="20.25">
      <c r="A6662" s="923"/>
      <c r="B6662" s="885"/>
      <c r="C6662" s="885"/>
      <c r="D6662" s="924"/>
      <c r="E6662" s="925"/>
    </row>
    <row r="6663" spans="1:5" ht="20.25">
      <c r="A6663" s="923"/>
      <c r="B6663" s="885"/>
      <c r="C6663" s="885"/>
      <c r="D6663" s="924" t="s">
        <v>29</v>
      </c>
      <c r="E6663" s="925"/>
    </row>
    <row r="6664" spans="1:5" ht="20.25">
      <c r="A6664" s="923"/>
      <c r="B6664" s="885"/>
      <c r="C6664" s="885"/>
      <c r="D6664" s="924"/>
      <c r="E6664" s="925"/>
    </row>
    <row r="6665" spans="1:5" ht="20.25">
      <c r="A6665" s="923"/>
      <c r="B6665" s="885"/>
      <c r="C6665" s="885"/>
      <c r="D6665" s="924"/>
      <c r="E6665" s="925"/>
    </row>
    <row r="6666" spans="1:5" ht="20.25">
      <c r="A6666" s="927"/>
      <c r="B6666" s="926"/>
      <c r="C6666" s="926"/>
      <c r="D6666" s="928"/>
      <c r="E6666" s="929"/>
    </row>
    <row r="6667" spans="1:5" ht="20.25">
      <c r="A6667" s="930"/>
      <c r="B6667" s="913"/>
      <c r="C6667" s="913"/>
      <c r="D6667" s="928"/>
      <c r="E6667" s="929"/>
    </row>
    <row r="6668" spans="1:5" ht="20.25">
      <c r="A6668" s="931"/>
      <c r="B6668" s="932"/>
      <c r="C6668" s="1268" t="s">
        <v>801</v>
      </c>
      <c r="D6668" s="1269"/>
      <c r="E6668" s="1015">
        <v>0</v>
      </c>
    </row>
    <row r="6669" spans="1:5" ht="20.25">
      <c r="A6669" s="934" t="s">
        <v>23</v>
      </c>
      <c r="B6669" s="932"/>
      <c r="C6669" s="911"/>
      <c r="D6669" s="911"/>
      <c r="E6669" s="1054"/>
    </row>
    <row r="6673" spans="1:6" ht="20.25">
      <c r="A6673" s="902" t="s">
        <v>0</v>
      </c>
      <c r="B6673" s="921"/>
      <c r="C6673" s="921"/>
      <c r="D6673" s="921"/>
      <c r="E6673" s="921"/>
      <c r="F6673" s="882"/>
    </row>
    <row r="6674" spans="1:6" ht="20.25">
      <c r="A6674" s="902" t="s">
        <v>1</v>
      </c>
      <c r="B6674" s="882"/>
      <c r="C6674" s="882"/>
      <c r="D6674" s="882"/>
      <c r="E6674" s="882"/>
      <c r="F6674" s="882"/>
    </row>
    <row r="6675" spans="1:6" ht="20.25">
      <c r="A6675" s="902"/>
      <c r="B6675" s="882"/>
      <c r="C6675" s="882"/>
      <c r="D6675" s="882"/>
      <c r="E6675" s="882"/>
      <c r="F6675" s="882"/>
    </row>
    <row r="6677" spans="1:6" ht="20.25">
      <c r="A6677" s="902" t="s">
        <v>3</v>
      </c>
      <c r="B6677" s="906"/>
      <c r="C6677" s="903"/>
      <c r="D6677" s="905"/>
      <c r="E6677" s="905"/>
      <c r="F6677" s="882"/>
    </row>
    <row r="6678" spans="1:6" ht="20.25">
      <c r="A6678" s="904"/>
      <c r="B6678" s="906"/>
      <c r="C6678" s="903"/>
      <c r="D6678" s="905"/>
      <c r="E6678" s="905"/>
      <c r="F6678" s="882"/>
    </row>
    <row r="6679" spans="1:6" ht="20.25">
      <c r="A6679" s="904" t="s">
        <v>523</v>
      </c>
      <c r="B6679" s="906"/>
      <c r="C6679" s="903"/>
      <c r="D6679" s="905"/>
      <c r="E6679" s="905"/>
      <c r="F6679" s="882"/>
    </row>
    <row r="6680" spans="1:6" ht="20.25">
      <c r="A6680" s="904" t="s">
        <v>5</v>
      </c>
      <c r="B6680" s="907"/>
      <c r="C6680" s="904"/>
      <c r="D6680" s="905"/>
      <c r="E6680" s="905"/>
      <c r="F6680" s="882"/>
    </row>
    <row r="6681" spans="1:6" ht="20.25">
      <c r="A6681" s="904" t="s">
        <v>6</v>
      </c>
      <c r="B6681" s="907"/>
      <c r="C6681" s="904"/>
      <c r="D6681" s="905"/>
      <c r="E6681" s="905"/>
      <c r="F6681" s="882"/>
    </row>
    <row r="6682" spans="1:6" ht="20.25">
      <c r="A6682" s="908" t="s">
        <v>7</v>
      </c>
      <c r="B6682" s="909" t="s">
        <v>8</v>
      </c>
      <c r="C6682" s="883" t="s">
        <v>9</v>
      </c>
      <c r="D6682" s="884"/>
      <c r="E6682" s="908" t="s">
        <v>10</v>
      </c>
      <c r="F6682" s="882"/>
    </row>
    <row r="6683" spans="1:6" ht="20.25">
      <c r="A6683" s="910"/>
      <c r="B6683" s="911" t="s">
        <v>11</v>
      </c>
      <c r="C6683" s="908"/>
      <c r="D6683" s="912"/>
      <c r="E6683" s="910" t="s">
        <v>12</v>
      </c>
      <c r="F6683" s="882"/>
    </row>
    <row r="6684" spans="1:6" ht="20.25">
      <c r="A6684" s="913"/>
      <c r="B6684" s="914"/>
      <c r="C6684" s="915" t="s">
        <v>13</v>
      </c>
      <c r="D6684" s="916" t="s">
        <v>14</v>
      </c>
      <c r="E6684" s="915"/>
      <c r="F6684" s="882"/>
    </row>
    <row r="6685" spans="1:6" ht="21">
      <c r="A6685" s="1092" t="s">
        <v>524</v>
      </c>
      <c r="B6685" s="917" t="s">
        <v>40</v>
      </c>
      <c r="C6685" s="885" t="s">
        <v>19</v>
      </c>
      <c r="D6685" s="963">
        <v>43190</v>
      </c>
      <c r="E6685" s="889">
        <v>554685</v>
      </c>
      <c r="F6685" s="1217" t="s">
        <v>830</v>
      </c>
    </row>
    <row r="6686" spans="1:6" ht="21">
      <c r="A6686" s="923"/>
      <c r="B6686" s="885" t="s">
        <v>40</v>
      </c>
      <c r="C6686" s="885" t="s">
        <v>17</v>
      </c>
      <c r="D6686" s="963">
        <v>43205</v>
      </c>
      <c r="E6686" s="889">
        <v>634630</v>
      </c>
      <c r="F6686" s="1217" t="s">
        <v>830</v>
      </c>
    </row>
    <row r="6687" spans="1:6" ht="21">
      <c r="A6687" s="1005"/>
      <c r="B6687" s="885" t="s">
        <v>40</v>
      </c>
      <c r="C6687" s="885" t="s">
        <v>19</v>
      </c>
      <c r="D6687" s="963">
        <v>43250</v>
      </c>
      <c r="E6687" s="889">
        <v>409233</v>
      </c>
      <c r="F6687" s="1217" t="s">
        <v>820</v>
      </c>
    </row>
    <row r="6688" spans="1:6" ht="20.25">
      <c r="A6688" s="1005"/>
      <c r="B6688" s="885"/>
      <c r="C6688" s="885"/>
      <c r="D6688" s="886"/>
      <c r="E6688" s="889">
        <v>1</v>
      </c>
      <c r="F6688" s="882"/>
    </row>
    <row r="6689" spans="1:6" ht="20.25">
      <c r="A6689" s="1005"/>
      <c r="B6689" s="885"/>
      <c r="C6689" s="885"/>
      <c r="D6689" s="886"/>
      <c r="E6689" s="889"/>
      <c r="F6689" s="882"/>
    </row>
    <row r="6690" spans="1:6" ht="20.25">
      <c r="A6690" s="1005"/>
      <c r="B6690" s="885"/>
      <c r="C6690" s="888"/>
      <c r="D6690" s="886"/>
      <c r="E6690" s="889"/>
      <c r="F6690" s="882"/>
    </row>
    <row r="6691" spans="1:6" ht="20.25">
      <c r="A6691" s="1005"/>
      <c r="B6691" s="885"/>
      <c r="C6691" s="888"/>
      <c r="D6691" s="963"/>
      <c r="E6691" s="889"/>
      <c r="F6691" s="882"/>
    </row>
    <row r="6692" spans="1:6" ht="20.25">
      <c r="A6692" s="1005"/>
      <c r="B6692" s="885"/>
      <c r="C6692" s="885"/>
      <c r="D6692" s="886"/>
      <c r="E6692" s="889"/>
      <c r="F6692" s="882"/>
    </row>
    <row r="6693" spans="1:6" ht="20.25">
      <c r="A6693" s="923"/>
      <c r="B6693" s="885"/>
      <c r="C6693" s="885"/>
      <c r="D6693" s="886"/>
      <c r="E6693" s="889"/>
      <c r="F6693" s="882"/>
    </row>
    <row r="6694" spans="1:6" ht="20.25">
      <c r="A6694" s="1005"/>
      <c r="B6694" s="885"/>
      <c r="C6694" s="885"/>
      <c r="D6694" s="886"/>
      <c r="E6694" s="889"/>
      <c r="F6694" s="882"/>
    </row>
    <row r="6695" spans="1:6" ht="20.25">
      <c r="A6695" s="1005"/>
      <c r="B6695" s="885"/>
      <c r="C6695" s="885"/>
      <c r="D6695" s="956"/>
      <c r="E6695" s="889"/>
      <c r="F6695" s="882"/>
    </row>
    <row r="6696" spans="1:6" ht="20.25">
      <c r="A6696" s="927"/>
      <c r="B6696" s="910"/>
      <c r="C6696" s="910"/>
      <c r="D6696" s="1023"/>
      <c r="E6696" s="889"/>
      <c r="F6696" s="882"/>
    </row>
    <row r="6697" spans="1:6" ht="20.25">
      <c r="A6697" s="927"/>
      <c r="B6697" s="910"/>
      <c r="C6697" s="910"/>
      <c r="D6697" s="910"/>
      <c r="E6697" s="889"/>
      <c r="F6697" s="882"/>
    </row>
    <row r="6698" spans="1:6" ht="20.25">
      <c r="A6698" s="923"/>
      <c r="B6698" s="885"/>
      <c r="C6698" s="885"/>
      <c r="D6698" s="886"/>
      <c r="E6698" s="889"/>
      <c r="F6698" s="882"/>
    </row>
    <row r="6699" spans="1:6" ht="20.25">
      <c r="A6699" s="923"/>
      <c r="B6699" s="885"/>
      <c r="C6699" s="885"/>
      <c r="D6699" s="886"/>
      <c r="E6699" s="889"/>
      <c r="F6699" s="882"/>
    </row>
    <row r="6700" spans="1:6" ht="20.25">
      <c r="A6700" s="1005"/>
      <c r="B6700" s="885"/>
      <c r="C6700" s="885"/>
      <c r="D6700" s="886"/>
      <c r="E6700" s="889"/>
      <c r="F6700" s="882"/>
    </row>
    <row r="6701" spans="1:6" ht="20.25">
      <c r="A6701" s="1005"/>
      <c r="B6701" s="885"/>
      <c r="C6701" s="885"/>
      <c r="D6701" s="886"/>
      <c r="E6701" s="889"/>
      <c r="F6701" s="882"/>
    </row>
    <row r="6702" spans="1:6" ht="20.25">
      <c r="A6702" s="1005"/>
      <c r="B6702" s="885"/>
      <c r="C6702" s="885"/>
      <c r="D6702" s="886"/>
      <c r="E6702" s="889"/>
      <c r="F6702" s="882"/>
    </row>
    <row r="6703" spans="1:6" ht="20.25">
      <c r="A6703" s="923"/>
      <c r="B6703" s="885"/>
      <c r="C6703" s="885"/>
      <c r="D6703" s="924"/>
      <c r="E6703" s="925"/>
    </row>
    <row r="6704" spans="1:6" ht="20.25">
      <c r="A6704" s="923"/>
      <c r="B6704" s="885"/>
      <c r="C6704" s="885"/>
      <c r="D6704" s="924"/>
      <c r="E6704" s="925"/>
    </row>
    <row r="6705" spans="1:5" ht="20.25">
      <c r="A6705" s="923"/>
      <c r="B6705" s="885"/>
      <c r="C6705" s="885"/>
      <c r="D6705" s="924" t="s">
        <v>29</v>
      </c>
      <c r="E6705" s="925"/>
    </row>
    <row r="6706" spans="1:5" ht="20.25">
      <c r="A6706" s="923"/>
      <c r="B6706" s="885"/>
      <c r="C6706" s="885"/>
      <c r="D6706" s="924"/>
      <c r="E6706" s="925"/>
    </row>
    <row r="6707" spans="1:5" ht="20.25">
      <c r="A6707" s="923"/>
      <c r="B6707" s="885"/>
      <c r="C6707" s="885"/>
      <c r="D6707" s="924"/>
      <c r="E6707" s="925"/>
    </row>
    <row r="6708" spans="1:5" ht="20.25">
      <c r="A6708" s="923"/>
      <c r="B6708" s="885"/>
      <c r="C6708" s="885"/>
      <c r="D6708" s="924"/>
      <c r="E6708" s="925"/>
    </row>
    <row r="6709" spans="1:5" ht="20.25">
      <c r="A6709" s="927"/>
      <c r="B6709" s="926"/>
      <c r="C6709" s="926"/>
      <c r="D6709" s="928"/>
      <c r="E6709" s="929"/>
    </row>
    <row r="6710" spans="1:5" ht="20.25">
      <c r="A6710" s="930"/>
      <c r="B6710" s="913"/>
      <c r="C6710" s="913"/>
      <c r="D6710" s="928"/>
      <c r="E6710" s="929"/>
    </row>
    <row r="6711" spans="1:5" ht="20.25">
      <c r="A6711" s="931"/>
      <c r="B6711" s="932"/>
      <c r="C6711" s="1268" t="s">
        <v>801</v>
      </c>
      <c r="D6711" s="1269"/>
      <c r="E6711" s="1015">
        <v>1598549</v>
      </c>
    </row>
    <row r="6712" spans="1:5" ht="20.25">
      <c r="A6712" s="934" t="s">
        <v>23</v>
      </c>
      <c r="B6712" s="932"/>
      <c r="C6712" s="911"/>
      <c r="D6712" s="911"/>
      <c r="E6712" s="1054"/>
    </row>
    <row r="6714" spans="1:5" ht="20.25">
      <c r="A6714" s="902" t="s">
        <v>0</v>
      </c>
      <c r="B6714" s="921"/>
      <c r="C6714" s="921"/>
      <c r="D6714" s="921"/>
      <c r="E6714" s="921"/>
    </row>
    <row r="6715" spans="1:5" ht="20.25">
      <c r="A6715" s="902" t="s">
        <v>1</v>
      </c>
      <c r="B6715" s="882"/>
      <c r="C6715" s="882"/>
      <c r="D6715" s="882"/>
      <c r="E6715" s="882"/>
    </row>
    <row r="6716" spans="1:5" ht="20.25">
      <c r="A6716" s="902"/>
      <c r="B6716" s="882"/>
      <c r="C6716" s="882"/>
      <c r="D6716" s="882"/>
      <c r="E6716" s="882"/>
    </row>
    <row r="6718" spans="1:5" ht="20.25">
      <c r="A6718" s="902" t="s">
        <v>3</v>
      </c>
      <c r="B6718" s="906"/>
      <c r="C6718" s="903"/>
      <c r="D6718" s="905"/>
      <c r="E6718" s="905"/>
    </row>
    <row r="6719" spans="1:5" ht="20.25">
      <c r="A6719" s="904"/>
      <c r="B6719" s="906"/>
      <c r="C6719" s="903"/>
      <c r="D6719" s="905"/>
      <c r="E6719" s="905"/>
    </row>
    <row r="6720" spans="1:5" ht="20.25">
      <c r="A6720" s="904" t="s">
        <v>525</v>
      </c>
      <c r="B6720" s="906"/>
      <c r="C6720" s="903"/>
      <c r="D6720" s="905"/>
      <c r="E6720" s="905"/>
    </row>
    <row r="6721" spans="1:5" ht="20.25">
      <c r="A6721" s="904" t="s">
        <v>5</v>
      </c>
      <c r="B6721" s="907"/>
      <c r="C6721" s="904"/>
      <c r="D6721" s="905"/>
      <c r="E6721" s="905"/>
    </row>
    <row r="6722" spans="1:5" ht="20.25">
      <c r="A6722" s="904" t="s">
        <v>6</v>
      </c>
      <c r="B6722" s="907"/>
      <c r="C6722" s="904"/>
      <c r="D6722" s="905"/>
      <c r="E6722" s="905"/>
    </row>
    <row r="6723" spans="1:5" ht="20.25">
      <c r="A6723" s="908" t="s">
        <v>7</v>
      </c>
      <c r="B6723" s="909" t="s">
        <v>8</v>
      </c>
      <c r="C6723" s="883" t="s">
        <v>9</v>
      </c>
      <c r="D6723" s="884"/>
      <c r="E6723" s="908" t="s">
        <v>10</v>
      </c>
    </row>
    <row r="6724" spans="1:5" ht="20.25">
      <c r="A6724" s="910"/>
      <c r="B6724" s="911" t="s">
        <v>11</v>
      </c>
      <c r="C6724" s="908"/>
      <c r="D6724" s="912"/>
      <c r="E6724" s="910" t="s">
        <v>12</v>
      </c>
    </row>
    <row r="6725" spans="1:5" ht="20.25">
      <c r="A6725" s="913"/>
      <c r="B6725" s="914"/>
      <c r="C6725" s="915" t="s">
        <v>13</v>
      </c>
      <c r="D6725" s="916" t="s">
        <v>14</v>
      </c>
      <c r="E6725" s="915"/>
    </row>
    <row r="6726" spans="1:5" ht="20.25">
      <c r="A6726" s="885" t="s">
        <v>529</v>
      </c>
      <c r="B6726" s="885" t="s">
        <v>40</v>
      </c>
      <c r="C6726" s="885" t="s">
        <v>17</v>
      </c>
      <c r="D6726" s="963">
        <v>43235</v>
      </c>
      <c r="E6726" s="889">
        <v>1509195</v>
      </c>
    </row>
    <row r="6727" spans="1:5" ht="20.25">
      <c r="A6727" s="887"/>
      <c r="B6727" s="885" t="s">
        <v>73</v>
      </c>
      <c r="C6727" s="885" t="s">
        <v>782</v>
      </c>
      <c r="D6727" s="886">
        <v>43250</v>
      </c>
      <c r="E6727" s="889">
        <v>-1510095</v>
      </c>
    </row>
    <row r="6728" spans="1:5" ht="20.25">
      <c r="A6728" s="887"/>
      <c r="B6728" s="885" t="s">
        <v>40</v>
      </c>
      <c r="C6728" s="885" t="s">
        <v>19</v>
      </c>
      <c r="D6728" s="886">
        <v>43250</v>
      </c>
      <c r="E6728" s="889">
        <v>2048607</v>
      </c>
    </row>
    <row r="6729" spans="1:5" ht="20.25">
      <c r="A6729" s="887"/>
      <c r="B6729" s="885"/>
      <c r="C6729" s="888"/>
      <c r="D6729" s="963"/>
      <c r="E6729" s="889">
        <v>2</v>
      </c>
    </row>
    <row r="6730" spans="1:5" ht="20.25">
      <c r="A6730" s="887"/>
      <c r="B6730" s="885"/>
      <c r="C6730" s="885"/>
      <c r="D6730" s="886"/>
      <c r="E6730" s="889"/>
    </row>
    <row r="6731" spans="1:5" ht="20.25">
      <c r="A6731" s="885"/>
      <c r="B6731" s="885"/>
      <c r="C6731" s="885"/>
      <c r="D6731" s="886"/>
      <c r="E6731" s="889"/>
    </row>
    <row r="6732" spans="1:5" ht="20.25">
      <c r="A6732" s="887"/>
      <c r="B6732" s="885"/>
      <c r="C6732" s="885"/>
      <c r="D6732" s="886"/>
      <c r="E6732" s="889"/>
    </row>
    <row r="6733" spans="1:5" ht="20.25">
      <c r="A6733" s="887"/>
      <c r="B6733" s="923"/>
      <c r="C6733" s="885"/>
      <c r="D6733" s="956"/>
      <c r="E6733" s="889"/>
    </row>
    <row r="6734" spans="1:5" ht="20.25">
      <c r="A6734" s="926"/>
      <c r="B6734" s="911"/>
      <c r="C6734" s="910"/>
      <c r="D6734" s="1023"/>
      <c r="E6734" s="889"/>
    </row>
    <row r="6735" spans="1:5" ht="20.25">
      <c r="A6735" s="926"/>
      <c r="B6735" s="910"/>
      <c r="C6735" s="910"/>
      <c r="D6735" s="910"/>
      <c r="E6735" s="889"/>
    </row>
    <row r="6736" spans="1:5" ht="20.25">
      <c r="A6736" s="885"/>
      <c r="B6736" s="885"/>
      <c r="C6736" s="885"/>
      <c r="D6736" s="886"/>
      <c r="E6736" s="889"/>
    </row>
    <row r="6737" spans="1:5" ht="20.25">
      <c r="A6737" s="885"/>
      <c r="B6737" s="885"/>
      <c r="C6737" s="885"/>
      <c r="D6737" s="886"/>
      <c r="E6737" s="889"/>
    </row>
    <row r="6738" spans="1:5" ht="20.25">
      <c r="A6738" s="887"/>
      <c r="B6738" s="885"/>
      <c r="C6738" s="885"/>
      <c r="D6738" s="886"/>
      <c r="E6738" s="889"/>
    </row>
    <row r="6739" spans="1:5" ht="20.25">
      <c r="A6739" s="887"/>
      <c r="B6739" s="885"/>
      <c r="C6739" s="885"/>
      <c r="D6739" s="886"/>
      <c r="E6739" s="889"/>
    </row>
    <row r="6740" spans="1:5" ht="20.25">
      <c r="A6740" s="887"/>
      <c r="B6740" s="885"/>
      <c r="C6740" s="885"/>
      <c r="D6740" s="886"/>
      <c r="E6740" s="889"/>
    </row>
    <row r="6741" spans="1:5" ht="20.25">
      <c r="A6741" s="885"/>
      <c r="B6741" s="923"/>
      <c r="C6741" s="885"/>
      <c r="D6741" s="924"/>
      <c r="E6741" s="925"/>
    </row>
    <row r="6742" spans="1:5" ht="20.25">
      <c r="A6742" s="885"/>
      <c r="B6742" s="923"/>
      <c r="C6742" s="885"/>
      <c r="D6742" s="924"/>
      <c r="E6742" s="925"/>
    </row>
    <row r="6743" spans="1:5" ht="20.25">
      <c r="A6743" s="885"/>
      <c r="B6743" s="923"/>
      <c r="C6743" s="885"/>
      <c r="D6743" s="924" t="s">
        <v>29</v>
      </c>
      <c r="E6743" s="925"/>
    </row>
    <row r="6744" spans="1:5" ht="20.25">
      <c r="A6744" s="885"/>
      <c r="B6744" s="923"/>
      <c r="C6744" s="885"/>
      <c r="D6744" s="924"/>
      <c r="E6744" s="925"/>
    </row>
    <row r="6745" spans="1:5" ht="20.25">
      <c r="A6745" s="926"/>
      <c r="B6745" s="927"/>
      <c r="C6745" s="926"/>
      <c r="D6745" s="928"/>
      <c r="E6745" s="929"/>
    </row>
    <row r="6746" spans="1:5" ht="20.25">
      <c r="A6746" s="926"/>
      <c r="B6746" s="927"/>
      <c r="C6746" s="926"/>
      <c r="D6746" s="928"/>
      <c r="E6746" s="929"/>
    </row>
    <row r="6747" spans="1:5" ht="20.25">
      <c r="A6747" s="926"/>
      <c r="B6747" s="927"/>
      <c r="C6747" s="926"/>
      <c r="D6747" s="928"/>
      <c r="E6747" s="929"/>
    </row>
    <row r="6748" spans="1:5" ht="20.25">
      <c r="A6748" s="926"/>
      <c r="B6748" s="927"/>
      <c r="C6748" s="926"/>
      <c r="D6748" s="928"/>
      <c r="E6748" s="929"/>
    </row>
    <row r="6749" spans="1:5" ht="20.25">
      <c r="A6749" s="926"/>
      <c r="B6749" s="927"/>
      <c r="C6749" s="926"/>
      <c r="D6749" s="928"/>
      <c r="E6749" s="929"/>
    </row>
    <row r="6750" spans="1:5" ht="20.25">
      <c r="A6750" s="913"/>
      <c r="B6750" s="930"/>
      <c r="C6750" s="913"/>
      <c r="D6750" s="928"/>
      <c r="E6750" s="929"/>
    </row>
    <row r="6751" spans="1:5" ht="20.25">
      <c r="A6751" s="882"/>
      <c r="B6751" s="932"/>
      <c r="C6751" s="1268" t="s">
        <v>801</v>
      </c>
      <c r="D6751" s="1269"/>
      <c r="E6751" s="1015">
        <v>2047709</v>
      </c>
    </row>
    <row r="6752" spans="1:5" ht="20.25">
      <c r="A6752" s="882"/>
      <c r="B6752" s="932"/>
      <c r="C6752" s="911"/>
      <c r="D6752" s="911"/>
      <c r="E6752" s="1054"/>
    </row>
    <row r="6754" spans="1:6" ht="20.25">
      <c r="A6754" s="934" t="s">
        <v>23</v>
      </c>
      <c r="B6754" s="882"/>
      <c r="C6754" s="882"/>
      <c r="D6754" s="882"/>
      <c r="E6754" s="882"/>
    </row>
    <row r="6756" spans="1:6" ht="20.25">
      <c r="A6756" s="902" t="s">
        <v>0</v>
      </c>
      <c r="B6756" s="921"/>
      <c r="C6756" s="921"/>
      <c r="D6756" s="921"/>
      <c r="E6756" s="921"/>
    </row>
    <row r="6757" spans="1:6" ht="20.25">
      <c r="A6757" s="902" t="s">
        <v>1</v>
      </c>
      <c r="B6757" s="882"/>
      <c r="C6757" s="882"/>
      <c r="D6757" s="882"/>
      <c r="E6757" s="882"/>
    </row>
    <row r="6758" spans="1:6" ht="20.25">
      <c r="A6758" s="902"/>
      <c r="B6758" s="882"/>
      <c r="C6758" s="882"/>
      <c r="D6758" s="882"/>
      <c r="E6758" s="882"/>
    </row>
    <row r="6760" spans="1:6" ht="20.25">
      <c r="A6760" s="902" t="s">
        <v>3</v>
      </c>
      <c r="B6760" s="906"/>
      <c r="C6760" s="903"/>
      <c r="D6760" s="905"/>
      <c r="E6760" s="905"/>
    </row>
    <row r="6761" spans="1:6" ht="20.25">
      <c r="A6761" s="904"/>
      <c r="B6761" s="906"/>
      <c r="C6761" s="903"/>
      <c r="D6761" s="905"/>
      <c r="E6761" s="905"/>
    </row>
    <row r="6762" spans="1:6" ht="20.25">
      <c r="A6762" s="904" t="s">
        <v>531</v>
      </c>
      <c r="B6762" s="906"/>
      <c r="C6762" s="903"/>
      <c r="D6762" s="905"/>
      <c r="E6762" s="905"/>
    </row>
    <row r="6763" spans="1:6" ht="20.25">
      <c r="A6763" s="904" t="s">
        <v>5</v>
      </c>
      <c r="B6763" s="907"/>
      <c r="C6763" s="904"/>
      <c r="D6763" s="905"/>
      <c r="E6763" s="905"/>
    </row>
    <row r="6764" spans="1:6" ht="20.25">
      <c r="A6764" s="904" t="s">
        <v>6</v>
      </c>
      <c r="B6764" s="907"/>
      <c r="C6764" s="904"/>
      <c r="D6764" s="905"/>
      <c r="E6764" s="905"/>
    </row>
    <row r="6765" spans="1:6" ht="20.25">
      <c r="A6765" s="908" t="s">
        <v>7</v>
      </c>
      <c r="B6765" s="909" t="s">
        <v>8</v>
      </c>
      <c r="C6765" s="883" t="s">
        <v>9</v>
      </c>
      <c r="D6765" s="884"/>
      <c r="E6765" s="908" t="s">
        <v>10</v>
      </c>
    </row>
    <row r="6766" spans="1:6" ht="20.25">
      <c r="A6766" s="910"/>
      <c r="B6766" s="911" t="s">
        <v>11</v>
      </c>
      <c r="C6766" s="908"/>
      <c r="D6766" s="912"/>
      <c r="E6766" s="910" t="s">
        <v>12</v>
      </c>
    </row>
    <row r="6767" spans="1:6" ht="20.25">
      <c r="A6767" s="913"/>
      <c r="B6767" s="914"/>
      <c r="C6767" s="915" t="s">
        <v>13</v>
      </c>
      <c r="D6767" s="916" t="s">
        <v>14</v>
      </c>
      <c r="E6767" s="915"/>
      <c r="F6767" s="882"/>
    </row>
    <row r="6768" spans="1:6" ht="20.25">
      <c r="A6768" s="1092" t="s">
        <v>530</v>
      </c>
      <c r="B6768" s="885" t="s">
        <v>40</v>
      </c>
      <c r="C6768" s="885" t="s">
        <v>19</v>
      </c>
      <c r="D6768" s="963">
        <v>43190</v>
      </c>
      <c r="E6768" s="889">
        <v>1529158</v>
      </c>
      <c r="F6768" s="882"/>
    </row>
    <row r="6769" spans="1:6" ht="21">
      <c r="A6769" s="923"/>
      <c r="B6769" s="885" t="s">
        <v>40</v>
      </c>
      <c r="C6769" s="885" t="s">
        <v>19</v>
      </c>
      <c r="D6769" s="963">
        <v>43250</v>
      </c>
      <c r="E6769" s="889">
        <v>1960318</v>
      </c>
      <c r="F6769" s="1217" t="s">
        <v>820</v>
      </c>
    </row>
    <row r="6770" spans="1:6" ht="20.25">
      <c r="A6770" s="1005"/>
      <c r="B6770" s="885"/>
      <c r="C6770" s="885"/>
      <c r="D6770" s="963"/>
      <c r="E6770" s="889">
        <v>1</v>
      </c>
      <c r="F6770" s="882"/>
    </row>
    <row r="6771" spans="1:6" ht="20.25">
      <c r="A6771" s="1005"/>
      <c r="B6771" s="885"/>
      <c r="C6771" s="885"/>
      <c r="D6771" s="886"/>
      <c r="E6771" s="889"/>
      <c r="F6771" s="882"/>
    </row>
    <row r="6772" spans="1:6" ht="20.25">
      <c r="A6772" s="1005"/>
      <c r="B6772" s="885"/>
      <c r="C6772" s="885"/>
      <c r="D6772" s="886"/>
      <c r="E6772" s="889"/>
      <c r="F6772" s="882"/>
    </row>
    <row r="6773" spans="1:6" ht="20.25">
      <c r="A6773" s="1005"/>
      <c r="B6773" s="885"/>
      <c r="C6773" s="888"/>
      <c r="D6773" s="886"/>
      <c r="E6773" s="889"/>
      <c r="F6773" s="882"/>
    </row>
    <row r="6774" spans="1:6" ht="20.25">
      <c r="A6774" s="1005"/>
      <c r="B6774" s="885"/>
      <c r="C6774" s="888"/>
      <c r="D6774" s="963"/>
      <c r="E6774" s="889"/>
      <c r="F6774" s="882"/>
    </row>
    <row r="6775" spans="1:6" ht="20.25">
      <c r="A6775" s="1005"/>
      <c r="B6775" s="885"/>
      <c r="C6775" s="885"/>
      <c r="D6775" s="886"/>
      <c r="E6775" s="889"/>
      <c r="F6775" s="882"/>
    </row>
    <row r="6776" spans="1:6" ht="20.25">
      <c r="A6776" s="923"/>
      <c r="B6776" s="885"/>
      <c r="C6776" s="885"/>
      <c r="D6776" s="886"/>
      <c r="E6776" s="889"/>
      <c r="F6776" s="882"/>
    </row>
    <row r="6777" spans="1:6" ht="20.25">
      <c r="A6777" s="1005"/>
      <c r="B6777" s="885"/>
      <c r="C6777" s="885"/>
      <c r="D6777" s="886"/>
      <c r="E6777" s="889"/>
      <c r="F6777" s="882"/>
    </row>
    <row r="6778" spans="1:6" ht="20.25">
      <c r="A6778" s="1005"/>
      <c r="B6778" s="885"/>
      <c r="C6778" s="885"/>
      <c r="D6778" s="956"/>
      <c r="E6778" s="889"/>
      <c r="F6778" s="882"/>
    </row>
    <row r="6779" spans="1:6" ht="20.25">
      <c r="A6779" s="927"/>
      <c r="B6779" s="910"/>
      <c r="C6779" s="910"/>
      <c r="D6779" s="1023"/>
      <c r="E6779" s="889"/>
      <c r="F6779" s="882"/>
    </row>
    <row r="6780" spans="1:6" ht="20.25">
      <c r="A6780" s="927"/>
      <c r="B6780" s="910"/>
      <c r="C6780" s="910"/>
      <c r="D6780" s="910"/>
      <c r="E6780" s="889"/>
      <c r="F6780" s="882"/>
    </row>
    <row r="6781" spans="1:6" ht="20.25">
      <c r="A6781" s="923"/>
      <c r="B6781" s="885"/>
      <c r="C6781" s="885"/>
      <c r="D6781" s="886"/>
      <c r="E6781" s="889"/>
      <c r="F6781" s="882"/>
    </row>
    <row r="6782" spans="1:6" ht="20.25">
      <c r="A6782" s="923"/>
      <c r="B6782" s="885"/>
      <c r="C6782" s="885"/>
      <c r="D6782" s="886"/>
      <c r="E6782" s="889"/>
      <c r="F6782" s="882"/>
    </row>
    <row r="6783" spans="1:6" ht="20.25">
      <c r="A6783" s="1005"/>
      <c r="B6783" s="885"/>
      <c r="C6783" s="885"/>
      <c r="D6783" s="886"/>
      <c r="E6783" s="889"/>
    </row>
    <row r="6784" spans="1:6" ht="20.25">
      <c r="A6784" s="1005"/>
      <c r="B6784" s="885"/>
      <c r="C6784" s="885"/>
      <c r="D6784" s="886"/>
      <c r="E6784" s="889"/>
    </row>
    <row r="6785" spans="1:5" ht="20.25">
      <c r="A6785" s="1005"/>
      <c r="B6785" s="885"/>
      <c r="C6785" s="885"/>
      <c r="D6785" s="886"/>
      <c r="E6785" s="889"/>
    </row>
    <row r="6786" spans="1:5" ht="20.25">
      <c r="A6786" s="923"/>
      <c r="B6786" s="885"/>
      <c r="C6786" s="885"/>
      <c r="D6786" s="924"/>
      <c r="E6786" s="925"/>
    </row>
    <row r="6787" spans="1:5" ht="20.25">
      <c r="A6787" s="923"/>
      <c r="B6787" s="885"/>
      <c r="C6787" s="885"/>
      <c r="D6787" s="924"/>
      <c r="E6787" s="925"/>
    </row>
    <row r="6788" spans="1:5" ht="20.25">
      <c r="A6788" s="923"/>
      <c r="B6788" s="885"/>
      <c r="C6788" s="885"/>
      <c r="D6788" s="924" t="s">
        <v>29</v>
      </c>
      <c r="E6788" s="925"/>
    </row>
    <row r="6789" spans="1:5" ht="20.25">
      <c r="A6789" s="923"/>
      <c r="B6789" s="885"/>
      <c r="C6789" s="885"/>
      <c r="D6789" s="924"/>
      <c r="E6789" s="925"/>
    </row>
    <row r="6790" spans="1:5" ht="20.25">
      <c r="A6790" s="923"/>
      <c r="B6790" s="885"/>
      <c r="C6790" s="885"/>
      <c r="D6790" s="924"/>
      <c r="E6790" s="925"/>
    </row>
    <row r="6791" spans="1:5" ht="20.25">
      <c r="A6791" s="923"/>
      <c r="B6791" s="885"/>
      <c r="C6791" s="885"/>
      <c r="D6791" s="924"/>
      <c r="E6791" s="925"/>
    </row>
    <row r="6792" spans="1:5" ht="20.25">
      <c r="A6792" s="927"/>
      <c r="B6792" s="926"/>
      <c r="C6792" s="926"/>
      <c r="D6792" s="928"/>
      <c r="E6792" s="929"/>
    </row>
    <row r="6793" spans="1:5" ht="20.25">
      <c r="A6793" s="930"/>
      <c r="B6793" s="913"/>
      <c r="C6793" s="913"/>
      <c r="D6793" s="928"/>
      <c r="E6793" s="929"/>
    </row>
    <row r="6794" spans="1:5" ht="20.25">
      <c r="A6794" s="931"/>
      <c r="B6794" s="932"/>
      <c r="C6794" s="1268" t="s">
        <v>801</v>
      </c>
      <c r="D6794" s="1269"/>
      <c r="E6794" s="1015">
        <v>3489477</v>
      </c>
    </row>
    <row r="6795" spans="1:5" ht="20.25">
      <c r="A6795" s="934" t="s">
        <v>23</v>
      </c>
      <c r="B6795" s="932"/>
      <c r="C6795" s="911"/>
      <c r="D6795" s="911"/>
      <c r="E6795" s="1054"/>
    </row>
    <row r="6797" spans="1:5" ht="20.25">
      <c r="A6797" s="902" t="s">
        <v>0</v>
      </c>
      <c r="B6797" s="921"/>
      <c r="C6797" s="921"/>
      <c r="D6797" s="921"/>
      <c r="E6797" s="921"/>
    </row>
    <row r="6798" spans="1:5" ht="20.25">
      <c r="A6798" s="902" t="s">
        <v>1</v>
      </c>
      <c r="B6798" s="882"/>
      <c r="C6798" s="882"/>
      <c r="D6798" s="882"/>
      <c r="E6798" s="882"/>
    </row>
    <row r="6799" spans="1:5" ht="20.25">
      <c r="A6799" s="902"/>
      <c r="B6799" s="882"/>
      <c r="C6799" s="882"/>
      <c r="D6799" s="882"/>
      <c r="E6799" s="882"/>
    </row>
    <row r="6801" spans="1:5" ht="20.25">
      <c r="A6801" s="902" t="s">
        <v>3</v>
      </c>
      <c r="B6801" s="906"/>
      <c r="C6801" s="903"/>
      <c r="D6801" s="905"/>
      <c r="E6801" s="905"/>
    </row>
    <row r="6802" spans="1:5" ht="20.25">
      <c r="A6802" s="904"/>
      <c r="B6802" s="906"/>
      <c r="C6802" s="903"/>
      <c r="D6802" s="905"/>
      <c r="E6802" s="905"/>
    </row>
    <row r="6803" spans="1:5" ht="20.25">
      <c r="A6803" s="904" t="s">
        <v>532</v>
      </c>
      <c r="B6803" s="906"/>
      <c r="C6803" s="903"/>
      <c r="D6803" s="905"/>
      <c r="E6803" s="905"/>
    </row>
    <row r="6804" spans="1:5" ht="20.25">
      <c r="A6804" s="904" t="s">
        <v>5</v>
      </c>
      <c r="B6804" s="907"/>
      <c r="C6804" s="904"/>
      <c r="D6804" s="905"/>
      <c r="E6804" s="905"/>
    </row>
    <row r="6805" spans="1:5" ht="20.25">
      <c r="A6805" s="904" t="s">
        <v>6</v>
      </c>
      <c r="B6805" s="907"/>
      <c r="C6805" s="904"/>
      <c r="D6805" s="905"/>
      <c r="E6805" s="905"/>
    </row>
    <row r="6806" spans="1:5" ht="20.25">
      <c r="A6806" s="908" t="s">
        <v>7</v>
      </c>
      <c r="B6806" s="909" t="s">
        <v>8</v>
      </c>
      <c r="C6806" s="883" t="s">
        <v>9</v>
      </c>
      <c r="D6806" s="884"/>
      <c r="E6806" s="908" t="s">
        <v>10</v>
      </c>
    </row>
    <row r="6807" spans="1:5" ht="20.25">
      <c r="A6807" s="910"/>
      <c r="B6807" s="911" t="s">
        <v>11</v>
      </c>
      <c r="C6807" s="908"/>
      <c r="D6807" s="912"/>
      <c r="E6807" s="910" t="s">
        <v>12</v>
      </c>
    </row>
    <row r="6808" spans="1:5" ht="20.25">
      <c r="A6808" s="913"/>
      <c r="B6808" s="914"/>
      <c r="C6808" s="915" t="s">
        <v>13</v>
      </c>
      <c r="D6808" s="916" t="s">
        <v>14</v>
      </c>
      <c r="E6808" s="915"/>
    </row>
    <row r="6809" spans="1:5" ht="20.25">
      <c r="A6809" s="1092" t="s">
        <v>533</v>
      </c>
      <c r="B6809" s="917"/>
      <c r="C6809" s="1161" t="s">
        <v>737</v>
      </c>
      <c r="D6809" s="1162">
        <v>39082</v>
      </c>
      <c r="E6809" s="1163">
        <v>-18241.27</v>
      </c>
    </row>
    <row r="6810" spans="1:5" ht="20.25">
      <c r="A6810" s="923"/>
      <c r="B6810" s="885"/>
      <c r="C6810" s="1161" t="s">
        <v>737</v>
      </c>
      <c r="D6810" s="1164">
        <v>40543</v>
      </c>
      <c r="E6810" s="1163">
        <v>-172909.7</v>
      </c>
    </row>
    <row r="6811" spans="1:5" ht="20.25">
      <c r="A6811" s="1005"/>
      <c r="B6811" s="885"/>
      <c r="C6811" s="1161" t="s">
        <v>738</v>
      </c>
      <c r="D6811" s="1161"/>
      <c r="E6811" s="1163"/>
    </row>
    <row r="6812" spans="1:5" ht="20.25">
      <c r="A6812" s="1005"/>
      <c r="B6812" s="885"/>
      <c r="C6812" s="1161" t="s">
        <v>739</v>
      </c>
      <c r="D6812" s="1164">
        <v>40543</v>
      </c>
      <c r="E6812" s="1163">
        <v>3904562</v>
      </c>
    </row>
    <row r="6813" spans="1:5" ht="20.25">
      <c r="A6813" s="1005"/>
      <c r="B6813" s="885"/>
      <c r="C6813" s="1161"/>
      <c r="D6813" s="1161"/>
      <c r="E6813" s="1163"/>
    </row>
    <row r="6814" spans="1:5" ht="20.25">
      <c r="A6814" s="1005"/>
      <c r="B6814" s="885"/>
      <c r="C6814" s="1161" t="s">
        <v>740</v>
      </c>
      <c r="D6814" s="1164">
        <v>40543</v>
      </c>
      <c r="E6814" s="1163">
        <v>1379422</v>
      </c>
    </row>
    <row r="6815" spans="1:5" ht="20.25">
      <c r="A6815" s="1005"/>
      <c r="B6815" s="885"/>
      <c r="C6815" s="1161"/>
      <c r="D6815" s="1161"/>
      <c r="E6815" s="1163"/>
    </row>
    <row r="6816" spans="1:5" ht="20.25">
      <c r="A6816" s="1005"/>
      <c r="B6816" s="885"/>
      <c r="C6816" s="1161" t="s">
        <v>741</v>
      </c>
      <c r="D6816" s="1164">
        <v>40543</v>
      </c>
      <c r="E6816" s="1163">
        <v>10500553</v>
      </c>
    </row>
    <row r="6817" spans="1:5" ht="20.25">
      <c r="A6817" s="923"/>
      <c r="B6817" s="885"/>
      <c r="C6817" s="1161" t="s">
        <v>742</v>
      </c>
      <c r="D6817" s="1164">
        <v>40908</v>
      </c>
      <c r="E6817" s="1163">
        <v>-805000</v>
      </c>
    </row>
    <row r="6818" spans="1:5" ht="20.25">
      <c r="A6818" s="1005"/>
      <c r="B6818" s="885"/>
      <c r="C6818" s="1161"/>
      <c r="D6818" s="1161"/>
      <c r="E6818" s="1163"/>
    </row>
    <row r="6819" spans="1:5" ht="20.25">
      <c r="A6819" s="1005"/>
      <c r="B6819" s="885"/>
      <c r="C6819" s="1161" t="s">
        <v>743</v>
      </c>
      <c r="D6819" s="1164">
        <v>41274</v>
      </c>
      <c r="E6819" s="1163">
        <v>-2000000</v>
      </c>
    </row>
    <row r="6820" spans="1:5" ht="20.25">
      <c r="A6820" s="927"/>
      <c r="B6820" s="910"/>
      <c r="C6820" s="1161"/>
      <c r="D6820" s="1164"/>
      <c r="E6820" s="1163"/>
    </row>
    <row r="6821" spans="1:5" ht="20.25">
      <c r="A6821" s="927"/>
      <c r="B6821" s="910"/>
      <c r="C6821" s="910"/>
      <c r="D6821" s="910"/>
      <c r="E6821" s="889"/>
    </row>
    <row r="6822" spans="1:5" ht="20.25">
      <c r="A6822" s="923"/>
      <c r="B6822" s="885"/>
      <c r="C6822" s="885"/>
      <c r="D6822" s="886"/>
      <c r="E6822" s="889"/>
    </row>
    <row r="6823" spans="1:5" ht="20.25">
      <c r="A6823" s="923"/>
      <c r="B6823" s="885"/>
      <c r="C6823" s="885"/>
      <c r="D6823" s="886"/>
      <c r="E6823" s="889"/>
    </row>
    <row r="6824" spans="1:5" ht="20.25">
      <c r="A6824" s="1005"/>
      <c r="B6824" s="885"/>
      <c r="C6824" s="885"/>
      <c r="D6824" s="886"/>
      <c r="E6824" s="889"/>
    </row>
    <row r="6825" spans="1:5" ht="20.25">
      <c r="A6825" s="1005"/>
      <c r="B6825" s="885"/>
      <c r="C6825" s="885"/>
      <c r="D6825" s="886"/>
      <c r="E6825" s="889"/>
    </row>
    <row r="6826" spans="1:5" ht="20.25">
      <c r="A6826" s="1005"/>
      <c r="B6826" s="885"/>
      <c r="C6826" s="885"/>
      <c r="D6826" s="886"/>
      <c r="E6826" s="889"/>
    </row>
    <row r="6827" spans="1:5" ht="20.25">
      <c r="A6827" s="923"/>
      <c r="B6827" s="885"/>
      <c r="C6827" s="885"/>
      <c r="D6827" s="924"/>
      <c r="E6827" s="925"/>
    </row>
    <row r="6828" spans="1:5" ht="20.25">
      <c r="A6828" s="923"/>
      <c r="B6828" s="885"/>
      <c r="C6828" s="885"/>
      <c r="D6828" s="924"/>
      <c r="E6828" s="925"/>
    </row>
    <row r="6829" spans="1:5" ht="20.25">
      <c r="A6829" s="923"/>
      <c r="B6829" s="885"/>
      <c r="C6829" s="885"/>
      <c r="D6829" s="924" t="s">
        <v>29</v>
      </c>
      <c r="E6829" s="925"/>
    </row>
    <row r="6830" spans="1:5" ht="20.25">
      <c r="A6830" s="923"/>
      <c r="B6830" s="885"/>
      <c r="C6830" s="885"/>
      <c r="D6830" s="924"/>
      <c r="E6830" s="925"/>
    </row>
    <row r="6831" spans="1:5" ht="20.25">
      <c r="A6831" s="927"/>
      <c r="B6831" s="926"/>
      <c r="C6831" s="926"/>
      <c r="D6831" s="928"/>
      <c r="E6831" s="929"/>
    </row>
    <row r="6832" spans="1:5" ht="20.25">
      <c r="A6832" s="930"/>
      <c r="B6832" s="913"/>
      <c r="C6832" s="913"/>
      <c r="D6832" s="928"/>
      <c r="E6832" s="929"/>
    </row>
    <row r="6833" spans="1:6" ht="20.25">
      <c r="A6833" s="931"/>
      <c r="B6833" s="932"/>
      <c r="C6833" s="1268" t="s">
        <v>801</v>
      </c>
      <c r="D6833" s="1269"/>
      <c r="E6833" s="1015">
        <v>12788386.029999999</v>
      </c>
    </row>
    <row r="6834" spans="1:6" ht="20.25">
      <c r="A6834" s="934" t="s">
        <v>23</v>
      </c>
      <c r="B6834" s="932"/>
      <c r="C6834" s="911"/>
      <c r="D6834" s="911"/>
      <c r="E6834" s="1054"/>
    </row>
    <row r="6835" spans="1:6" ht="20.25">
      <c r="A6835" s="902" t="s">
        <v>0</v>
      </c>
      <c r="B6835" s="921"/>
      <c r="C6835" s="921"/>
      <c r="D6835" s="921"/>
      <c r="E6835" s="921"/>
    </row>
    <row r="6836" spans="1:6" ht="20.25">
      <c r="A6836" s="902" t="s">
        <v>1</v>
      </c>
      <c r="B6836" s="882"/>
      <c r="C6836" s="882"/>
      <c r="D6836" s="882"/>
      <c r="E6836" s="882"/>
    </row>
    <row r="6837" spans="1:6" ht="20.25">
      <c r="A6837" s="902"/>
      <c r="B6837" s="882"/>
      <c r="C6837" s="882"/>
      <c r="D6837" s="882"/>
      <c r="E6837" s="882"/>
    </row>
    <row r="6839" spans="1:6" ht="20.25">
      <c r="A6839" s="902" t="s">
        <v>3</v>
      </c>
      <c r="B6839" s="906"/>
      <c r="C6839" s="903"/>
      <c r="D6839" s="905"/>
      <c r="E6839" s="905"/>
    </row>
    <row r="6840" spans="1:6" ht="20.25">
      <c r="A6840" s="904"/>
      <c r="B6840" s="906"/>
      <c r="C6840" s="903"/>
      <c r="D6840" s="905"/>
      <c r="E6840" s="905"/>
    </row>
    <row r="6841" spans="1:6" ht="20.25">
      <c r="A6841" s="904" t="s">
        <v>770</v>
      </c>
      <c r="B6841" s="906"/>
      <c r="C6841" s="903"/>
      <c r="D6841" s="905"/>
      <c r="E6841" s="905"/>
    </row>
    <row r="6842" spans="1:6" ht="20.25">
      <c r="A6842" s="904" t="s">
        <v>5</v>
      </c>
      <c r="B6842" s="907"/>
      <c r="C6842" s="904"/>
      <c r="D6842" s="905"/>
      <c r="E6842" s="905"/>
    </row>
    <row r="6843" spans="1:6" ht="20.25">
      <c r="A6843" s="904" t="s">
        <v>6</v>
      </c>
      <c r="B6843" s="907"/>
      <c r="C6843" s="904"/>
      <c r="D6843" s="905"/>
      <c r="E6843" s="905"/>
    </row>
    <row r="6844" spans="1:6" ht="20.25">
      <c r="A6844" s="908" t="s">
        <v>7</v>
      </c>
      <c r="B6844" s="909" t="s">
        <v>8</v>
      </c>
      <c r="C6844" s="883" t="s">
        <v>9</v>
      </c>
      <c r="D6844" s="884"/>
      <c r="E6844" s="908" t="s">
        <v>10</v>
      </c>
    </row>
    <row r="6845" spans="1:6" ht="20.25">
      <c r="A6845" s="910"/>
      <c r="B6845" s="911" t="s">
        <v>11</v>
      </c>
      <c r="C6845" s="908"/>
      <c r="D6845" s="912"/>
      <c r="E6845" s="910" t="s">
        <v>12</v>
      </c>
    </row>
    <row r="6846" spans="1:6" ht="20.25">
      <c r="A6846" s="913"/>
      <c r="B6846" s="914"/>
      <c r="C6846" s="915" t="s">
        <v>13</v>
      </c>
      <c r="D6846" s="916" t="s">
        <v>14</v>
      </c>
      <c r="E6846" s="915"/>
    </row>
    <row r="6847" spans="1:6" ht="21">
      <c r="A6847" s="1092" t="s">
        <v>771</v>
      </c>
      <c r="B6847" s="885" t="s">
        <v>40</v>
      </c>
      <c r="C6847" s="885" t="s">
        <v>19</v>
      </c>
      <c r="D6847" s="963">
        <v>43190</v>
      </c>
      <c r="E6847" s="1208">
        <v>219842</v>
      </c>
      <c r="F6847" s="1217" t="s">
        <v>831</v>
      </c>
    </row>
    <row r="6848" spans="1:6" ht="21">
      <c r="A6848" s="923"/>
      <c r="B6848" s="885" t="s">
        <v>40</v>
      </c>
      <c r="C6848" s="885" t="s">
        <v>17</v>
      </c>
      <c r="D6848" s="1206">
        <v>43205</v>
      </c>
      <c r="E6848" s="1207">
        <v>156935</v>
      </c>
      <c r="F6848" s="1217" t="s">
        <v>831</v>
      </c>
    </row>
    <row r="6849" spans="1:6" ht="21">
      <c r="A6849" s="1005"/>
      <c r="B6849" s="885" t="s">
        <v>40</v>
      </c>
      <c r="C6849" s="885" t="s">
        <v>17</v>
      </c>
      <c r="D6849" s="1206">
        <v>43235</v>
      </c>
      <c r="E6849" s="1207">
        <v>101197</v>
      </c>
      <c r="F6849" s="1217">
        <v>419400</v>
      </c>
    </row>
    <row r="6850" spans="1:6" ht="20.25">
      <c r="A6850" s="1005"/>
      <c r="B6850" s="885" t="s">
        <v>40</v>
      </c>
      <c r="C6850" s="885" t="s">
        <v>19</v>
      </c>
      <c r="D6850" s="1206">
        <v>43250</v>
      </c>
      <c r="E6850" s="1207">
        <v>65128</v>
      </c>
      <c r="F6850" s="882"/>
    </row>
    <row r="6851" spans="1:6" ht="20.25">
      <c r="A6851" s="1005"/>
      <c r="B6851" s="885"/>
      <c r="C6851" s="1205"/>
      <c r="D6851" s="1205"/>
      <c r="E6851" s="1207"/>
      <c r="F6851" s="882"/>
    </row>
    <row r="6852" spans="1:6" ht="20.25">
      <c r="A6852" s="1005"/>
      <c r="B6852" s="885"/>
      <c r="C6852" s="1205"/>
      <c r="D6852" s="1206"/>
      <c r="E6852" s="1207"/>
      <c r="F6852" s="882"/>
    </row>
    <row r="6853" spans="1:6" ht="20.25">
      <c r="A6853" s="1005"/>
      <c r="B6853" s="885"/>
      <c r="C6853" s="1205"/>
      <c r="D6853" s="1205"/>
      <c r="E6853" s="1207"/>
      <c r="F6853" s="882"/>
    </row>
    <row r="6854" spans="1:6" ht="20.25">
      <c r="A6854" s="1005"/>
      <c r="B6854" s="885"/>
      <c r="C6854" s="1205"/>
      <c r="D6854" s="1206"/>
      <c r="E6854" s="1207"/>
      <c r="F6854" s="882"/>
    </row>
    <row r="6855" spans="1:6" ht="20.25">
      <c r="A6855" s="923"/>
      <c r="B6855" s="885"/>
      <c r="C6855" s="1205"/>
      <c r="D6855" s="1206"/>
      <c r="E6855" s="1207"/>
      <c r="F6855" s="882"/>
    </row>
    <row r="6856" spans="1:6" ht="20.25">
      <c r="A6856" s="1005"/>
      <c r="B6856" s="885"/>
      <c r="C6856" s="1205"/>
      <c r="D6856" s="1205"/>
      <c r="E6856" s="1207"/>
      <c r="F6856" s="882"/>
    </row>
    <row r="6857" spans="1:6" ht="20.25">
      <c r="A6857" s="1005"/>
      <c r="B6857" s="885"/>
      <c r="C6857" s="1205"/>
      <c r="D6857" s="1206"/>
      <c r="E6857" s="1207"/>
      <c r="F6857" s="882"/>
    </row>
    <row r="6858" spans="1:6" ht="20.25">
      <c r="A6858" s="927"/>
      <c r="B6858" s="910"/>
      <c r="C6858" s="1205"/>
      <c r="D6858" s="1206"/>
      <c r="E6858" s="1207"/>
      <c r="F6858" s="882"/>
    </row>
    <row r="6859" spans="1:6" ht="20.25">
      <c r="A6859" s="927"/>
      <c r="B6859" s="910"/>
      <c r="C6859" s="910"/>
      <c r="D6859" s="910"/>
      <c r="E6859" s="889"/>
      <c r="F6859" s="882"/>
    </row>
    <row r="6860" spans="1:6" ht="20.25">
      <c r="A6860" s="923"/>
      <c r="B6860" s="885"/>
      <c r="C6860" s="885"/>
      <c r="D6860" s="886"/>
      <c r="E6860" s="889"/>
      <c r="F6860" s="882"/>
    </row>
    <row r="6861" spans="1:6" ht="20.25">
      <c r="A6861" s="923"/>
      <c r="B6861" s="885"/>
      <c r="C6861" s="885"/>
      <c r="D6861" s="886"/>
      <c r="E6861" s="889"/>
      <c r="F6861" s="882"/>
    </row>
    <row r="6862" spans="1:6" ht="20.25">
      <c r="A6862" s="1005"/>
      <c r="B6862" s="885"/>
      <c r="C6862" s="885"/>
      <c r="D6862" s="886"/>
      <c r="E6862" s="889"/>
      <c r="F6862" s="882"/>
    </row>
    <row r="6863" spans="1:6" ht="20.25">
      <c r="A6863" s="1005"/>
      <c r="B6863" s="885"/>
      <c r="C6863" s="885"/>
      <c r="D6863" s="886"/>
      <c r="E6863" s="889"/>
    </row>
    <row r="6864" spans="1:6" ht="20.25">
      <c r="A6864" s="1005"/>
      <c r="B6864" s="885"/>
      <c r="C6864" s="885"/>
      <c r="D6864" s="886"/>
      <c r="E6864" s="889"/>
    </row>
    <row r="6865" spans="1:5" ht="20.25">
      <c r="A6865" s="923"/>
      <c r="B6865" s="885"/>
      <c r="C6865" s="885"/>
      <c r="D6865" s="924"/>
      <c r="E6865" s="925"/>
    </row>
    <row r="6866" spans="1:5" ht="20.25">
      <c r="A6866" s="923"/>
      <c r="B6866" s="885"/>
      <c r="C6866" s="885"/>
      <c r="D6866" s="924"/>
      <c r="E6866" s="925"/>
    </row>
    <row r="6867" spans="1:5" ht="20.25">
      <c r="A6867" s="923"/>
      <c r="B6867" s="885"/>
      <c r="C6867" s="885"/>
      <c r="D6867" s="924" t="s">
        <v>29</v>
      </c>
      <c r="E6867" s="925"/>
    </row>
    <row r="6868" spans="1:5" ht="20.25">
      <c r="A6868" s="923"/>
      <c r="B6868" s="885"/>
      <c r="C6868" s="885"/>
      <c r="D6868" s="924"/>
      <c r="E6868" s="925"/>
    </row>
    <row r="6869" spans="1:5" ht="20.25">
      <c r="A6869" s="927"/>
      <c r="B6869" s="926"/>
      <c r="C6869" s="926"/>
      <c r="D6869" s="928"/>
      <c r="E6869" s="929"/>
    </row>
    <row r="6870" spans="1:5" ht="20.25">
      <c r="A6870" s="930"/>
      <c r="B6870" s="913"/>
      <c r="C6870" s="913"/>
      <c r="D6870" s="928"/>
      <c r="E6870" s="929"/>
    </row>
    <row r="6871" spans="1:5" ht="20.25">
      <c r="A6871" s="931"/>
      <c r="B6871" s="932"/>
      <c r="C6871" s="1268" t="s">
        <v>801</v>
      </c>
      <c r="D6871" s="1269"/>
      <c r="E6871" s="1015">
        <v>543102</v>
      </c>
    </row>
    <row r="6872" spans="1:5" ht="20.25">
      <c r="A6872" s="934" t="s">
        <v>23</v>
      </c>
      <c r="B6872" s="932"/>
      <c r="C6872" s="911"/>
      <c r="D6872" s="911"/>
      <c r="E6872" s="1054"/>
    </row>
    <row r="6873" spans="1:5" ht="20.25">
      <c r="A6873" s="902" t="s">
        <v>0</v>
      </c>
      <c r="B6873" s="921"/>
      <c r="C6873" s="921"/>
      <c r="D6873" s="921"/>
      <c r="E6873" s="921"/>
    </row>
    <row r="6874" spans="1:5" ht="20.25">
      <c r="A6874" s="902" t="s">
        <v>1</v>
      </c>
      <c r="B6874" s="882"/>
      <c r="C6874" s="882"/>
      <c r="D6874" s="882"/>
      <c r="E6874" s="882"/>
    </row>
    <row r="6875" spans="1:5" ht="20.25">
      <c r="A6875" s="902"/>
      <c r="B6875" s="882"/>
      <c r="C6875" s="882"/>
      <c r="D6875" s="882"/>
      <c r="E6875" s="882"/>
    </row>
    <row r="6877" spans="1:5" ht="20.25">
      <c r="A6877" s="902" t="s">
        <v>3</v>
      </c>
      <c r="B6877" s="906"/>
      <c r="C6877" s="903"/>
      <c r="D6877" s="905"/>
      <c r="E6877" s="905"/>
    </row>
    <row r="6878" spans="1:5" ht="20.25">
      <c r="A6878" s="904"/>
      <c r="B6878" s="906"/>
      <c r="C6878" s="903"/>
      <c r="D6878" s="905"/>
      <c r="E6878" s="905"/>
    </row>
    <row r="6879" spans="1:5" ht="20.25">
      <c r="A6879" s="904" t="s">
        <v>775</v>
      </c>
      <c r="B6879" s="906"/>
      <c r="C6879" s="903"/>
      <c r="D6879" s="905"/>
      <c r="E6879" s="905"/>
    </row>
    <row r="6880" spans="1:5" ht="20.25">
      <c r="A6880" s="904" t="s">
        <v>5</v>
      </c>
      <c r="B6880" s="907"/>
      <c r="C6880" s="904"/>
      <c r="D6880" s="905"/>
      <c r="E6880" s="905"/>
    </row>
    <row r="6881" spans="1:5" ht="20.25">
      <c r="A6881" s="904" t="s">
        <v>6</v>
      </c>
      <c r="B6881" s="907"/>
      <c r="C6881" s="904"/>
      <c r="D6881" s="905"/>
      <c r="E6881" s="905"/>
    </row>
    <row r="6882" spans="1:5" ht="20.25">
      <c r="A6882" s="908" t="s">
        <v>7</v>
      </c>
      <c r="B6882" s="909" t="s">
        <v>8</v>
      </c>
      <c r="C6882" s="883" t="s">
        <v>9</v>
      </c>
      <c r="D6882" s="884"/>
      <c r="E6882" s="908" t="s">
        <v>10</v>
      </c>
    </row>
    <row r="6883" spans="1:5" ht="20.25">
      <c r="A6883" s="910"/>
      <c r="B6883" s="911" t="s">
        <v>11</v>
      </c>
      <c r="C6883" s="908"/>
      <c r="D6883" s="912"/>
      <c r="E6883" s="910" t="s">
        <v>12</v>
      </c>
    </row>
    <row r="6884" spans="1:5" ht="20.25">
      <c r="A6884" s="913"/>
      <c r="B6884" s="914"/>
      <c r="C6884" s="915" t="s">
        <v>13</v>
      </c>
      <c r="D6884" s="916" t="s">
        <v>14</v>
      </c>
      <c r="E6884" s="915"/>
    </row>
    <row r="6885" spans="1:5" ht="20.25">
      <c r="A6885" s="1092" t="s">
        <v>777</v>
      </c>
      <c r="B6885" s="917" t="s">
        <v>40</v>
      </c>
      <c r="C6885" s="917" t="s">
        <v>19</v>
      </c>
      <c r="D6885" s="918">
        <v>43190</v>
      </c>
      <c r="E6885" s="1208">
        <v>353641</v>
      </c>
    </row>
    <row r="6886" spans="1:5" ht="20.25">
      <c r="A6886" s="923"/>
      <c r="B6886" s="885"/>
      <c r="C6886" s="1161"/>
      <c r="D6886" s="1164"/>
      <c r="E6886" s="1109">
        <v>-45</v>
      </c>
    </row>
    <row r="6887" spans="1:5" ht="20.25">
      <c r="A6887" s="1005"/>
      <c r="B6887" s="885"/>
      <c r="C6887" s="1161"/>
      <c r="D6887" s="1161"/>
      <c r="E6887" s="1163"/>
    </row>
    <row r="6888" spans="1:5" ht="20.25">
      <c r="A6888" s="1005"/>
      <c r="B6888" s="885"/>
      <c r="C6888" s="1161"/>
      <c r="D6888" s="1164"/>
      <c r="E6888" s="1163"/>
    </row>
    <row r="6889" spans="1:5" ht="20.25">
      <c r="A6889" s="1005"/>
      <c r="B6889" s="885"/>
      <c r="C6889" s="1161"/>
      <c r="D6889" s="1161"/>
      <c r="E6889" s="1163"/>
    </row>
    <row r="6890" spans="1:5" ht="20.25">
      <c r="A6890" s="1005"/>
      <c r="B6890" s="885"/>
      <c r="C6890" s="1161"/>
      <c r="D6890" s="1164"/>
      <c r="E6890" s="1163"/>
    </row>
    <row r="6891" spans="1:5" ht="20.25">
      <c r="A6891" s="1005"/>
      <c r="B6891" s="885"/>
      <c r="C6891" s="1161"/>
      <c r="D6891" s="1161"/>
      <c r="E6891" s="1163"/>
    </row>
    <row r="6892" spans="1:5" ht="20.25">
      <c r="A6892" s="1005"/>
      <c r="B6892" s="885"/>
      <c r="C6892" s="1161"/>
      <c r="D6892" s="1164"/>
      <c r="E6892" s="1163"/>
    </row>
    <row r="6893" spans="1:5" ht="20.25">
      <c r="A6893" s="923"/>
      <c r="B6893" s="885"/>
      <c r="C6893" s="1161"/>
      <c r="D6893" s="1164"/>
      <c r="E6893" s="1163"/>
    </row>
    <row r="6894" spans="1:5" ht="20.25">
      <c r="A6894" s="1005"/>
      <c r="B6894" s="885"/>
      <c r="C6894" s="1161"/>
      <c r="D6894" s="1161"/>
      <c r="E6894" s="1163"/>
    </row>
    <row r="6895" spans="1:5" ht="20.25">
      <c r="A6895" s="1005"/>
      <c r="B6895" s="885"/>
      <c r="C6895" s="1161"/>
      <c r="D6895" s="1164"/>
      <c r="E6895" s="1163"/>
    </row>
    <row r="6896" spans="1:5" ht="20.25">
      <c r="A6896" s="927"/>
      <c r="B6896" s="910"/>
      <c r="C6896" s="1161"/>
      <c r="D6896" s="1164"/>
      <c r="E6896" s="1163"/>
    </row>
    <row r="6897" spans="1:5" ht="20.25">
      <c r="A6897" s="927"/>
      <c r="B6897" s="910"/>
      <c r="C6897" s="910"/>
      <c r="D6897" s="910"/>
      <c r="E6897" s="889"/>
    </row>
    <row r="6898" spans="1:5" ht="20.25">
      <c r="A6898" s="923"/>
      <c r="B6898" s="885"/>
      <c r="C6898" s="885"/>
      <c r="D6898" s="886"/>
      <c r="E6898" s="889"/>
    </row>
    <row r="6899" spans="1:5" ht="20.25">
      <c r="A6899" s="923"/>
      <c r="B6899" s="885"/>
      <c r="C6899" s="885"/>
      <c r="D6899" s="886"/>
      <c r="E6899" s="889"/>
    </row>
    <row r="6900" spans="1:5" ht="20.25">
      <c r="A6900" s="1005"/>
      <c r="B6900" s="885"/>
      <c r="C6900" s="885"/>
      <c r="D6900" s="886"/>
      <c r="E6900" s="889"/>
    </row>
    <row r="6901" spans="1:5" ht="20.25">
      <c r="A6901" s="1005"/>
      <c r="B6901" s="885"/>
      <c r="C6901" s="885"/>
      <c r="D6901" s="886"/>
      <c r="E6901" s="889"/>
    </row>
    <row r="6902" spans="1:5" ht="20.25">
      <c r="A6902" s="1005"/>
      <c r="B6902" s="885"/>
      <c r="C6902" s="885"/>
      <c r="D6902" s="886"/>
      <c r="E6902" s="889"/>
    </row>
    <row r="6903" spans="1:5" ht="20.25">
      <c r="A6903" s="923"/>
      <c r="B6903" s="885"/>
      <c r="C6903" s="885"/>
      <c r="D6903" s="924"/>
      <c r="E6903" s="925"/>
    </row>
    <row r="6904" spans="1:5" ht="20.25">
      <c r="A6904" s="923"/>
      <c r="B6904" s="885"/>
      <c r="C6904" s="885"/>
      <c r="D6904" s="924"/>
      <c r="E6904" s="925"/>
    </row>
    <row r="6905" spans="1:5" ht="20.25">
      <c r="A6905" s="923"/>
      <c r="B6905" s="885"/>
      <c r="C6905" s="885"/>
      <c r="D6905" s="924" t="s">
        <v>29</v>
      </c>
      <c r="E6905" s="925"/>
    </row>
    <row r="6906" spans="1:5" ht="20.25">
      <c r="A6906" s="923"/>
      <c r="B6906" s="885"/>
      <c r="C6906" s="885"/>
      <c r="D6906" s="924"/>
      <c r="E6906" s="925"/>
    </row>
    <row r="6907" spans="1:5" ht="20.25">
      <c r="A6907" s="927"/>
      <c r="B6907" s="926"/>
      <c r="C6907" s="926"/>
      <c r="D6907" s="928"/>
      <c r="E6907" s="929"/>
    </row>
    <row r="6908" spans="1:5" ht="20.25">
      <c r="A6908" s="930"/>
      <c r="B6908" s="913"/>
      <c r="C6908" s="913"/>
      <c r="D6908" s="928"/>
      <c r="E6908" s="929"/>
    </row>
    <row r="6909" spans="1:5" ht="20.25">
      <c r="A6909" s="931"/>
      <c r="B6909" s="932"/>
      <c r="C6909" s="1268" t="s">
        <v>801</v>
      </c>
      <c r="D6909" s="1269"/>
      <c r="E6909" s="1015">
        <v>353596</v>
      </c>
    </row>
    <row r="6910" spans="1:5" ht="20.25">
      <c r="A6910" s="934" t="s">
        <v>23</v>
      </c>
      <c r="B6910" s="932"/>
      <c r="C6910" s="911"/>
      <c r="D6910" s="911"/>
      <c r="E6910" s="1054"/>
    </row>
    <row r="6911" spans="1:5" ht="20.25">
      <c r="A6911" s="902" t="s">
        <v>0</v>
      </c>
      <c r="B6911" s="921"/>
      <c r="C6911" s="921"/>
      <c r="D6911" s="921"/>
      <c r="E6911" s="921"/>
    </row>
    <row r="6912" spans="1:5" ht="20.25">
      <c r="A6912" s="902" t="s">
        <v>1</v>
      </c>
      <c r="B6912" s="882"/>
      <c r="C6912" s="882"/>
      <c r="D6912" s="882"/>
      <c r="E6912" s="882"/>
    </row>
    <row r="6913" spans="1:5" ht="20.25">
      <c r="A6913" s="902"/>
      <c r="B6913" s="882"/>
      <c r="C6913" s="882"/>
      <c r="D6913" s="882"/>
      <c r="E6913" s="882"/>
    </row>
    <row r="6915" spans="1:5" ht="20.25">
      <c r="A6915" s="902" t="s">
        <v>3</v>
      </c>
      <c r="B6915" s="906"/>
      <c r="C6915" s="903"/>
      <c r="D6915" s="905"/>
      <c r="E6915" s="905"/>
    </row>
    <row r="6916" spans="1:5" ht="20.25">
      <c r="A6916" s="904"/>
      <c r="B6916" s="906"/>
      <c r="C6916" s="903"/>
      <c r="D6916" s="905"/>
      <c r="E6916" s="905"/>
    </row>
    <row r="6917" spans="1:5" ht="20.25">
      <c r="A6917" s="904" t="s">
        <v>776</v>
      </c>
      <c r="B6917" s="906"/>
      <c r="C6917" s="903"/>
      <c r="D6917" s="905"/>
      <c r="E6917" s="905"/>
    </row>
    <row r="6918" spans="1:5" ht="20.25">
      <c r="A6918" s="904" t="s">
        <v>5</v>
      </c>
      <c r="B6918" s="907"/>
      <c r="C6918" s="904"/>
      <c r="D6918" s="905"/>
      <c r="E6918" s="905"/>
    </row>
    <row r="6919" spans="1:5" ht="20.25">
      <c r="A6919" s="904" t="s">
        <v>6</v>
      </c>
      <c r="B6919" s="907"/>
      <c r="C6919" s="904"/>
      <c r="D6919" s="905"/>
      <c r="E6919" s="905"/>
    </row>
    <row r="6920" spans="1:5" ht="20.25">
      <c r="A6920" s="908" t="s">
        <v>7</v>
      </c>
      <c r="B6920" s="909" t="s">
        <v>8</v>
      </c>
      <c r="C6920" s="883" t="s">
        <v>9</v>
      </c>
      <c r="D6920" s="884"/>
      <c r="E6920" s="908" t="s">
        <v>10</v>
      </c>
    </row>
    <row r="6921" spans="1:5" ht="20.25">
      <c r="A6921" s="910"/>
      <c r="B6921" s="911" t="s">
        <v>11</v>
      </c>
      <c r="C6921" s="908"/>
      <c r="D6921" s="912"/>
      <c r="E6921" s="910" t="s">
        <v>12</v>
      </c>
    </row>
    <row r="6922" spans="1:5" ht="20.25">
      <c r="A6922" s="913"/>
      <c r="B6922" s="914"/>
      <c r="C6922" s="915" t="s">
        <v>13</v>
      </c>
      <c r="D6922" s="916" t="s">
        <v>14</v>
      </c>
      <c r="E6922" s="915"/>
    </row>
    <row r="6923" spans="1:5" ht="20.25">
      <c r="A6923" s="1092" t="s">
        <v>814</v>
      </c>
      <c r="B6923" s="917" t="s">
        <v>40</v>
      </c>
      <c r="C6923" s="917" t="s">
        <v>19</v>
      </c>
      <c r="D6923" s="918">
        <v>43190</v>
      </c>
      <c r="E6923" s="1125">
        <v>366745</v>
      </c>
    </row>
    <row r="6924" spans="1:5" ht="20.25">
      <c r="A6924" s="923"/>
      <c r="B6924" s="885"/>
      <c r="C6924" s="1205"/>
      <c r="D6924" s="1206"/>
      <c r="E6924" s="1207"/>
    </row>
    <row r="6925" spans="1:5" ht="20.25">
      <c r="A6925" s="1005"/>
      <c r="B6925" s="885"/>
      <c r="C6925" s="1205"/>
      <c r="D6925" s="1205"/>
      <c r="E6925" s="1207"/>
    </row>
    <row r="6926" spans="1:5" ht="20.25">
      <c r="A6926" s="1005"/>
      <c r="B6926" s="885"/>
      <c r="C6926" s="1205"/>
      <c r="D6926" s="1206"/>
      <c r="E6926" s="1207"/>
    </row>
    <row r="6927" spans="1:5" ht="20.25">
      <c r="A6927" s="1005"/>
      <c r="B6927" s="885"/>
      <c r="C6927" s="1205"/>
      <c r="D6927" s="1205"/>
      <c r="E6927" s="1207"/>
    </row>
    <row r="6928" spans="1:5" ht="20.25">
      <c r="A6928" s="1005"/>
      <c r="B6928" s="885"/>
      <c r="C6928" s="1205"/>
      <c r="D6928" s="1206"/>
      <c r="E6928" s="1207"/>
    </row>
    <row r="6929" spans="1:5" ht="20.25">
      <c r="A6929" s="1005"/>
      <c r="B6929" s="885"/>
      <c r="C6929" s="1205"/>
      <c r="D6929" s="1205"/>
      <c r="E6929" s="1207"/>
    </row>
    <row r="6930" spans="1:5" ht="20.25">
      <c r="A6930" s="1005"/>
      <c r="B6930" s="885"/>
      <c r="C6930" s="1205"/>
      <c r="D6930" s="1206"/>
      <c r="E6930" s="1207"/>
    </row>
    <row r="6931" spans="1:5" ht="20.25">
      <c r="A6931" s="923"/>
      <c r="B6931" s="885"/>
      <c r="C6931" s="1205"/>
      <c r="D6931" s="1206"/>
      <c r="E6931" s="1207"/>
    </row>
    <row r="6932" spans="1:5" ht="20.25">
      <c r="A6932" s="1005"/>
      <c r="B6932" s="885"/>
      <c r="C6932" s="1205"/>
      <c r="D6932" s="1205"/>
      <c r="E6932" s="1207"/>
    </row>
    <row r="6933" spans="1:5" ht="20.25">
      <c r="A6933" s="1005"/>
      <c r="B6933" s="885"/>
      <c r="C6933" s="1205"/>
      <c r="D6933" s="1206"/>
      <c r="E6933" s="1207"/>
    </row>
    <row r="6934" spans="1:5" ht="20.25">
      <c r="A6934" s="927"/>
      <c r="B6934" s="910"/>
      <c r="C6934" s="1205"/>
      <c r="D6934" s="1206"/>
      <c r="E6934" s="1207"/>
    </row>
    <row r="6935" spans="1:5" ht="20.25">
      <c r="A6935" s="927"/>
      <c r="B6935" s="910"/>
      <c r="C6935" s="910"/>
      <c r="D6935" s="910"/>
      <c r="E6935" s="889"/>
    </row>
    <row r="6936" spans="1:5" ht="20.25">
      <c r="A6936" s="923"/>
      <c r="B6936" s="885"/>
      <c r="C6936" s="885"/>
      <c r="D6936" s="886"/>
      <c r="E6936" s="889"/>
    </row>
    <row r="6937" spans="1:5" ht="20.25">
      <c r="A6937" s="923"/>
      <c r="B6937" s="885"/>
      <c r="C6937" s="885"/>
      <c r="D6937" s="886"/>
      <c r="E6937" s="889"/>
    </row>
    <row r="6938" spans="1:5" ht="20.25">
      <c r="A6938" s="1005"/>
      <c r="B6938" s="885"/>
      <c r="C6938" s="885"/>
      <c r="D6938" s="886"/>
      <c r="E6938" s="889"/>
    </row>
    <row r="6939" spans="1:5" ht="20.25">
      <c r="A6939" s="1005"/>
      <c r="B6939" s="885"/>
      <c r="C6939" s="885"/>
      <c r="D6939" s="886"/>
      <c r="E6939" s="889"/>
    </row>
    <row r="6940" spans="1:5" ht="20.25">
      <c r="A6940" s="1005"/>
      <c r="B6940" s="885"/>
      <c r="C6940" s="885"/>
      <c r="D6940" s="886"/>
      <c r="E6940" s="889"/>
    </row>
    <row r="6941" spans="1:5" ht="20.25">
      <c r="A6941" s="923"/>
      <c r="B6941" s="885"/>
      <c r="C6941" s="885"/>
      <c r="D6941" s="924"/>
      <c r="E6941" s="925"/>
    </row>
    <row r="6942" spans="1:5" ht="20.25">
      <c r="A6942" s="923"/>
      <c r="B6942" s="885"/>
      <c r="C6942" s="885"/>
      <c r="D6942" s="924"/>
      <c r="E6942" s="925"/>
    </row>
    <row r="6943" spans="1:5" ht="20.25">
      <c r="A6943" s="923"/>
      <c r="B6943" s="885"/>
      <c r="C6943" s="885"/>
      <c r="D6943" s="924" t="s">
        <v>29</v>
      </c>
      <c r="E6943" s="925"/>
    </row>
    <row r="6944" spans="1:5" ht="20.25">
      <c r="A6944" s="923"/>
      <c r="B6944" s="885"/>
      <c r="C6944" s="885"/>
      <c r="D6944" s="924"/>
      <c r="E6944" s="925"/>
    </row>
    <row r="6945" spans="1:6" ht="20.25">
      <c r="A6945" s="927"/>
      <c r="B6945" s="926"/>
      <c r="C6945" s="926"/>
      <c r="D6945" s="928"/>
      <c r="E6945" s="929"/>
    </row>
    <row r="6946" spans="1:6" ht="20.25">
      <c r="A6946" s="930"/>
      <c r="B6946" s="913"/>
      <c r="C6946" s="913"/>
      <c r="D6946" s="928"/>
      <c r="E6946" s="929"/>
    </row>
    <row r="6947" spans="1:6" ht="20.25">
      <c r="A6947" s="931"/>
      <c r="B6947" s="932"/>
      <c r="C6947" s="1268" t="s">
        <v>801</v>
      </c>
      <c r="D6947" s="1269"/>
      <c r="E6947" s="1015">
        <v>366745</v>
      </c>
    </row>
    <row r="6948" spans="1:6" ht="20.25">
      <c r="A6948" s="934" t="s">
        <v>23</v>
      </c>
      <c r="B6948" s="932"/>
      <c r="C6948" s="911"/>
      <c r="D6948" s="911"/>
      <c r="E6948" s="1054"/>
    </row>
    <row r="6949" spans="1:6" ht="20.25">
      <c r="A6949" s="902" t="s">
        <v>0</v>
      </c>
      <c r="B6949" s="921"/>
      <c r="C6949" s="921"/>
      <c r="D6949" s="921"/>
      <c r="E6949" s="921"/>
    </row>
    <row r="6950" spans="1:6" ht="20.25">
      <c r="A6950" s="902" t="s">
        <v>1</v>
      </c>
      <c r="B6950" s="882"/>
      <c r="C6950" s="882"/>
      <c r="D6950" s="882"/>
      <c r="E6950" s="882"/>
    </row>
    <row r="6951" spans="1:6" ht="20.25">
      <c r="A6951" s="902"/>
      <c r="B6951" s="882"/>
      <c r="C6951" s="882"/>
      <c r="D6951" s="882"/>
      <c r="E6951" s="882"/>
    </row>
    <row r="6953" spans="1:6" ht="20.25">
      <c r="A6953" s="902" t="s">
        <v>3</v>
      </c>
      <c r="B6953" s="906"/>
      <c r="C6953" s="903"/>
      <c r="D6953" s="905"/>
      <c r="E6953" s="905"/>
    </row>
    <row r="6954" spans="1:6" ht="20.25">
      <c r="A6954" s="904"/>
      <c r="B6954" s="906"/>
      <c r="C6954" s="903"/>
      <c r="D6954" s="905"/>
      <c r="E6954" s="905"/>
    </row>
    <row r="6955" spans="1:6" ht="20.25">
      <c r="A6955" s="904" t="s">
        <v>813</v>
      </c>
      <c r="B6955" s="906"/>
      <c r="C6955" s="903"/>
      <c r="D6955" s="905"/>
      <c r="E6955" s="905"/>
    </row>
    <row r="6956" spans="1:6" ht="20.25">
      <c r="A6956" s="904" t="s">
        <v>5</v>
      </c>
      <c r="B6956" s="907"/>
      <c r="C6956" s="904"/>
      <c r="D6956" s="905"/>
      <c r="E6956" s="905"/>
    </row>
    <row r="6957" spans="1:6" ht="20.25">
      <c r="A6957" s="904" t="s">
        <v>6</v>
      </c>
      <c r="B6957" s="907"/>
      <c r="C6957" s="904"/>
      <c r="D6957" s="905"/>
      <c r="E6957" s="905"/>
    </row>
    <row r="6958" spans="1:6" ht="20.25">
      <c r="A6958" s="908" t="s">
        <v>7</v>
      </c>
      <c r="B6958" s="909" t="s">
        <v>8</v>
      </c>
      <c r="C6958" s="883" t="s">
        <v>9</v>
      </c>
      <c r="D6958" s="884"/>
      <c r="E6958" s="908" t="s">
        <v>10</v>
      </c>
    </row>
    <row r="6959" spans="1:6" ht="20.25">
      <c r="A6959" s="910"/>
      <c r="B6959" s="911" t="s">
        <v>11</v>
      </c>
      <c r="C6959" s="908"/>
      <c r="D6959" s="912"/>
      <c r="E6959" s="910" t="s">
        <v>12</v>
      </c>
      <c r="F6959" s="882"/>
    </row>
    <row r="6960" spans="1:6" ht="20.25">
      <c r="A6960" s="913"/>
      <c r="B6960" s="914"/>
      <c r="C6960" s="915" t="s">
        <v>13</v>
      </c>
      <c r="D6960" s="916" t="s">
        <v>14</v>
      </c>
      <c r="E6960" s="915"/>
      <c r="F6960" s="882"/>
    </row>
    <row r="6961" spans="1:6" ht="21">
      <c r="A6961" s="1092" t="s">
        <v>812</v>
      </c>
      <c r="B6961" s="917" t="s">
        <v>40</v>
      </c>
      <c r="C6961" s="917" t="s">
        <v>17</v>
      </c>
      <c r="D6961" s="918">
        <v>43205</v>
      </c>
      <c r="E6961" s="1227">
        <v>3160</v>
      </c>
      <c r="F6961" s="1217" t="s">
        <v>832</v>
      </c>
    </row>
    <row r="6962" spans="1:6" ht="21">
      <c r="A6962" s="923"/>
      <c r="B6962" s="885" t="s">
        <v>40</v>
      </c>
      <c r="C6962" s="1205" t="s">
        <v>17</v>
      </c>
      <c r="D6962" s="1206">
        <v>43235</v>
      </c>
      <c r="E6962" s="1207">
        <v>134773</v>
      </c>
      <c r="F6962" s="1217" t="s">
        <v>820</v>
      </c>
    </row>
    <row r="6963" spans="1:6" ht="21">
      <c r="A6963" s="1005"/>
      <c r="B6963" s="885" t="s">
        <v>40</v>
      </c>
      <c r="C6963" s="1205" t="s">
        <v>17</v>
      </c>
      <c r="D6963" s="1206">
        <v>43250</v>
      </c>
      <c r="E6963" s="1207">
        <v>158339</v>
      </c>
      <c r="F6963" s="1217" t="s">
        <v>820</v>
      </c>
    </row>
    <row r="6964" spans="1:6" ht="20.25">
      <c r="A6964" s="1005"/>
      <c r="B6964" s="885"/>
      <c r="C6964" s="1205"/>
      <c r="D6964" s="1206"/>
      <c r="E6964" s="1207"/>
      <c r="F6964" s="882"/>
    </row>
    <row r="6965" spans="1:6" ht="20.25">
      <c r="A6965" s="1005"/>
      <c r="B6965" s="885"/>
      <c r="C6965" s="1205"/>
      <c r="D6965" s="1205"/>
      <c r="E6965" s="1207"/>
      <c r="F6965" s="882"/>
    </row>
    <row r="6966" spans="1:6" ht="20.25">
      <c r="A6966" s="1005"/>
      <c r="B6966" s="885"/>
      <c r="C6966" s="1205"/>
      <c r="D6966" s="1206"/>
      <c r="E6966" s="1207"/>
      <c r="F6966" s="882"/>
    </row>
    <row r="6967" spans="1:6" ht="20.25">
      <c r="A6967" s="1005"/>
      <c r="B6967" s="885"/>
      <c r="C6967" s="1205"/>
      <c r="D6967" s="1205"/>
      <c r="E6967" s="1207"/>
      <c r="F6967" s="882"/>
    </row>
    <row r="6968" spans="1:6" ht="20.25">
      <c r="A6968" s="1005"/>
      <c r="B6968" s="885"/>
      <c r="C6968" s="1205"/>
      <c r="D6968" s="1206"/>
      <c r="E6968" s="1207"/>
      <c r="F6968" s="882"/>
    </row>
    <row r="6969" spans="1:6" ht="20.25">
      <c r="A6969" s="923"/>
      <c r="B6969" s="885"/>
      <c r="C6969" s="1205"/>
      <c r="D6969" s="1206"/>
      <c r="E6969" s="1207"/>
      <c r="F6969" s="882"/>
    </row>
    <row r="6970" spans="1:6" ht="20.25">
      <c r="A6970" s="1005"/>
      <c r="B6970" s="885"/>
      <c r="C6970" s="1205"/>
      <c r="D6970" s="1205"/>
      <c r="E6970" s="1207"/>
      <c r="F6970" s="882"/>
    </row>
    <row r="6971" spans="1:6" ht="20.25">
      <c r="A6971" s="1005"/>
      <c r="B6971" s="885"/>
      <c r="C6971" s="1205"/>
      <c r="D6971" s="1206"/>
      <c r="E6971" s="1207"/>
      <c r="F6971" s="882"/>
    </row>
    <row r="6972" spans="1:6" ht="20.25">
      <c r="A6972" s="927"/>
      <c r="B6972" s="910"/>
      <c r="C6972" s="1205"/>
      <c r="D6972" s="1206"/>
      <c r="E6972" s="1207"/>
      <c r="F6972" s="882"/>
    </row>
    <row r="6973" spans="1:6" ht="20.25">
      <c r="A6973" s="927"/>
      <c r="B6973" s="910"/>
      <c r="C6973" s="910"/>
      <c r="D6973" s="910"/>
      <c r="E6973" s="889"/>
      <c r="F6973" s="882"/>
    </row>
    <row r="6974" spans="1:6" ht="20.25">
      <c r="A6974" s="923"/>
      <c r="B6974" s="885"/>
      <c r="C6974" s="885"/>
      <c r="D6974" s="886"/>
      <c r="E6974" s="889"/>
      <c r="F6974" s="882"/>
    </row>
    <row r="6975" spans="1:6" ht="20.25">
      <c r="A6975" s="923"/>
      <c r="B6975" s="885"/>
      <c r="C6975" s="885"/>
      <c r="D6975" s="886"/>
      <c r="E6975" s="889"/>
    </row>
    <row r="6976" spans="1:6" ht="20.25">
      <c r="A6976" s="1005"/>
      <c r="B6976" s="885"/>
      <c r="C6976" s="885"/>
      <c r="D6976" s="886"/>
      <c r="E6976" s="889"/>
    </row>
    <row r="6977" spans="1:5" ht="20.25">
      <c r="A6977" s="1005"/>
      <c r="B6977" s="885"/>
      <c r="C6977" s="885"/>
      <c r="D6977" s="886"/>
      <c r="E6977" s="889"/>
    </row>
    <row r="6978" spans="1:5" ht="20.25">
      <c r="A6978" s="1005"/>
      <c r="B6978" s="885"/>
      <c r="C6978" s="885"/>
      <c r="D6978" s="886"/>
      <c r="E6978" s="889"/>
    </row>
    <row r="6979" spans="1:5" ht="20.25">
      <c r="A6979" s="923"/>
      <c r="B6979" s="885"/>
      <c r="C6979" s="885"/>
      <c r="D6979" s="924"/>
      <c r="E6979" s="925"/>
    </row>
    <row r="6980" spans="1:5" ht="20.25">
      <c r="A6980" s="923"/>
      <c r="B6980" s="885"/>
      <c r="C6980" s="885"/>
      <c r="D6980" s="924"/>
      <c r="E6980" s="925"/>
    </row>
    <row r="6981" spans="1:5" ht="20.25">
      <c r="A6981" s="923"/>
      <c r="B6981" s="885"/>
      <c r="C6981" s="885"/>
      <c r="D6981" s="924" t="s">
        <v>29</v>
      </c>
      <c r="E6981" s="925"/>
    </row>
    <row r="6982" spans="1:5" ht="20.25">
      <c r="A6982" s="923"/>
      <c r="B6982" s="885"/>
      <c r="C6982" s="885"/>
      <c r="D6982" s="924"/>
      <c r="E6982" s="925"/>
    </row>
    <row r="6983" spans="1:5" ht="20.25">
      <c r="A6983" s="927"/>
      <c r="B6983" s="926"/>
      <c r="C6983" s="926"/>
      <c r="D6983" s="928"/>
      <c r="E6983" s="929"/>
    </row>
    <row r="6984" spans="1:5" ht="20.25">
      <c r="A6984" s="930"/>
      <c r="B6984" s="913"/>
      <c r="C6984" s="913"/>
      <c r="D6984" s="928"/>
      <c r="E6984" s="929"/>
    </row>
    <row r="6985" spans="1:5" ht="20.25">
      <c r="A6985" s="931"/>
      <c r="B6985" s="932"/>
      <c r="C6985" s="1268" t="s">
        <v>801</v>
      </c>
      <c r="D6985" s="1269"/>
      <c r="E6985" s="1015">
        <v>296272</v>
      </c>
    </row>
    <row r="6986" spans="1:5" ht="20.25">
      <c r="A6986" s="934" t="s">
        <v>23</v>
      </c>
      <c r="B6986" s="932"/>
      <c r="C6986" s="911"/>
      <c r="D6986" s="911"/>
      <c r="E6986" s="1054"/>
    </row>
  </sheetData>
  <mergeCells count="298">
    <mergeCell ref="C5655:D5655"/>
    <mergeCell ref="C5684:D5684"/>
    <mergeCell ref="C5725:D5725"/>
    <mergeCell ref="C6013:D6013"/>
    <mergeCell ref="C6054:D6054"/>
    <mergeCell ref="C6095:D6095"/>
    <mergeCell ref="F1893:F1894"/>
    <mergeCell ref="C6985:D6985"/>
    <mergeCell ref="C6751:D6751"/>
    <mergeCell ref="C6794:D6794"/>
    <mergeCell ref="C6381:D6381"/>
    <mergeCell ref="C6423:D6423"/>
    <mergeCell ref="C6464:D6464"/>
    <mergeCell ref="C6506:D6506"/>
    <mergeCell ref="C6547:D6547"/>
    <mergeCell ref="C6588:D6588"/>
    <mergeCell ref="C6629:D6629"/>
    <mergeCell ref="C6668:D6668"/>
    <mergeCell ref="C6711:D6711"/>
    <mergeCell ref="C6833:D6833"/>
    <mergeCell ref="C6871:D6871"/>
    <mergeCell ref="C6909:D6909"/>
    <mergeCell ref="C6947:D6947"/>
    <mergeCell ref="C6258:D6258"/>
    <mergeCell ref="C6299:D6299"/>
    <mergeCell ref="C6340:D6340"/>
    <mergeCell ref="C5643:D5643"/>
    <mergeCell ref="C5285:D5285"/>
    <mergeCell ref="C5315:D5315"/>
    <mergeCell ref="C5326:D5326"/>
    <mergeCell ref="C5356:D5356"/>
    <mergeCell ref="C5367:D5367"/>
    <mergeCell ref="C5397:D5397"/>
    <mergeCell ref="C5408:D5408"/>
    <mergeCell ref="C6136:D6136"/>
    <mergeCell ref="C6218:D6218"/>
    <mergeCell ref="C5438:D5438"/>
    <mergeCell ref="C5449:D5449"/>
    <mergeCell ref="C5479:D5479"/>
    <mergeCell ref="C5490:D5490"/>
    <mergeCell ref="C5520:D5520"/>
    <mergeCell ref="C5531:D5531"/>
    <mergeCell ref="C5561:D5561"/>
    <mergeCell ref="C5572:D5572"/>
    <mergeCell ref="C5602:D5602"/>
    <mergeCell ref="C5766:D5766"/>
    <mergeCell ref="C5806:D5806"/>
    <mergeCell ref="C5848:D5848"/>
    <mergeCell ref="C5889:D5889"/>
    <mergeCell ref="C5930:D5930"/>
    <mergeCell ref="C5971:D5971"/>
    <mergeCell ref="C5108:D5108"/>
    <mergeCell ref="C5121:D5121"/>
    <mergeCell ref="C5151:D5151"/>
    <mergeCell ref="C5162:D5162"/>
    <mergeCell ref="C5192:D5192"/>
    <mergeCell ref="C5202:D5202"/>
    <mergeCell ref="C5233:D5233"/>
    <mergeCell ref="C5244:D5244"/>
    <mergeCell ref="C5274:D5274"/>
    <mergeCell ref="C4826:D4826"/>
    <mergeCell ref="C4837:D4837"/>
    <mergeCell ref="C4867:D4867"/>
    <mergeCell ref="C4878:D4878"/>
    <mergeCell ref="C4907:D4907"/>
    <mergeCell ref="C4948:D4948"/>
    <mergeCell ref="C4989:D4989"/>
    <mergeCell ref="C5030:D5030"/>
    <mergeCell ref="C5069:D5069"/>
    <mergeCell ref="C4635:D4635"/>
    <mergeCell ref="C4665:D4665"/>
    <mergeCell ref="C4676:D4676"/>
    <mergeCell ref="C4706:D4706"/>
    <mergeCell ref="C4717:D4717"/>
    <mergeCell ref="C4747:D4747"/>
    <mergeCell ref="C4758:D4758"/>
    <mergeCell ref="C4785:D4785"/>
    <mergeCell ref="C4796:D4796"/>
    <mergeCell ref="C4459:D4459"/>
    <mergeCell ref="C4501:D4501"/>
    <mergeCell ref="C4542:D4542"/>
    <mergeCell ref="C4553:D4553"/>
    <mergeCell ref="C4583:D4583"/>
    <mergeCell ref="C4471:D4471"/>
    <mergeCell ref="C4430:D4430"/>
    <mergeCell ref="C4594:D4594"/>
    <mergeCell ref="C4624:D4624"/>
    <mergeCell ref="C4132:D4132"/>
    <mergeCell ref="C4173:D4173"/>
    <mergeCell ref="C4184:D4184"/>
    <mergeCell ref="C4214:D4214"/>
    <mergeCell ref="C4255:D4255"/>
    <mergeCell ref="C4296:D4296"/>
    <mergeCell ref="C4337:D4337"/>
    <mergeCell ref="C4378:D4378"/>
    <mergeCell ref="C4419:D4419"/>
    <mergeCell ref="C3763:D3763"/>
    <mergeCell ref="C3804:D3804"/>
    <mergeCell ref="C3845:D3845"/>
    <mergeCell ref="C3886:D3886"/>
    <mergeCell ref="C3927:D3927"/>
    <mergeCell ref="C3968:D3968"/>
    <mergeCell ref="C4009:D4009"/>
    <mergeCell ref="C4050:D4050"/>
    <mergeCell ref="C4091:D4091"/>
    <mergeCell ref="B3406:D3406"/>
    <mergeCell ref="C3434:D3434"/>
    <mergeCell ref="C3476:D3476"/>
    <mergeCell ref="C3517:D3517"/>
    <mergeCell ref="C3558:D3558"/>
    <mergeCell ref="C3599:D3599"/>
    <mergeCell ref="C3640:D3640"/>
    <mergeCell ref="C3681:D3681"/>
    <mergeCell ref="C3722:D3722"/>
    <mergeCell ref="C3149:D3149"/>
    <mergeCell ref="C3160:D3160"/>
    <mergeCell ref="C3190:D3190"/>
    <mergeCell ref="C3201:D3201"/>
    <mergeCell ref="C3231:D3231"/>
    <mergeCell ref="C3272:D3272"/>
    <mergeCell ref="C3313:D3313"/>
    <mergeCell ref="C3353:D3353"/>
    <mergeCell ref="C3392:D3392"/>
    <mergeCell ref="C2954:D2954"/>
    <mergeCell ref="C2985:D2985"/>
    <mergeCell ref="C2996:D2996"/>
    <mergeCell ref="C3026:D3026"/>
    <mergeCell ref="C3037:D3037"/>
    <mergeCell ref="C3067:D3067"/>
    <mergeCell ref="C3078:D3078"/>
    <mergeCell ref="C3108:D3108"/>
    <mergeCell ref="C3119:D3119"/>
    <mergeCell ref="C2788:D2788"/>
    <mergeCell ref="C2818:D2818"/>
    <mergeCell ref="C2829:D2829"/>
    <mergeCell ref="C2861:D2861"/>
    <mergeCell ref="C2870:D2870"/>
    <mergeCell ref="C2897:D2897"/>
    <mergeCell ref="C2912:D2912"/>
    <mergeCell ref="B2915:D2915"/>
    <mergeCell ref="C2943:D2943"/>
    <mergeCell ref="C2624:D2624"/>
    <mergeCell ref="C2654:D2654"/>
    <mergeCell ref="C2665:D2665"/>
    <mergeCell ref="C2695:D2695"/>
    <mergeCell ref="C2706:D2706"/>
    <mergeCell ref="C2734:D2734"/>
    <mergeCell ref="C2747:D2747"/>
    <mergeCell ref="B2750:D2750"/>
    <mergeCell ref="C2776:D2776"/>
    <mergeCell ref="C2446:D2446"/>
    <mergeCell ref="C2460:D2460"/>
    <mergeCell ref="C2490:D2490"/>
    <mergeCell ref="C2500:D2500"/>
    <mergeCell ref="C2527:D2527"/>
    <mergeCell ref="C2542:D2542"/>
    <mergeCell ref="C2572:D2572"/>
    <mergeCell ref="C2583:D2583"/>
    <mergeCell ref="C2613:D2613"/>
    <mergeCell ref="C2257:D2257"/>
    <mergeCell ref="C2285:D2285"/>
    <mergeCell ref="C2295:D2295"/>
    <mergeCell ref="C2326:D2326"/>
    <mergeCell ref="C2337:D2337"/>
    <mergeCell ref="C2367:D2367"/>
    <mergeCell ref="C2378:D2378"/>
    <mergeCell ref="C2408:D2408"/>
    <mergeCell ref="C2419:D2419"/>
    <mergeCell ref="C2083:D2083"/>
    <mergeCell ref="C2094:D2094"/>
    <mergeCell ref="C2124:D2124"/>
    <mergeCell ref="C2135:D2135"/>
    <mergeCell ref="C2164:D2164"/>
    <mergeCell ref="C2175:D2175"/>
    <mergeCell ref="C2203:D2203"/>
    <mergeCell ref="C2216:D2216"/>
    <mergeCell ref="C2245:D2245"/>
    <mergeCell ref="C1886:D1886"/>
    <mergeCell ref="C1916:D1916"/>
    <mergeCell ref="C1927:D1927"/>
    <mergeCell ref="C1960:D1960"/>
    <mergeCell ref="C1971:D1971"/>
    <mergeCell ref="C2001:D2001"/>
    <mergeCell ref="C2012:D2012"/>
    <mergeCell ref="C2042:D2042"/>
    <mergeCell ref="C2052:D2052"/>
    <mergeCell ref="C1711:D1711"/>
    <mergeCell ref="C1722:D1722"/>
    <mergeCell ref="C1752:D1752"/>
    <mergeCell ref="C1763:D1763"/>
    <mergeCell ref="C1793:D1793"/>
    <mergeCell ref="C1804:D1804"/>
    <mergeCell ref="C1834:D1834"/>
    <mergeCell ref="C1845:D1845"/>
    <mergeCell ref="C1875:D1875"/>
    <mergeCell ref="C1518:D1518"/>
    <mergeCell ref="C1547:D1547"/>
    <mergeCell ref="C1558:D1558"/>
    <mergeCell ref="C1588:D1588"/>
    <mergeCell ref="C1599:D1599"/>
    <mergeCell ref="C1629:D1629"/>
    <mergeCell ref="C1640:D1640"/>
    <mergeCell ref="C1670:D1670"/>
    <mergeCell ref="C1681:D1681"/>
    <mergeCell ref="C1343:D1343"/>
    <mergeCell ref="C1354:D1354"/>
    <mergeCell ref="C1384:D1384"/>
    <mergeCell ref="C1396:D1396"/>
    <mergeCell ref="C1425:D1425"/>
    <mergeCell ref="C1437:D1437"/>
    <mergeCell ref="C1466:D1466"/>
    <mergeCell ref="C1477:D1477"/>
    <mergeCell ref="C1507:D1507"/>
    <mergeCell ref="C1148:D1148"/>
    <mergeCell ref="C1179:D1179"/>
    <mergeCell ref="C1189:D1189"/>
    <mergeCell ref="C1217:D1217"/>
    <mergeCell ref="C1231:D1231"/>
    <mergeCell ref="C1261:D1261"/>
    <mergeCell ref="C1272:D1272"/>
    <mergeCell ref="C1302:D1302"/>
    <mergeCell ref="C1313:D1313"/>
    <mergeCell ref="C990:D990"/>
    <mergeCell ref="B1004:D1007"/>
    <mergeCell ref="C1020:D1020"/>
    <mergeCell ref="C1031:D1031"/>
    <mergeCell ref="C1062:D1062"/>
    <mergeCell ref="C1073:D1073"/>
    <mergeCell ref="C1103:D1103"/>
    <mergeCell ref="C1113:D1113"/>
    <mergeCell ref="C1138:D1138"/>
    <mergeCell ref="C462:D462"/>
    <mergeCell ref="C491:D491"/>
    <mergeCell ref="C502:D502"/>
    <mergeCell ref="C531:D531"/>
    <mergeCell ref="C542:D542"/>
    <mergeCell ref="C908:D908"/>
    <mergeCell ref="C936:D936"/>
    <mergeCell ref="C949:D949"/>
    <mergeCell ref="C979:D979"/>
    <mergeCell ref="C692:D692"/>
    <mergeCell ref="C543:C544"/>
    <mergeCell ref="C9:D9"/>
    <mergeCell ref="C39:D39"/>
    <mergeCell ref="C51:D51"/>
    <mergeCell ref="C79:D79"/>
    <mergeCell ref="C92:D92"/>
    <mergeCell ref="C121:D121"/>
    <mergeCell ref="C133:D133"/>
    <mergeCell ref="C164:D164"/>
    <mergeCell ref="C175:D175"/>
    <mergeCell ref="C203:D203"/>
    <mergeCell ref="C216:D216"/>
    <mergeCell ref="C245:D245"/>
    <mergeCell ref="C257:D257"/>
    <mergeCell ref="C286:D286"/>
    <mergeCell ref="C298:D298"/>
    <mergeCell ref="C327:D327"/>
    <mergeCell ref="C339:D339"/>
    <mergeCell ref="C368:D368"/>
    <mergeCell ref="C380:D380"/>
    <mergeCell ref="C409:D409"/>
    <mergeCell ref="C421:D421"/>
    <mergeCell ref="C450:D450"/>
    <mergeCell ref="F60:F61"/>
    <mergeCell ref="G60:G64"/>
    <mergeCell ref="F469:F470"/>
    <mergeCell ref="F554:F556"/>
    <mergeCell ref="F711:F713"/>
    <mergeCell ref="F1324:F1325"/>
    <mergeCell ref="C897:D897"/>
    <mergeCell ref="C703:D703"/>
    <mergeCell ref="C733:D733"/>
    <mergeCell ref="C743:D743"/>
    <mergeCell ref="C773:D773"/>
    <mergeCell ref="C785:D785"/>
    <mergeCell ref="C815:D815"/>
    <mergeCell ref="C826:D826"/>
    <mergeCell ref="C856:D856"/>
    <mergeCell ref="C867:D867"/>
    <mergeCell ref="E542:E544"/>
    <mergeCell ref="D543:D544"/>
    <mergeCell ref="C572:D572"/>
    <mergeCell ref="C583:D583"/>
    <mergeCell ref="C612:D612"/>
    <mergeCell ref="C623:D623"/>
    <mergeCell ref="C652:D652"/>
    <mergeCell ref="C663:D663"/>
    <mergeCell ref="F2147:F2148"/>
    <mergeCell ref="F2151:F2153"/>
    <mergeCell ref="F4515:F4516"/>
    <mergeCell ref="F2154:F2155"/>
    <mergeCell ref="F1447:F1448"/>
    <mergeCell ref="F1495:F1496"/>
    <mergeCell ref="F1576:F1577"/>
    <mergeCell ref="F1578:F1579"/>
    <mergeCell ref="F1603:F1604"/>
    <mergeCell ref="F1778:F1779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FEV 18</vt:lpstr>
      <vt:lpstr>SITUATION</vt:lpstr>
      <vt:lpstr>JANV</vt:lpstr>
      <vt:lpstr>CREACE</vt:lpstr>
      <vt:lpstr>MARS 18</vt:lpstr>
      <vt:lpstr>Feuil1</vt:lpstr>
      <vt:lpstr>Feuil2</vt:lpstr>
      <vt:lpstr>AVRI+MAI</vt:lpstr>
      <vt:lpstr>juin</vt:lpstr>
      <vt:lpstr>'MARS 18'!Zone_d_impression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 GNL</dc:creator>
  <cp:lastModifiedBy>User</cp:lastModifiedBy>
  <cp:lastPrinted>2018-11-11T14:02:10Z</cp:lastPrinted>
  <dcterms:created xsi:type="dcterms:W3CDTF">2018-03-01T09:19:40Z</dcterms:created>
  <dcterms:modified xsi:type="dcterms:W3CDTF">2018-11-15T17:24:15Z</dcterms:modified>
</cp:coreProperties>
</file>