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<sst xmlns="http://schemas.openxmlformats.org/spreadsheetml/2006/main" count="189" uniqueCount="68">
  <si>
    <t xml:space="preserve">                     HYPOTHESE Moyenne</t>
  </si>
  <si>
    <t>Investissements :</t>
  </si>
  <si>
    <t xml:space="preserve">Kiosque </t>
  </si>
  <si>
    <t>Travaux / aménagements</t>
  </si>
  <si>
    <t>TOTAL</t>
  </si>
  <si>
    <t xml:space="preserve">Financement : </t>
  </si>
  <si>
    <t>Mensualité :</t>
  </si>
  <si>
    <t>En rentrant le nombre de pizzas vendues par jour, on obtient la mise à jour du compte d'exploitation.</t>
  </si>
  <si>
    <t>P.V. Moyen</t>
  </si>
  <si>
    <t>Moyenne Nationale</t>
  </si>
  <si>
    <t>H.t./ Pizza</t>
  </si>
  <si>
    <t>NBRE DE PIZZAS / JOUR</t>
  </si>
  <si>
    <t>CA H.T.</t>
  </si>
  <si>
    <t>CA Mensuel</t>
  </si>
  <si>
    <t>HYP 1</t>
  </si>
  <si>
    <t>HYP 2</t>
  </si>
  <si>
    <t>HYP 3</t>
  </si>
  <si>
    <t>Exploitant 5j / sem</t>
  </si>
  <si>
    <t>Exploitant 2j / sem</t>
  </si>
  <si>
    <t>Exploitant 0j  /sem</t>
  </si>
  <si>
    <t>Salarié 2j / sem</t>
  </si>
  <si>
    <t>Salarié 5j / sem</t>
  </si>
  <si>
    <t>1 Salariés 5j / sem</t>
  </si>
  <si>
    <t>1 Salariés 2j / sem</t>
  </si>
  <si>
    <t>Conso alimentaire 32%</t>
  </si>
  <si>
    <t>Marge brute</t>
  </si>
  <si>
    <t>EDF EAU</t>
  </si>
  <si>
    <t>Achats fourn petits equip</t>
  </si>
  <si>
    <t>Fournitures adm</t>
  </si>
  <si>
    <t>Achats vêtements</t>
  </si>
  <si>
    <t>Locations immobilieres</t>
  </si>
  <si>
    <t>Location monetique (TPE)</t>
  </si>
  <si>
    <t>Assurance</t>
  </si>
  <si>
    <t>Honoraires Comptable</t>
  </si>
  <si>
    <t>Contrrôle Vétérinaire</t>
  </si>
  <si>
    <t>Catalogues et imprimés</t>
  </si>
  <si>
    <t>Divers</t>
  </si>
  <si>
    <t>Frais postaux et télécommunications</t>
  </si>
  <si>
    <t>Services bancaires</t>
  </si>
  <si>
    <t>Frais tickets restaurants</t>
  </si>
  <si>
    <t>Frais sur remise CB</t>
  </si>
  <si>
    <t>Total charges externes</t>
  </si>
  <si>
    <t>Rémunération Nette Exploitant</t>
  </si>
  <si>
    <t>Salaires salariés  10,00€/h + primes</t>
  </si>
  <si>
    <t>Salaire extra (7,5h/sem) si CA &gt;à12000€ mois</t>
  </si>
  <si>
    <t>Charges Exploitant TNS jusqu'à 37 500€</t>
  </si>
  <si>
    <t>Charges Exploitant TNS au delà de 37 500€</t>
  </si>
  <si>
    <t>Charges sociales Personnel</t>
  </si>
  <si>
    <t>Total salaires + charges sociales</t>
  </si>
  <si>
    <t>Taxe apprentissage</t>
  </si>
  <si>
    <t>Formation continue</t>
  </si>
  <si>
    <t>Taxes diverses</t>
  </si>
  <si>
    <t>Total taxes</t>
  </si>
  <si>
    <t>Dotation aux amortissement</t>
  </si>
  <si>
    <t>Intérets Bancaires (Fin de 1ère année)</t>
  </si>
  <si>
    <t>RESULTAT NET AVANT IMPOTS</t>
  </si>
  <si>
    <t>Impot Société de 15% jusqu'à 38 120€</t>
  </si>
  <si>
    <t>Impot Société de 33,3% au delà 38 120€</t>
  </si>
  <si>
    <t>RESULTAT NET</t>
  </si>
  <si>
    <t>33 % des PV ont un CA supérieur à 16 000€ / mois</t>
  </si>
  <si>
    <t>HYPOTHESE HAUTE</t>
  </si>
  <si>
    <t>HYPOTHESE BASSE</t>
  </si>
  <si>
    <t>16 % des PV ont un CA inférieur à 10 000€ / mois</t>
  </si>
  <si>
    <t>51% des PV ont un CA compris entre 10 et 16 000€ / mois</t>
  </si>
  <si>
    <t>sur 84 mois à 1,8%</t>
  </si>
  <si>
    <t>Apport personnel                                      25000 eu</t>
  </si>
  <si>
    <t>Apport personnel                                      25000€</t>
  </si>
  <si>
    <t>Loyer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</si>
</sst>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#,##0.00\ &quot;€&quot;"/>
    <numFmt numFmtId="167" formatCode="_-* #,##0\ &quot;€&quot;_-;\-* #,##0\ &quot;€&quot;_-;_-* &quot;-&quot;??\ &quot;€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ck">
        <color rgb="FFFF0000"/>
      </top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 style="medium">
        <color rgb="FFFF0000"/>
      </top>
      <bottom/>
    </border>
    <border>
      <left style="thick">
        <color rgb="FFFF0000"/>
      </left>
      <right style="thick">
        <color rgb="FFFF0000"/>
      </right>
      <top/>
      <bottom style="thin"/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medium">
        <color rgb="FFFF0000"/>
      </right>
      <top/>
      <bottom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/>
      <right style="thick">
        <color rgb="FFFF0000"/>
      </right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thick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thick">
        <color rgb="FFFF0000"/>
      </right>
      <top style="medium">
        <color rgb="FFFF0000"/>
      </top>
      <bottom style="thick">
        <color rgb="FFFF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44" fontId="9" fillId="0" borderId="17" xfId="43" applyFont="1" applyFill="1" applyBorder="1" applyAlignment="1">
      <alignment/>
    </xf>
    <xf numFmtId="44" fontId="9" fillId="0" borderId="18" xfId="43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/>
    </xf>
    <xf numFmtId="44" fontId="8" fillId="0" borderId="0" xfId="43" applyFont="1" applyBorder="1" applyAlignment="1">
      <alignment/>
    </xf>
    <xf numFmtId="44" fontId="8" fillId="0" borderId="19" xfId="43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44" fontId="9" fillId="0" borderId="21" xfId="43" applyFont="1" applyBorder="1" applyAlignment="1">
      <alignment/>
    </xf>
    <xf numFmtId="44" fontId="9" fillId="0" borderId="21" xfId="43" applyFont="1" applyBorder="1" applyAlignment="1">
      <alignment horizontal="center"/>
    </xf>
    <xf numFmtId="44" fontId="9" fillId="0" borderId="22" xfId="43" applyFont="1" applyBorder="1" applyAlignment="1">
      <alignment horizontal="center"/>
    </xf>
    <xf numFmtId="44" fontId="9" fillId="0" borderId="0" xfId="43" applyFont="1" applyBorder="1" applyAlignment="1">
      <alignment/>
    </xf>
    <xf numFmtId="44" fontId="9" fillId="0" borderId="0" xfId="43" applyFont="1" applyBorder="1" applyAlignment="1">
      <alignment horizontal="center"/>
    </xf>
    <xf numFmtId="0" fontId="8" fillId="0" borderId="23" xfId="0" applyFont="1" applyBorder="1" applyAlignment="1">
      <alignment/>
    </xf>
    <xf numFmtId="6" fontId="8" fillId="0" borderId="0" xfId="0" applyNumberFormat="1" applyFont="1" applyBorder="1" applyAlignment="1">
      <alignment/>
    </xf>
    <xf numFmtId="44" fontId="9" fillId="0" borderId="24" xfId="43" applyFont="1" applyBorder="1" applyAlignment="1">
      <alignment/>
    </xf>
    <xf numFmtId="44" fontId="9" fillId="0" borderId="25" xfId="43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14" xfId="0" applyFont="1" applyBorder="1" applyAlignment="1">
      <alignment/>
    </xf>
    <xf numFmtId="44" fontId="9" fillId="0" borderId="26" xfId="43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0" fontId="8" fillId="0" borderId="0" xfId="46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0" borderId="0" xfId="43" applyNumberFormat="1" applyFont="1" applyBorder="1" applyAlignment="1">
      <alignment horizontal="center"/>
    </xf>
    <xf numFmtId="10" fontId="11" fillId="0" borderId="30" xfId="46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3" xfId="0" applyFont="1" applyBorder="1" applyAlignment="1">
      <alignment/>
    </xf>
    <xf numFmtId="165" fontId="4" fillId="34" borderId="32" xfId="43" applyNumberFormat="1" applyFont="1" applyFill="1" applyBorder="1" applyAlignment="1">
      <alignment horizontal="center"/>
    </xf>
    <xf numFmtId="0" fontId="12" fillId="0" borderId="33" xfId="46" applyNumberFormat="1" applyFont="1" applyBorder="1" applyAlignment="1">
      <alignment horizontal="center"/>
    </xf>
    <xf numFmtId="166" fontId="9" fillId="35" borderId="31" xfId="43" applyNumberFormat="1" applyFont="1" applyFill="1" applyBorder="1" applyAlignment="1">
      <alignment horizontal="center"/>
    </xf>
    <xf numFmtId="164" fontId="8" fillId="0" borderId="0" xfId="43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34" xfId="43" applyNumberFormat="1" applyFont="1" applyBorder="1" applyAlignment="1">
      <alignment horizontal="right"/>
    </xf>
    <xf numFmtId="10" fontId="9" fillId="0" borderId="0" xfId="46" applyNumberFormat="1" applyFont="1" applyBorder="1" applyAlignment="1">
      <alignment horizontal="center"/>
    </xf>
    <xf numFmtId="164" fontId="9" fillId="0" borderId="24" xfId="46" applyNumberFormat="1" applyFont="1" applyBorder="1" applyAlignment="1">
      <alignment horizontal="right"/>
    </xf>
    <xf numFmtId="0" fontId="47" fillId="0" borderId="25" xfId="0" applyFont="1" applyBorder="1" applyAlignment="1">
      <alignment/>
    </xf>
    <xf numFmtId="164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/>
    </xf>
    <xf numFmtId="164" fontId="9" fillId="0" borderId="0" xfId="43" applyNumberFormat="1" applyFont="1" applyBorder="1" applyAlignment="1">
      <alignment horizontal="right"/>
    </xf>
    <xf numFmtId="164" fontId="9" fillId="0" borderId="30" xfId="43" applyNumberFormat="1" applyFont="1" applyBorder="1" applyAlignment="1">
      <alignment horizontal="center"/>
    </xf>
    <xf numFmtId="164" fontId="9" fillId="0" borderId="35" xfId="43" applyNumberFormat="1" applyFont="1" applyBorder="1" applyAlignment="1">
      <alignment horizontal="center"/>
    </xf>
    <xf numFmtId="164" fontId="8" fillId="0" borderId="35" xfId="43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5" xfId="0" applyFont="1" applyBorder="1" applyAlignment="1">
      <alignment/>
    </xf>
    <xf numFmtId="164" fontId="8" fillId="0" borderId="36" xfId="43" applyNumberFormat="1" applyFont="1" applyBorder="1" applyAlignment="1">
      <alignment horizontal="right"/>
    </xf>
    <xf numFmtId="0" fontId="9" fillId="36" borderId="10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164" fontId="9" fillId="36" borderId="37" xfId="43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47" fillId="0" borderId="0" xfId="0" applyFont="1" applyBorder="1" applyAlignment="1">
      <alignment/>
    </xf>
    <xf numFmtId="164" fontId="9" fillId="0" borderId="35" xfId="43" applyNumberFormat="1" applyFont="1" applyBorder="1" applyAlignment="1">
      <alignment horizontal="right"/>
    </xf>
    <xf numFmtId="0" fontId="8" fillId="0" borderId="38" xfId="0" applyFont="1" applyBorder="1" applyAlignment="1">
      <alignment/>
    </xf>
    <xf numFmtId="164" fontId="8" fillId="35" borderId="11" xfId="43" applyNumberFormat="1" applyFont="1" applyFill="1" applyBorder="1" applyAlignment="1">
      <alignment horizontal="center"/>
    </xf>
    <xf numFmtId="164" fontId="8" fillId="35" borderId="39" xfId="43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164" fontId="8" fillId="35" borderId="26" xfId="43" applyNumberFormat="1" applyFont="1" applyFill="1" applyBorder="1" applyAlignment="1">
      <alignment horizontal="center"/>
    </xf>
    <xf numFmtId="164" fontId="8" fillId="35" borderId="0" xfId="43" applyNumberFormat="1" applyFont="1" applyFill="1" applyBorder="1" applyAlignment="1">
      <alignment horizontal="center"/>
    </xf>
    <xf numFmtId="164" fontId="8" fillId="35" borderId="36" xfId="43" applyNumberFormat="1" applyFont="1" applyFill="1" applyBorder="1" applyAlignment="1">
      <alignment horizontal="right"/>
    </xf>
    <xf numFmtId="0" fontId="8" fillId="0" borderId="16" xfId="0" applyFont="1" applyBorder="1" applyAlignment="1">
      <alignment/>
    </xf>
    <xf numFmtId="164" fontId="8" fillId="35" borderId="18" xfId="43" applyNumberFormat="1" applyFont="1" applyFill="1" applyBorder="1" applyAlignment="1">
      <alignment horizontal="center"/>
    </xf>
    <xf numFmtId="164" fontId="8" fillId="35" borderId="40" xfId="43" applyNumberFormat="1" applyFont="1" applyFill="1" applyBorder="1" applyAlignment="1">
      <alignment horizontal="center"/>
    </xf>
    <xf numFmtId="164" fontId="8" fillId="0" borderId="41" xfId="43" applyNumberFormat="1" applyFont="1" applyBorder="1" applyAlignment="1">
      <alignment horizontal="right"/>
    </xf>
    <xf numFmtId="0" fontId="8" fillId="0" borderId="40" xfId="0" applyFont="1" applyBorder="1" applyAlignment="1">
      <alignment/>
    </xf>
    <xf numFmtId="0" fontId="9" fillId="37" borderId="10" xfId="0" applyFont="1" applyFill="1" applyBorder="1" applyAlignment="1">
      <alignment horizontal="right"/>
    </xf>
    <xf numFmtId="0" fontId="9" fillId="37" borderId="13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164" fontId="9" fillId="37" borderId="37" xfId="43" applyNumberFormat="1" applyFont="1" applyFill="1" applyBorder="1" applyAlignment="1">
      <alignment horizontal="right"/>
    </xf>
    <xf numFmtId="0" fontId="8" fillId="37" borderId="12" xfId="0" applyFont="1" applyFill="1" applyBorder="1" applyAlignment="1">
      <alignment/>
    </xf>
    <xf numFmtId="0" fontId="48" fillId="36" borderId="10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164" fontId="48" fillId="36" borderId="37" xfId="43" applyNumberFormat="1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/>
    </xf>
    <xf numFmtId="0" fontId="8" fillId="38" borderId="22" xfId="0" applyFont="1" applyFill="1" applyBorder="1" applyAlignment="1">
      <alignment/>
    </xf>
    <xf numFmtId="0" fontId="8" fillId="38" borderId="21" xfId="0" applyFont="1" applyFill="1" applyBorder="1" applyAlignment="1">
      <alignment/>
    </xf>
    <xf numFmtId="164" fontId="8" fillId="38" borderId="42" xfId="43" applyNumberFormat="1" applyFont="1" applyFill="1" applyBorder="1" applyAlignment="1">
      <alignment horizontal="right"/>
    </xf>
    <xf numFmtId="0" fontId="8" fillId="0" borderId="20" xfId="0" applyFont="1" applyBorder="1" applyAlignment="1">
      <alignment/>
    </xf>
    <xf numFmtId="164" fontId="8" fillId="35" borderId="22" xfId="43" applyNumberFormat="1" applyFont="1" applyFill="1" applyBorder="1" applyAlignment="1">
      <alignment horizontal="center"/>
    </xf>
    <xf numFmtId="164" fontId="8" fillId="0" borderId="42" xfId="43" applyNumberFormat="1" applyFont="1" applyBorder="1" applyAlignment="1">
      <alignment/>
    </xf>
    <xf numFmtId="164" fontId="8" fillId="0" borderId="42" xfId="43" applyNumberFormat="1" applyFont="1" applyBorder="1" applyAlignment="1">
      <alignment horizontal="right"/>
    </xf>
    <xf numFmtId="164" fontId="8" fillId="0" borderId="43" xfId="43" applyNumberFormat="1" applyFont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37" borderId="40" xfId="0" applyFont="1" applyFill="1" applyBorder="1" applyAlignment="1">
      <alignment/>
    </xf>
    <xf numFmtId="167" fontId="8" fillId="37" borderId="41" xfId="43" applyNumberFormat="1" applyFont="1" applyFill="1" applyBorder="1" applyAlignment="1">
      <alignment/>
    </xf>
    <xf numFmtId="0" fontId="8" fillId="0" borderId="44" xfId="0" applyFont="1" applyBorder="1" applyAlignment="1">
      <alignment/>
    </xf>
    <xf numFmtId="164" fontId="9" fillId="0" borderId="45" xfId="43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164" fontId="9" fillId="0" borderId="48" xfId="43" applyNumberFormat="1" applyFont="1" applyFill="1" applyBorder="1" applyAlignment="1">
      <alignment horizontal="right"/>
    </xf>
    <xf numFmtId="0" fontId="8" fillId="0" borderId="49" xfId="0" applyFont="1" applyFill="1" applyBorder="1" applyAlignment="1">
      <alignment/>
    </xf>
    <xf numFmtId="0" fontId="9" fillId="0" borderId="50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52" xfId="43" applyNumberFormat="1" applyFont="1" applyBorder="1" applyAlignment="1">
      <alignment horizontal="right"/>
    </xf>
    <xf numFmtId="0" fontId="8" fillId="0" borderId="53" xfId="0" applyFont="1" applyBorder="1" applyAlignment="1">
      <alignment/>
    </xf>
    <xf numFmtId="0" fontId="9" fillId="0" borderId="54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164" fontId="8" fillId="0" borderId="56" xfId="43" applyNumberFormat="1" applyFont="1" applyBorder="1" applyAlignment="1">
      <alignment horizontal="right"/>
    </xf>
    <xf numFmtId="0" fontId="8" fillId="0" borderId="57" xfId="0" applyFont="1" applyBorder="1" applyAlignment="1">
      <alignment/>
    </xf>
    <xf numFmtId="164" fontId="8" fillId="0" borderId="53" xfId="43" applyNumberFormat="1" applyFont="1" applyBorder="1" applyAlignment="1">
      <alignment horizontal="right"/>
    </xf>
    <xf numFmtId="0" fontId="48" fillId="36" borderId="45" xfId="0" applyFont="1" applyFill="1" applyBorder="1" applyAlignment="1">
      <alignment horizontal="center"/>
    </xf>
    <xf numFmtId="0" fontId="48" fillId="36" borderId="46" xfId="0" applyFont="1" applyFill="1" applyBorder="1" applyAlignment="1">
      <alignment horizontal="center"/>
    </xf>
    <xf numFmtId="0" fontId="48" fillId="36" borderId="58" xfId="0" applyFont="1" applyFill="1" applyBorder="1" applyAlignment="1">
      <alignment horizontal="center"/>
    </xf>
    <xf numFmtId="164" fontId="48" fillId="36" borderId="48" xfId="43" applyNumberFormat="1" applyFont="1" applyFill="1" applyBorder="1" applyAlignment="1">
      <alignment horizontal="center"/>
    </xf>
    <xf numFmtId="0" fontId="48" fillId="36" borderId="59" xfId="0" applyFont="1" applyFill="1" applyBorder="1" applyAlignment="1">
      <alignment horizontal="center"/>
    </xf>
    <xf numFmtId="0" fontId="48" fillId="36" borderId="6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164" fontId="9" fillId="39" borderId="30" xfId="43" applyNumberFormat="1" applyFont="1" applyFill="1" applyBorder="1" applyAlignment="1">
      <alignment horizontal="center"/>
    </xf>
    <xf numFmtId="164" fontId="9" fillId="39" borderId="35" xfId="43" applyNumberFormat="1" applyFont="1" applyFill="1" applyBorder="1" applyAlignment="1">
      <alignment horizontal="center"/>
    </xf>
    <xf numFmtId="164" fontId="8" fillId="39" borderId="36" xfId="43" applyNumberFormat="1" applyFont="1" applyFill="1" applyBorder="1" applyAlignment="1">
      <alignment horizontal="right"/>
    </xf>
    <xf numFmtId="164" fontId="8" fillId="39" borderId="35" xfId="43" applyNumberFormat="1" applyFont="1" applyFill="1" applyBorder="1" applyAlignment="1">
      <alignment horizontal="right"/>
    </xf>
    <xf numFmtId="164" fontId="8" fillId="39" borderId="39" xfId="43" applyNumberFormat="1" applyFont="1" applyFill="1" applyBorder="1" applyAlignment="1">
      <alignment horizontal="right"/>
    </xf>
    <xf numFmtId="164" fontId="8" fillId="39" borderId="41" xfId="43" applyNumberFormat="1" applyFont="1" applyFill="1" applyBorder="1" applyAlignment="1">
      <alignment horizontal="right"/>
    </xf>
    <xf numFmtId="164" fontId="8" fillId="39" borderId="42" xfId="43" applyNumberFormat="1" applyFont="1" applyFill="1" applyBorder="1" applyAlignment="1">
      <alignment/>
    </xf>
    <xf numFmtId="164" fontId="8" fillId="39" borderId="42" xfId="43" applyNumberFormat="1" applyFont="1" applyFill="1" applyBorder="1" applyAlignment="1">
      <alignment horizontal="right"/>
    </xf>
    <xf numFmtId="164" fontId="8" fillId="39" borderId="43" xfId="43" applyNumberFormat="1" applyFont="1" applyFill="1" applyBorder="1" applyAlignment="1">
      <alignment horizontal="right"/>
    </xf>
    <xf numFmtId="164" fontId="9" fillId="39" borderId="48" xfId="43" applyNumberFormat="1" applyFont="1" applyFill="1" applyBorder="1" applyAlignment="1">
      <alignment horizontal="right"/>
    </xf>
    <xf numFmtId="164" fontId="8" fillId="39" borderId="52" xfId="43" applyNumberFormat="1" applyFont="1" applyFill="1" applyBorder="1" applyAlignment="1">
      <alignment horizontal="right"/>
    </xf>
    <xf numFmtId="164" fontId="8" fillId="39" borderId="56" xfId="43" applyNumberFormat="1" applyFont="1" applyFill="1" applyBorder="1" applyAlignment="1">
      <alignment horizontal="right"/>
    </xf>
    <xf numFmtId="164" fontId="48" fillId="40" borderId="48" xfId="43" applyNumberFormat="1" applyFont="1" applyFill="1" applyBorder="1" applyAlignment="1">
      <alignment horizontal="center"/>
    </xf>
    <xf numFmtId="0" fontId="8" fillId="0" borderId="2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4</xdr:row>
      <xdr:rowOff>85725</xdr:rowOff>
    </xdr:from>
    <xdr:to>
      <xdr:col>12</xdr:col>
      <xdr:colOff>266700</xdr:colOff>
      <xdr:row>8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343650" y="752475"/>
          <a:ext cx="233362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Mensualité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            C0 x t/12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1-(1+t/1)^-n</a:t>
          </a:r>
        </a:p>
      </xdr:txBody>
    </xdr:sp>
    <xdr:clientData/>
  </xdr:twoCellAnchor>
  <xdr:twoCellAnchor>
    <xdr:from>
      <xdr:col>10</xdr:col>
      <xdr:colOff>752475</xdr:colOff>
      <xdr:row>6</xdr:row>
      <xdr:rowOff>47625</xdr:rowOff>
    </xdr:from>
    <xdr:to>
      <xdr:col>12</xdr:col>
      <xdr:colOff>142875</xdr:colOff>
      <xdr:row>6</xdr:row>
      <xdr:rowOff>47625</xdr:rowOff>
    </xdr:to>
    <xdr:sp>
      <xdr:nvSpPr>
        <xdr:cNvPr id="2" name="Connecteur droit 3"/>
        <xdr:cNvSpPr>
          <a:spLocks/>
        </xdr:cNvSpPr>
      </xdr:nvSpPr>
      <xdr:spPr>
        <a:xfrm>
          <a:off x="7620000" y="1066800"/>
          <a:ext cx="933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13</xdr:row>
      <xdr:rowOff>161925</xdr:rowOff>
    </xdr:from>
    <xdr:to>
      <xdr:col>11</xdr:col>
      <xdr:colOff>552450</xdr:colOff>
      <xdr:row>15</xdr:row>
      <xdr:rowOff>142875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6429375" y="2333625"/>
          <a:ext cx="17621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Une base de 364 jours </a:t>
          </a:r>
        </a:p>
      </xdr:txBody>
    </xdr:sp>
    <xdr:clientData/>
  </xdr:twoCellAnchor>
  <xdr:twoCellAnchor>
    <xdr:from>
      <xdr:col>9</xdr:col>
      <xdr:colOff>190500</xdr:colOff>
      <xdr:row>59</xdr:row>
      <xdr:rowOff>95250</xdr:rowOff>
    </xdr:from>
    <xdr:to>
      <xdr:col>12</xdr:col>
      <xdr:colOff>523875</xdr:colOff>
      <xdr:row>63</xdr:row>
      <xdr:rowOff>28575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6286500" y="9591675"/>
          <a:ext cx="264795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RN =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Marge - total charges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externes-charges salariales - taxes- DA- intérêts bancaires </a:t>
          </a:r>
        </a:p>
      </xdr:txBody>
    </xdr:sp>
    <xdr:clientData/>
  </xdr:twoCellAnchor>
  <xdr:twoCellAnchor>
    <xdr:from>
      <xdr:col>9</xdr:col>
      <xdr:colOff>85725</xdr:colOff>
      <xdr:row>81</xdr:row>
      <xdr:rowOff>19050</xdr:rowOff>
    </xdr:from>
    <xdr:to>
      <xdr:col>11</xdr:col>
      <xdr:colOff>714375</xdr:colOff>
      <xdr:row>82</xdr:row>
      <xdr:rowOff>114300</xdr:rowOff>
    </xdr:to>
    <xdr:sp>
      <xdr:nvSpPr>
        <xdr:cNvPr id="5" name="ZoneTexte 6"/>
        <xdr:cNvSpPr txBox="1">
          <a:spLocks noChangeArrowheads="1"/>
        </xdr:cNvSpPr>
      </xdr:nvSpPr>
      <xdr:spPr>
        <a:xfrm>
          <a:off x="6181725" y="13601700"/>
          <a:ext cx="217170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Avec 17 pizzas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en plus par jour </a:t>
          </a:r>
        </a:p>
      </xdr:txBody>
    </xdr:sp>
    <xdr:clientData/>
  </xdr:twoCellAnchor>
  <xdr:twoCellAnchor>
    <xdr:from>
      <xdr:col>9</xdr:col>
      <xdr:colOff>361950</xdr:colOff>
      <xdr:row>148</xdr:row>
      <xdr:rowOff>76200</xdr:rowOff>
    </xdr:from>
    <xdr:to>
      <xdr:col>12</xdr:col>
      <xdr:colOff>238125</xdr:colOff>
      <xdr:row>149</xdr:row>
      <xdr:rowOff>161925</xdr:rowOff>
    </xdr:to>
    <xdr:sp>
      <xdr:nvSpPr>
        <xdr:cNvPr id="6" name="ZoneTexte 7"/>
        <xdr:cNvSpPr txBox="1">
          <a:spLocks noChangeArrowheads="1"/>
        </xdr:cNvSpPr>
      </xdr:nvSpPr>
      <xdr:spPr>
        <a:xfrm>
          <a:off x="6457950" y="25898475"/>
          <a:ext cx="21907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Scénariot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le plus bas pour survivre</a:t>
          </a:r>
        </a:p>
      </xdr:txBody>
    </xdr:sp>
    <xdr:clientData/>
  </xdr:twoCellAnchor>
  <xdr:twoCellAnchor>
    <xdr:from>
      <xdr:col>9</xdr:col>
      <xdr:colOff>304800</xdr:colOff>
      <xdr:row>25</xdr:row>
      <xdr:rowOff>85725</xdr:rowOff>
    </xdr:from>
    <xdr:to>
      <xdr:col>12</xdr:col>
      <xdr:colOff>628650</xdr:colOff>
      <xdr:row>27</xdr:row>
      <xdr:rowOff>133350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6400800" y="4191000"/>
          <a:ext cx="26384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600€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oyer moyen entre 400€ et 750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</a:t>
          </a:r>
        </a:p>
      </xdr:txBody>
    </xdr:sp>
    <xdr:clientData/>
  </xdr:twoCellAnchor>
  <xdr:twoCellAnchor>
    <xdr:from>
      <xdr:col>9</xdr:col>
      <xdr:colOff>209550</xdr:colOff>
      <xdr:row>64</xdr:row>
      <xdr:rowOff>0</xdr:rowOff>
    </xdr:from>
    <xdr:to>
      <xdr:col>12</xdr:col>
      <xdr:colOff>495300</xdr:colOff>
      <xdr:row>65</xdr:row>
      <xdr:rowOff>47625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305550" y="10306050"/>
          <a:ext cx="26003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mois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tabSelected="1" zoomScale="130" zoomScaleNormal="130" zoomScalePageLayoutView="0" workbookViewId="0" topLeftCell="A211">
      <selection activeCell="O64" sqref="O64"/>
    </sheetView>
  </sheetViews>
  <sheetFormatPr defaultColWidth="11.57421875" defaultRowHeight="15"/>
  <cols>
    <col min="1" max="1" width="36.421875" style="2" customWidth="1"/>
    <col min="2" max="2" width="0.71875" style="2" customWidth="1"/>
    <col min="3" max="3" width="0.42578125" style="2" hidden="1" customWidth="1"/>
    <col min="4" max="4" width="16.7109375" style="2" customWidth="1"/>
    <col min="5" max="5" width="0.9921875" style="2" customWidth="1"/>
    <col min="6" max="6" width="16.7109375" style="2" customWidth="1"/>
    <col min="7" max="7" width="0.71875" style="2" customWidth="1"/>
    <col min="8" max="8" width="17.8515625" style="2" customWidth="1"/>
    <col min="9" max="9" width="1.28515625" style="2" customWidth="1"/>
    <col min="10" max="16384" width="11.57421875" style="2" customWidth="1"/>
  </cols>
  <sheetData>
    <row r="1" spans="1:10" ht="14.25" thickBot="1">
      <c r="A1" s="4" t="s">
        <v>0</v>
      </c>
      <c r="B1" s="5"/>
      <c r="C1" s="6"/>
      <c r="D1" s="7" t="s">
        <v>63</v>
      </c>
      <c r="E1" s="8"/>
      <c r="F1" s="9"/>
      <c r="G1" s="10"/>
      <c r="H1" s="11"/>
      <c r="I1" s="1"/>
      <c r="J1" s="1"/>
    </row>
    <row r="2" spans="1:10" ht="12.75">
      <c r="A2" s="12"/>
      <c r="B2" s="13"/>
      <c r="C2" s="13"/>
      <c r="D2" s="14"/>
      <c r="E2" s="14"/>
      <c r="F2" s="14"/>
      <c r="G2" s="14"/>
      <c r="H2" s="15"/>
      <c r="I2" s="1"/>
      <c r="J2" s="1"/>
    </row>
    <row r="3" spans="1:10" ht="12.75">
      <c r="A3" s="16" t="s">
        <v>1</v>
      </c>
      <c r="B3" s="17"/>
      <c r="C3" s="17"/>
      <c r="D3" s="18" t="s">
        <v>2</v>
      </c>
      <c r="E3" s="19"/>
      <c r="F3" s="20">
        <v>96900</v>
      </c>
      <c r="G3" s="14"/>
      <c r="H3" s="15"/>
      <c r="I3" s="1"/>
      <c r="J3" s="1"/>
    </row>
    <row r="4" spans="1:10" ht="12.75">
      <c r="A4" s="21"/>
      <c r="B4" s="22"/>
      <c r="C4" s="22"/>
      <c r="D4" s="22" t="s">
        <v>3</v>
      </c>
      <c r="E4" s="23"/>
      <c r="F4" s="24">
        <v>12000</v>
      </c>
      <c r="G4" s="14"/>
      <c r="H4" s="15"/>
      <c r="I4" s="1"/>
      <c r="J4" s="1"/>
    </row>
    <row r="5" spans="1:13" ht="15">
      <c r="A5" s="25"/>
      <c r="B5" s="26"/>
      <c r="C5" s="26"/>
      <c r="D5" s="27" t="s">
        <v>4</v>
      </c>
      <c r="E5" s="28"/>
      <c r="F5" s="29">
        <f>SUM(F3:F4)</f>
        <v>108900</v>
      </c>
      <c r="G5" s="14"/>
      <c r="H5" s="15"/>
      <c r="I5" s="1"/>
      <c r="J5" s="1"/>
      <c r="M5"/>
    </row>
    <row r="6" spans="1:10" ht="12.75">
      <c r="A6" s="21"/>
      <c r="B6" s="22"/>
      <c r="C6" s="22"/>
      <c r="D6" s="30"/>
      <c r="E6" s="31"/>
      <c r="F6" s="31"/>
      <c r="G6" s="14"/>
      <c r="H6" s="15"/>
      <c r="I6" s="1"/>
      <c r="J6" s="1"/>
    </row>
    <row r="7" spans="1:10" ht="12.75">
      <c r="A7" s="147" t="s">
        <v>65</v>
      </c>
      <c r="B7" s="33"/>
      <c r="C7" s="33"/>
      <c r="D7" s="34" t="s">
        <v>5</v>
      </c>
      <c r="E7" s="35"/>
      <c r="F7" s="35">
        <f>F5-25000</f>
        <v>83900</v>
      </c>
      <c r="G7" s="36" t="s">
        <v>64</v>
      </c>
      <c r="H7" s="37"/>
      <c r="I7" s="1"/>
      <c r="J7" s="1"/>
    </row>
    <row r="8" spans="1:10" ht="12.75">
      <c r="A8" s="38"/>
      <c r="B8" s="33"/>
      <c r="C8" s="33"/>
      <c r="D8" s="30"/>
      <c r="E8" s="31"/>
      <c r="F8" s="31"/>
      <c r="G8" s="22"/>
      <c r="H8" s="15"/>
      <c r="I8" s="1"/>
      <c r="J8" s="1"/>
    </row>
    <row r="9" spans="1:10" ht="12.75">
      <c r="A9" s="38"/>
      <c r="B9" s="33"/>
      <c r="C9" s="33"/>
      <c r="D9" s="34" t="s">
        <v>6</v>
      </c>
      <c r="E9" s="35"/>
      <c r="F9" s="39">
        <v>1089</v>
      </c>
      <c r="G9" s="22"/>
      <c r="H9" s="15"/>
      <c r="I9" s="1"/>
      <c r="J9" s="1"/>
    </row>
    <row r="10" spans="1:10" ht="12.75">
      <c r="A10" s="21"/>
      <c r="B10" s="14"/>
      <c r="C10" s="14"/>
      <c r="D10" s="14"/>
      <c r="E10" s="14"/>
      <c r="F10" s="14"/>
      <c r="G10" s="14"/>
      <c r="H10" s="15"/>
      <c r="I10" s="1"/>
      <c r="J10" s="1"/>
    </row>
    <row r="11" spans="1:10" ht="13.5">
      <c r="A11" s="40" t="s">
        <v>7</v>
      </c>
      <c r="B11" s="41"/>
      <c r="C11" s="41"/>
      <c r="D11" s="41"/>
      <c r="E11" s="41"/>
      <c r="F11" s="41"/>
      <c r="G11" s="42"/>
      <c r="H11" s="37"/>
      <c r="I11" s="1"/>
      <c r="J11" s="1"/>
    </row>
    <row r="12" spans="1:10" ht="12.75">
      <c r="A12" s="43"/>
      <c r="B12" s="44"/>
      <c r="C12" s="44"/>
      <c r="D12" s="44"/>
      <c r="E12" s="44"/>
      <c r="F12" s="44"/>
      <c r="G12" s="44"/>
      <c r="H12" s="45"/>
      <c r="I12" s="1"/>
      <c r="J12" s="1"/>
    </row>
    <row r="13" spans="1:10" ht="13.5" thickBot="1">
      <c r="A13" s="38"/>
      <c r="B13" s="22"/>
      <c r="C13" s="22"/>
      <c r="D13" s="22"/>
      <c r="E13" s="46"/>
      <c r="F13" s="46"/>
      <c r="G13" s="22"/>
      <c r="H13" s="47" t="s">
        <v>8</v>
      </c>
      <c r="I13" s="1"/>
      <c r="J13" s="1"/>
    </row>
    <row r="14" spans="1:10" ht="13.5" thickBot="1">
      <c r="A14" s="38"/>
      <c r="B14" s="22"/>
      <c r="C14" s="22"/>
      <c r="D14" s="48"/>
      <c r="E14" s="46"/>
      <c r="F14" s="49" t="s">
        <v>9</v>
      </c>
      <c r="G14" s="22"/>
      <c r="H14" s="50" t="s">
        <v>10</v>
      </c>
      <c r="I14" s="1"/>
      <c r="J14" s="1"/>
    </row>
    <row r="15" spans="1:10" ht="13.5" thickBot="1">
      <c r="A15" s="51" t="s">
        <v>11</v>
      </c>
      <c r="B15" s="22"/>
      <c r="C15" s="22"/>
      <c r="D15" s="52">
        <v>48</v>
      </c>
      <c r="E15" s="46"/>
      <c r="F15" s="53">
        <v>48</v>
      </c>
      <c r="G15" s="22"/>
      <c r="H15" s="54">
        <v>9.65</v>
      </c>
      <c r="I15" s="1"/>
      <c r="J15" s="1"/>
    </row>
    <row r="16" spans="1:10" ht="12.75">
      <c r="A16" s="38"/>
      <c r="B16" s="22"/>
      <c r="C16" s="22"/>
      <c r="D16" s="55"/>
      <c r="E16" s="46"/>
      <c r="F16" s="46"/>
      <c r="G16" s="22"/>
      <c r="H16" s="56"/>
      <c r="I16" s="1"/>
      <c r="J16" s="1"/>
    </row>
    <row r="17" spans="1:10" ht="15">
      <c r="A17" s="51" t="s">
        <v>12</v>
      </c>
      <c r="B17" s="57"/>
      <c r="C17" s="57"/>
      <c r="D17" s="58">
        <f>D15*H15*364</f>
        <v>168604.80000000002</v>
      </c>
      <c r="E17" s="59"/>
      <c r="F17" s="60" t="s">
        <v>13</v>
      </c>
      <c r="G17" s="61"/>
      <c r="H17" s="62">
        <f>D17/12</f>
        <v>14050.400000000001</v>
      </c>
      <c r="I17" s="1"/>
      <c r="J17" s="1"/>
    </row>
    <row r="18" spans="1:10" ht="13.5" thickBot="1">
      <c r="A18" s="63"/>
      <c r="B18" s="57"/>
      <c r="C18" s="57"/>
      <c r="D18" s="64"/>
      <c r="E18" s="59"/>
      <c r="F18" s="59"/>
      <c r="G18" s="22"/>
      <c r="H18" s="56"/>
      <c r="I18" s="1"/>
      <c r="J18" s="1"/>
    </row>
    <row r="19" spans="1:10" ht="12.75">
      <c r="A19" s="63"/>
      <c r="B19" s="57"/>
      <c r="C19" s="57"/>
      <c r="D19" s="65" t="s">
        <v>14</v>
      </c>
      <c r="E19" s="59"/>
      <c r="F19" s="65" t="s">
        <v>15</v>
      </c>
      <c r="G19" s="22"/>
      <c r="H19" s="65" t="s">
        <v>16</v>
      </c>
      <c r="I19" s="1"/>
      <c r="J19" s="1"/>
    </row>
    <row r="20" spans="1:10" ht="12.75">
      <c r="A20" s="63"/>
      <c r="B20" s="57"/>
      <c r="C20" s="57"/>
      <c r="D20" s="66" t="s">
        <v>17</v>
      </c>
      <c r="E20" s="59"/>
      <c r="F20" s="66" t="s">
        <v>18</v>
      </c>
      <c r="G20" s="22"/>
      <c r="H20" s="66" t="s">
        <v>19</v>
      </c>
      <c r="I20" s="1"/>
      <c r="J20" s="1"/>
    </row>
    <row r="21" spans="1:10" ht="12.75">
      <c r="A21" s="38"/>
      <c r="B21" s="22"/>
      <c r="C21" s="22"/>
      <c r="D21" s="66" t="s">
        <v>20</v>
      </c>
      <c r="E21" s="46"/>
      <c r="F21" s="66" t="s">
        <v>21</v>
      </c>
      <c r="G21" s="22"/>
      <c r="H21" s="66" t="s">
        <v>22</v>
      </c>
      <c r="I21" s="1"/>
      <c r="J21" s="1"/>
    </row>
    <row r="22" spans="1:10" ht="12.75">
      <c r="A22" s="38"/>
      <c r="B22" s="22"/>
      <c r="C22" s="22"/>
      <c r="D22" s="67"/>
      <c r="E22" s="46"/>
      <c r="F22" s="67"/>
      <c r="G22" s="22"/>
      <c r="H22" s="66" t="s">
        <v>23</v>
      </c>
      <c r="I22" s="1"/>
      <c r="J22" s="1"/>
    </row>
    <row r="23" spans="1:10" ht="12.75">
      <c r="A23" s="68" t="s">
        <v>24</v>
      </c>
      <c r="B23" s="36"/>
      <c r="C23" s="69"/>
      <c r="D23" s="70">
        <f>D17*32%</f>
        <v>53953.53600000001</v>
      </c>
      <c r="E23" s="69"/>
      <c r="F23" s="70">
        <f>D17*32%</f>
        <v>53953.53600000001</v>
      </c>
      <c r="G23" s="69"/>
      <c r="H23" s="70">
        <f>D17*32%</f>
        <v>53953.53600000001</v>
      </c>
      <c r="I23" s="1"/>
      <c r="J23" s="1"/>
    </row>
    <row r="24" spans="1:10" ht="6.75" customHeight="1" thickBot="1">
      <c r="A24" s="38"/>
      <c r="B24" s="22"/>
      <c r="C24" s="22"/>
      <c r="D24" s="67"/>
      <c r="E24" s="22"/>
      <c r="F24" s="67"/>
      <c r="G24" s="22"/>
      <c r="H24" s="67"/>
      <c r="I24" s="1"/>
      <c r="J24" s="1"/>
    </row>
    <row r="25" spans="1:10" ht="13.5" thickBot="1">
      <c r="A25" s="71" t="s">
        <v>25</v>
      </c>
      <c r="B25" s="72"/>
      <c r="C25" s="73"/>
      <c r="D25" s="74">
        <f>D17-D23</f>
        <v>114651.26400000001</v>
      </c>
      <c r="E25" s="75"/>
      <c r="F25" s="74">
        <f>D17-F23</f>
        <v>114651.26400000001</v>
      </c>
      <c r="G25" s="75"/>
      <c r="H25" s="74">
        <f>D17-H23</f>
        <v>114651.26400000001</v>
      </c>
      <c r="I25" s="1"/>
      <c r="J25" s="1"/>
    </row>
    <row r="26" spans="1:10" ht="6.75" customHeight="1" thickBot="1">
      <c r="A26" s="63"/>
      <c r="B26" s="76"/>
      <c r="C26" s="57"/>
      <c r="D26" s="77"/>
      <c r="E26" s="22"/>
      <c r="F26" s="77"/>
      <c r="G26" s="22"/>
      <c r="H26" s="77"/>
      <c r="I26" s="1"/>
      <c r="J26" s="1"/>
    </row>
    <row r="27" spans="1:10" ht="12.75">
      <c r="A27" s="78" t="s">
        <v>26</v>
      </c>
      <c r="B27" s="79"/>
      <c r="C27" s="79"/>
      <c r="D27" s="80">
        <v>2400</v>
      </c>
      <c r="E27" s="81"/>
      <c r="F27" s="80">
        <v>2400</v>
      </c>
      <c r="G27" s="81"/>
      <c r="H27" s="80">
        <v>2400</v>
      </c>
      <c r="I27" s="1"/>
      <c r="J27" s="1"/>
    </row>
    <row r="28" spans="1:10" ht="12.75">
      <c r="A28" s="68" t="s">
        <v>67</v>
      </c>
      <c r="B28" s="82"/>
      <c r="C28" s="83"/>
      <c r="D28" s="84">
        <v>600</v>
      </c>
      <c r="E28" s="22"/>
      <c r="F28" s="84">
        <v>600</v>
      </c>
      <c r="G28" s="22"/>
      <c r="H28" s="84">
        <v>600</v>
      </c>
      <c r="I28" s="1"/>
      <c r="J28" s="1"/>
    </row>
    <row r="29" spans="1:10" ht="12.75">
      <c r="A29" s="68" t="s">
        <v>27</v>
      </c>
      <c r="B29" s="82"/>
      <c r="C29" s="83"/>
      <c r="D29" s="84">
        <v>200</v>
      </c>
      <c r="E29" s="22"/>
      <c r="F29" s="84">
        <v>200</v>
      </c>
      <c r="G29" s="22"/>
      <c r="H29" s="84">
        <v>200</v>
      </c>
      <c r="I29" s="1"/>
      <c r="J29" s="1"/>
    </row>
    <row r="30" spans="1:10" ht="12.75">
      <c r="A30" s="68" t="s">
        <v>28</v>
      </c>
      <c r="B30" s="82"/>
      <c r="C30" s="83"/>
      <c r="D30" s="84">
        <v>200</v>
      </c>
      <c r="E30" s="22"/>
      <c r="F30" s="84">
        <v>200</v>
      </c>
      <c r="G30" s="22"/>
      <c r="H30" s="84">
        <v>200</v>
      </c>
      <c r="I30" s="1"/>
      <c r="J30" s="1"/>
    </row>
    <row r="31" spans="1:10" ht="12.75">
      <c r="A31" s="68" t="s">
        <v>29</v>
      </c>
      <c r="B31" s="82"/>
      <c r="C31" s="83"/>
      <c r="D31" s="84">
        <v>300</v>
      </c>
      <c r="E31" s="22"/>
      <c r="F31" s="84">
        <v>300</v>
      </c>
      <c r="G31" s="22"/>
      <c r="H31" s="84">
        <v>300</v>
      </c>
      <c r="I31" s="1"/>
      <c r="J31" s="1"/>
    </row>
    <row r="32" spans="1:10" ht="12.75">
      <c r="A32" s="68" t="s">
        <v>30</v>
      </c>
      <c r="B32" s="82"/>
      <c r="C32" s="83"/>
      <c r="D32" s="84">
        <v>6000</v>
      </c>
      <c r="E32" s="22"/>
      <c r="F32" s="84">
        <v>6000</v>
      </c>
      <c r="G32" s="22"/>
      <c r="H32" s="84">
        <v>6000</v>
      </c>
      <c r="I32" s="1"/>
      <c r="J32" s="1"/>
    </row>
    <row r="33" spans="1:10" ht="12.75">
      <c r="A33" s="68" t="s">
        <v>31</v>
      </c>
      <c r="B33" s="82"/>
      <c r="C33" s="83"/>
      <c r="D33" s="84">
        <v>200</v>
      </c>
      <c r="E33" s="22"/>
      <c r="F33" s="84">
        <v>200</v>
      </c>
      <c r="G33" s="22"/>
      <c r="H33" s="84">
        <v>200</v>
      </c>
      <c r="I33" s="1"/>
      <c r="J33" s="1"/>
    </row>
    <row r="34" spans="1:10" ht="12.75">
      <c r="A34" s="68" t="s">
        <v>32</v>
      </c>
      <c r="B34" s="82"/>
      <c r="C34" s="83"/>
      <c r="D34" s="84">
        <v>750</v>
      </c>
      <c r="E34" s="22"/>
      <c r="F34" s="84">
        <v>750</v>
      </c>
      <c r="G34" s="22"/>
      <c r="H34" s="84">
        <v>750</v>
      </c>
      <c r="I34" s="1"/>
      <c r="J34" s="1"/>
    </row>
    <row r="35" spans="1:10" ht="12.75">
      <c r="A35" s="68" t="s">
        <v>33</v>
      </c>
      <c r="B35" s="82"/>
      <c r="C35" s="83"/>
      <c r="D35" s="84">
        <v>2500</v>
      </c>
      <c r="E35" s="22"/>
      <c r="F35" s="84">
        <v>2500</v>
      </c>
      <c r="G35" s="22"/>
      <c r="H35" s="84">
        <v>2500</v>
      </c>
      <c r="I35" s="1"/>
      <c r="J35" s="1"/>
    </row>
    <row r="36" spans="1:10" ht="12.75">
      <c r="A36" s="68" t="s">
        <v>34</v>
      </c>
      <c r="B36" s="82"/>
      <c r="C36" s="83"/>
      <c r="D36" s="84">
        <v>400</v>
      </c>
      <c r="E36" s="22"/>
      <c r="F36" s="84">
        <v>400</v>
      </c>
      <c r="G36" s="22"/>
      <c r="H36" s="84">
        <v>400</v>
      </c>
      <c r="I36" s="1"/>
      <c r="J36" s="1"/>
    </row>
    <row r="37" spans="1:10" ht="12.75">
      <c r="A37" s="68" t="s">
        <v>35</v>
      </c>
      <c r="B37" s="82"/>
      <c r="C37" s="83"/>
      <c r="D37" s="84">
        <v>900</v>
      </c>
      <c r="E37" s="22"/>
      <c r="F37" s="84">
        <v>900</v>
      </c>
      <c r="G37" s="22"/>
      <c r="H37" s="84">
        <v>900</v>
      </c>
      <c r="I37" s="1"/>
      <c r="J37" s="1"/>
    </row>
    <row r="38" spans="1:10" ht="12.75">
      <c r="A38" s="68" t="s">
        <v>36</v>
      </c>
      <c r="B38" s="82"/>
      <c r="C38" s="83"/>
      <c r="D38" s="84">
        <v>300</v>
      </c>
      <c r="E38" s="22"/>
      <c r="F38" s="84">
        <v>300</v>
      </c>
      <c r="G38" s="22"/>
      <c r="H38" s="84">
        <v>300</v>
      </c>
      <c r="I38" s="1"/>
      <c r="J38" s="1"/>
    </row>
    <row r="39" spans="1:10" ht="12.75">
      <c r="A39" s="68" t="s">
        <v>37</v>
      </c>
      <c r="B39" s="82"/>
      <c r="C39" s="83"/>
      <c r="D39" s="84">
        <v>800</v>
      </c>
      <c r="E39" s="22"/>
      <c r="F39" s="84">
        <v>800</v>
      </c>
      <c r="G39" s="22"/>
      <c r="H39" s="84">
        <v>800</v>
      </c>
      <c r="I39" s="1"/>
      <c r="J39" s="1"/>
    </row>
    <row r="40" spans="1:10" ht="12.75">
      <c r="A40" s="68" t="s">
        <v>38</v>
      </c>
      <c r="B40" s="82"/>
      <c r="C40" s="83"/>
      <c r="D40" s="84">
        <v>300</v>
      </c>
      <c r="E40" s="22"/>
      <c r="F40" s="84">
        <v>300</v>
      </c>
      <c r="G40" s="22"/>
      <c r="H40" s="84">
        <v>300</v>
      </c>
      <c r="I40" s="1"/>
      <c r="J40" s="1"/>
    </row>
    <row r="41" spans="1:10" ht="12.75">
      <c r="A41" s="68" t="s">
        <v>39</v>
      </c>
      <c r="B41" s="82"/>
      <c r="C41" s="83"/>
      <c r="D41" s="70">
        <f>(D17*17%)*3.5%</f>
        <v>1003.1985600000003</v>
      </c>
      <c r="E41" s="22"/>
      <c r="F41" s="70">
        <f>(D17*17%)*3.5%</f>
        <v>1003.1985600000003</v>
      </c>
      <c r="G41" s="22"/>
      <c r="H41" s="70">
        <f>(D17*17%)*3.5%</f>
        <v>1003.1985600000003</v>
      </c>
      <c r="I41" s="1"/>
      <c r="J41" s="1"/>
    </row>
    <row r="42" spans="1:10" ht="13.5" thickBot="1">
      <c r="A42" s="85" t="s">
        <v>40</v>
      </c>
      <c r="B42" s="86"/>
      <c r="C42" s="87"/>
      <c r="D42" s="88">
        <f>D17*0.36%</f>
        <v>606.9772800000001</v>
      </c>
      <c r="E42" s="89"/>
      <c r="F42" s="88">
        <f>D17*0.36%</f>
        <v>606.9772800000001</v>
      </c>
      <c r="G42" s="89"/>
      <c r="H42" s="88">
        <f>D17*0.36%</f>
        <v>606.9772800000001</v>
      </c>
      <c r="I42" s="1"/>
      <c r="J42" s="1"/>
    </row>
    <row r="43" spans="1:14" ht="15.75" thickBot="1">
      <c r="A43" s="90" t="s">
        <v>41</v>
      </c>
      <c r="B43" s="91"/>
      <c r="C43" s="92"/>
      <c r="D43" s="93">
        <f>SUM(D27:D42)</f>
        <v>17460.17584</v>
      </c>
      <c r="E43" s="94"/>
      <c r="F43" s="93">
        <f>SUM(F27:F42)</f>
        <v>17460.17584</v>
      </c>
      <c r="G43" s="94"/>
      <c r="H43" s="93">
        <f>SUM(H27:H42)</f>
        <v>17460.17584</v>
      </c>
      <c r="I43" s="1"/>
      <c r="J43" s="1"/>
      <c r="N43"/>
    </row>
    <row r="44" spans="1:10" ht="6.75" customHeight="1" thickBot="1">
      <c r="A44" s="38"/>
      <c r="B44" s="22"/>
      <c r="C44" s="22"/>
      <c r="D44" s="67"/>
      <c r="E44" s="22"/>
      <c r="F44" s="67"/>
      <c r="G44" s="22"/>
      <c r="H44" s="67"/>
      <c r="I44" s="1"/>
      <c r="J44" s="1"/>
    </row>
    <row r="45" spans="1:10" ht="15" customHeight="1" thickBot="1">
      <c r="A45" s="95" t="s">
        <v>42</v>
      </c>
      <c r="B45" s="96"/>
      <c r="C45" s="96"/>
      <c r="D45" s="97">
        <v>45000</v>
      </c>
      <c r="E45" s="96"/>
      <c r="F45" s="97">
        <v>30000</v>
      </c>
      <c r="G45" s="96"/>
      <c r="H45" s="97">
        <v>20000</v>
      </c>
      <c r="I45" s="1"/>
      <c r="J45" s="1"/>
    </row>
    <row r="46" spans="1:10" ht="12.75">
      <c r="A46" s="98" t="s">
        <v>43</v>
      </c>
      <c r="B46" s="99"/>
      <c r="C46" s="100"/>
      <c r="D46" s="101">
        <f>((10*14)*52)+((D17*18%)*3%)</f>
        <v>8190.46592</v>
      </c>
      <c r="E46" s="100"/>
      <c r="F46" s="101">
        <f>((10*35)*52)+((D17*90%)*3%)</f>
        <v>22752.3296</v>
      </c>
      <c r="G46" s="100"/>
      <c r="H46" s="101">
        <f>(D46+F46)*1.1</f>
        <v>34037.075072</v>
      </c>
      <c r="I46" s="1"/>
      <c r="J46" s="1"/>
    </row>
    <row r="47" spans="1:10" ht="12.75">
      <c r="A47" s="102" t="s">
        <v>44</v>
      </c>
      <c r="B47" s="103"/>
      <c r="C47" s="22"/>
      <c r="D47" s="104">
        <f>(7.5*10)*52</f>
        <v>3900</v>
      </c>
      <c r="E47" s="22"/>
      <c r="F47" s="104">
        <f>(7.5*10)*52</f>
        <v>3900</v>
      </c>
      <c r="G47" s="22"/>
      <c r="H47" s="104">
        <f>(7.5*10)*52</f>
        <v>3900</v>
      </c>
      <c r="I47" s="1"/>
      <c r="J47" s="1"/>
    </row>
    <row r="48" spans="1:12" ht="15">
      <c r="A48" s="68" t="s">
        <v>45</v>
      </c>
      <c r="B48" s="82"/>
      <c r="C48" s="22"/>
      <c r="D48" s="105">
        <f>IF(D49=0,(D45*45%),(37500*45%))</f>
        <v>16875</v>
      </c>
      <c r="E48" s="22"/>
      <c r="F48" s="105">
        <f>IF(F49=0,(F45*45%),(37500*45%))</f>
        <v>13500</v>
      </c>
      <c r="G48" s="22"/>
      <c r="H48" s="105">
        <f>IF(H49=0,(H45*45%),(37500*45%))</f>
        <v>9000</v>
      </c>
      <c r="I48" s="1"/>
      <c r="J48" s="1"/>
      <c r="L48"/>
    </row>
    <row r="49" spans="1:10" ht="12.75">
      <c r="A49" s="68" t="s">
        <v>46</v>
      </c>
      <c r="B49" s="82"/>
      <c r="C49" s="22"/>
      <c r="D49" s="105">
        <f>IF((D45&gt;37500),(D45-37500)*27%,0)</f>
        <v>2025.0000000000002</v>
      </c>
      <c r="E49" s="22"/>
      <c r="F49" s="105">
        <f>IF((F45&gt;37500),(F45-37500)*27%,0)</f>
        <v>0</v>
      </c>
      <c r="G49" s="22"/>
      <c r="H49" s="105">
        <f>IF((H45&gt;37500),(H45-37500)*27%,0)</f>
        <v>0</v>
      </c>
      <c r="I49" s="1"/>
      <c r="J49" s="1"/>
    </row>
    <row r="50" spans="1:10" ht="13.5" thickBot="1">
      <c r="A50" s="68" t="s">
        <v>47</v>
      </c>
      <c r="B50" s="82"/>
      <c r="C50" s="22"/>
      <c r="D50" s="106">
        <f>((D47+D46)*40%)</f>
        <v>4836.186368</v>
      </c>
      <c r="E50" s="22"/>
      <c r="F50" s="106">
        <f>((F47+F46)*40%)</f>
        <v>10660.931840000001</v>
      </c>
      <c r="G50" s="22"/>
      <c r="H50" s="106">
        <f>((H47+H46)*40%)</f>
        <v>15174.830028800001</v>
      </c>
      <c r="I50" s="1"/>
      <c r="J50" s="1"/>
    </row>
    <row r="51" spans="1:10" ht="13.5" thickBot="1">
      <c r="A51" s="90" t="s">
        <v>48</v>
      </c>
      <c r="B51" s="91"/>
      <c r="C51" s="94"/>
      <c r="D51" s="93">
        <f>SUM(D45:D50)</f>
        <v>80826.652288</v>
      </c>
      <c r="E51" s="94"/>
      <c r="F51" s="93">
        <f>SUM(F45:F50)</f>
        <v>80813.26144</v>
      </c>
      <c r="G51" s="94"/>
      <c r="H51" s="93">
        <f>SUM(H45:H50)</f>
        <v>82111.90510080001</v>
      </c>
      <c r="I51" s="1"/>
      <c r="J51" s="1"/>
    </row>
    <row r="52" spans="1:10" ht="12.75">
      <c r="A52" s="107"/>
      <c r="B52" s="22"/>
      <c r="C52" s="22"/>
      <c r="D52" s="67"/>
      <c r="E52" s="22"/>
      <c r="F52" s="67"/>
      <c r="G52" s="22"/>
      <c r="H52" s="67"/>
      <c r="I52" s="1"/>
      <c r="J52" s="1"/>
    </row>
    <row r="53" spans="1:10" ht="12.75">
      <c r="A53" s="68" t="s">
        <v>49</v>
      </c>
      <c r="B53" s="82"/>
      <c r="C53" s="22"/>
      <c r="D53" s="70">
        <v>144</v>
      </c>
      <c r="E53" s="22"/>
      <c r="F53" s="70">
        <v>144</v>
      </c>
      <c r="G53" s="22"/>
      <c r="H53" s="70">
        <v>144</v>
      </c>
      <c r="I53" s="1"/>
      <c r="J53" s="1"/>
    </row>
    <row r="54" spans="1:12" ht="15">
      <c r="A54" s="68" t="s">
        <v>50</v>
      </c>
      <c r="B54" s="82"/>
      <c r="C54" s="22"/>
      <c r="D54" s="70">
        <v>100</v>
      </c>
      <c r="E54" s="22"/>
      <c r="F54" s="70">
        <v>100</v>
      </c>
      <c r="G54" s="22"/>
      <c r="H54" s="70">
        <v>100</v>
      </c>
      <c r="I54" s="1"/>
      <c r="J54" s="1"/>
      <c r="L54"/>
    </row>
    <row r="55" spans="1:10" ht="13.5" thickBot="1">
      <c r="A55" s="68" t="s">
        <v>51</v>
      </c>
      <c r="B55" s="82"/>
      <c r="C55" s="57"/>
      <c r="D55" s="106">
        <v>640</v>
      </c>
      <c r="E55" s="22"/>
      <c r="F55" s="106">
        <v>640</v>
      </c>
      <c r="G55" s="22"/>
      <c r="H55" s="106">
        <v>640</v>
      </c>
      <c r="I55" s="1"/>
      <c r="J55" s="1"/>
    </row>
    <row r="56" spans="1:10" ht="13.5" thickBot="1">
      <c r="A56" s="90" t="s">
        <v>52</v>
      </c>
      <c r="B56" s="91"/>
      <c r="C56" s="94"/>
      <c r="D56" s="93">
        <f>SUM(D53:D55)</f>
        <v>884</v>
      </c>
      <c r="E56" s="94"/>
      <c r="F56" s="93">
        <f>SUM(F53:F55)</f>
        <v>884</v>
      </c>
      <c r="G56" s="94"/>
      <c r="H56" s="93">
        <f>SUM(H53:H55)</f>
        <v>884</v>
      </c>
      <c r="I56" s="1"/>
      <c r="J56" s="1"/>
    </row>
    <row r="57" spans="1:10" ht="6.75" customHeight="1" thickBot="1">
      <c r="A57" s="68"/>
      <c r="B57" s="82"/>
      <c r="C57" s="22"/>
      <c r="D57" s="77"/>
      <c r="E57" s="22"/>
      <c r="F57" s="77"/>
      <c r="G57" s="22"/>
      <c r="H57" s="77"/>
      <c r="I57" s="1"/>
      <c r="J57" s="1"/>
    </row>
    <row r="58" spans="1:10" ht="13.5" thickBot="1">
      <c r="A58" s="90" t="s">
        <v>53</v>
      </c>
      <c r="B58" s="91"/>
      <c r="C58" s="94"/>
      <c r="D58" s="93">
        <v>10890</v>
      </c>
      <c r="E58" s="94"/>
      <c r="F58" s="93">
        <v>10890</v>
      </c>
      <c r="G58" s="94"/>
      <c r="H58" s="93">
        <v>10890</v>
      </c>
      <c r="I58" s="1"/>
      <c r="J58" s="1"/>
    </row>
    <row r="59" spans="1:10" ht="7.5" customHeight="1" thickBot="1">
      <c r="A59" s="68"/>
      <c r="B59" s="82"/>
      <c r="C59" s="22"/>
      <c r="D59" s="77"/>
      <c r="E59" s="22"/>
      <c r="F59" s="77"/>
      <c r="G59" s="22"/>
      <c r="H59" s="77"/>
      <c r="I59" s="1"/>
      <c r="J59" s="1"/>
    </row>
    <row r="60" spans="1:10" ht="14.25" customHeight="1" thickBot="1">
      <c r="A60" s="90" t="s">
        <v>54</v>
      </c>
      <c r="B60" s="91"/>
      <c r="C60" s="108"/>
      <c r="D60" s="109">
        <v>1636.42</v>
      </c>
      <c r="E60" s="108"/>
      <c r="F60" s="109">
        <v>1636.42</v>
      </c>
      <c r="G60" s="108"/>
      <c r="H60" s="109">
        <v>1636.42</v>
      </c>
      <c r="I60" s="1"/>
      <c r="J60" s="1"/>
    </row>
    <row r="61" spans="1:10" ht="6.75" customHeight="1" thickBot="1">
      <c r="A61" s="110"/>
      <c r="B61" s="22"/>
      <c r="C61" s="22"/>
      <c r="D61" s="67"/>
      <c r="E61" s="22"/>
      <c r="F61" s="67"/>
      <c r="G61" s="22"/>
      <c r="H61" s="67"/>
      <c r="I61" s="1"/>
      <c r="J61" s="1"/>
    </row>
    <row r="62" spans="1:10" ht="14.25" thickBot="1" thickTop="1">
      <c r="A62" s="111" t="s">
        <v>55</v>
      </c>
      <c r="B62" s="112"/>
      <c r="C62" s="113"/>
      <c r="D62" s="114">
        <f>D25-(D43+D51+D56+D58+D60)</f>
        <v>2954.015872000018</v>
      </c>
      <c r="E62" s="115"/>
      <c r="F62" s="114">
        <f>F25-(F43+F51+F56+F58+F60)</f>
        <v>2967.4067200000136</v>
      </c>
      <c r="G62" s="115"/>
      <c r="H62" s="114">
        <f>H25-(H43+H51+H56+H58+H60)</f>
        <v>1668.763059200006</v>
      </c>
      <c r="I62" s="1"/>
      <c r="J62" s="1"/>
    </row>
    <row r="63" spans="1:10" ht="15" customHeight="1" thickTop="1">
      <c r="A63" s="116" t="s">
        <v>56</v>
      </c>
      <c r="B63" s="117"/>
      <c r="C63" s="118"/>
      <c r="D63" s="119">
        <f>IF(D64=0,(D62*0.15),(38120*0.15))</f>
        <v>443.1023808000027</v>
      </c>
      <c r="E63" s="120"/>
      <c r="F63" s="119">
        <f>IF(F64=0,(F62*0.15),(38120*0.15))</f>
        <v>445.111008000002</v>
      </c>
      <c r="G63" s="119">
        <f>IF(G64=0,(G62*0.15),(38120*0.15))</f>
        <v>0</v>
      </c>
      <c r="H63" s="119">
        <f>IF(H64=0,(H62*0.15),(38120*0.15))</f>
        <v>250.31445888000087</v>
      </c>
      <c r="I63" s="1"/>
      <c r="J63" s="1"/>
    </row>
    <row r="64" spans="1:10" ht="13.5" customHeight="1" thickBot="1">
      <c r="A64" s="121" t="s">
        <v>57</v>
      </c>
      <c r="B64" s="122"/>
      <c r="C64" s="118"/>
      <c r="D64" s="123">
        <f>IF((D62&gt;38120),(D62-38120)/3,0)</f>
        <v>0</v>
      </c>
      <c r="E64" s="124"/>
      <c r="F64" s="123">
        <f>IF((F62&gt;38120),(F62-38120)/3,0)</f>
        <v>0</v>
      </c>
      <c r="G64" s="125">
        <f>IF((G62&gt;38120),(G62-38120)/3,0)</f>
        <v>0</v>
      </c>
      <c r="H64" s="123">
        <f>IF((H62&gt;38120),(H62-38120)/3,0)</f>
        <v>0</v>
      </c>
      <c r="I64" s="1"/>
      <c r="J64" s="1"/>
    </row>
    <row r="65" spans="1:10" ht="14.25" thickBot="1" thickTop="1">
      <c r="A65" s="126" t="s">
        <v>58</v>
      </c>
      <c r="B65" s="127"/>
      <c r="C65" s="128"/>
      <c r="D65" s="129">
        <f>D62-(D63+D64)</f>
        <v>2510.9134912000154</v>
      </c>
      <c r="E65" s="130"/>
      <c r="F65" s="129">
        <f>F62-F63</f>
        <v>2522.2957120000115</v>
      </c>
      <c r="G65" s="131"/>
      <c r="H65" s="129">
        <f>H62-H63</f>
        <v>1418.448600320005</v>
      </c>
      <c r="I65" s="1"/>
      <c r="J65" s="1"/>
    </row>
    <row r="66" spans="1:256" ht="15.75" thickTop="1">
      <c r="A66" s="132"/>
      <c r="B66" s="132"/>
      <c r="C66" s="132"/>
      <c r="D66" s="132"/>
      <c r="E66" s="132"/>
      <c r="F66" s="132"/>
      <c r="G66" s="132"/>
      <c r="H66" s="13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0" ht="15.75" thickBot="1">
      <c r="A67" s="132"/>
      <c r="B67" s="132"/>
      <c r="C67" s="132"/>
      <c r="D67" s="132"/>
      <c r="E67" s="132"/>
      <c r="F67" s="132"/>
      <c r="G67" s="132"/>
      <c r="H67" s="132"/>
      <c r="I67"/>
      <c r="J67" s="1"/>
    </row>
    <row r="68" spans="1:10" ht="15.75" thickBot="1">
      <c r="A68" s="133" t="s">
        <v>60</v>
      </c>
      <c r="B68" s="5"/>
      <c r="C68" s="6"/>
      <c r="D68" s="7" t="s">
        <v>59</v>
      </c>
      <c r="E68" s="8"/>
      <c r="F68" s="9"/>
      <c r="G68" s="10"/>
      <c r="H68" s="11"/>
      <c r="I68"/>
      <c r="J68" s="1"/>
    </row>
    <row r="69" spans="1:10" ht="15">
      <c r="A69" s="12"/>
      <c r="B69" s="13"/>
      <c r="C69" s="13"/>
      <c r="D69" s="14"/>
      <c r="E69" s="14"/>
      <c r="F69" s="14"/>
      <c r="G69" s="14"/>
      <c r="H69" s="15"/>
      <c r="I69"/>
      <c r="J69" s="1"/>
    </row>
    <row r="70" spans="1:10" ht="15">
      <c r="A70" s="16" t="s">
        <v>1</v>
      </c>
      <c r="B70" s="17"/>
      <c r="C70" s="17"/>
      <c r="D70" s="18" t="s">
        <v>2</v>
      </c>
      <c r="E70" s="19"/>
      <c r="F70" s="20">
        <v>96900</v>
      </c>
      <c r="G70" s="14"/>
      <c r="H70" s="15"/>
      <c r="I70"/>
      <c r="J70" s="1"/>
    </row>
    <row r="71" spans="1:10" ht="15">
      <c r="A71" s="21"/>
      <c r="B71" s="22"/>
      <c r="C71" s="22"/>
      <c r="D71" s="22" t="s">
        <v>3</v>
      </c>
      <c r="E71" s="23"/>
      <c r="F71" s="24">
        <v>12000</v>
      </c>
      <c r="G71" s="14"/>
      <c r="H71" s="15"/>
      <c r="I71"/>
      <c r="J71" s="1"/>
    </row>
    <row r="72" spans="1:10" ht="15">
      <c r="A72" s="25"/>
      <c r="B72" s="26"/>
      <c r="C72" s="26"/>
      <c r="D72" s="27" t="s">
        <v>4</v>
      </c>
      <c r="E72" s="28"/>
      <c r="F72" s="29">
        <f>SUM(F70:F71)</f>
        <v>108900</v>
      </c>
      <c r="G72" s="14"/>
      <c r="H72" s="15"/>
      <c r="I72"/>
      <c r="J72" s="1"/>
    </row>
    <row r="73" spans="1:14" ht="15">
      <c r="A73" s="21"/>
      <c r="B73" s="22"/>
      <c r="C73" s="22"/>
      <c r="D73" s="30"/>
      <c r="E73" s="31"/>
      <c r="F73" s="31"/>
      <c r="G73" s="14"/>
      <c r="H73" s="15"/>
      <c r="I73"/>
      <c r="J73" s="1"/>
      <c r="N73"/>
    </row>
    <row r="74" spans="1:10" ht="15">
      <c r="A74" s="32" t="s">
        <v>66</v>
      </c>
      <c r="B74" s="33"/>
      <c r="C74" s="33"/>
      <c r="D74" s="34" t="s">
        <v>5</v>
      </c>
      <c r="E74" s="35"/>
      <c r="F74" s="35">
        <f>F72-25000</f>
        <v>83900</v>
      </c>
      <c r="G74" s="36" t="s">
        <v>64</v>
      </c>
      <c r="H74" s="37"/>
      <c r="I74"/>
      <c r="J74" s="1"/>
    </row>
    <row r="75" spans="1:10" ht="15">
      <c r="A75" s="38"/>
      <c r="B75" s="33"/>
      <c r="C75" s="33"/>
      <c r="D75" s="30"/>
      <c r="E75" s="31"/>
      <c r="F75" s="31"/>
      <c r="G75" s="22"/>
      <c r="H75" s="15"/>
      <c r="I75"/>
      <c r="J75" s="1"/>
    </row>
    <row r="76" spans="1:10" ht="15">
      <c r="A76" s="38"/>
      <c r="B76" s="33"/>
      <c r="C76" s="33"/>
      <c r="D76" s="34" t="s">
        <v>6</v>
      </c>
      <c r="E76" s="35"/>
      <c r="F76" s="39">
        <v>1089</v>
      </c>
      <c r="G76" s="22"/>
      <c r="H76" s="15"/>
      <c r="I76"/>
      <c r="J76" s="1"/>
    </row>
    <row r="77" spans="1:10" ht="15">
      <c r="A77" s="21"/>
      <c r="B77" s="14"/>
      <c r="C77" s="14"/>
      <c r="D77" s="14"/>
      <c r="E77" s="14"/>
      <c r="F77" s="14"/>
      <c r="G77" s="14"/>
      <c r="H77" s="15"/>
      <c r="I77"/>
      <c r="J77" s="1"/>
    </row>
    <row r="78" spans="1:10" ht="15">
      <c r="A78" s="40" t="s">
        <v>7</v>
      </c>
      <c r="B78" s="41"/>
      <c r="C78" s="41"/>
      <c r="D78" s="41"/>
      <c r="E78" s="41"/>
      <c r="F78" s="41"/>
      <c r="G78" s="42"/>
      <c r="H78" s="37"/>
      <c r="I78"/>
      <c r="J78" s="1"/>
    </row>
    <row r="79" spans="1:10" ht="15">
      <c r="A79" s="43"/>
      <c r="B79" s="44"/>
      <c r="C79" s="44"/>
      <c r="D79" s="44"/>
      <c r="E79" s="44"/>
      <c r="F79" s="44"/>
      <c r="G79" s="44"/>
      <c r="H79" s="45"/>
      <c r="I79"/>
      <c r="J79" s="1"/>
    </row>
    <row r="80" spans="1:10" ht="15.75" thickBot="1">
      <c r="A80" s="38"/>
      <c r="B80" s="22"/>
      <c r="C80" s="22"/>
      <c r="D80" s="22"/>
      <c r="E80" s="46"/>
      <c r="F80" s="46"/>
      <c r="G80" s="22"/>
      <c r="H80" s="47" t="s">
        <v>8</v>
      </c>
      <c r="I80"/>
      <c r="J80" s="1"/>
    </row>
    <row r="81" spans="1:10" ht="15.75" thickBot="1">
      <c r="A81" s="38"/>
      <c r="B81" s="22"/>
      <c r="C81" s="22"/>
      <c r="D81" s="48"/>
      <c r="E81" s="46"/>
      <c r="F81" s="49" t="s">
        <v>9</v>
      </c>
      <c r="G81" s="22"/>
      <c r="H81" s="50" t="s">
        <v>10</v>
      </c>
      <c r="I81"/>
      <c r="J81" s="1"/>
    </row>
    <row r="82" spans="1:10" ht="15.75" thickBot="1">
      <c r="A82" s="51" t="s">
        <v>11</v>
      </c>
      <c r="B82" s="22"/>
      <c r="C82" s="22"/>
      <c r="D82" s="52">
        <v>65</v>
      </c>
      <c r="E82" s="46"/>
      <c r="F82" s="53">
        <v>48</v>
      </c>
      <c r="G82" s="22"/>
      <c r="H82" s="54">
        <v>9.65</v>
      </c>
      <c r="I82"/>
      <c r="J82" s="1"/>
    </row>
    <row r="83" spans="1:10" ht="15">
      <c r="A83" s="38"/>
      <c r="B83" s="22"/>
      <c r="C83" s="22"/>
      <c r="D83" s="55"/>
      <c r="E83" s="46"/>
      <c r="F83" s="46"/>
      <c r="G83" s="22"/>
      <c r="H83" s="56"/>
      <c r="I83"/>
      <c r="J83" s="1"/>
    </row>
    <row r="84" spans="1:10" ht="15">
      <c r="A84" s="51" t="s">
        <v>12</v>
      </c>
      <c r="B84" s="57"/>
      <c r="C84" s="57"/>
      <c r="D84" s="58">
        <f>D82*H82*364</f>
        <v>228319</v>
      </c>
      <c r="E84" s="59"/>
      <c r="F84" s="60" t="s">
        <v>13</v>
      </c>
      <c r="G84" s="61"/>
      <c r="H84" s="62">
        <f>D84/12</f>
        <v>19026.583333333332</v>
      </c>
      <c r="I84"/>
      <c r="J84" s="1"/>
    </row>
    <row r="85" spans="1:10" ht="15.75" thickBot="1">
      <c r="A85" s="63"/>
      <c r="B85" s="57"/>
      <c r="C85" s="57"/>
      <c r="D85" s="64"/>
      <c r="E85" s="59"/>
      <c r="F85" s="59"/>
      <c r="G85" s="22"/>
      <c r="H85" s="56"/>
      <c r="I85"/>
      <c r="J85" s="1"/>
    </row>
    <row r="86" spans="1:10" ht="15">
      <c r="A86" s="63"/>
      <c r="B86" s="57"/>
      <c r="C86" s="57"/>
      <c r="D86" s="65" t="s">
        <v>14</v>
      </c>
      <c r="E86" s="59"/>
      <c r="F86" s="65" t="s">
        <v>15</v>
      </c>
      <c r="G86" s="22"/>
      <c r="H86" s="65" t="s">
        <v>16</v>
      </c>
      <c r="I86"/>
      <c r="J86" s="1"/>
    </row>
    <row r="87" spans="1:10" ht="15">
      <c r="A87" s="63"/>
      <c r="B87" s="57"/>
      <c r="C87" s="57"/>
      <c r="D87" s="66" t="s">
        <v>17</v>
      </c>
      <c r="E87" s="59"/>
      <c r="F87" s="66" t="s">
        <v>18</v>
      </c>
      <c r="G87" s="22"/>
      <c r="H87" s="66" t="s">
        <v>19</v>
      </c>
      <c r="I87"/>
      <c r="J87" s="1"/>
    </row>
    <row r="88" spans="1:10" ht="15">
      <c r="A88" s="38"/>
      <c r="B88" s="22"/>
      <c r="C88" s="22"/>
      <c r="D88" s="66" t="s">
        <v>20</v>
      </c>
      <c r="E88" s="46"/>
      <c r="F88" s="66" t="s">
        <v>21</v>
      </c>
      <c r="G88" s="22"/>
      <c r="H88" s="66" t="s">
        <v>22</v>
      </c>
      <c r="I88"/>
      <c r="J88" s="1"/>
    </row>
    <row r="89" spans="1:10" ht="15">
      <c r="A89" s="38"/>
      <c r="B89" s="22"/>
      <c r="C89" s="22"/>
      <c r="D89" s="67"/>
      <c r="E89" s="46"/>
      <c r="F89" s="67"/>
      <c r="G89" s="22"/>
      <c r="H89" s="66" t="s">
        <v>23</v>
      </c>
      <c r="I89"/>
      <c r="J89" s="1"/>
    </row>
    <row r="90" spans="1:10" ht="15">
      <c r="A90" s="68" t="s">
        <v>24</v>
      </c>
      <c r="B90" s="36"/>
      <c r="C90" s="69"/>
      <c r="D90" s="70">
        <f>D84*32%</f>
        <v>73062.08</v>
      </c>
      <c r="E90" s="69"/>
      <c r="F90" s="70">
        <f>D84*32%</f>
        <v>73062.08</v>
      </c>
      <c r="G90" s="69"/>
      <c r="H90" s="70">
        <f>D84*32%</f>
        <v>73062.08</v>
      </c>
      <c r="I90"/>
      <c r="J90" s="1"/>
    </row>
    <row r="91" spans="1:10" ht="5.25" customHeight="1" thickBot="1">
      <c r="A91" s="38"/>
      <c r="B91" s="22"/>
      <c r="C91" s="22"/>
      <c r="D91" s="67"/>
      <c r="E91" s="22"/>
      <c r="F91" s="67"/>
      <c r="G91" s="22"/>
      <c r="H91" s="67"/>
      <c r="I91"/>
      <c r="J91" s="1"/>
    </row>
    <row r="92" spans="1:10" ht="15.75" thickBot="1">
      <c r="A92" s="71" t="s">
        <v>25</v>
      </c>
      <c r="B92" s="72"/>
      <c r="C92" s="73"/>
      <c r="D92" s="74">
        <f>D84-D90</f>
        <v>155256.91999999998</v>
      </c>
      <c r="E92" s="75"/>
      <c r="F92" s="74">
        <f>D84-F90</f>
        <v>155256.91999999998</v>
      </c>
      <c r="G92" s="75"/>
      <c r="H92" s="74">
        <f>D84-H90</f>
        <v>155256.91999999998</v>
      </c>
      <c r="I92"/>
      <c r="J92" s="1"/>
    </row>
    <row r="93" spans="1:10" ht="6" customHeight="1" thickBot="1">
      <c r="A93" s="63"/>
      <c r="B93" s="76"/>
      <c r="C93" s="57"/>
      <c r="D93" s="77"/>
      <c r="E93" s="22"/>
      <c r="F93" s="77"/>
      <c r="G93" s="22"/>
      <c r="H93" s="77"/>
      <c r="I93"/>
      <c r="J93" s="1"/>
    </row>
    <row r="94" spans="1:10" ht="15">
      <c r="A94" s="78" t="s">
        <v>26</v>
      </c>
      <c r="B94" s="79"/>
      <c r="C94" s="79"/>
      <c r="D94" s="80">
        <v>2400</v>
      </c>
      <c r="E94" s="81"/>
      <c r="F94" s="80">
        <v>2400</v>
      </c>
      <c r="G94" s="81"/>
      <c r="H94" s="80">
        <v>2400</v>
      </c>
      <c r="I94"/>
      <c r="J94" s="1"/>
    </row>
    <row r="95" spans="1:10" ht="15">
      <c r="A95" s="68" t="s">
        <v>67</v>
      </c>
      <c r="B95" s="82"/>
      <c r="C95" s="83"/>
      <c r="D95" s="84">
        <v>600</v>
      </c>
      <c r="E95" s="22"/>
      <c r="F95" s="84">
        <v>600</v>
      </c>
      <c r="G95" s="22"/>
      <c r="H95" s="84">
        <v>600</v>
      </c>
      <c r="I95"/>
      <c r="J95" s="1"/>
    </row>
    <row r="96" spans="1:10" ht="15">
      <c r="A96" s="68" t="s">
        <v>27</v>
      </c>
      <c r="B96" s="82"/>
      <c r="C96" s="83"/>
      <c r="D96" s="84">
        <v>200</v>
      </c>
      <c r="E96" s="22"/>
      <c r="F96" s="84">
        <v>200</v>
      </c>
      <c r="G96" s="22"/>
      <c r="H96" s="84">
        <v>200</v>
      </c>
      <c r="I96"/>
      <c r="J96" s="1"/>
    </row>
    <row r="97" spans="1:10" ht="15">
      <c r="A97" s="68" t="s">
        <v>28</v>
      </c>
      <c r="B97" s="82"/>
      <c r="C97" s="83"/>
      <c r="D97" s="84">
        <v>200</v>
      </c>
      <c r="E97" s="22"/>
      <c r="F97" s="84">
        <v>200</v>
      </c>
      <c r="G97" s="22"/>
      <c r="H97" s="84">
        <v>200</v>
      </c>
      <c r="I97"/>
      <c r="J97" s="1"/>
    </row>
    <row r="98" spans="1:10" ht="15">
      <c r="A98" s="68" t="s">
        <v>29</v>
      </c>
      <c r="B98" s="82"/>
      <c r="C98" s="83"/>
      <c r="D98" s="84">
        <v>300</v>
      </c>
      <c r="E98" s="22"/>
      <c r="F98" s="84">
        <v>300</v>
      </c>
      <c r="G98" s="22"/>
      <c r="H98" s="84">
        <v>300</v>
      </c>
      <c r="I98"/>
      <c r="J98" s="1"/>
    </row>
    <row r="99" spans="1:10" ht="15">
      <c r="A99" s="68" t="s">
        <v>30</v>
      </c>
      <c r="B99" s="82"/>
      <c r="C99" s="83"/>
      <c r="D99" s="84">
        <v>6000</v>
      </c>
      <c r="E99" s="22"/>
      <c r="F99" s="84">
        <v>6000</v>
      </c>
      <c r="G99" s="22"/>
      <c r="H99" s="84">
        <v>6000</v>
      </c>
      <c r="I99"/>
      <c r="J99" s="1"/>
    </row>
    <row r="100" spans="1:10" ht="15">
      <c r="A100" s="68" t="s">
        <v>31</v>
      </c>
      <c r="B100" s="82"/>
      <c r="C100" s="83"/>
      <c r="D100" s="84">
        <v>200</v>
      </c>
      <c r="E100" s="22"/>
      <c r="F100" s="84">
        <v>200</v>
      </c>
      <c r="G100" s="22"/>
      <c r="H100" s="84">
        <v>200</v>
      </c>
      <c r="I100"/>
      <c r="J100" s="1"/>
    </row>
    <row r="101" spans="1:10" ht="15">
      <c r="A101" s="68" t="s">
        <v>32</v>
      </c>
      <c r="B101" s="82"/>
      <c r="C101" s="83"/>
      <c r="D101" s="84">
        <v>750</v>
      </c>
      <c r="E101" s="22"/>
      <c r="F101" s="84">
        <v>750</v>
      </c>
      <c r="G101" s="22"/>
      <c r="H101" s="84">
        <v>750</v>
      </c>
      <c r="I101"/>
      <c r="J101" s="1"/>
    </row>
    <row r="102" spans="1:10" ht="15">
      <c r="A102" s="68" t="s">
        <v>33</v>
      </c>
      <c r="B102" s="82"/>
      <c r="C102" s="83"/>
      <c r="D102" s="84">
        <v>2500</v>
      </c>
      <c r="E102" s="22"/>
      <c r="F102" s="84">
        <v>2500</v>
      </c>
      <c r="G102" s="22"/>
      <c r="H102" s="84">
        <v>2500</v>
      </c>
      <c r="I102"/>
      <c r="J102" s="1"/>
    </row>
    <row r="103" spans="1:10" ht="15">
      <c r="A103" s="68" t="s">
        <v>34</v>
      </c>
      <c r="B103" s="82"/>
      <c r="C103" s="83"/>
      <c r="D103" s="84">
        <v>400</v>
      </c>
      <c r="E103" s="22"/>
      <c r="F103" s="84">
        <v>400</v>
      </c>
      <c r="G103" s="22"/>
      <c r="H103" s="84">
        <v>400</v>
      </c>
      <c r="I103"/>
      <c r="J103" s="1"/>
    </row>
    <row r="104" spans="1:10" ht="15">
      <c r="A104" s="68" t="s">
        <v>35</v>
      </c>
      <c r="B104" s="82"/>
      <c r="C104" s="83"/>
      <c r="D104" s="84">
        <v>900</v>
      </c>
      <c r="E104" s="22"/>
      <c r="F104" s="84">
        <v>900</v>
      </c>
      <c r="G104" s="22"/>
      <c r="H104" s="84">
        <v>900</v>
      </c>
      <c r="I104"/>
      <c r="J104" s="1"/>
    </row>
    <row r="105" spans="1:10" ht="15">
      <c r="A105" s="68" t="s">
        <v>36</v>
      </c>
      <c r="B105" s="82"/>
      <c r="C105" s="83"/>
      <c r="D105" s="84">
        <v>300</v>
      </c>
      <c r="E105" s="22"/>
      <c r="F105" s="84">
        <v>300</v>
      </c>
      <c r="G105" s="22"/>
      <c r="H105" s="84">
        <v>300</v>
      </c>
      <c r="I105"/>
      <c r="J105" s="1"/>
    </row>
    <row r="106" spans="1:10" ht="15">
      <c r="A106" s="68" t="s">
        <v>37</v>
      </c>
      <c r="B106" s="82"/>
      <c r="C106" s="83"/>
      <c r="D106" s="84">
        <v>800</v>
      </c>
      <c r="E106" s="22"/>
      <c r="F106" s="84">
        <v>800</v>
      </c>
      <c r="G106" s="22"/>
      <c r="H106" s="84">
        <v>800</v>
      </c>
      <c r="I106"/>
      <c r="J106" s="1"/>
    </row>
    <row r="107" spans="1:10" ht="15">
      <c r="A107" s="68" t="s">
        <v>38</v>
      </c>
      <c r="B107" s="82"/>
      <c r="C107" s="83"/>
      <c r="D107" s="84">
        <v>300</v>
      </c>
      <c r="E107" s="22"/>
      <c r="F107" s="84">
        <v>300</v>
      </c>
      <c r="G107" s="22"/>
      <c r="H107" s="84">
        <v>300</v>
      </c>
      <c r="I107"/>
      <c r="J107" s="1"/>
    </row>
    <row r="108" spans="1:10" ht="15">
      <c r="A108" s="68" t="s">
        <v>39</v>
      </c>
      <c r="B108" s="82"/>
      <c r="C108" s="83"/>
      <c r="D108" s="70">
        <f>(D84*17%)*3.5%</f>
        <v>1358.4980500000001</v>
      </c>
      <c r="E108" s="22"/>
      <c r="F108" s="70">
        <f>(D84*17%)*3.5%</f>
        <v>1358.4980500000001</v>
      </c>
      <c r="G108" s="22"/>
      <c r="H108" s="70">
        <f>(D84*17%)*3.5%</f>
        <v>1358.4980500000001</v>
      </c>
      <c r="I108"/>
      <c r="J108" s="1"/>
    </row>
    <row r="109" spans="1:10" ht="15.75" thickBot="1">
      <c r="A109" s="85" t="s">
        <v>40</v>
      </c>
      <c r="B109" s="86"/>
      <c r="C109" s="87"/>
      <c r="D109" s="88">
        <f>D84*0.36%</f>
        <v>821.9484</v>
      </c>
      <c r="E109" s="89"/>
      <c r="F109" s="88">
        <f>D84*0.36%</f>
        <v>821.9484</v>
      </c>
      <c r="G109" s="89"/>
      <c r="H109" s="88">
        <f>D84*0.36%</f>
        <v>821.9484</v>
      </c>
      <c r="I109"/>
      <c r="J109" s="1"/>
    </row>
    <row r="110" spans="1:10" ht="15.75" thickBot="1">
      <c r="A110" s="90" t="s">
        <v>41</v>
      </c>
      <c r="B110" s="91"/>
      <c r="C110" s="92"/>
      <c r="D110" s="93">
        <f>SUM(D94:D109)</f>
        <v>18030.446450000003</v>
      </c>
      <c r="E110" s="94"/>
      <c r="F110" s="93">
        <f>SUM(F94:F109)</f>
        <v>18030.446450000003</v>
      </c>
      <c r="G110" s="94"/>
      <c r="H110" s="93">
        <f>SUM(H94:H109)</f>
        <v>18030.446450000003</v>
      </c>
      <c r="I110"/>
      <c r="J110" s="1"/>
    </row>
    <row r="111" spans="1:10" ht="5.25" customHeight="1" thickBot="1">
      <c r="A111" s="38"/>
      <c r="B111" s="22"/>
      <c r="C111" s="22"/>
      <c r="D111" s="67"/>
      <c r="E111" s="22"/>
      <c r="F111" s="67"/>
      <c r="G111" s="22"/>
      <c r="H111" s="67"/>
      <c r="I111"/>
      <c r="J111" s="1"/>
    </row>
    <row r="112" spans="1:10" ht="15.75" thickBot="1">
      <c r="A112" s="95" t="s">
        <v>42</v>
      </c>
      <c r="B112" s="96"/>
      <c r="C112" s="96"/>
      <c r="D112" s="97">
        <v>60000</v>
      </c>
      <c r="E112" s="96"/>
      <c r="F112" s="97">
        <v>45000</v>
      </c>
      <c r="G112" s="96"/>
      <c r="H112" s="97">
        <v>30000</v>
      </c>
      <c r="I112"/>
      <c r="J112" s="1"/>
    </row>
    <row r="113" spans="1:10" ht="15">
      <c r="A113" s="98" t="s">
        <v>43</v>
      </c>
      <c r="B113" s="99"/>
      <c r="C113" s="100"/>
      <c r="D113" s="101">
        <f>((10*14)*52)+((D84*18%)*3%)</f>
        <v>8512.9226</v>
      </c>
      <c r="E113" s="100"/>
      <c r="F113" s="101">
        <f>((10*35)*52)+((D84*90%)*3%)</f>
        <v>24364.613</v>
      </c>
      <c r="G113" s="100"/>
      <c r="H113" s="101">
        <f>(D113+F113)*1.1</f>
        <v>36165.28916000001</v>
      </c>
      <c r="I113"/>
      <c r="J113" s="1"/>
    </row>
    <row r="114" spans="1:10" ht="15">
      <c r="A114" s="102" t="s">
        <v>44</v>
      </c>
      <c r="B114" s="103"/>
      <c r="C114" s="22"/>
      <c r="D114" s="104">
        <f>(7.5*10)*52</f>
        <v>3900</v>
      </c>
      <c r="E114" s="22"/>
      <c r="F114" s="104">
        <f>(7.5*10)*52</f>
        <v>3900</v>
      </c>
      <c r="G114" s="22"/>
      <c r="H114" s="104">
        <f>(7.5*10)*52</f>
        <v>3900</v>
      </c>
      <c r="I114"/>
      <c r="J114" s="1"/>
    </row>
    <row r="115" spans="1:10" ht="15">
      <c r="A115" s="68" t="s">
        <v>45</v>
      </c>
      <c r="B115" s="82"/>
      <c r="C115" s="22"/>
      <c r="D115" s="105">
        <f>IF(D116=0,(D112*45%),(37500*45%))</f>
        <v>16875</v>
      </c>
      <c r="E115" s="22"/>
      <c r="F115" s="105">
        <f>IF(F116=0,(F112*45%),(37500*45%))</f>
        <v>16875</v>
      </c>
      <c r="G115" s="22"/>
      <c r="H115" s="105">
        <f>IF(H116=0,(H112*45%),(37500*45%))</f>
        <v>13500</v>
      </c>
      <c r="I115"/>
      <c r="J115" s="1"/>
    </row>
    <row r="116" spans="1:10" ht="15">
      <c r="A116" s="68" t="s">
        <v>46</v>
      </c>
      <c r="B116" s="82"/>
      <c r="C116" s="22"/>
      <c r="D116" s="105">
        <f>IF((D112&gt;37500),(D112-37500)*27%,0)</f>
        <v>6075</v>
      </c>
      <c r="E116" s="22"/>
      <c r="F116" s="105">
        <f>IF((F112&gt;37500),(F112-37500)*27%,0)</f>
        <v>2025.0000000000002</v>
      </c>
      <c r="G116" s="22"/>
      <c r="H116" s="105">
        <f>IF((H112&gt;37500),(H112-37500)*27%,0)</f>
        <v>0</v>
      </c>
      <c r="I116"/>
      <c r="J116" s="1"/>
    </row>
    <row r="117" spans="1:10" ht="15.75" thickBot="1">
      <c r="A117" s="68" t="s">
        <v>47</v>
      </c>
      <c r="B117" s="82"/>
      <c r="C117" s="22"/>
      <c r="D117" s="106">
        <f>((D114+D113)*40%)</f>
        <v>4965.169040000001</v>
      </c>
      <c r="E117" s="22"/>
      <c r="F117" s="106">
        <f>((F114+F113)*40%)</f>
        <v>11305.845200000002</v>
      </c>
      <c r="G117" s="22"/>
      <c r="H117" s="106">
        <f>((H114+H113)*40%)</f>
        <v>16026.115664000004</v>
      </c>
      <c r="I117"/>
      <c r="J117" s="1"/>
    </row>
    <row r="118" spans="1:10" ht="15.75" thickBot="1">
      <c r="A118" s="90" t="s">
        <v>48</v>
      </c>
      <c r="B118" s="91"/>
      <c r="C118" s="94"/>
      <c r="D118" s="93">
        <f>SUM(D112:D117)</f>
        <v>100328.09164</v>
      </c>
      <c r="E118" s="94"/>
      <c r="F118" s="93">
        <f>SUM(F112:F117)</f>
        <v>103470.4582</v>
      </c>
      <c r="G118" s="94"/>
      <c r="H118" s="93">
        <f>SUM(H112:H117)</f>
        <v>99591.40482400003</v>
      </c>
      <c r="I118"/>
      <c r="J118" s="1"/>
    </row>
    <row r="119" spans="1:10" ht="15">
      <c r="A119" s="107"/>
      <c r="B119" s="22"/>
      <c r="C119" s="22"/>
      <c r="D119" s="67"/>
      <c r="E119" s="22"/>
      <c r="F119" s="67"/>
      <c r="G119" s="22"/>
      <c r="H119" s="67"/>
      <c r="I119"/>
      <c r="J119" s="1"/>
    </row>
    <row r="120" spans="1:10" ht="15">
      <c r="A120" s="68" t="s">
        <v>49</v>
      </c>
      <c r="B120" s="82"/>
      <c r="C120" s="22"/>
      <c r="D120" s="70">
        <v>144</v>
      </c>
      <c r="E120" s="22"/>
      <c r="F120" s="70">
        <v>144</v>
      </c>
      <c r="G120" s="22"/>
      <c r="H120" s="70">
        <v>144</v>
      </c>
      <c r="I120"/>
      <c r="J120" s="1"/>
    </row>
    <row r="121" spans="1:10" ht="15">
      <c r="A121" s="68" t="s">
        <v>50</v>
      </c>
      <c r="B121" s="82"/>
      <c r="C121" s="22"/>
      <c r="D121" s="70">
        <v>100</v>
      </c>
      <c r="E121" s="22"/>
      <c r="F121" s="70">
        <v>100</v>
      </c>
      <c r="G121" s="22"/>
      <c r="H121" s="70">
        <v>100</v>
      </c>
      <c r="I121"/>
      <c r="J121" s="1"/>
    </row>
    <row r="122" spans="1:10" ht="15.75" thickBot="1">
      <c r="A122" s="68" t="s">
        <v>51</v>
      </c>
      <c r="B122" s="82"/>
      <c r="C122" s="57"/>
      <c r="D122" s="106">
        <v>640</v>
      </c>
      <c r="E122" s="22"/>
      <c r="F122" s="106">
        <v>640</v>
      </c>
      <c r="G122" s="22"/>
      <c r="H122" s="106">
        <v>640</v>
      </c>
      <c r="I122"/>
      <c r="J122" s="1"/>
    </row>
    <row r="123" spans="1:10" ht="15.75" thickBot="1">
      <c r="A123" s="90" t="s">
        <v>52</v>
      </c>
      <c r="B123" s="91"/>
      <c r="C123" s="94"/>
      <c r="D123" s="93">
        <f>SUM(D120:D122)</f>
        <v>884</v>
      </c>
      <c r="E123" s="94"/>
      <c r="F123" s="93">
        <f>SUM(F120:F122)</f>
        <v>884</v>
      </c>
      <c r="G123" s="94"/>
      <c r="H123" s="93">
        <f>SUM(H120:H122)</f>
        <v>884</v>
      </c>
      <c r="I123"/>
      <c r="J123" s="1"/>
    </row>
    <row r="124" spans="1:10" ht="5.25" customHeight="1" thickBot="1">
      <c r="A124" s="68"/>
      <c r="B124" s="82"/>
      <c r="C124" s="22"/>
      <c r="D124" s="77"/>
      <c r="E124" s="22"/>
      <c r="F124" s="77"/>
      <c r="G124" s="22"/>
      <c r="H124" s="77"/>
      <c r="I124"/>
      <c r="J124" s="1"/>
    </row>
    <row r="125" spans="1:10" ht="15.75" thickBot="1">
      <c r="A125" s="90" t="s">
        <v>53</v>
      </c>
      <c r="B125" s="91"/>
      <c r="C125" s="94"/>
      <c r="D125" s="93">
        <v>10890</v>
      </c>
      <c r="E125" s="94"/>
      <c r="F125" s="93">
        <v>10890</v>
      </c>
      <c r="G125" s="94"/>
      <c r="H125" s="93">
        <v>10890</v>
      </c>
      <c r="I125"/>
      <c r="J125" s="1"/>
    </row>
    <row r="126" spans="1:10" ht="4.5" customHeight="1" thickBot="1">
      <c r="A126" s="68"/>
      <c r="B126" s="82"/>
      <c r="C126" s="22"/>
      <c r="D126" s="77"/>
      <c r="E126" s="22"/>
      <c r="F126" s="77"/>
      <c r="G126" s="22"/>
      <c r="H126" s="77"/>
      <c r="I126"/>
      <c r="J126" s="1"/>
    </row>
    <row r="127" spans="1:10" ht="15.75" thickBot="1">
      <c r="A127" s="90" t="s">
        <v>54</v>
      </c>
      <c r="B127" s="91"/>
      <c r="C127" s="108"/>
      <c r="D127" s="109">
        <v>1636.42</v>
      </c>
      <c r="E127" s="108"/>
      <c r="F127" s="109">
        <v>1636.42</v>
      </c>
      <c r="G127" s="108"/>
      <c r="H127" s="109">
        <v>1636.42</v>
      </c>
      <c r="I127"/>
      <c r="J127" s="1"/>
    </row>
    <row r="128" spans="1:10" ht="5.25" customHeight="1" thickBot="1">
      <c r="A128" s="110"/>
      <c r="B128" s="22"/>
      <c r="C128" s="22"/>
      <c r="D128" s="67"/>
      <c r="E128" s="22"/>
      <c r="F128" s="67"/>
      <c r="G128" s="22"/>
      <c r="H128" s="67"/>
      <c r="I128"/>
      <c r="J128" s="1"/>
    </row>
    <row r="129" spans="1:10" ht="16.5" thickBot="1" thickTop="1">
      <c r="A129" s="111" t="s">
        <v>55</v>
      </c>
      <c r="B129" s="112"/>
      <c r="C129" s="113"/>
      <c r="D129" s="114">
        <f>D92-(D110+D118+D123+D125+D127)</f>
        <v>23487.961909999984</v>
      </c>
      <c r="E129" s="115"/>
      <c r="F129" s="114">
        <f>F92-(F110+F118+F123+F125+F127)</f>
        <v>20345.59534999999</v>
      </c>
      <c r="G129" s="115"/>
      <c r="H129" s="114">
        <f>H92-(H110+H118+H123+H125+H127)</f>
        <v>24224.648725999956</v>
      </c>
      <c r="I129"/>
      <c r="J129" s="1"/>
    </row>
    <row r="130" spans="1:256" ht="15.75" thickTop="1">
      <c r="A130" s="116" t="s">
        <v>56</v>
      </c>
      <c r="B130" s="117"/>
      <c r="C130" s="118"/>
      <c r="D130" s="119">
        <f>IF(D131=0,(D129*0.15),(38120*0.15))</f>
        <v>3523.1942864999974</v>
      </c>
      <c r="E130" s="120"/>
      <c r="F130" s="119">
        <f>IF(F131=0,(F129*0.15),(38120*0.15))</f>
        <v>3051.839302499998</v>
      </c>
      <c r="G130" s="119">
        <f>IF(G131=0,(G129*0.15),(38120*0.15))</f>
        <v>0</v>
      </c>
      <c r="H130" s="119">
        <f>IF(H131=0,(H129*0.15),(38120*0.15))</f>
        <v>3633.6973088999935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0" ht="15.75" thickBot="1">
      <c r="A131" s="121" t="s">
        <v>57</v>
      </c>
      <c r="B131" s="122"/>
      <c r="C131" s="118"/>
      <c r="D131" s="123">
        <f>IF((D129&gt;38120),(D129-38120)/3,0)</f>
        <v>0</v>
      </c>
      <c r="E131" s="124"/>
      <c r="F131" s="123">
        <f>IF((F129&gt;38120),(F129-38120)/3,0)</f>
        <v>0</v>
      </c>
      <c r="G131" s="125">
        <f>IF((G129&gt;38120),(G129-38120)/3,0)</f>
        <v>0</v>
      </c>
      <c r="H131" s="123">
        <f>IF((H129&gt;38120),(H129-38120)/3,0)</f>
        <v>0</v>
      </c>
      <c r="I131"/>
      <c r="J131" s="1"/>
    </row>
    <row r="132" spans="1:10" ht="16.5" thickBot="1" thickTop="1">
      <c r="A132" s="126" t="s">
        <v>58</v>
      </c>
      <c r="B132" s="127"/>
      <c r="C132" s="128"/>
      <c r="D132" s="129">
        <f>D129-(D130+D131)</f>
        <v>19964.767623499985</v>
      </c>
      <c r="E132" s="130"/>
      <c r="F132" s="129">
        <f>F129-F130</f>
        <v>17293.756047499992</v>
      </c>
      <c r="G132" s="131"/>
      <c r="H132" s="129">
        <f>H129-H130</f>
        <v>20590.95141709996</v>
      </c>
      <c r="I132"/>
      <c r="J132" s="1"/>
    </row>
    <row r="133" spans="1:10" ht="15.75" thickTop="1">
      <c r="A133" s="132"/>
      <c r="B133" s="132"/>
      <c r="C133" s="132"/>
      <c r="D133" s="132"/>
      <c r="E133" s="132"/>
      <c r="F133" s="132"/>
      <c r="G133" s="132"/>
      <c r="H133" s="132"/>
      <c r="I133"/>
      <c r="J133" s="1"/>
    </row>
    <row r="134" spans="1:10" ht="15.75" thickBot="1">
      <c r="A134" s="132"/>
      <c r="B134" s="132"/>
      <c r="C134" s="132"/>
      <c r="D134" s="132"/>
      <c r="E134" s="132"/>
      <c r="F134" s="132"/>
      <c r="G134" s="132"/>
      <c r="H134" s="132"/>
      <c r="I134"/>
      <c r="J134" s="1"/>
    </row>
    <row r="135" spans="1:10" ht="15.75" thickBot="1">
      <c r="A135" s="133" t="s">
        <v>61</v>
      </c>
      <c r="B135" s="5"/>
      <c r="C135" s="6"/>
      <c r="D135" s="7" t="s">
        <v>62</v>
      </c>
      <c r="E135" s="8"/>
      <c r="F135" s="9"/>
      <c r="G135" s="10"/>
      <c r="H135" s="11"/>
      <c r="I135"/>
      <c r="J135" s="1"/>
    </row>
    <row r="136" spans="1:10" ht="15">
      <c r="A136" s="12"/>
      <c r="B136" s="13"/>
      <c r="C136" s="13"/>
      <c r="D136" s="14"/>
      <c r="E136" s="14"/>
      <c r="F136" s="14"/>
      <c r="G136" s="14"/>
      <c r="H136" s="15"/>
      <c r="I136"/>
      <c r="J136" s="1"/>
    </row>
    <row r="137" spans="1:10" ht="15">
      <c r="A137" s="16" t="s">
        <v>1</v>
      </c>
      <c r="B137" s="17"/>
      <c r="C137" s="17"/>
      <c r="D137" s="18" t="s">
        <v>2</v>
      </c>
      <c r="E137" s="19"/>
      <c r="F137" s="20">
        <v>96900</v>
      </c>
      <c r="G137" s="14"/>
      <c r="H137" s="15"/>
      <c r="I137"/>
      <c r="J137" s="1"/>
    </row>
    <row r="138" spans="1:10" ht="15">
      <c r="A138" s="21"/>
      <c r="B138" s="22"/>
      <c r="C138" s="22"/>
      <c r="D138" s="22" t="s">
        <v>3</v>
      </c>
      <c r="E138" s="23"/>
      <c r="F138" s="24">
        <v>12000</v>
      </c>
      <c r="G138" s="14"/>
      <c r="H138" s="15"/>
      <c r="I138"/>
      <c r="J138" s="1"/>
    </row>
    <row r="139" spans="1:10" ht="15">
      <c r="A139" s="25"/>
      <c r="B139" s="26"/>
      <c r="C139" s="26"/>
      <c r="D139" s="27" t="s">
        <v>4</v>
      </c>
      <c r="E139" s="28"/>
      <c r="F139" s="29">
        <f>SUM(F137:F138)</f>
        <v>108900</v>
      </c>
      <c r="G139" s="14"/>
      <c r="H139" s="15"/>
      <c r="I139"/>
      <c r="J139" s="1"/>
    </row>
    <row r="140" spans="1:10" ht="15">
      <c r="A140" s="21"/>
      <c r="B140" s="22"/>
      <c r="C140" s="22"/>
      <c r="D140" s="30"/>
      <c r="E140" s="31"/>
      <c r="F140" s="31"/>
      <c r="G140" s="14"/>
      <c r="H140" s="15"/>
      <c r="I140"/>
      <c r="J140" s="1"/>
    </row>
    <row r="141" spans="1:10" ht="15">
      <c r="A141" s="32" t="s">
        <v>66</v>
      </c>
      <c r="B141" s="33"/>
      <c r="C141" s="33"/>
      <c r="D141" s="34" t="s">
        <v>5</v>
      </c>
      <c r="E141" s="35"/>
      <c r="F141" s="35">
        <f>F139-25000</f>
        <v>83900</v>
      </c>
      <c r="G141" s="36" t="s">
        <v>64</v>
      </c>
      <c r="H141" s="37"/>
      <c r="I141"/>
      <c r="J141" s="1"/>
    </row>
    <row r="142" spans="1:10" ht="15">
      <c r="A142" s="38"/>
      <c r="B142" s="33"/>
      <c r="C142" s="33"/>
      <c r="D142" s="30"/>
      <c r="E142" s="31"/>
      <c r="F142" s="31"/>
      <c r="G142" s="22"/>
      <c r="H142" s="15"/>
      <c r="I142"/>
      <c r="J142" s="1"/>
    </row>
    <row r="143" spans="1:10" ht="15">
      <c r="A143" s="38"/>
      <c r="B143" s="33"/>
      <c r="C143" s="33"/>
      <c r="D143" s="34" t="s">
        <v>6</v>
      </c>
      <c r="E143" s="35"/>
      <c r="F143" s="39">
        <v>1089</v>
      </c>
      <c r="G143" s="22"/>
      <c r="H143" s="15"/>
      <c r="I143"/>
      <c r="J143" s="1"/>
    </row>
    <row r="144" spans="1:10" ht="15">
      <c r="A144" s="21"/>
      <c r="B144" s="14"/>
      <c r="C144" s="14"/>
      <c r="D144" s="14"/>
      <c r="E144" s="14"/>
      <c r="F144" s="14"/>
      <c r="G144" s="14"/>
      <c r="H144" s="15"/>
      <c r="I144"/>
      <c r="J144" s="1"/>
    </row>
    <row r="145" spans="1:10" ht="15">
      <c r="A145" s="40" t="s">
        <v>7</v>
      </c>
      <c r="B145" s="41"/>
      <c r="C145" s="41"/>
      <c r="D145" s="41"/>
      <c r="E145" s="41"/>
      <c r="F145" s="41"/>
      <c r="G145" s="42"/>
      <c r="H145" s="37"/>
      <c r="I145"/>
      <c r="J145" s="1"/>
    </row>
    <row r="146" spans="1:10" ht="15">
      <c r="A146" s="43"/>
      <c r="B146" s="44"/>
      <c r="C146" s="44"/>
      <c r="D146" s="44"/>
      <c r="E146" s="44"/>
      <c r="F146" s="44"/>
      <c r="G146" s="44"/>
      <c r="H146" s="45"/>
      <c r="I146"/>
      <c r="J146" s="1"/>
    </row>
    <row r="147" spans="1:10" ht="15.75" thickBot="1">
      <c r="A147" s="38"/>
      <c r="B147" s="22"/>
      <c r="C147" s="22"/>
      <c r="D147" s="22"/>
      <c r="E147" s="46"/>
      <c r="F147" s="46"/>
      <c r="G147" s="22"/>
      <c r="H147" s="47" t="s">
        <v>8</v>
      </c>
      <c r="I147"/>
      <c r="J147" s="1"/>
    </row>
    <row r="148" spans="1:10" ht="15.75" thickBot="1">
      <c r="A148" s="38"/>
      <c r="B148" s="22"/>
      <c r="C148" s="22"/>
      <c r="D148" s="48"/>
      <c r="E148" s="46"/>
      <c r="F148" s="49" t="s">
        <v>9</v>
      </c>
      <c r="G148" s="22"/>
      <c r="H148" s="50" t="s">
        <v>10</v>
      </c>
      <c r="I148"/>
      <c r="J148" s="1"/>
    </row>
    <row r="149" spans="1:10" ht="15.75" thickBot="1">
      <c r="A149" s="51" t="s">
        <v>11</v>
      </c>
      <c r="B149" s="22"/>
      <c r="C149" s="22"/>
      <c r="D149" s="52">
        <v>31</v>
      </c>
      <c r="E149" s="46"/>
      <c r="F149" s="53">
        <v>48</v>
      </c>
      <c r="G149" s="22"/>
      <c r="H149" s="54">
        <v>9.12</v>
      </c>
      <c r="I149"/>
      <c r="J149" s="1"/>
    </row>
    <row r="150" spans="1:10" ht="15">
      <c r="A150" s="38"/>
      <c r="B150" s="22"/>
      <c r="C150" s="22"/>
      <c r="D150" s="55"/>
      <c r="E150" s="46"/>
      <c r="F150" s="46"/>
      <c r="G150" s="22"/>
      <c r="H150" s="56"/>
      <c r="I150"/>
      <c r="J150" s="1"/>
    </row>
    <row r="151" spans="1:10" ht="15">
      <c r="A151" s="51" t="s">
        <v>12</v>
      </c>
      <c r="B151" s="57"/>
      <c r="C151" s="57"/>
      <c r="D151" s="58">
        <f>D149*H149*364</f>
        <v>102910.07999999999</v>
      </c>
      <c r="E151" s="59"/>
      <c r="F151" s="60" t="s">
        <v>13</v>
      </c>
      <c r="G151" s="61"/>
      <c r="H151" s="62">
        <f>D151/12</f>
        <v>8575.839999999998</v>
      </c>
      <c r="I151"/>
      <c r="J151" s="1"/>
    </row>
    <row r="152" spans="1:10" ht="15.75" thickBot="1">
      <c r="A152" s="63"/>
      <c r="B152" s="57"/>
      <c r="C152" s="57"/>
      <c r="D152" s="64"/>
      <c r="E152" s="59"/>
      <c r="F152" s="59"/>
      <c r="G152" s="22"/>
      <c r="H152" s="56"/>
      <c r="I152"/>
      <c r="J152" s="1"/>
    </row>
    <row r="153" spans="1:10" ht="15">
      <c r="A153" s="63"/>
      <c r="B153" s="57"/>
      <c r="C153" s="57"/>
      <c r="D153" s="65" t="s">
        <v>14</v>
      </c>
      <c r="E153" s="59"/>
      <c r="F153" s="65" t="s">
        <v>15</v>
      </c>
      <c r="G153" s="22"/>
      <c r="H153" s="134" t="s">
        <v>16</v>
      </c>
      <c r="I153"/>
      <c r="J153" s="1"/>
    </row>
    <row r="154" spans="1:10" ht="15">
      <c r="A154" s="63"/>
      <c r="B154" s="57"/>
      <c r="C154" s="57"/>
      <c r="D154" s="66" t="s">
        <v>17</v>
      </c>
      <c r="E154" s="59"/>
      <c r="F154" s="66" t="s">
        <v>18</v>
      </c>
      <c r="G154" s="22"/>
      <c r="H154" s="135" t="s">
        <v>19</v>
      </c>
      <c r="I154"/>
      <c r="J154" s="1"/>
    </row>
    <row r="155" spans="1:10" ht="15">
      <c r="A155" s="38"/>
      <c r="B155" s="22"/>
      <c r="C155" s="22"/>
      <c r="D155" s="66" t="s">
        <v>20</v>
      </c>
      <c r="E155" s="46"/>
      <c r="F155" s="66" t="s">
        <v>21</v>
      </c>
      <c r="G155" s="22"/>
      <c r="H155" s="135" t="s">
        <v>22</v>
      </c>
      <c r="I155"/>
      <c r="J155" s="1"/>
    </row>
    <row r="156" spans="1:10" ht="15">
      <c r="A156" s="38"/>
      <c r="B156" s="22"/>
      <c r="C156" s="22"/>
      <c r="D156" s="67"/>
      <c r="E156" s="46"/>
      <c r="F156" s="67"/>
      <c r="G156" s="22"/>
      <c r="H156" s="135" t="s">
        <v>23</v>
      </c>
      <c r="I156"/>
      <c r="J156" s="1"/>
    </row>
    <row r="157" spans="1:10" ht="15">
      <c r="A157" s="68" t="s">
        <v>24</v>
      </c>
      <c r="B157" s="36"/>
      <c r="C157" s="69"/>
      <c r="D157" s="70">
        <f>D151*32%</f>
        <v>32931.2256</v>
      </c>
      <c r="E157" s="69"/>
      <c r="F157" s="70">
        <f>D151*32%</f>
        <v>32931.2256</v>
      </c>
      <c r="G157" s="69"/>
      <c r="H157" s="136">
        <f>D151*32%</f>
        <v>32931.2256</v>
      </c>
      <c r="I157"/>
      <c r="J157" s="1"/>
    </row>
    <row r="158" spans="1:10" ht="6" customHeight="1" thickBot="1">
      <c r="A158" s="38"/>
      <c r="B158" s="22"/>
      <c r="C158" s="22"/>
      <c r="D158" s="67"/>
      <c r="E158" s="22"/>
      <c r="F158" s="67"/>
      <c r="G158" s="22"/>
      <c r="H158" s="137"/>
      <c r="I158"/>
      <c r="J158" s="1"/>
    </row>
    <row r="159" spans="1:10" ht="15.75" thickBot="1">
      <c r="A159" s="71" t="s">
        <v>25</v>
      </c>
      <c r="B159" s="72"/>
      <c r="C159" s="73"/>
      <c r="D159" s="74">
        <f>D151-D157</f>
        <v>69978.85439999998</v>
      </c>
      <c r="E159" s="75"/>
      <c r="F159" s="74">
        <f>D151-F157</f>
        <v>69978.85439999998</v>
      </c>
      <c r="G159" s="75"/>
      <c r="H159" s="74">
        <f>D151-H157</f>
        <v>69978.85439999998</v>
      </c>
      <c r="I159"/>
      <c r="J159" s="1"/>
    </row>
    <row r="160" spans="1:10" ht="4.5" customHeight="1" thickBot="1">
      <c r="A160" s="63"/>
      <c r="B160" s="76"/>
      <c r="C160" s="57"/>
      <c r="D160" s="77"/>
      <c r="E160" s="22"/>
      <c r="F160" s="77"/>
      <c r="G160" s="22"/>
      <c r="H160" s="77"/>
      <c r="I160"/>
      <c r="J160" s="1"/>
    </row>
    <row r="161" spans="1:10" ht="15">
      <c r="A161" s="78" t="s">
        <v>26</v>
      </c>
      <c r="B161" s="79"/>
      <c r="C161" s="79"/>
      <c r="D161" s="80">
        <v>2400</v>
      </c>
      <c r="E161" s="81"/>
      <c r="F161" s="80">
        <v>2400</v>
      </c>
      <c r="G161" s="81"/>
      <c r="H161" s="138">
        <v>2400</v>
      </c>
      <c r="I161"/>
      <c r="J161" s="1"/>
    </row>
    <row r="162" spans="1:10" ht="15">
      <c r="A162" s="68" t="s">
        <v>67</v>
      </c>
      <c r="B162" s="82"/>
      <c r="C162" s="83"/>
      <c r="D162" s="84">
        <v>600</v>
      </c>
      <c r="E162" s="22"/>
      <c r="F162" s="84">
        <v>600</v>
      </c>
      <c r="G162" s="22"/>
      <c r="H162" s="136">
        <v>600</v>
      </c>
      <c r="I162"/>
      <c r="J162" s="1"/>
    </row>
    <row r="163" spans="1:10" ht="15">
      <c r="A163" s="68" t="s">
        <v>27</v>
      </c>
      <c r="B163" s="82"/>
      <c r="C163" s="83"/>
      <c r="D163" s="84">
        <v>200</v>
      </c>
      <c r="E163" s="22"/>
      <c r="F163" s="84">
        <v>200</v>
      </c>
      <c r="G163" s="22"/>
      <c r="H163" s="136">
        <v>200</v>
      </c>
      <c r="I163"/>
      <c r="J163" s="1"/>
    </row>
    <row r="164" spans="1:10" ht="15">
      <c r="A164" s="68" t="s">
        <v>28</v>
      </c>
      <c r="B164" s="82"/>
      <c r="C164" s="83"/>
      <c r="D164" s="84">
        <v>200</v>
      </c>
      <c r="E164" s="22"/>
      <c r="F164" s="84">
        <v>200</v>
      </c>
      <c r="G164" s="22"/>
      <c r="H164" s="136">
        <v>200</v>
      </c>
      <c r="I164"/>
      <c r="J164" s="1"/>
    </row>
    <row r="165" spans="1:10" ht="15">
      <c r="A165" s="68" t="s">
        <v>29</v>
      </c>
      <c r="B165" s="82"/>
      <c r="C165" s="83"/>
      <c r="D165" s="84">
        <v>300</v>
      </c>
      <c r="E165" s="22"/>
      <c r="F165" s="84">
        <v>300</v>
      </c>
      <c r="G165" s="22"/>
      <c r="H165" s="136">
        <v>300</v>
      </c>
      <c r="I165"/>
      <c r="J165" s="1"/>
    </row>
    <row r="166" spans="1:10" ht="15">
      <c r="A166" s="68" t="s">
        <v>30</v>
      </c>
      <c r="B166" s="82"/>
      <c r="C166" s="83"/>
      <c r="D166" s="84">
        <v>6000</v>
      </c>
      <c r="E166" s="22"/>
      <c r="F166" s="84">
        <v>6000</v>
      </c>
      <c r="G166" s="22"/>
      <c r="H166" s="136">
        <v>6000</v>
      </c>
      <c r="I166"/>
      <c r="J166" s="1"/>
    </row>
    <row r="167" spans="1:10" ht="15">
      <c r="A167" s="68" t="s">
        <v>31</v>
      </c>
      <c r="B167" s="82"/>
      <c r="C167" s="83"/>
      <c r="D167" s="84">
        <v>200</v>
      </c>
      <c r="E167" s="22"/>
      <c r="F167" s="84">
        <v>200</v>
      </c>
      <c r="G167" s="22"/>
      <c r="H167" s="136">
        <v>200</v>
      </c>
      <c r="I167"/>
      <c r="J167" s="1"/>
    </row>
    <row r="168" spans="1:10" ht="15">
      <c r="A168" s="68" t="s">
        <v>32</v>
      </c>
      <c r="B168" s="82"/>
      <c r="C168" s="83"/>
      <c r="D168" s="84">
        <v>750</v>
      </c>
      <c r="E168" s="22"/>
      <c r="F168" s="84">
        <v>750</v>
      </c>
      <c r="G168" s="22"/>
      <c r="H168" s="136">
        <v>750</v>
      </c>
      <c r="I168"/>
      <c r="J168" s="1"/>
    </row>
    <row r="169" spans="1:10" ht="15">
      <c r="A169" s="68" t="s">
        <v>33</v>
      </c>
      <c r="B169" s="82"/>
      <c r="C169" s="83"/>
      <c r="D169" s="84">
        <v>2500</v>
      </c>
      <c r="E169" s="22"/>
      <c r="F169" s="84">
        <v>2500</v>
      </c>
      <c r="G169" s="22"/>
      <c r="H169" s="136">
        <v>2500</v>
      </c>
      <c r="I169"/>
      <c r="J169" s="1"/>
    </row>
    <row r="170" spans="1:10" ht="15">
      <c r="A170" s="68" t="s">
        <v>34</v>
      </c>
      <c r="B170" s="82"/>
      <c r="C170" s="83"/>
      <c r="D170" s="84">
        <v>400</v>
      </c>
      <c r="E170" s="22"/>
      <c r="F170" s="84">
        <v>400</v>
      </c>
      <c r="G170" s="22"/>
      <c r="H170" s="136">
        <v>400</v>
      </c>
      <c r="I170"/>
      <c r="J170" s="1"/>
    </row>
    <row r="171" spans="1:10" ht="15">
      <c r="A171" s="68" t="s">
        <v>35</v>
      </c>
      <c r="B171" s="82"/>
      <c r="C171" s="83"/>
      <c r="D171" s="84">
        <v>900</v>
      </c>
      <c r="E171" s="22"/>
      <c r="F171" s="84">
        <v>900</v>
      </c>
      <c r="G171" s="22"/>
      <c r="H171" s="136">
        <v>900</v>
      </c>
      <c r="I171"/>
      <c r="J171" s="1"/>
    </row>
    <row r="172" spans="1:10" ht="15">
      <c r="A172" s="68" t="s">
        <v>36</v>
      </c>
      <c r="B172" s="82"/>
      <c r="C172" s="83"/>
      <c r="D172" s="84">
        <v>300</v>
      </c>
      <c r="E172" s="22"/>
      <c r="F172" s="84">
        <v>300</v>
      </c>
      <c r="G172" s="22"/>
      <c r="H172" s="136">
        <v>300</v>
      </c>
      <c r="I172"/>
      <c r="J172" s="1"/>
    </row>
    <row r="173" spans="1:10" ht="15">
      <c r="A173" s="68" t="s">
        <v>37</v>
      </c>
      <c r="B173" s="82"/>
      <c r="C173" s="83"/>
      <c r="D173" s="84">
        <v>800</v>
      </c>
      <c r="E173" s="22"/>
      <c r="F173" s="84">
        <v>800</v>
      </c>
      <c r="G173" s="22"/>
      <c r="H173" s="136">
        <v>800</v>
      </c>
      <c r="I173"/>
      <c r="J173" s="1"/>
    </row>
    <row r="174" spans="1:10" ht="15">
      <c r="A174" s="68" t="s">
        <v>38</v>
      </c>
      <c r="B174" s="82"/>
      <c r="C174" s="83"/>
      <c r="D174" s="84">
        <v>300</v>
      </c>
      <c r="E174" s="22"/>
      <c r="F174" s="84">
        <v>300</v>
      </c>
      <c r="G174" s="22"/>
      <c r="H174" s="136">
        <v>300</v>
      </c>
      <c r="I174"/>
      <c r="J174" s="1"/>
    </row>
    <row r="175" spans="1:10" ht="15">
      <c r="A175" s="68" t="s">
        <v>39</v>
      </c>
      <c r="B175" s="82"/>
      <c r="C175" s="83"/>
      <c r="D175" s="70">
        <f>(D151*17%)*3.5%</f>
        <v>612.314976</v>
      </c>
      <c r="E175" s="22"/>
      <c r="F175" s="70">
        <f>(D151*17%)*3.5%</f>
        <v>612.314976</v>
      </c>
      <c r="G175" s="22"/>
      <c r="H175" s="136">
        <f>(D151*17%)*3.5%</f>
        <v>612.314976</v>
      </c>
      <c r="I175"/>
      <c r="J175" s="1"/>
    </row>
    <row r="176" spans="1:10" ht="15.75" thickBot="1">
      <c r="A176" s="85" t="s">
        <v>40</v>
      </c>
      <c r="B176" s="86"/>
      <c r="C176" s="87"/>
      <c r="D176" s="88">
        <f>D151*0.36%</f>
        <v>370.47628799999995</v>
      </c>
      <c r="E176" s="89"/>
      <c r="F176" s="88">
        <f>D151*0.36%</f>
        <v>370.47628799999995</v>
      </c>
      <c r="G176" s="89"/>
      <c r="H176" s="139">
        <f>D151*0.36%</f>
        <v>370.47628799999995</v>
      </c>
      <c r="I176"/>
      <c r="J176" s="1"/>
    </row>
    <row r="177" spans="1:10" ht="15.75" thickBot="1">
      <c r="A177" s="90" t="s">
        <v>41</v>
      </c>
      <c r="B177" s="91"/>
      <c r="C177" s="92"/>
      <c r="D177" s="93">
        <f>SUM(D161:D176)</f>
        <v>16832.791264000003</v>
      </c>
      <c r="E177" s="94"/>
      <c r="F177" s="93">
        <f>SUM(F161:F176)</f>
        <v>16832.791264000003</v>
      </c>
      <c r="G177" s="94"/>
      <c r="H177" s="93">
        <f>SUM(H161:H176)</f>
        <v>16832.791264000003</v>
      </c>
      <c r="I177"/>
      <c r="J177" s="1"/>
    </row>
    <row r="178" spans="1:10" ht="5.25" customHeight="1" thickBot="1">
      <c r="A178" s="38"/>
      <c r="B178" s="22"/>
      <c r="C178" s="22"/>
      <c r="D178" s="67"/>
      <c r="E178" s="22"/>
      <c r="F178" s="67"/>
      <c r="G178" s="22"/>
      <c r="H178" s="67"/>
      <c r="I178"/>
      <c r="J178" s="1"/>
    </row>
    <row r="179" spans="1:10" ht="15.75" thickBot="1">
      <c r="A179" s="95" t="s">
        <v>42</v>
      </c>
      <c r="B179" s="96"/>
      <c r="C179" s="96"/>
      <c r="D179" s="97">
        <v>18000</v>
      </c>
      <c r="E179" s="96"/>
      <c r="F179" s="97">
        <v>6000</v>
      </c>
      <c r="G179" s="96"/>
      <c r="H179" s="97">
        <v>0</v>
      </c>
      <c r="I179"/>
      <c r="J179" s="1"/>
    </row>
    <row r="180" spans="1:10" ht="15">
      <c r="A180" s="98" t="s">
        <v>43</v>
      </c>
      <c r="B180" s="99"/>
      <c r="C180" s="100"/>
      <c r="D180" s="101">
        <f>((10*14)*52)+((D151*18%)*3%)</f>
        <v>7835.714432</v>
      </c>
      <c r="E180" s="100"/>
      <c r="F180" s="101">
        <f>((10*35)*52)+((D151*90%)*3%)</f>
        <v>20978.57216</v>
      </c>
      <c r="G180" s="100"/>
      <c r="H180" s="101">
        <f>(D180+F180)*1.1</f>
        <v>31695.715251200003</v>
      </c>
      <c r="I180"/>
      <c r="J180" s="1"/>
    </row>
    <row r="181" spans="1:10" ht="15">
      <c r="A181" s="102" t="s">
        <v>44</v>
      </c>
      <c r="B181" s="103"/>
      <c r="C181" s="22"/>
      <c r="D181" s="140"/>
      <c r="E181" s="22"/>
      <c r="F181" s="140"/>
      <c r="G181" s="22"/>
      <c r="H181" s="140"/>
      <c r="I181"/>
      <c r="J181" s="1"/>
    </row>
    <row r="182" spans="1:10" ht="15">
      <c r="A182" s="68" t="s">
        <v>45</v>
      </c>
      <c r="B182" s="82"/>
      <c r="C182" s="22"/>
      <c r="D182" s="105">
        <f>IF(D183=0,(D179*45%),(37500*45%))</f>
        <v>8100</v>
      </c>
      <c r="E182" s="22"/>
      <c r="F182" s="105">
        <f>IF(F183=0,(F179*45%),(37500*45%))</f>
        <v>2700</v>
      </c>
      <c r="G182" s="22"/>
      <c r="H182" s="141">
        <f>IF(H183=0,(H179*45%),(37500*45%))</f>
        <v>0</v>
      </c>
      <c r="I182"/>
      <c r="J182" s="1"/>
    </row>
    <row r="183" spans="1:10" ht="15">
      <c r="A183" s="68" t="s">
        <v>46</v>
      </c>
      <c r="B183" s="82"/>
      <c r="C183" s="22"/>
      <c r="D183" s="105">
        <f>IF((D179&gt;37500),(D179-37500)*27%,0)</f>
        <v>0</v>
      </c>
      <c r="E183" s="22"/>
      <c r="F183" s="105">
        <f>IF((F179&gt;37500),(F179-37500)*27%,0)</f>
        <v>0</v>
      </c>
      <c r="G183" s="22"/>
      <c r="H183" s="141">
        <f>IF((H179&gt;37500),(H179-37500)*27%,0)</f>
        <v>0</v>
      </c>
      <c r="I183"/>
      <c r="J183" s="1"/>
    </row>
    <row r="184" spans="1:10" ht="15.75" thickBot="1">
      <c r="A184" s="68" t="s">
        <v>47</v>
      </c>
      <c r="B184" s="82"/>
      <c r="C184" s="22"/>
      <c r="D184" s="106">
        <f>((D181+D180)*40%)</f>
        <v>3134.2857728</v>
      </c>
      <c r="E184" s="22"/>
      <c r="F184" s="106">
        <f>((F181+F180)*40%)</f>
        <v>8391.428864</v>
      </c>
      <c r="G184" s="22"/>
      <c r="H184" s="142">
        <f>((H181+H180)*40%)</f>
        <v>12678.286100480002</v>
      </c>
      <c r="I184"/>
      <c r="J184" s="1"/>
    </row>
    <row r="185" spans="1:10" ht="15.75" thickBot="1">
      <c r="A185" s="90" t="s">
        <v>48</v>
      </c>
      <c r="B185" s="91"/>
      <c r="C185" s="94"/>
      <c r="D185" s="93">
        <f>SUM(D179:D184)</f>
        <v>37070.0002048</v>
      </c>
      <c r="E185" s="94"/>
      <c r="F185" s="93">
        <f>SUM(F179:F184)</f>
        <v>38070.001024</v>
      </c>
      <c r="G185" s="94"/>
      <c r="H185" s="93">
        <f>SUM(H179:H184)</f>
        <v>44374.00135168</v>
      </c>
      <c r="I185"/>
      <c r="J185" s="1"/>
    </row>
    <row r="186" spans="1:10" ht="15">
      <c r="A186" s="107"/>
      <c r="B186" s="22"/>
      <c r="C186" s="22"/>
      <c r="D186" s="67"/>
      <c r="E186" s="22"/>
      <c r="F186" s="67"/>
      <c r="G186" s="22"/>
      <c r="H186" s="137"/>
      <c r="I186"/>
      <c r="J186" s="1"/>
    </row>
    <row r="187" spans="1:10" ht="15">
      <c r="A187" s="68" t="s">
        <v>49</v>
      </c>
      <c r="B187" s="82"/>
      <c r="C187" s="22"/>
      <c r="D187" s="70">
        <v>144</v>
      </c>
      <c r="E187" s="22"/>
      <c r="F187" s="70">
        <v>144</v>
      </c>
      <c r="G187" s="22"/>
      <c r="H187" s="136">
        <v>144</v>
      </c>
      <c r="I187"/>
      <c r="J187" s="1"/>
    </row>
    <row r="188" spans="1:10" ht="15">
      <c r="A188" s="68" t="s">
        <v>50</v>
      </c>
      <c r="B188" s="82"/>
      <c r="C188" s="22"/>
      <c r="D188" s="70">
        <v>100</v>
      </c>
      <c r="E188" s="22"/>
      <c r="F188" s="70">
        <v>100</v>
      </c>
      <c r="G188" s="22"/>
      <c r="H188" s="136">
        <v>100</v>
      </c>
      <c r="I188"/>
      <c r="J188" s="1"/>
    </row>
    <row r="189" spans="1:9" ht="15.75" thickBot="1">
      <c r="A189" s="68" t="s">
        <v>51</v>
      </c>
      <c r="B189" s="82"/>
      <c r="C189" s="57"/>
      <c r="D189" s="106">
        <v>640</v>
      </c>
      <c r="E189" s="22"/>
      <c r="F189" s="106">
        <v>640</v>
      </c>
      <c r="G189" s="22"/>
      <c r="H189" s="142">
        <v>640</v>
      </c>
      <c r="I189"/>
    </row>
    <row r="190" spans="1:9" ht="15.75" thickBot="1">
      <c r="A190" s="90" t="s">
        <v>52</v>
      </c>
      <c r="B190" s="91"/>
      <c r="C190" s="94"/>
      <c r="D190" s="93">
        <f>SUM(D187:D189)</f>
        <v>884</v>
      </c>
      <c r="E190" s="94"/>
      <c r="F190" s="93">
        <f>SUM(F187:F189)</f>
        <v>884</v>
      </c>
      <c r="G190" s="94"/>
      <c r="H190" s="93">
        <f>SUM(H187:H189)</f>
        <v>884</v>
      </c>
      <c r="I190"/>
    </row>
    <row r="191" spans="1:9" ht="4.5" customHeight="1" thickBot="1">
      <c r="A191" s="68"/>
      <c r="B191" s="82"/>
      <c r="C191" s="22"/>
      <c r="D191" s="77"/>
      <c r="E191" s="22"/>
      <c r="F191" s="77"/>
      <c r="G191" s="22"/>
      <c r="H191" s="77"/>
      <c r="I191"/>
    </row>
    <row r="192" spans="1:9" ht="15.75" thickBot="1">
      <c r="A192" s="90" t="s">
        <v>53</v>
      </c>
      <c r="B192" s="91"/>
      <c r="C192" s="94"/>
      <c r="D192" s="93">
        <v>10890</v>
      </c>
      <c r="E192" s="94"/>
      <c r="F192" s="93">
        <v>10890</v>
      </c>
      <c r="G192" s="94"/>
      <c r="H192" s="93">
        <v>10890</v>
      </c>
      <c r="I192"/>
    </row>
    <row r="193" spans="1:9" ht="5.25" customHeight="1" thickBot="1">
      <c r="A193" s="68"/>
      <c r="B193" s="82"/>
      <c r="C193" s="22"/>
      <c r="D193" s="77"/>
      <c r="E193" s="22"/>
      <c r="F193" s="77"/>
      <c r="G193" s="22"/>
      <c r="H193" s="77"/>
      <c r="I193"/>
    </row>
    <row r="194" spans="1:9" ht="15.75" thickBot="1">
      <c r="A194" s="90" t="s">
        <v>54</v>
      </c>
      <c r="B194" s="91"/>
      <c r="C194" s="108"/>
      <c r="D194" s="109">
        <v>1636.42</v>
      </c>
      <c r="E194" s="108"/>
      <c r="F194" s="109">
        <v>1636.42</v>
      </c>
      <c r="G194" s="108"/>
      <c r="H194" s="109">
        <v>1636.42</v>
      </c>
      <c r="I194"/>
    </row>
    <row r="195" spans="1:13" ht="4.5" customHeight="1" thickBot="1">
      <c r="A195" s="110"/>
      <c r="B195" s="22"/>
      <c r="C195" s="22"/>
      <c r="D195" s="67"/>
      <c r="E195" s="22"/>
      <c r="F195" s="67"/>
      <c r="G195" s="22"/>
      <c r="H195" s="67"/>
      <c r="M195" s="3"/>
    </row>
    <row r="196" spans="1:8" ht="14.25" thickBot="1" thickTop="1">
      <c r="A196" s="111" t="s">
        <v>55</v>
      </c>
      <c r="B196" s="112"/>
      <c r="C196" s="113"/>
      <c r="D196" s="114">
        <f>D159-(D177+D185+D190+D192+D194)</f>
        <v>2665.642931199982</v>
      </c>
      <c r="E196" s="115"/>
      <c r="F196" s="114">
        <f>F159-(F177+F185+F190+F192+F194)</f>
        <v>1665.6421119999868</v>
      </c>
      <c r="G196" s="115"/>
      <c r="H196" s="143">
        <f>H159-(H177+H185+H190+H192+H194)</f>
        <v>-4638.358215680026</v>
      </c>
    </row>
    <row r="197" spans="1:8" ht="13.5" thickTop="1">
      <c r="A197" s="116" t="s">
        <v>56</v>
      </c>
      <c r="B197" s="117"/>
      <c r="C197" s="118"/>
      <c r="D197" s="119">
        <f>IF(D198=0,(D196*0.15),(38120*0.15))</f>
        <v>399.8464396799973</v>
      </c>
      <c r="E197" s="120"/>
      <c r="F197" s="119">
        <f>IF(F198=0,(F196*0.15),(38120*0.15))</f>
        <v>249.84631679999802</v>
      </c>
      <c r="G197" s="119">
        <f>IF(G198=0,(G196*0.15),(38120*0.15))</f>
        <v>0</v>
      </c>
      <c r="H197" s="144">
        <v>0</v>
      </c>
    </row>
    <row r="198" spans="1:8" ht="13.5" thickBot="1">
      <c r="A198" s="121" t="s">
        <v>57</v>
      </c>
      <c r="B198" s="122"/>
      <c r="C198" s="118"/>
      <c r="D198" s="123">
        <f>IF((D196&gt;38120),(D196-38120)/3,0)</f>
        <v>0</v>
      </c>
      <c r="E198" s="124"/>
      <c r="F198" s="123">
        <f>IF((F196&gt;38120),(F196-38120)/3,0)</f>
        <v>0</v>
      </c>
      <c r="G198" s="125">
        <f>IF((G196&gt;38120),(G196-38120)/3,0)</f>
        <v>0</v>
      </c>
      <c r="H198" s="145">
        <f>IF((H196&gt;38120),(H196-38120)/3,0)</f>
        <v>0</v>
      </c>
    </row>
    <row r="199" spans="1:8" ht="14.25" thickBot="1" thickTop="1">
      <c r="A199" s="126" t="s">
        <v>58</v>
      </c>
      <c r="B199" s="127"/>
      <c r="C199" s="128"/>
      <c r="D199" s="129">
        <f>D196-(D197+D198)</f>
        <v>2265.7964915199846</v>
      </c>
      <c r="E199" s="130"/>
      <c r="F199" s="129">
        <f>F196-F197</f>
        <v>1415.7957951999888</v>
      </c>
      <c r="G199" s="131"/>
      <c r="H199" s="146">
        <f>H196-H197</f>
        <v>-4638.358215680026</v>
      </c>
    </row>
    <row r="200" ht="13.5" thickTop="1"/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:I6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yiéma LUJIEN</cp:lastModifiedBy>
  <cp:lastPrinted>2018-11-07T23:45:40Z</cp:lastPrinted>
  <dcterms:created xsi:type="dcterms:W3CDTF">2014-03-11T07:48:16Z</dcterms:created>
  <dcterms:modified xsi:type="dcterms:W3CDTF">2018-11-07T23:46:45Z</dcterms:modified>
  <cp:category/>
  <cp:version/>
  <cp:contentType/>
  <cp:contentStatus/>
</cp:coreProperties>
</file>