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ie\Desktop\"/>
    </mc:Choice>
  </mc:AlternateContent>
  <xr:revisionPtr revIDLastSave="0" documentId="8_{EA928FAA-F51E-4974-9C25-3A690CD2E057}" xr6:coauthVersionLast="36" xr6:coauthVersionMax="36" xr10:uidLastSave="{00000000-0000-0000-0000-000000000000}"/>
  <bookViews>
    <workbookView xWindow="0" yWindow="0" windowWidth="28800" windowHeight="11955" xr2:uid="{DF75FC1F-7AB7-4F0D-B6E8-4086528EBFFD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  <c r="C6" i="1"/>
  <c r="G4" i="1"/>
  <c r="G5" i="1"/>
  <c r="G6" i="1"/>
  <c r="G7" i="1"/>
  <c r="G8" i="1"/>
  <c r="H8" i="1" s="1"/>
  <c r="I8" i="1" s="1"/>
  <c r="G9" i="1"/>
  <c r="H9" i="1"/>
  <c r="I9" i="1" s="1"/>
  <c r="G10" i="1"/>
  <c r="G11" i="1"/>
  <c r="G12" i="1"/>
  <c r="G13" i="1"/>
  <c r="H13" i="1" s="1"/>
  <c r="G14" i="1"/>
  <c r="G15" i="1"/>
  <c r="H15" i="1" s="1"/>
  <c r="I15" i="1" s="1"/>
  <c r="G16" i="1"/>
  <c r="G17" i="1"/>
  <c r="G18" i="1"/>
  <c r="G19" i="1"/>
  <c r="G20" i="1"/>
  <c r="H20" i="1" s="1"/>
  <c r="G21" i="1"/>
  <c r="G22" i="1"/>
  <c r="G23" i="1"/>
  <c r="G24" i="1"/>
  <c r="G25" i="1"/>
  <c r="H25" i="1"/>
  <c r="G26" i="1"/>
  <c r="H26" i="1"/>
  <c r="I26" i="1" s="1"/>
  <c r="G27" i="1"/>
  <c r="G28" i="1"/>
  <c r="G29" i="1"/>
  <c r="G30" i="1"/>
  <c r="G31" i="1"/>
  <c r="H31" i="1" s="1"/>
  <c r="I31" i="1" s="1"/>
  <c r="G32" i="1"/>
  <c r="G33" i="1"/>
  <c r="G34" i="1"/>
  <c r="G35" i="1"/>
  <c r="H35" i="1"/>
  <c r="I35" i="1" s="1"/>
  <c r="G36" i="1"/>
  <c r="H36" i="1" s="1"/>
  <c r="G37" i="1"/>
  <c r="G38" i="1"/>
  <c r="G39" i="1"/>
  <c r="G40" i="1"/>
  <c r="G41" i="1"/>
  <c r="G42" i="1"/>
  <c r="H42" i="1"/>
  <c r="I42" i="1" s="1"/>
  <c r="G43" i="1"/>
  <c r="H43" i="1"/>
  <c r="I43" i="1" s="1"/>
  <c r="G44" i="1"/>
  <c r="G45" i="1"/>
  <c r="G46" i="1"/>
  <c r="G47" i="1"/>
  <c r="G48" i="1"/>
  <c r="H48" i="1" s="1"/>
  <c r="I48" i="1" s="1"/>
  <c r="G49" i="1"/>
  <c r="G50" i="1"/>
  <c r="G51" i="1"/>
  <c r="H51" i="1"/>
  <c r="I51" i="1" s="1"/>
  <c r="G52" i="1"/>
  <c r="H52" i="1" s="1"/>
  <c r="G53" i="1"/>
  <c r="H53" i="1" s="1"/>
  <c r="G54" i="1"/>
  <c r="G55" i="1"/>
  <c r="G56" i="1"/>
  <c r="H56" i="1" s="1"/>
  <c r="I56" i="1" s="1"/>
  <c r="G57" i="1"/>
  <c r="G58" i="1"/>
  <c r="H58" i="1"/>
  <c r="I58" i="1" s="1"/>
  <c r="G59" i="1"/>
  <c r="H59" i="1"/>
  <c r="I59" i="1" s="1"/>
  <c r="G60" i="1"/>
  <c r="G61" i="1"/>
  <c r="H61" i="1" s="1"/>
  <c r="G62" i="1"/>
  <c r="G63" i="1"/>
  <c r="G64" i="1"/>
  <c r="H64" i="1" s="1"/>
  <c r="I64" i="1" s="1"/>
  <c r="G65" i="1"/>
  <c r="H65" i="1"/>
  <c r="G66" i="1"/>
  <c r="G67" i="1"/>
  <c r="H67" i="1"/>
  <c r="I67" i="1" s="1"/>
  <c r="G68" i="1"/>
  <c r="G69" i="1"/>
  <c r="H69" i="1" s="1"/>
  <c r="G70" i="1"/>
  <c r="G71" i="1"/>
  <c r="H71" i="1"/>
  <c r="I71" i="1" s="1"/>
  <c r="G72" i="1"/>
  <c r="H72" i="1" s="1"/>
  <c r="I72" i="1" s="1"/>
  <c r="G73" i="1"/>
  <c r="G74" i="1"/>
  <c r="H74" i="1"/>
  <c r="I74" i="1" s="1"/>
  <c r="G75" i="1"/>
  <c r="H75" i="1"/>
  <c r="I75" i="1" s="1"/>
  <c r="G76" i="1"/>
  <c r="H76" i="1" s="1"/>
  <c r="G77" i="1"/>
  <c r="H77" i="1" s="1"/>
  <c r="G78" i="1"/>
  <c r="G79" i="1"/>
  <c r="H79" i="1"/>
  <c r="I79" i="1" s="1"/>
  <c r="G80" i="1"/>
  <c r="H80" i="1" s="1"/>
  <c r="I80" i="1" s="1"/>
  <c r="G81" i="1"/>
  <c r="H81" i="1"/>
  <c r="G82" i="1"/>
  <c r="H82" i="1"/>
  <c r="I82" i="1" s="1"/>
  <c r="G83" i="1"/>
  <c r="H83" i="1"/>
  <c r="I83" i="1" s="1"/>
  <c r="G84" i="1"/>
  <c r="H84" i="1" s="1"/>
  <c r="G85" i="1"/>
  <c r="H85" i="1" s="1"/>
  <c r="G86" i="1"/>
  <c r="G87" i="1"/>
  <c r="H87" i="1"/>
  <c r="I87" i="1" s="1"/>
  <c r="G88" i="1"/>
  <c r="H88" i="1" s="1"/>
  <c r="I88" i="1" s="1"/>
  <c r="G89" i="1"/>
  <c r="H89" i="1"/>
  <c r="G90" i="1"/>
  <c r="H90" i="1"/>
  <c r="I90" i="1" s="1"/>
  <c r="G91" i="1"/>
  <c r="H91" i="1"/>
  <c r="I91" i="1" s="1"/>
  <c r="G92" i="1"/>
  <c r="H92" i="1" s="1"/>
  <c r="G93" i="1"/>
  <c r="H93" i="1" s="1"/>
  <c r="G94" i="1"/>
  <c r="G95" i="1"/>
  <c r="H95" i="1"/>
  <c r="I95" i="1" s="1"/>
  <c r="G96" i="1"/>
  <c r="H96" i="1" s="1"/>
  <c r="I96" i="1" s="1"/>
  <c r="G97" i="1"/>
  <c r="H97" i="1"/>
  <c r="G98" i="1"/>
  <c r="H98" i="1"/>
  <c r="I98" i="1" s="1"/>
  <c r="G99" i="1"/>
  <c r="H99" i="1"/>
  <c r="I99" i="1" s="1"/>
  <c r="G100" i="1"/>
  <c r="H100" i="1" s="1"/>
  <c r="G101" i="1"/>
  <c r="H101" i="1" s="1"/>
  <c r="G102" i="1"/>
  <c r="G103" i="1"/>
  <c r="H103" i="1"/>
  <c r="I103" i="1" s="1"/>
  <c r="G104" i="1"/>
  <c r="H104" i="1" s="1"/>
  <c r="I104" i="1" s="1"/>
  <c r="G105" i="1"/>
  <c r="H105" i="1"/>
  <c r="G106" i="1"/>
  <c r="H106" i="1"/>
  <c r="I106" i="1" s="1"/>
  <c r="G107" i="1"/>
  <c r="H107" i="1"/>
  <c r="I107" i="1" s="1"/>
  <c r="G108" i="1"/>
  <c r="H108" i="1" s="1"/>
  <c r="G109" i="1"/>
  <c r="H109" i="1" s="1"/>
  <c r="G110" i="1"/>
  <c r="G111" i="1"/>
  <c r="H111" i="1"/>
  <c r="I111" i="1" s="1"/>
  <c r="G112" i="1"/>
  <c r="H112" i="1" s="1"/>
  <c r="I112" i="1" s="1"/>
  <c r="G113" i="1"/>
  <c r="H113" i="1"/>
  <c r="G114" i="1"/>
  <c r="H114" i="1"/>
  <c r="I114" i="1" s="1"/>
  <c r="G115" i="1"/>
  <c r="H115" i="1"/>
  <c r="I115" i="1" s="1"/>
  <c r="G116" i="1"/>
  <c r="H116" i="1" s="1"/>
  <c r="G117" i="1"/>
  <c r="H117" i="1"/>
  <c r="G118" i="1"/>
  <c r="G119" i="1"/>
  <c r="H119" i="1"/>
  <c r="I119" i="1" s="1"/>
  <c r="G120" i="1"/>
  <c r="H120" i="1" s="1"/>
  <c r="I120" i="1" s="1"/>
  <c r="G121" i="1"/>
  <c r="H121" i="1"/>
  <c r="G122" i="1"/>
  <c r="H122" i="1"/>
  <c r="I122" i="1" s="1"/>
  <c r="G3" i="1"/>
  <c r="I89" i="1" l="1"/>
  <c r="I81" i="1"/>
  <c r="I121" i="1"/>
  <c r="I97" i="1"/>
  <c r="H66" i="1"/>
  <c r="I66" i="1" s="1"/>
  <c r="H60" i="1"/>
  <c r="I60" i="1" s="1"/>
  <c r="H55" i="1"/>
  <c r="I55" i="1" s="1"/>
  <c r="H49" i="1"/>
  <c r="I49" i="1" s="1"/>
  <c r="H37" i="1"/>
  <c r="I37" i="1" s="1"/>
  <c r="H32" i="1"/>
  <c r="I32" i="1" s="1"/>
  <c r="H19" i="1"/>
  <c r="I19" i="1" s="1"/>
  <c r="I105" i="1"/>
  <c r="I25" i="1"/>
  <c r="H18" i="1"/>
  <c r="I18" i="1" s="1"/>
  <c r="H12" i="1"/>
  <c r="I12" i="1" s="1"/>
  <c r="H7" i="1"/>
  <c r="I7" i="1" s="1"/>
  <c r="I65" i="1"/>
  <c r="H47" i="1"/>
  <c r="I47" i="1" s="1"/>
  <c r="H41" i="1"/>
  <c r="I41" i="1" s="1"/>
  <c r="H29" i="1"/>
  <c r="I29" i="1" s="1"/>
  <c r="H24" i="1"/>
  <c r="I24" i="1" s="1"/>
  <c r="H11" i="1"/>
  <c r="I11" i="1" s="1"/>
  <c r="H34" i="1"/>
  <c r="I34" i="1" s="1"/>
  <c r="H28" i="1"/>
  <c r="I28" i="1" s="1"/>
  <c r="H23" i="1"/>
  <c r="I23" i="1" s="1"/>
  <c r="H17" i="1"/>
  <c r="I17" i="1" s="1"/>
  <c r="H5" i="1"/>
  <c r="I5" i="1" s="1"/>
  <c r="I117" i="1"/>
  <c r="I113" i="1"/>
  <c r="H73" i="1"/>
  <c r="I73" i="1" s="1"/>
  <c r="H68" i="1"/>
  <c r="I68" i="1" s="1"/>
  <c r="H63" i="1"/>
  <c r="I63" i="1" s="1"/>
  <c r="H57" i="1"/>
  <c r="I57" i="1" s="1"/>
  <c r="H45" i="1"/>
  <c r="I45" i="1" s="1"/>
  <c r="H40" i="1"/>
  <c r="I40" i="1" s="1"/>
  <c r="H27" i="1"/>
  <c r="I27" i="1" s="1"/>
  <c r="H10" i="1"/>
  <c r="I10" i="1" s="1"/>
  <c r="H4" i="1"/>
  <c r="I4" i="1" s="1"/>
  <c r="H50" i="1"/>
  <c r="I50" i="1" s="1"/>
  <c r="H44" i="1"/>
  <c r="I44" i="1" s="1"/>
  <c r="H39" i="1"/>
  <c r="I39" i="1" s="1"/>
  <c r="H33" i="1"/>
  <c r="I33" i="1" s="1"/>
  <c r="H21" i="1"/>
  <c r="I21" i="1" s="1"/>
  <c r="H16" i="1"/>
  <c r="I16" i="1" s="1"/>
  <c r="H118" i="1"/>
  <c r="I118" i="1" s="1"/>
  <c r="H110" i="1"/>
  <c r="I110" i="1" s="1"/>
  <c r="H102" i="1"/>
  <c r="I102" i="1" s="1"/>
  <c r="H94" i="1"/>
  <c r="I94" i="1" s="1"/>
  <c r="H86" i="1"/>
  <c r="I86" i="1" s="1"/>
  <c r="H78" i="1"/>
  <c r="I78" i="1" s="1"/>
  <c r="H70" i="1"/>
  <c r="I70" i="1" s="1"/>
  <c r="H62" i="1"/>
  <c r="I62" i="1" s="1"/>
  <c r="H54" i="1"/>
  <c r="I54" i="1" s="1"/>
  <c r="H46" i="1"/>
  <c r="I46" i="1" s="1"/>
  <c r="H38" i="1"/>
  <c r="I38" i="1" s="1"/>
  <c r="H30" i="1"/>
  <c r="I30" i="1" s="1"/>
  <c r="H22" i="1"/>
  <c r="I22" i="1" s="1"/>
  <c r="H14" i="1"/>
  <c r="I14" i="1" s="1"/>
  <c r="H6" i="1"/>
  <c r="I6" i="1" s="1"/>
  <c r="I109" i="1"/>
  <c r="I101" i="1"/>
  <c r="I93" i="1"/>
  <c r="I85" i="1"/>
  <c r="I77" i="1"/>
  <c r="I69" i="1"/>
  <c r="I61" i="1"/>
  <c r="I53" i="1"/>
  <c r="I13" i="1"/>
  <c r="I116" i="1"/>
  <c r="I108" i="1"/>
  <c r="I100" i="1"/>
  <c r="I92" i="1"/>
  <c r="I84" i="1"/>
  <c r="I76" i="1"/>
  <c r="I52" i="1"/>
  <c r="I36" i="1"/>
  <c r="I20" i="1"/>
  <c r="C13" i="1" l="1"/>
  <c r="C11" i="1"/>
  <c r="C15" i="1" l="1"/>
</calcChain>
</file>

<file path=xl/sharedStrings.xml><?xml version="1.0" encoding="utf-8"?>
<sst xmlns="http://schemas.openxmlformats.org/spreadsheetml/2006/main" count="39" uniqueCount="39">
  <si>
    <t>Coupon annual rate</t>
  </si>
  <si>
    <t>Par</t>
  </si>
  <si>
    <t>Quarterly Coupon</t>
  </si>
  <si>
    <t>Année 1</t>
  </si>
  <si>
    <t>Taux actualisation</t>
  </si>
  <si>
    <t>Année 2</t>
  </si>
  <si>
    <t>Valeur actualisée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</si>
  <si>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</si>
  <si>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</si>
  <si>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</si>
  <si>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</si>
  <si>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</si>
  <si>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</si>
  <si>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</si>
  <si>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</si>
  <si>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Prix Obligation</t>
  </si>
  <si>
    <t>Pondération</t>
  </si>
  <si>
    <t>Somme Pondération</t>
  </si>
  <si>
    <t>Duration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</si>
  <si>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</si>
  <si>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</si>
  <si>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</si>
  <si>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</si>
  <si>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</si>
  <si>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</si>
  <si>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</si>
  <si>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</si>
  <si>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</si>
  <si>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</si>
  <si>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</si>
  <si>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</si>
  <si>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</si>
  <si>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</si>
  <si>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</si>
  <si>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</si>
  <si>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</si>
  <si>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Année 28</t>
  </si>
  <si>
    <t>Année 29</t>
  </si>
  <si>
    <t>Année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</si>
</sst>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0"/>
    <numFmt numFmtId="168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167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6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12E7-EEA7-42EC-95F9-B0E37E4989C2}">
  <dimension ref="B1:T122"/>
  <sheetViews>
    <sheetView tabSelected="1" workbookViewId="0">
      <selection activeCell="Q18" sqref="L1:Q18"/>
    </sheetView>
  </sheetViews>
  <sheetFormatPr baseColWidth="10" defaultRowHeight="14.25" x14ac:dyDescent="0.45"/>
  <cols>
    <col min="2" max="2" width="16.796875" bestFit="1" customWidth="1"/>
    <col min="8" max="8" width="14.1328125" bestFit="1" customWidth="1"/>
    <col min="10" max="10" width="14.1328125" bestFit="1" customWidth="1"/>
  </cols>
  <sheetData>
    <row r="1" spans="2:20" x14ac:dyDescent="0.45">
      <c r="H1" t="s">
        <v>6</v>
      </c>
      <c r="I1" t="s">
        <v>16</v>
      </c>
    </row>
    <row r="2" spans="2:20" x14ac:dyDescent="0.45">
      <c r="B2" t="s">
        <v>0</v>
      </c>
      <c r="C2" s="1">
        <v>4.2500000000000003E-2</v>
      </c>
    </row>
    <row r="3" spans="2:20" x14ac:dyDescent="0.45">
      <c r="F3" t="s">
        <v>3</v>
      </c>
      <c r="G3" t="str">
        <f>"Coupon "&amp;1+(RIGHT(F3,1)-1)*4</f>
        <v>Coupon 1</v>
      </c>
      <c r="H3" s="4">
        <f>$C$6*(1+$C$8)^(-RIGHT(G3,1)/4)</f>
        <v>10.615723408681024</v>
      </c>
      <c r="I3">
        <f>RIGHT(G3,2)*0.25*H3</f>
        <v>2.653930852170256</v>
      </c>
      <c r="J3" s="3"/>
      <c r="N3" s="4"/>
    </row>
    <row r="4" spans="2:20" x14ac:dyDescent="0.45">
      <c r="B4" t="s">
        <v>1</v>
      </c>
      <c r="C4">
        <v>1000</v>
      </c>
      <c r="G4" t="str">
        <f>"Coupon "&amp;2+(RIGHT(F3,1)-1)*4</f>
        <v>Coupon 2</v>
      </c>
      <c r="H4" s="4">
        <f t="shared" ref="H4:H9" si="0">$C$6*(1+$C$8)^(-RIGHT(G4,1)/4)</f>
        <v>10.606454916669954</v>
      </c>
      <c r="I4">
        <f t="shared" ref="I4:I41" si="1">RIGHT(G4,2)*0.25*H4</f>
        <v>5.3032274583349768</v>
      </c>
      <c r="J4" s="3"/>
      <c r="N4" s="4"/>
    </row>
    <row r="5" spans="2:20" x14ac:dyDescent="0.45">
      <c r="G5" t="str">
        <f>"Coupon "&amp;3+(RIGHT(F3,1)-1)*4</f>
        <v>Coupon 3</v>
      </c>
      <c r="H5" s="4">
        <f t="shared" si="0"/>
        <v>10.597194516895359</v>
      </c>
      <c r="I5">
        <f t="shared" si="1"/>
        <v>7.9478958876715193</v>
      </c>
      <c r="J5" s="3"/>
      <c r="N5" s="4"/>
    </row>
    <row r="6" spans="2:20" x14ac:dyDescent="0.45">
      <c r="B6" t="s">
        <v>2</v>
      </c>
      <c r="C6">
        <f>C4*C2/4</f>
        <v>10.625</v>
      </c>
      <c r="G6" t="str">
        <f>"Coupon "&amp;4+(RIGHT(F3,1)-1)*4</f>
        <v>Coupon 4</v>
      </c>
      <c r="H6" s="4">
        <f t="shared" si="0"/>
        <v>10.587942202291977</v>
      </c>
      <c r="I6">
        <f t="shared" si="1"/>
        <v>10.587942202291977</v>
      </c>
      <c r="J6" s="3"/>
      <c r="N6" s="4"/>
    </row>
    <row r="7" spans="2:20" x14ac:dyDescent="0.45">
      <c r="F7" t="s">
        <v>5</v>
      </c>
      <c r="G7" t="str">
        <f>"Coupon "&amp;1+(RIGHT(F7,1)-1)*4</f>
        <v>Coupon 5</v>
      </c>
      <c r="H7" s="4">
        <f t="shared" si="0"/>
        <v>10.578697965800721</v>
      </c>
      <c r="I7">
        <f t="shared" si="1"/>
        <v>13.223372457250901</v>
      </c>
      <c r="J7" s="3"/>
    </row>
    <row r="8" spans="2:20" x14ac:dyDescent="0.45">
      <c r="B8" t="s">
        <v>4</v>
      </c>
      <c r="C8" s="1">
        <v>3.5000000000000001E-3</v>
      </c>
      <c r="G8" t="str">
        <f>"Coupon "&amp;2+(RIGHT(F7,1)-1)*4</f>
        <v>Coupon 6</v>
      </c>
      <c r="H8" s="4">
        <f t="shared" si="0"/>
        <v>10.569461800368664</v>
      </c>
      <c r="I8">
        <f t="shared" si="1"/>
        <v>15.854192700552996</v>
      </c>
      <c r="J8" s="3"/>
    </row>
    <row r="9" spans="2:20" x14ac:dyDescent="0.45">
      <c r="G9" t="str">
        <f>"Coupon "&amp;3+(RIGHT(F7,1)-1)*4</f>
        <v>Coupon 7</v>
      </c>
      <c r="H9" s="4">
        <f t="shared" si="0"/>
        <v>10.560233698949038</v>
      </c>
      <c r="I9">
        <f t="shared" si="1"/>
        <v>18.480408973160817</v>
      </c>
      <c r="J9" s="3"/>
    </row>
    <row r="10" spans="2:20" x14ac:dyDescent="0.45">
      <c r="G10" t="str">
        <f>"Coupon "&amp;4+(RIGHT(F7,1)-1)*4</f>
        <v>Coupon 8</v>
      </c>
      <c r="H10" s="4">
        <f>$C$6*(1+$C$8)^(-RIGHT(G10,1)/4)</f>
        <v>10.551013654501222</v>
      </c>
      <c r="I10">
        <f t="shared" si="1"/>
        <v>21.102027309002445</v>
      </c>
      <c r="J10" s="3"/>
      <c r="N10" s="3"/>
      <c r="T10" s="3"/>
    </row>
    <row r="11" spans="2:20" x14ac:dyDescent="0.45">
      <c r="B11" t="s">
        <v>15</v>
      </c>
      <c r="C11" s="7">
        <f>SUM(H:H)</f>
        <v>2110.4151052628749</v>
      </c>
      <c r="F11" t="s">
        <v>7</v>
      </c>
      <c r="G11" t="str">
        <f>"Coupon "&amp;1+(RIGHT(F11,1)-1)*4</f>
        <v>Coupon 9</v>
      </c>
      <c r="H11" s="4">
        <f t="shared" ref="H11" si="2">$C$6*(1+$C$8)^(-RIGHT(G11,1)/4)</f>
        <v>10.541801659990753</v>
      </c>
      <c r="I11">
        <f t="shared" si="1"/>
        <v>23.719053734979195</v>
      </c>
      <c r="J11" s="3"/>
      <c r="P11" s="2"/>
    </row>
    <row r="12" spans="2:20" x14ac:dyDescent="0.45">
      <c r="G12" t="str">
        <f>"Coupon "&amp;2+(RIGHT(F11,1)-1)*4</f>
        <v>Coupon 10</v>
      </c>
      <c r="H12" s="4">
        <f>$C$6*(1+$C$8)^(-RIGHT(G12,2)/4)</f>
        <v>10.532597708389302</v>
      </c>
      <c r="I12">
        <f t="shared" si="1"/>
        <v>26.331494270973256</v>
      </c>
      <c r="J12" s="3"/>
      <c r="P12" s="2"/>
    </row>
    <row r="13" spans="2:20" x14ac:dyDescent="0.45">
      <c r="B13" t="s">
        <v>17</v>
      </c>
      <c r="C13">
        <f>SUM(I:I)</f>
        <v>44997.840203518615</v>
      </c>
      <c r="G13" t="str">
        <f>"Coupon "&amp;3+(RIGHT(F11,1)-1)*4</f>
        <v>Coupon 11</v>
      </c>
      <c r="H13" s="4">
        <f t="shared" ref="H13:H76" si="3">$C$6*(1+$C$8)^(-RIGHT(G13,2)/4)</f>
        <v>10.523401792674674</v>
      </c>
      <c r="I13">
        <f t="shared" si="1"/>
        <v>28.939354929855355</v>
      </c>
      <c r="J13" s="3"/>
      <c r="P13" s="2"/>
      <c r="Q13" s="6"/>
    </row>
    <row r="14" spans="2:20" x14ac:dyDescent="0.45">
      <c r="G14" t="str">
        <f>"Coupon "&amp;4+(RIGHT(F11,1)-1)*4</f>
        <v>Coupon 12</v>
      </c>
      <c r="H14" s="4">
        <f t="shared" si="3"/>
        <v>10.514213905830813</v>
      </c>
      <c r="I14">
        <f t="shared" si="1"/>
        <v>31.542641717492437</v>
      </c>
      <c r="J14" s="3"/>
      <c r="P14" s="6"/>
    </row>
    <row r="15" spans="2:20" x14ac:dyDescent="0.45">
      <c r="B15" t="s">
        <v>18</v>
      </c>
      <c r="C15" s="5">
        <f>C13/C11</f>
        <v>21.321795930717453</v>
      </c>
      <c r="F15" t="s">
        <v>8</v>
      </c>
      <c r="G15" t="str">
        <f>"Coupon "&amp;1+(RIGHT(F15,1)-1)*4</f>
        <v>Coupon 13</v>
      </c>
      <c r="H15" s="4">
        <f t="shared" si="3"/>
        <v>10.505034040847786</v>
      </c>
      <c r="I15">
        <f t="shared" si="1"/>
        <v>34.141360632755301</v>
      </c>
      <c r="J15" s="3"/>
    </row>
    <row r="16" spans="2:20" x14ac:dyDescent="0.45">
      <c r="G16" t="str">
        <f>"Coupon "&amp;2+(RIGHT(F15,1)-1)*4</f>
        <v>Coupon 14</v>
      </c>
      <c r="H16" s="4">
        <f t="shared" si="3"/>
        <v>10.495862190721775</v>
      </c>
      <c r="I16">
        <f t="shared" si="1"/>
        <v>36.73551766752621</v>
      </c>
      <c r="J16" s="3"/>
    </row>
    <row r="17" spans="6:10" x14ac:dyDescent="0.45">
      <c r="G17" t="str">
        <f>"Coupon "&amp;3+(RIGHT(F15,1)-1)*4</f>
        <v>Coupon 15</v>
      </c>
      <c r="H17" s="4">
        <f t="shared" si="3"/>
        <v>10.48669834845508</v>
      </c>
      <c r="I17">
        <f t="shared" si="1"/>
        <v>39.325118806706548</v>
      </c>
      <c r="J17" s="3"/>
    </row>
    <row r="18" spans="6:10" x14ac:dyDescent="0.45">
      <c r="G18" t="str">
        <f>"Coupon "&amp;4+(RIGHT(F15,1)-1)*4</f>
        <v>Coupon 16</v>
      </c>
      <c r="H18" s="4">
        <f t="shared" si="3"/>
        <v>10.477542507056118</v>
      </c>
      <c r="I18">
        <f t="shared" si="1"/>
        <v>41.910170028224471</v>
      </c>
      <c r="J18" s="3"/>
    </row>
    <row r="19" spans="6:10" x14ac:dyDescent="0.45">
      <c r="F19" t="s">
        <v>9</v>
      </c>
      <c r="G19" t="str">
        <f>"Coupon "&amp;1+(RIGHT(F19,1)-1)*4</f>
        <v>Coupon 17</v>
      </c>
      <c r="H19" s="4">
        <f t="shared" si="3"/>
        <v>10.468394659539396</v>
      </c>
      <c r="I19">
        <f t="shared" si="1"/>
        <v>44.490677303042432</v>
      </c>
      <c r="J19" s="3"/>
    </row>
    <row r="20" spans="6:10" x14ac:dyDescent="0.45">
      <c r="G20" t="str">
        <f>"Coupon "&amp;2+(RIGHT(F19,1)-1)*4</f>
        <v>Coupon 18</v>
      </c>
      <c r="H20" s="4">
        <f t="shared" si="3"/>
        <v>10.459254798925535</v>
      </c>
      <c r="I20">
        <f t="shared" si="1"/>
        <v>47.066646595164912</v>
      </c>
      <c r="J20" s="3"/>
    </row>
    <row r="21" spans="6:10" x14ac:dyDescent="0.45">
      <c r="G21" t="str">
        <f>"Coupon "&amp;3+(RIGHT(F19,1)-1)*4</f>
        <v>Coupon 19</v>
      </c>
      <c r="H21" s="4">
        <f t="shared" si="3"/>
        <v>10.450122918241236</v>
      </c>
      <c r="I21">
        <f t="shared" si="1"/>
        <v>49.638083861645875</v>
      </c>
      <c r="J21" s="3"/>
    </row>
    <row r="22" spans="6:10" x14ac:dyDescent="0.45">
      <c r="G22" t="str">
        <f>"Coupon "&amp;4+(RIGHT(F19,1)-1)*4</f>
        <v>Coupon 20</v>
      </c>
      <c r="H22" s="4">
        <f t="shared" si="3"/>
        <v>10.440999010519301</v>
      </c>
      <c r="I22">
        <f t="shared" si="1"/>
        <v>52.204995052596502</v>
      </c>
      <c r="J22" s="3"/>
    </row>
    <row r="23" spans="6:10" x14ac:dyDescent="0.45">
      <c r="F23" t="s">
        <v>10</v>
      </c>
      <c r="G23" t="str">
        <f>"Coupon "&amp;1+(RIGHT(F23,1)-1)*4</f>
        <v>Coupon 21</v>
      </c>
      <c r="H23" s="4">
        <f t="shared" si="3"/>
        <v>10.431883068798601</v>
      </c>
      <c r="I23">
        <f t="shared" si="1"/>
        <v>54.767386111192657</v>
      </c>
      <c r="J23" s="3"/>
    </row>
    <row r="24" spans="6:10" x14ac:dyDescent="0.45">
      <c r="G24" t="str">
        <f>"Coupon "&amp;2+(RIGHT(F23,1)-1)*4</f>
        <v>Coupon 22</v>
      </c>
      <c r="H24" s="4">
        <f t="shared" si="3"/>
        <v>10.4227750861241</v>
      </c>
      <c r="I24">
        <f t="shared" si="1"/>
        <v>57.325262973682548</v>
      </c>
      <c r="J24" s="3"/>
    </row>
    <row r="25" spans="6:10" x14ac:dyDescent="0.45">
      <c r="G25" t="str">
        <f>"Coupon "&amp;3+(RIGHT(F23,1)-1)*4</f>
        <v>Coupon 23</v>
      </c>
      <c r="H25" s="4">
        <f t="shared" si="3"/>
        <v>10.413675055546822</v>
      </c>
      <c r="I25">
        <f t="shared" si="1"/>
        <v>59.878631569394223</v>
      </c>
      <c r="J25" s="3"/>
    </row>
    <row r="26" spans="6:10" x14ac:dyDescent="0.45">
      <c r="G26" t="str">
        <f>"Coupon "&amp;4+(RIGHT(F23,1)-1)*4</f>
        <v>Coupon 24</v>
      </c>
      <c r="H26" s="4">
        <f t="shared" si="3"/>
        <v>10.404582970123865</v>
      </c>
      <c r="I26">
        <f t="shared" si="1"/>
        <v>62.427497820743191</v>
      </c>
      <c r="J26" s="3"/>
    </row>
    <row r="27" spans="6:10" x14ac:dyDescent="0.45">
      <c r="F27" t="s">
        <v>11</v>
      </c>
      <c r="G27" t="str">
        <f>"Coupon "&amp;1+(RIGHT(F27,1)-1)*4</f>
        <v>Coupon 25</v>
      </c>
      <c r="H27" s="4">
        <f t="shared" si="3"/>
        <v>10.395498822918386</v>
      </c>
      <c r="I27">
        <f t="shared" si="1"/>
        <v>64.971867643239918</v>
      </c>
      <c r="J27" s="3"/>
    </row>
    <row r="28" spans="6:10" x14ac:dyDescent="0.45">
      <c r="G28" t="str">
        <f>"Coupon "&amp;2+(RIGHT(F27,1)-1)*4</f>
        <v>Coupon 26</v>
      </c>
      <c r="H28" s="4">
        <f t="shared" si="3"/>
        <v>10.3864226069996</v>
      </c>
      <c r="I28">
        <f t="shared" si="1"/>
        <v>67.511746945497407</v>
      </c>
      <c r="J28" s="3"/>
    </row>
    <row r="29" spans="6:10" x14ac:dyDescent="0.45">
      <c r="G29" t="str">
        <f>"Coupon "&amp;3+(RIGHT(F27,1)-1)*4</f>
        <v>Coupon 27</v>
      </c>
      <c r="H29" s="4">
        <f t="shared" si="3"/>
        <v>10.377354315442771</v>
      </c>
      <c r="I29">
        <f t="shared" si="1"/>
        <v>70.047141629238709</v>
      </c>
      <c r="J29" s="3"/>
    </row>
    <row r="30" spans="6:10" x14ac:dyDescent="0.45">
      <c r="G30" t="str">
        <f>"Coupon "&amp;4+(RIGHT(F27,1)-1)*4</f>
        <v>Coupon 28</v>
      </c>
      <c r="H30" s="4">
        <f t="shared" si="3"/>
        <v>10.368293941329213</v>
      </c>
      <c r="I30">
        <f t="shared" si="1"/>
        <v>72.578057589304493</v>
      </c>
      <c r="J30" s="3"/>
    </row>
    <row r="31" spans="6:10" x14ac:dyDescent="0.45">
      <c r="F31" t="s">
        <v>12</v>
      </c>
      <c r="G31" t="str">
        <f>"Coupon "&amp;1+(RIGHT(F31,1)-1)*4</f>
        <v>Coupon 29</v>
      </c>
      <c r="H31" s="4">
        <f t="shared" si="3"/>
        <v>10.359241477746274</v>
      </c>
      <c r="I31">
        <f t="shared" si="1"/>
        <v>75.104500713660485</v>
      </c>
      <c r="J31" s="3"/>
    </row>
    <row r="32" spans="6:10" x14ac:dyDescent="0.45">
      <c r="G32" t="str">
        <f>"Coupon "&amp;2+(RIGHT(F31,1)-1)*4</f>
        <v>Coupon 30</v>
      </c>
      <c r="H32" s="4">
        <f t="shared" si="3"/>
        <v>10.350196917787343</v>
      </c>
      <c r="I32">
        <f t="shared" si="1"/>
        <v>77.626476883405076</v>
      </c>
      <c r="J32" s="3"/>
    </row>
    <row r="33" spans="6:10" x14ac:dyDescent="0.45">
      <c r="G33" t="str">
        <f>"Coupon "&amp;3+(RIGHT(F31,1)-1)*4</f>
        <v>Coupon 31</v>
      </c>
      <c r="H33" s="4">
        <f t="shared" si="3"/>
        <v>10.34116025455184</v>
      </c>
      <c r="I33">
        <f t="shared" si="1"/>
        <v>80.14399197277676</v>
      </c>
      <c r="J33" s="3"/>
    </row>
    <row r="34" spans="6:10" x14ac:dyDescent="0.45">
      <c r="G34" t="str">
        <f>"Coupon "&amp;4+(RIGHT(F31,1)-1)*4</f>
        <v>Coupon 32</v>
      </c>
      <c r="H34" s="4">
        <f t="shared" si="3"/>
        <v>10.332131481145206</v>
      </c>
      <c r="I34">
        <f t="shared" si="1"/>
        <v>82.657051849161647</v>
      </c>
      <c r="J34" s="3"/>
    </row>
    <row r="35" spans="6:10" x14ac:dyDescent="0.45">
      <c r="F35" t="s">
        <v>13</v>
      </c>
      <c r="G35" t="str">
        <f>"Coupon "&amp;1+(RIGHT(F35,1)-1)*4</f>
        <v>Coupon 33</v>
      </c>
      <c r="H35" s="4">
        <f t="shared" si="3"/>
        <v>10.323110590678898</v>
      </c>
      <c r="I35">
        <f t="shared" si="1"/>
        <v>85.165662373100901</v>
      </c>
      <c r="J35" s="3"/>
    </row>
    <row r="36" spans="6:10" x14ac:dyDescent="0.45">
      <c r="G36" t="str">
        <f>"Coupon "&amp;2+(RIGHT(F35,1)-1)*4</f>
        <v>Coupon 34</v>
      </c>
      <c r="H36" s="4">
        <f t="shared" si="3"/>
        <v>10.314097576270397</v>
      </c>
      <c r="I36">
        <f t="shared" si="1"/>
        <v>87.669829398298376</v>
      </c>
      <c r="J36" s="3"/>
    </row>
    <row r="37" spans="6:10" x14ac:dyDescent="0.45">
      <c r="G37" t="str">
        <f>"Coupon "&amp;3+(RIGHT(F35,1)-1)*4</f>
        <v>Coupon 35</v>
      </c>
      <c r="H37" s="4">
        <f t="shared" si="3"/>
        <v>10.305092431043187</v>
      </c>
      <c r="I37">
        <f t="shared" si="1"/>
        <v>90.169558771627891</v>
      </c>
      <c r="J37" s="3"/>
    </row>
    <row r="38" spans="6:10" x14ac:dyDescent="0.45">
      <c r="G38" t="str">
        <f>"Coupon "&amp;4+(RIGHT(F35,1)-1)*4</f>
        <v>Coupon 36</v>
      </c>
      <c r="H38" s="4">
        <f t="shared" si="3"/>
        <v>10.29609514812676</v>
      </c>
      <c r="I38">
        <f t="shared" si="1"/>
        <v>92.664856333140847</v>
      </c>
      <c r="J38" s="3"/>
    </row>
    <row r="39" spans="6:10" x14ac:dyDescent="0.45">
      <c r="F39" t="s">
        <v>14</v>
      </c>
      <c r="G39" t="str">
        <f>"Coupon "&amp;1+(RIGHT(F39,2)-1)*4</f>
        <v>Coupon 37</v>
      </c>
      <c r="H39" s="4">
        <f t="shared" si="3"/>
        <v>10.287105720656598</v>
      </c>
      <c r="I39">
        <f t="shared" si="1"/>
        <v>95.155727916073531</v>
      </c>
      <c r="J39" s="3"/>
    </row>
    <row r="40" spans="6:10" x14ac:dyDescent="0.45">
      <c r="G40" t="str">
        <f>"Coupon "&amp;2+(RIGHT(F39,2)-1)*4</f>
        <v>Coupon 38</v>
      </c>
      <c r="H40" s="4">
        <f t="shared" si="3"/>
        <v>10.278124141774187</v>
      </c>
      <c r="I40">
        <f t="shared" si="1"/>
        <v>97.642179346854775</v>
      </c>
      <c r="J40" s="3"/>
    </row>
    <row r="41" spans="6:10" x14ac:dyDescent="0.45">
      <c r="G41" t="str">
        <f>"Coupon "&amp;3+(RIGHT(F39,2)-1)*4</f>
        <v>Coupon 39</v>
      </c>
      <c r="H41" s="4">
        <f t="shared" si="3"/>
        <v>10.269150404626993</v>
      </c>
      <c r="I41">
        <f t="shared" si="1"/>
        <v>100.12421644511318</v>
      </c>
      <c r="J41" s="3"/>
    </row>
    <row r="42" spans="6:10" x14ac:dyDescent="0.45">
      <c r="G42" t="str">
        <f>"Coupon "&amp;4+(RIGHT(F39,2)-1)*4</f>
        <v>Coupon 40</v>
      </c>
      <c r="H42" s="4">
        <f t="shared" si="3"/>
        <v>10.260184502368471</v>
      </c>
      <c r="I42">
        <f>RIGHT(G42,2)*0.25*H42</f>
        <v>102.60184502368472</v>
      </c>
      <c r="J42" s="3"/>
    </row>
    <row r="43" spans="6:10" x14ac:dyDescent="0.45">
      <c r="F43" t="s">
        <v>19</v>
      </c>
      <c r="G43" t="str">
        <f>"Coupon "&amp;1+(RIGHT(F43,2)-1)*4</f>
        <v>Coupon 41</v>
      </c>
      <c r="H43" s="4">
        <f t="shared" si="3"/>
        <v>10.251226428158043</v>
      </c>
      <c r="I43">
        <f t="shared" ref="I43:I101" si="4">RIGHT(G43,2)*0.25*H43</f>
        <v>105.07507088861995</v>
      </c>
      <c r="J43" s="3"/>
    </row>
    <row r="44" spans="6:10" x14ac:dyDescent="0.45">
      <c r="G44" t="str">
        <f>"Coupon "&amp;2+(RIGHT(F43,2)-1)*4</f>
        <v>Coupon 42</v>
      </c>
      <c r="H44" s="4">
        <f t="shared" si="3"/>
        <v>10.242276175161123</v>
      </c>
      <c r="I44">
        <f t="shared" si="4"/>
        <v>107.54389983919179</v>
      </c>
      <c r="J44" s="3"/>
    </row>
    <row r="45" spans="6:10" x14ac:dyDescent="0.45">
      <c r="G45" t="str">
        <f>"Coupon "&amp;3+(RIGHT(F43,2)-1)*4</f>
        <v>Coupon 43</v>
      </c>
      <c r="H45" s="4">
        <f t="shared" si="3"/>
        <v>10.233333736549071</v>
      </c>
      <c r="I45">
        <f t="shared" si="4"/>
        <v>110.00833766790251</v>
      </c>
      <c r="J45" s="3"/>
    </row>
    <row r="46" spans="6:10" x14ac:dyDescent="0.45">
      <c r="G46" t="str">
        <f>"Coupon "&amp;4+(RIGHT(F43,2)-1)*4</f>
        <v>Coupon 44</v>
      </c>
      <c r="H46" s="4">
        <f t="shared" si="3"/>
        <v>10.224399105499222</v>
      </c>
      <c r="I46">
        <f t="shared" si="4"/>
        <v>112.46839016049144</v>
      </c>
      <c r="J46" s="3"/>
    </row>
    <row r="47" spans="6:10" x14ac:dyDescent="0.45">
      <c r="F47" t="s">
        <v>20</v>
      </c>
      <c r="G47" t="str">
        <f>"Coupon "&amp;1+(RIGHT(F47,2)-1)*4</f>
        <v>Coupon 45</v>
      </c>
      <c r="H47" s="4">
        <f t="shared" si="3"/>
        <v>10.215472275194863</v>
      </c>
      <c r="I47">
        <f t="shared" si="4"/>
        <v>114.9240630959422</v>
      </c>
      <c r="J47" s="3"/>
    </row>
    <row r="48" spans="6:10" x14ac:dyDescent="0.45">
      <c r="G48" t="str">
        <f>"Coupon "&amp;2+(RIGHT(F47,2)-1)*4</f>
        <v>Coupon 46</v>
      </c>
      <c r="H48" s="4">
        <f t="shared" si="3"/>
        <v>10.206553238825233</v>
      </c>
      <c r="I48">
        <f t="shared" si="4"/>
        <v>117.37536224649018</v>
      </c>
      <c r="J48" s="3"/>
    </row>
    <row r="49" spans="6:10" x14ac:dyDescent="0.45">
      <c r="G49" t="str">
        <f>"Coupon "&amp;3+(RIGHT(F47,2)-1)*4</f>
        <v>Coupon 47</v>
      </c>
      <c r="H49" s="4">
        <f t="shared" si="3"/>
        <v>10.19764198958552</v>
      </c>
      <c r="I49">
        <f t="shared" si="4"/>
        <v>119.82229337762986</v>
      </c>
      <c r="J49" s="3"/>
    </row>
    <row r="50" spans="6:10" x14ac:dyDescent="0.45">
      <c r="G50" t="str">
        <f>"Coupon "&amp;4+(RIGHT(F47,2)-1)*4</f>
        <v>Coupon 48</v>
      </c>
      <c r="H50" s="4">
        <f t="shared" si="3"/>
        <v>10.188738520676853</v>
      </c>
      <c r="I50">
        <f t="shared" si="4"/>
        <v>122.26486224812224</v>
      </c>
      <c r="J50" s="3"/>
    </row>
    <row r="51" spans="6:10" x14ac:dyDescent="0.45">
      <c r="F51" t="s">
        <v>21</v>
      </c>
      <c r="G51" t="str">
        <f>"Coupon "&amp;1+(RIGHT(F51,2)-1)*4</f>
        <v>Coupon 49</v>
      </c>
      <c r="H51" s="4">
        <f t="shared" si="3"/>
        <v>10.179842825306288</v>
      </c>
      <c r="I51">
        <f t="shared" si="4"/>
        <v>124.70307461000203</v>
      </c>
      <c r="J51" s="3"/>
    </row>
    <row r="52" spans="6:10" x14ac:dyDescent="0.45">
      <c r="G52" t="str">
        <f>"Coupon "&amp;2+(RIGHT(F51,2)-1)*4</f>
        <v>Coupon 50</v>
      </c>
      <c r="H52" s="4">
        <f t="shared" si="3"/>
        <v>10.170954896686828</v>
      </c>
      <c r="I52">
        <f t="shared" si="4"/>
        <v>127.13693620858535</v>
      </c>
      <c r="J52" s="3"/>
    </row>
    <row r="53" spans="6:10" x14ac:dyDescent="0.45">
      <c r="G53" t="str">
        <f>"Coupon "&amp;3+(RIGHT(F51,2)-1)*4</f>
        <v>Coupon 51</v>
      </c>
      <c r="H53" s="4">
        <f t="shared" si="3"/>
        <v>10.162074728037389</v>
      </c>
      <c r="I53">
        <f t="shared" si="4"/>
        <v>129.56645278247672</v>
      </c>
      <c r="J53" s="3"/>
    </row>
    <row r="54" spans="6:10" x14ac:dyDescent="0.45">
      <c r="G54" t="str">
        <f>"Coupon "&amp;4+(RIGHT(F51,2)-1)*4</f>
        <v>Coupon 52</v>
      </c>
      <c r="H54" s="4">
        <f t="shared" si="3"/>
        <v>10.153202312582815</v>
      </c>
      <c r="I54">
        <f t="shared" si="4"/>
        <v>131.99163006357659</v>
      </c>
      <c r="J54" s="3"/>
    </row>
    <row r="55" spans="6:10" x14ac:dyDescent="0.45">
      <c r="F55" t="s">
        <v>22</v>
      </c>
      <c r="G55" t="str">
        <f>"Coupon "&amp;1+(RIGHT(F55,2)-1)*4</f>
        <v>Coupon 53</v>
      </c>
      <c r="H55" s="4">
        <f t="shared" si="3"/>
        <v>10.14433764355385</v>
      </c>
      <c r="I55">
        <f t="shared" si="4"/>
        <v>134.41247377708851</v>
      </c>
      <c r="J55" s="3"/>
    </row>
    <row r="56" spans="6:10" x14ac:dyDescent="0.45">
      <c r="G56" t="str">
        <f>"Coupon "&amp;2+(RIGHT(F55,2)-1)*4</f>
        <v>Coupon 54</v>
      </c>
      <c r="H56" s="4">
        <f t="shared" si="3"/>
        <v>10.135480714187171</v>
      </c>
      <c r="I56">
        <f t="shared" si="4"/>
        <v>136.82898964152682</v>
      </c>
      <c r="J56" s="3"/>
    </row>
    <row r="57" spans="6:10" x14ac:dyDescent="0.45">
      <c r="G57" t="str">
        <f>"Coupon "&amp;3+(RIGHT(F55,2)-1)*4</f>
        <v>Coupon 55</v>
      </c>
      <c r="H57" s="4">
        <f t="shared" si="3"/>
        <v>10.126631517725349</v>
      </c>
      <c r="I57">
        <f t="shared" si="4"/>
        <v>139.24118336872354</v>
      </c>
      <c r="J57" s="3"/>
    </row>
    <row r="58" spans="6:10" x14ac:dyDescent="0.45">
      <c r="G58" t="str">
        <f>"Coupon "&amp;4+(RIGHT(F55,2)-1)*4</f>
        <v>Coupon 56</v>
      </c>
      <c r="H58" s="4">
        <f t="shared" si="3"/>
        <v>10.117790047416854</v>
      </c>
      <c r="I58">
        <f t="shared" si="4"/>
        <v>141.64906066383594</v>
      </c>
      <c r="J58" s="3"/>
    </row>
    <row r="59" spans="6:10" x14ac:dyDescent="0.45">
      <c r="F59" t="s">
        <v>23</v>
      </c>
      <c r="G59" t="str">
        <f>"Coupon "&amp;1+(RIGHT(F59,2)-1)*4</f>
        <v>Coupon 57</v>
      </c>
      <c r="H59" s="4">
        <f t="shared" si="3"/>
        <v>10.108956296516043</v>
      </c>
      <c r="I59">
        <f t="shared" si="4"/>
        <v>144.0526272253536</v>
      </c>
      <c r="J59" s="3"/>
    </row>
    <row r="60" spans="6:10" x14ac:dyDescent="0.45">
      <c r="G60" t="str">
        <f>"Coupon "&amp;2+(RIGHT(F59,2)-1)*4</f>
        <v>Coupon 58</v>
      </c>
      <c r="H60" s="4">
        <f t="shared" si="3"/>
        <v>10.100130258283182</v>
      </c>
      <c r="I60">
        <f t="shared" si="4"/>
        <v>146.45188874510615</v>
      </c>
      <c r="J60" s="3"/>
    </row>
    <row r="61" spans="6:10" x14ac:dyDescent="0.45">
      <c r="G61" t="str">
        <f>"Coupon "&amp;3+(RIGHT(F59,2)-1)*4</f>
        <v>Coupon 59</v>
      </c>
      <c r="H61" s="4">
        <f t="shared" si="3"/>
        <v>10.091311925984403</v>
      </c>
      <c r="I61">
        <f t="shared" si="4"/>
        <v>148.84685090826994</v>
      </c>
      <c r="J61" s="3"/>
    </row>
    <row r="62" spans="6:10" x14ac:dyDescent="0.45">
      <c r="G62" t="str">
        <f>"Coupon "&amp;4+(RIGHT(F59,2)-1)*4</f>
        <v>Coupon 60</v>
      </c>
      <c r="H62" s="4">
        <f t="shared" si="3"/>
        <v>10.082501292891731</v>
      </c>
      <c r="I62">
        <f t="shared" si="4"/>
        <v>151.23751939337598</v>
      </c>
      <c r="J62" s="3"/>
    </row>
    <row r="63" spans="6:10" x14ac:dyDescent="0.45">
      <c r="F63" t="s">
        <v>24</v>
      </c>
      <c r="G63" t="str">
        <f>"Coupon "&amp;1+(RIGHT(F63,2)-1)*4</f>
        <v>Coupon 61</v>
      </c>
      <c r="H63" s="4">
        <f t="shared" si="3"/>
        <v>10.073698352283053</v>
      </c>
      <c r="I63">
        <f t="shared" si="4"/>
        <v>153.62389987231654</v>
      </c>
      <c r="J63" s="3"/>
    </row>
    <row r="64" spans="6:10" x14ac:dyDescent="0.45">
      <c r="G64" t="str">
        <f>"Coupon "&amp;2+(RIGHT(F63,2)-1)*4</f>
        <v>Coupon 62</v>
      </c>
      <c r="H64" s="4">
        <f t="shared" si="3"/>
        <v>10.064903097442132</v>
      </c>
      <c r="I64">
        <f t="shared" si="4"/>
        <v>156.00599801035304</v>
      </c>
      <c r="J64" s="3"/>
    </row>
    <row r="65" spans="6:10" x14ac:dyDescent="0.45">
      <c r="G65" t="str">
        <f>"Coupon "&amp;3+(RIGHT(F63,2)-1)*4</f>
        <v>Coupon 63</v>
      </c>
      <c r="H65" s="4">
        <f t="shared" si="3"/>
        <v>10.056115521658597</v>
      </c>
      <c r="I65">
        <f t="shared" si="4"/>
        <v>158.3838194661229</v>
      </c>
      <c r="J65" s="3"/>
    </row>
    <row r="66" spans="6:10" x14ac:dyDescent="0.45">
      <c r="G66" t="str">
        <f>"Coupon "&amp;4+(RIGHT(F63,2)-1)*4</f>
        <v>Coupon 64</v>
      </c>
      <c r="H66" s="4">
        <f t="shared" si="3"/>
        <v>10.047335618227935</v>
      </c>
      <c r="I66">
        <f t="shared" si="4"/>
        <v>160.75736989164696</v>
      </c>
      <c r="J66" s="3"/>
    </row>
    <row r="67" spans="6:10" x14ac:dyDescent="0.45">
      <c r="F67" t="s">
        <v>25</v>
      </c>
      <c r="G67" t="str">
        <f>"Coupon "&amp;1+(RIGHT(F67,2)-1)*4</f>
        <v>Coupon 65</v>
      </c>
      <c r="H67" s="4">
        <f t="shared" si="3"/>
        <v>10.038563380451473</v>
      </c>
      <c r="I67">
        <f t="shared" si="4"/>
        <v>163.12665493233644</v>
      </c>
      <c r="J67" s="3"/>
    </row>
    <row r="68" spans="6:10" x14ac:dyDescent="0.45">
      <c r="G68" t="str">
        <f>"Coupon "&amp;2+(RIGHT(F67,2)-1)*4</f>
        <v>Coupon 66</v>
      </c>
      <c r="H68" s="4">
        <f t="shared" si="3"/>
        <v>10.029798801636405</v>
      </c>
      <c r="I68">
        <f t="shared" si="4"/>
        <v>165.49168022700067</v>
      </c>
      <c r="J68" s="3"/>
    </row>
    <row r="69" spans="6:10" x14ac:dyDescent="0.45">
      <c r="G69" t="str">
        <f>"Coupon "&amp;3+(RIGHT(F67,2)-1)*4</f>
        <v>Coupon 67</v>
      </c>
      <c r="H69" s="4">
        <f t="shared" si="3"/>
        <v>10.021041875095761</v>
      </c>
      <c r="I69">
        <f t="shared" si="4"/>
        <v>167.85245140785401</v>
      </c>
      <c r="J69" s="3"/>
    </row>
    <row r="70" spans="6:10" x14ac:dyDescent="0.45">
      <c r="G70" t="str">
        <f>"Coupon "&amp;4+(RIGHT(F67,2)-1)*4</f>
        <v>Coupon 68</v>
      </c>
      <c r="H70" s="4">
        <f t="shared" si="3"/>
        <v>10.012292594148414</v>
      </c>
      <c r="I70">
        <f t="shared" si="4"/>
        <v>170.20897410052305</v>
      </c>
      <c r="J70" s="3"/>
    </row>
    <row r="71" spans="6:10" x14ac:dyDescent="0.45">
      <c r="F71" t="s">
        <v>26</v>
      </c>
      <c r="G71" t="str">
        <f>"Coupon "&amp;1+(RIGHT(F71,2)-1)*4</f>
        <v>Coupon 69</v>
      </c>
      <c r="H71" s="4">
        <f t="shared" si="3"/>
        <v>10.003550952119054</v>
      </c>
      <c r="I71">
        <f t="shared" si="4"/>
        <v>172.56125392405369</v>
      </c>
      <c r="J71" s="3"/>
    </row>
    <row r="72" spans="6:10" x14ac:dyDescent="0.45">
      <c r="G72" t="str">
        <f>"Coupon "&amp;2+(RIGHT(F71,2)-1)*4</f>
        <v>Coupon 70</v>
      </c>
      <c r="H72" s="4">
        <f t="shared" si="3"/>
        <v>9.99481694233822</v>
      </c>
      <c r="I72">
        <f t="shared" si="4"/>
        <v>174.90929649091885</v>
      </c>
      <c r="J72" s="3"/>
    </row>
    <row r="73" spans="6:10" x14ac:dyDescent="0.45">
      <c r="G73" t="str">
        <f>"Coupon "&amp;3+(RIGHT(F71,2)-1)*4</f>
        <v>Coupon 71</v>
      </c>
      <c r="H73" s="4">
        <f t="shared" si="3"/>
        <v>9.9860905581422656</v>
      </c>
      <c r="I73">
        <f t="shared" si="4"/>
        <v>177.25310740702523</v>
      </c>
      <c r="J73" s="3"/>
    </row>
    <row r="74" spans="6:10" x14ac:dyDescent="0.45">
      <c r="G74" t="str">
        <f>"Coupon "&amp;4+(RIGHT(F71,2)-1)*4</f>
        <v>Coupon 72</v>
      </c>
      <c r="H74" s="4">
        <f t="shared" si="3"/>
        <v>9.9773717928733596</v>
      </c>
      <c r="I74">
        <f t="shared" si="4"/>
        <v>179.59269227172047</v>
      </c>
      <c r="J74" s="3"/>
    </row>
    <row r="75" spans="6:10" x14ac:dyDescent="0.45">
      <c r="F75" t="s">
        <v>27</v>
      </c>
      <c r="G75" t="str">
        <f>"Coupon "&amp;1+(RIGHT(F75,2)-1)*4</f>
        <v>Coupon 73</v>
      </c>
      <c r="H75" s="4">
        <f t="shared" si="3"/>
        <v>9.9686606398794755</v>
      </c>
      <c r="I75">
        <f t="shared" si="4"/>
        <v>181.92805667780044</v>
      </c>
      <c r="J75" s="3"/>
    </row>
    <row r="76" spans="6:10" x14ac:dyDescent="0.45">
      <c r="G76" t="str">
        <f>"Coupon "&amp;2+(RIGHT(F75,2)-1)*4</f>
        <v>Coupon 74</v>
      </c>
      <c r="H76" s="4">
        <f t="shared" si="3"/>
        <v>9.9599570925144203</v>
      </c>
      <c r="I76">
        <f t="shared" si="4"/>
        <v>184.25920621151678</v>
      </c>
      <c r="J76" s="3"/>
    </row>
    <row r="77" spans="6:10" x14ac:dyDescent="0.45">
      <c r="G77" t="str">
        <f>"Coupon "&amp;3+(RIGHT(F75,2)-1)*4</f>
        <v>Coupon 75</v>
      </c>
      <c r="H77" s="4">
        <f t="shared" ref="H77:H101" si="5">$C$6*(1+$C$8)^(-RIGHT(G77,2)/4)</f>
        <v>9.9512611441377814</v>
      </c>
      <c r="I77">
        <f t="shared" si="4"/>
        <v>186.58614645258339</v>
      </c>
      <c r="J77" s="3"/>
    </row>
    <row r="78" spans="6:10" x14ac:dyDescent="0.45">
      <c r="G78" t="str">
        <f>"Coupon "&amp;4+(RIGHT(F75,2)-1)*4</f>
        <v>Coupon 76</v>
      </c>
      <c r="H78" s="4">
        <f t="shared" si="5"/>
        <v>9.9425727881149566</v>
      </c>
      <c r="I78">
        <f t="shared" si="4"/>
        <v>188.90888297418417</v>
      </c>
      <c r="J78" s="3"/>
    </row>
    <row r="79" spans="6:10" x14ac:dyDescent="0.45">
      <c r="F79" t="s">
        <v>28</v>
      </c>
      <c r="G79" t="str">
        <f>"Coupon "&amp;1+(RIGHT(F79,2)-1)*4</f>
        <v>Coupon 77</v>
      </c>
      <c r="H79" s="4">
        <f t="shared" si="5"/>
        <v>9.9338920178171151</v>
      </c>
      <c r="I79">
        <f t="shared" si="4"/>
        <v>191.22742134297945</v>
      </c>
      <c r="J79" s="3"/>
    </row>
    <row r="80" spans="6:10" x14ac:dyDescent="0.45">
      <c r="G80" t="str">
        <f>"Coupon "&amp;2+(RIGHT(F79,2)-1)*4</f>
        <v>Coupon 78</v>
      </c>
      <c r="H80" s="4">
        <f t="shared" si="5"/>
        <v>9.9252188266212453</v>
      </c>
      <c r="I80">
        <f t="shared" si="4"/>
        <v>193.5417671191143</v>
      </c>
      <c r="J80" s="3"/>
    </row>
    <row r="81" spans="6:10" x14ac:dyDescent="0.45">
      <c r="G81" t="str">
        <f>"Coupon "&amp;3+(RIGHT(F79,2)-1)*4</f>
        <v>Coupon 79</v>
      </c>
      <c r="H81" s="4">
        <f t="shared" si="5"/>
        <v>9.9165532079100949</v>
      </c>
      <c r="I81">
        <f t="shared" si="4"/>
        <v>195.85192585622437</v>
      </c>
      <c r="J81" s="3"/>
    </row>
    <row r="82" spans="6:10" x14ac:dyDescent="0.45">
      <c r="G82" t="str">
        <f>"Coupon "&amp;4+(RIGHT(F79,2)-1)*4</f>
        <v>Coupon 80</v>
      </c>
      <c r="H82" s="4">
        <f t="shared" si="5"/>
        <v>9.9078951550722021</v>
      </c>
      <c r="I82">
        <f t="shared" si="4"/>
        <v>198.15790310144405</v>
      </c>
      <c r="J82" s="3"/>
    </row>
    <row r="83" spans="6:10" x14ac:dyDescent="0.45">
      <c r="F83" t="s">
        <v>29</v>
      </c>
      <c r="G83" t="str">
        <f>"Coupon "&amp;1+(RIGHT(F83,2)-1)*4</f>
        <v>Coupon 81</v>
      </c>
      <c r="H83" s="4">
        <f t="shared" si="5"/>
        <v>9.8992446615018572</v>
      </c>
      <c r="I83">
        <f t="shared" si="4"/>
        <v>200.45970439541261</v>
      </c>
      <c r="J83" s="3"/>
    </row>
    <row r="84" spans="6:10" x14ac:dyDescent="0.45">
      <c r="G84" t="str">
        <f>"Coupon "&amp;2+(RIGHT(F83,2)-1)*4</f>
        <v>Coupon 82</v>
      </c>
      <c r="H84" s="4">
        <f t="shared" si="5"/>
        <v>9.8906017205991485</v>
      </c>
      <c r="I84">
        <f t="shared" si="4"/>
        <v>202.75733527228255</v>
      </c>
      <c r="J84" s="3"/>
    </row>
    <row r="85" spans="6:10" x14ac:dyDescent="0.45">
      <c r="G85" t="str">
        <f>"Coupon "&amp;3+(RIGHT(F83,2)-1)*4</f>
        <v>Coupon 83</v>
      </c>
      <c r="H85" s="4">
        <f t="shared" si="5"/>
        <v>9.8819663257698984</v>
      </c>
      <c r="I85">
        <f t="shared" si="4"/>
        <v>205.0508012597254</v>
      </c>
      <c r="J85" s="3"/>
    </row>
    <row r="86" spans="6:10" x14ac:dyDescent="0.45">
      <c r="G86" t="str">
        <f>"Coupon "&amp;4+(RIGHT(F83,2)-1)*4</f>
        <v>Coupon 84</v>
      </c>
      <c r="H86" s="4">
        <f t="shared" si="5"/>
        <v>9.873338470425713</v>
      </c>
      <c r="I86">
        <f t="shared" si="4"/>
        <v>207.34010787893996</v>
      </c>
      <c r="J86" s="3"/>
    </row>
    <row r="87" spans="6:10" x14ac:dyDescent="0.45">
      <c r="F87" t="s">
        <v>30</v>
      </c>
      <c r="G87" t="str">
        <f>"Coupon "&amp;1+(RIGHT(F87,2)-1)*4</f>
        <v>Coupon 85</v>
      </c>
      <c r="H87" s="4">
        <f t="shared" si="5"/>
        <v>9.864718147983913</v>
      </c>
      <c r="I87">
        <f t="shared" si="4"/>
        <v>209.62526064465814</v>
      </c>
      <c r="J87" s="3"/>
    </row>
    <row r="88" spans="6:10" x14ac:dyDescent="0.45">
      <c r="G88" t="str">
        <f>"Coupon "&amp;2+(RIGHT(F87,2)-1)*4</f>
        <v>Coupon 86</v>
      </c>
      <c r="H88" s="4">
        <f t="shared" si="5"/>
        <v>9.8561053518676083</v>
      </c>
      <c r="I88">
        <f t="shared" si="4"/>
        <v>211.90626506515358</v>
      </c>
      <c r="J88" s="3"/>
    </row>
    <row r="89" spans="6:10" x14ac:dyDescent="0.45">
      <c r="G89" t="str">
        <f>"Coupon "&amp;3+(RIGHT(F87,2)-1)*4</f>
        <v>Coupon 87</v>
      </c>
      <c r="H89" s="4">
        <f t="shared" si="5"/>
        <v>9.8475000755056303</v>
      </c>
      <c r="I89">
        <f t="shared" si="4"/>
        <v>214.18312664224746</v>
      </c>
      <c r="J89" s="3"/>
    </row>
    <row r="90" spans="6:10" x14ac:dyDescent="0.45">
      <c r="G90" t="str">
        <f>"Coupon "&amp;4+(RIGHT(F87,2)-1)*4</f>
        <v>Coupon 88</v>
      </c>
      <c r="H90" s="4">
        <f t="shared" si="5"/>
        <v>9.8389023123325483</v>
      </c>
      <c r="I90">
        <f t="shared" si="4"/>
        <v>216.45585087131607</v>
      </c>
      <c r="J90" s="3"/>
    </row>
    <row r="91" spans="6:10" x14ac:dyDescent="0.45">
      <c r="F91" t="s">
        <v>31</v>
      </c>
      <c r="G91" t="str">
        <f>"Coupon "&amp;1+(RIGHT(F91,2)-1)*4</f>
        <v>Coupon 89</v>
      </c>
      <c r="H91" s="4">
        <f t="shared" si="5"/>
        <v>9.830312055788653</v>
      </c>
      <c r="I91">
        <f t="shared" si="4"/>
        <v>218.72444324129754</v>
      </c>
      <c r="J91" s="3"/>
    </row>
    <row r="92" spans="6:10" x14ac:dyDescent="0.45">
      <c r="G92" t="str">
        <f>"Coupon "&amp;2+(RIGHT(F91,2)-1)*4</f>
        <v>Coupon 90</v>
      </c>
      <c r="H92" s="4">
        <f t="shared" si="5"/>
        <v>9.8217292993199887</v>
      </c>
      <c r="I92">
        <f t="shared" si="4"/>
        <v>220.98890923469975</v>
      </c>
      <c r="J92" s="3"/>
    </row>
    <row r="93" spans="6:10" x14ac:dyDescent="0.45">
      <c r="G93" t="str">
        <f>"Coupon "&amp;3+(RIGHT(F91,2)-1)*4</f>
        <v>Coupon 91</v>
      </c>
      <c r="H93" s="4">
        <f t="shared" si="5"/>
        <v>9.8131540363783056</v>
      </c>
      <c r="I93">
        <f t="shared" si="4"/>
        <v>223.24925432760645</v>
      </c>
      <c r="J93" s="3"/>
    </row>
    <row r="94" spans="6:10" x14ac:dyDescent="0.45">
      <c r="G94" t="str">
        <f>"Coupon "&amp;4+(RIGHT(F91,2)-1)*4</f>
        <v>Coupon 92</v>
      </c>
      <c r="H94" s="4">
        <f t="shared" si="5"/>
        <v>9.8045862604210718</v>
      </c>
      <c r="I94">
        <f t="shared" si="4"/>
        <v>225.50548398968465</v>
      </c>
      <c r="J94" s="3"/>
    </row>
    <row r="95" spans="6:10" x14ac:dyDescent="0.45">
      <c r="F95" t="s">
        <v>32</v>
      </c>
      <c r="G95" t="str">
        <f>"Coupon "&amp;1+(RIGHT(F95,2)-1)*4</f>
        <v>Coupon 93</v>
      </c>
      <c r="H95" s="4">
        <f t="shared" si="5"/>
        <v>9.7960259649114629</v>
      </c>
      <c r="I95">
        <f t="shared" si="4"/>
        <v>227.75760368419151</v>
      </c>
      <c r="J95" s="3"/>
    </row>
    <row r="96" spans="6:10" x14ac:dyDescent="0.45">
      <c r="G96" t="str">
        <f>"Coupon "&amp;2+(RIGHT(F95,2)-1)*4</f>
        <v>Coupon 94</v>
      </c>
      <c r="H96" s="4">
        <f t="shared" si="5"/>
        <v>9.7874731433183744</v>
      </c>
      <c r="I96">
        <f t="shared" si="4"/>
        <v>230.00561886798181</v>
      </c>
      <c r="J96" s="3"/>
    </row>
    <row r="97" spans="6:10" x14ac:dyDescent="0.45">
      <c r="G97" t="str">
        <f>"Coupon "&amp;3+(RIGHT(F95,2)-1)*4</f>
        <v>Coupon 95</v>
      </c>
      <c r="H97" s="4">
        <f t="shared" si="5"/>
        <v>9.7789277891163966</v>
      </c>
      <c r="I97">
        <f t="shared" si="4"/>
        <v>232.24953499151442</v>
      </c>
      <c r="J97" s="3"/>
    </row>
    <row r="98" spans="6:10" x14ac:dyDescent="0.45">
      <c r="G98" t="str">
        <f>"Coupon "&amp;4+(RIGHT(F95,2)-1)*4</f>
        <v>Coupon 96</v>
      </c>
      <c r="H98" s="4">
        <f t="shared" si="5"/>
        <v>9.770389895785824</v>
      </c>
      <c r="I98">
        <f t="shared" si="4"/>
        <v>234.48935749885976</v>
      </c>
      <c r="J98" s="3"/>
    </row>
    <row r="99" spans="6:10" x14ac:dyDescent="0.45">
      <c r="F99" t="s">
        <v>33</v>
      </c>
      <c r="G99" t="str">
        <f>"Coupon "&amp;1+(RIGHT(F99,2)-1)*4</f>
        <v>Coupon 97</v>
      </c>
      <c r="H99" s="4">
        <f t="shared" si="5"/>
        <v>9.7618594568126174</v>
      </c>
      <c r="I99">
        <f t="shared" si="4"/>
        <v>236.72509182770597</v>
      </c>
      <c r="J99" s="3"/>
    </row>
    <row r="100" spans="6:10" x14ac:dyDescent="0.45">
      <c r="G100" t="str">
        <f>"Coupon "&amp;2+(RIGHT(F99,2)-1)*4</f>
        <v>Coupon 98</v>
      </c>
      <c r="H100" s="4">
        <f t="shared" si="5"/>
        <v>9.7533364656884647</v>
      </c>
      <c r="I100">
        <f t="shared" si="4"/>
        <v>238.95674340936739</v>
      </c>
      <c r="J100" s="3"/>
    </row>
    <row r="101" spans="6:10" x14ac:dyDescent="0.45">
      <c r="G101" t="str">
        <f>"Coupon "&amp;3+(RIGHT(F99,2)-1)*4</f>
        <v>Coupon 99</v>
      </c>
      <c r="H101" s="4">
        <f t="shared" si="5"/>
        <v>9.744820915910708</v>
      </c>
      <c r="I101">
        <f t="shared" si="4"/>
        <v>241.18431766879002</v>
      </c>
      <c r="J101" s="3"/>
    </row>
    <row r="102" spans="6:10" x14ac:dyDescent="0.45">
      <c r="G102" s="8" t="str">
        <f>"Coupon "&amp;4+(RIGHT(F99,2)-1)*4</f>
        <v>Coupon 100</v>
      </c>
      <c r="H102" s="4">
        <f>$C$6*(1+$C$8)^(-RIGHT(G102,3)/4)</f>
        <v>9.7363128009823861</v>
      </c>
      <c r="I102">
        <f>RIGHT(G102,3)*0.25*H102</f>
        <v>243.40782002455964</v>
      </c>
      <c r="J102" s="3"/>
    </row>
    <row r="103" spans="6:10" x14ac:dyDescent="0.45">
      <c r="F103" t="s">
        <v>34</v>
      </c>
      <c r="G103" t="str">
        <f>"Coupon "&amp;1+(RIGHT(F103,2)-1)*4</f>
        <v>Coupon 101</v>
      </c>
      <c r="H103" s="4">
        <f t="shared" ref="H103:H121" si="6">$C$6*(1+$C$8)^(-RIGHT(G103,3)/4)</f>
        <v>9.7278121144121741</v>
      </c>
      <c r="I103">
        <f t="shared" ref="I103:I121" si="7">RIGHT(G103,3)*0.25*H103</f>
        <v>245.6272558889074</v>
      </c>
      <c r="J103" s="3"/>
    </row>
    <row r="104" spans="6:10" x14ac:dyDescent="0.45">
      <c r="G104" t="str">
        <f>"Coupon "&amp;2+(RIGHT(F103,2)-1)*4</f>
        <v>Coupon 102</v>
      </c>
      <c r="H104" s="4">
        <f t="shared" si="6"/>
        <v>9.7193188497144618</v>
      </c>
      <c r="I104">
        <f t="shared" si="7"/>
        <v>247.84263066771877</v>
      </c>
      <c r="J104" s="3"/>
    </row>
    <row r="105" spans="6:10" x14ac:dyDescent="0.45">
      <c r="G105" t="str">
        <f>"Coupon "&amp;3+(RIGHT(F103,2)-1)*4</f>
        <v>Coupon 103</v>
      </c>
      <c r="H105" s="4">
        <f t="shared" si="6"/>
        <v>9.7108330004092753</v>
      </c>
      <c r="I105">
        <f t="shared" si="7"/>
        <v>250.05394976053884</v>
      </c>
      <c r="J105" s="3"/>
    </row>
    <row r="106" spans="6:10" x14ac:dyDescent="0.45">
      <c r="G106" t="str">
        <f>"Coupon "&amp;4+(RIGHT(F103,2)-1)*4</f>
        <v>Coupon 104</v>
      </c>
      <c r="H106" s="4">
        <f t="shared" si="6"/>
        <v>9.7023545600223073</v>
      </c>
      <c r="I106">
        <f t="shared" si="7"/>
        <v>252.26121856058001</v>
      </c>
      <c r="J106" s="3"/>
    </row>
    <row r="107" spans="6:10" x14ac:dyDescent="0.45">
      <c r="F107" t="s">
        <v>35</v>
      </c>
      <c r="G107" t="str">
        <f>"Coupon "&amp;1+(RIGHT(F107,2)-1)*4</f>
        <v>Coupon 105</v>
      </c>
      <c r="H107" s="4">
        <f t="shared" si="6"/>
        <v>9.6938835220848762</v>
      </c>
      <c r="I107">
        <f t="shared" si="7"/>
        <v>254.46444245472802</v>
      </c>
      <c r="J107" s="3"/>
    </row>
    <row r="108" spans="6:10" x14ac:dyDescent="0.45">
      <c r="G108" t="str">
        <f>"Coupon "&amp;2+(RIGHT(F107,2)-1)*4</f>
        <v>Coupon 106</v>
      </c>
      <c r="H108" s="4">
        <f t="shared" si="6"/>
        <v>9.6854198801339937</v>
      </c>
      <c r="I108">
        <f t="shared" si="7"/>
        <v>256.66362682355083</v>
      </c>
      <c r="J108" s="3"/>
    </row>
    <row r="109" spans="6:10" x14ac:dyDescent="0.45">
      <c r="G109" t="str">
        <f>"Coupon "&amp;3+(RIGHT(F107,2)-1)*4</f>
        <v>Coupon 107</v>
      </c>
      <c r="H109" s="4">
        <f t="shared" si="6"/>
        <v>9.676963627712281</v>
      </c>
      <c r="I109">
        <f t="shared" si="7"/>
        <v>258.85877704130354</v>
      </c>
      <c r="J109" s="3"/>
    </row>
    <row r="110" spans="6:10" x14ac:dyDescent="0.45">
      <c r="G110" t="str">
        <f>"Coupon "&amp;4+(RIGHT(F107,2)-1)*4</f>
        <v>Coupon 108</v>
      </c>
      <c r="H110" s="4">
        <f t="shared" si="6"/>
        <v>9.6685147583680173</v>
      </c>
      <c r="I110">
        <f t="shared" si="7"/>
        <v>261.04989847593646</v>
      </c>
      <c r="J110" s="3"/>
    </row>
    <row r="111" spans="6:10" x14ac:dyDescent="0.45">
      <c r="F111" t="s">
        <v>36</v>
      </c>
      <c r="G111" t="str">
        <f>"Coupon "&amp;1+(RIGHT(F111,2)-1)*4</f>
        <v>Coupon 109</v>
      </c>
      <c r="H111" s="4">
        <f t="shared" si="6"/>
        <v>9.6600732656550825</v>
      </c>
      <c r="I111">
        <f t="shared" si="7"/>
        <v>263.23699648910099</v>
      </c>
      <c r="J111" s="3"/>
    </row>
    <row r="112" spans="6:10" x14ac:dyDescent="0.45">
      <c r="G112" t="str">
        <f>"Coupon "&amp;2+(RIGHT(F111,2)-1)*4</f>
        <v>Coupon 110</v>
      </c>
      <c r="H112" s="4">
        <f t="shared" si="6"/>
        <v>9.6516391431330266</v>
      </c>
      <c r="I112">
        <f t="shared" si="7"/>
        <v>265.42007643615824</v>
      </c>
      <c r="J112" s="3"/>
    </row>
    <row r="113" spans="6:10" x14ac:dyDescent="0.45">
      <c r="G113" t="str">
        <f>"Coupon "&amp;3+(RIGHT(F111,2)-1)*4</f>
        <v>Coupon 111</v>
      </c>
      <c r="H113" s="4">
        <f t="shared" si="6"/>
        <v>9.643212384366997</v>
      </c>
      <c r="I113">
        <f t="shared" si="7"/>
        <v>267.59914366618415</v>
      </c>
      <c r="J113" s="3"/>
    </row>
    <row r="114" spans="6:10" x14ac:dyDescent="0.45">
      <c r="G114" t="str">
        <f>"Coupon "&amp;4+(RIGHT(F111,2)-1)*4</f>
        <v>Coupon 112</v>
      </c>
      <c r="H114" s="4">
        <f t="shared" si="6"/>
        <v>9.6347929829277703</v>
      </c>
      <c r="I114">
        <f t="shared" si="7"/>
        <v>269.7742035219776</v>
      </c>
      <c r="J114" s="3"/>
    </row>
    <row r="115" spans="6:10" x14ac:dyDescent="0.45">
      <c r="F115" t="s">
        <v>37</v>
      </c>
      <c r="G115" t="str">
        <f>"Coupon "&amp;1+(RIGHT(F115,2)-1)*4</f>
        <v>Coupon 113</v>
      </c>
      <c r="H115" s="4">
        <f t="shared" si="6"/>
        <v>9.6263809323917116</v>
      </c>
      <c r="I115">
        <f t="shared" si="7"/>
        <v>271.94526134006583</v>
      </c>
      <c r="J115" s="3"/>
    </row>
    <row r="116" spans="6:10" x14ac:dyDescent="0.45">
      <c r="G116" t="str">
        <f>"Coupon "&amp;2+(RIGHT(F115,2)-1)*4</f>
        <v>Coupon 114</v>
      </c>
      <c r="H116" s="4">
        <f t="shared" si="6"/>
        <v>9.6179762263408346</v>
      </c>
      <c r="I116">
        <f t="shared" si="7"/>
        <v>274.1123224507138</v>
      </c>
      <c r="J116" s="3"/>
    </row>
    <row r="117" spans="6:10" x14ac:dyDescent="0.45">
      <c r="G117" t="str">
        <f>"Coupon "&amp;3+(RIGHT(F115,2)-1)*4</f>
        <v>Coupon 115</v>
      </c>
      <c r="H117" s="4">
        <f t="shared" si="6"/>
        <v>9.6095788583627257</v>
      </c>
      <c r="I117">
        <f t="shared" si="7"/>
        <v>276.27539217792838</v>
      </c>
      <c r="J117" s="3"/>
    </row>
    <row r="118" spans="6:10" x14ac:dyDescent="0.45">
      <c r="G118" t="str">
        <f>"Coupon "&amp;4+(RIGHT(F115,2)-1)*4</f>
        <v>Coupon 116</v>
      </c>
      <c r="H118" s="4">
        <f t="shared" si="6"/>
        <v>9.6011888220505934</v>
      </c>
      <c r="I118">
        <f t="shared" si="7"/>
        <v>278.43447583946721</v>
      </c>
      <c r="J118" s="3"/>
    </row>
    <row r="119" spans="6:10" x14ac:dyDescent="0.45">
      <c r="F119" t="s">
        <v>38</v>
      </c>
      <c r="G119" t="str">
        <f>"Coupon "&amp;1+(RIGHT(F119,2)-1)*4</f>
        <v>Coupon 117</v>
      </c>
      <c r="H119" s="4">
        <f t="shared" si="6"/>
        <v>9.5928061110032008</v>
      </c>
      <c r="I119">
        <f t="shared" si="7"/>
        <v>280.58957874684364</v>
      </c>
      <c r="J119" s="3"/>
    </row>
    <row r="120" spans="6:10" x14ac:dyDescent="0.45">
      <c r="G120" t="str">
        <f>"Coupon "&amp;2+(RIGHT(F119,2)-1)*4</f>
        <v>Coupon 118</v>
      </c>
      <c r="H120" s="4">
        <f t="shared" si="6"/>
        <v>9.5844307188249473</v>
      </c>
      <c r="I120">
        <f t="shared" si="7"/>
        <v>282.74070620533593</v>
      </c>
      <c r="J120" s="3"/>
    </row>
    <row r="121" spans="6:10" x14ac:dyDescent="0.45">
      <c r="G121" t="str">
        <f>"Coupon "&amp;3+(RIGHT(F119,2)-1)*4</f>
        <v>Coupon 119</v>
      </c>
      <c r="H121" s="4">
        <f t="shared" si="6"/>
        <v>9.5760626391257855</v>
      </c>
      <c r="I121">
        <f t="shared" si="7"/>
        <v>284.8878635139921</v>
      </c>
      <c r="J121" s="3"/>
    </row>
    <row r="122" spans="6:10" x14ac:dyDescent="0.45">
      <c r="G122" t="str">
        <f>"Coupon "&amp;4+(RIGHT(F119,2)-1)*4</f>
        <v>Coupon 120</v>
      </c>
      <c r="H122" s="4">
        <f>($C$6+C4)*(1+$C$8)^(-RIGHT(G122,3)/4)</f>
        <v>910.05728920869933</v>
      </c>
      <c r="I122">
        <f>RIGHT(G122,3)*0.25*H122</f>
        <v>27301.718676260978</v>
      </c>
      <c r="J12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Lesieur</dc:creator>
  <cp:lastModifiedBy>Vincent Lesieur</cp:lastModifiedBy>
  <dcterms:created xsi:type="dcterms:W3CDTF">2018-09-29T16:32:52Z</dcterms:created>
  <dcterms:modified xsi:type="dcterms:W3CDTF">2018-09-29T18:21:06Z</dcterms:modified>
</cp:coreProperties>
</file>