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" windowWidth="16488" windowHeight="7992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5" i="1"/>
  <c r="F5"/>
  <c r="N12"/>
  <c r="O12"/>
  <c r="P12"/>
  <c r="Q12"/>
  <c r="S12"/>
  <c r="D12"/>
  <c r="E12"/>
  <c r="C12"/>
  <c r="F7"/>
  <c r="G7"/>
  <c r="H7"/>
  <c r="F8"/>
  <c r="F9"/>
  <c r="G9"/>
  <c r="H9"/>
  <c r="F10"/>
  <c r="G10"/>
  <c r="L10"/>
  <c r="F11"/>
  <c r="G11"/>
  <c r="H11"/>
  <c r="F6"/>
  <c r="G6"/>
  <c r="L6"/>
  <c r="G8"/>
  <c r="L8"/>
  <c r="K8"/>
  <c r="L5"/>
  <c r="J5"/>
  <c r="J8"/>
  <c r="I8"/>
  <c r="I5"/>
  <c r="M5"/>
  <c r="R5"/>
  <c r="U5"/>
  <c r="K5"/>
  <c r="F12"/>
  <c r="M11"/>
  <c r="M10"/>
  <c r="M9"/>
  <c r="M8"/>
  <c r="R8"/>
  <c r="U8"/>
  <c r="V8"/>
  <c r="M7"/>
  <c r="M6"/>
  <c r="R6"/>
  <c r="H5"/>
  <c r="H10"/>
  <c r="H8"/>
  <c r="H6"/>
  <c r="L11"/>
  <c r="L9"/>
  <c r="R9"/>
  <c r="U9"/>
  <c r="L7"/>
  <c r="I11"/>
  <c r="K11"/>
  <c r="J11"/>
  <c r="G12"/>
  <c r="I6"/>
  <c r="J6"/>
  <c r="K6"/>
  <c r="K10"/>
  <c r="J10"/>
  <c r="I10"/>
  <c r="R10"/>
  <c r="U10"/>
  <c r="I9"/>
  <c r="K9"/>
  <c r="J9"/>
  <c r="K7"/>
  <c r="J7"/>
  <c r="I7"/>
  <c r="R7"/>
  <c r="U7"/>
  <c r="V5"/>
  <c r="U6"/>
  <c r="J12"/>
  <c r="H12"/>
  <c r="L12"/>
  <c r="V7"/>
  <c r="V9"/>
  <c r="V10"/>
  <c r="K12"/>
  <c r="M12"/>
  <c r="I12"/>
  <c r="R11"/>
  <c r="U11"/>
  <c r="V11"/>
  <c r="U12"/>
  <c r="V6"/>
  <c r="V12"/>
  <c r="R12"/>
</calcChain>
</file>

<file path=xl/sharedStrings.xml><?xml version="1.0" encoding="utf-8"?>
<sst xmlns="http://schemas.openxmlformats.org/spreadsheetml/2006/main" count="41" uniqueCount="36">
  <si>
    <t>NOM ET PRENOM</t>
  </si>
  <si>
    <t>SALAIRE DE BASE</t>
  </si>
  <si>
    <t>INDEMNITE IMPOSABLE CNSS</t>
  </si>
  <si>
    <t>INDEMNITE NON  IMPOSABLE CNSS</t>
  </si>
  <si>
    <t>SALAIRE BRUT</t>
  </si>
  <si>
    <t>BASE CNSS</t>
  </si>
  <si>
    <t>CNSS PP</t>
  </si>
  <si>
    <t>CNSS PS</t>
  </si>
  <si>
    <t>SALAIRE NET</t>
  </si>
  <si>
    <t>SNI</t>
  </si>
  <si>
    <t>IR</t>
  </si>
  <si>
    <t>PR SO 7,90%</t>
  </si>
  <si>
    <t>FP 1,6%</t>
  </si>
  <si>
    <t>AMO 2%</t>
  </si>
  <si>
    <t>SALARIE 1</t>
  </si>
  <si>
    <t>SALARIE 2</t>
  </si>
  <si>
    <t>à remplir</t>
  </si>
  <si>
    <t>TOTAUX</t>
  </si>
  <si>
    <t>Tranches  RNI</t>
  </si>
  <si>
    <t>Taux</t>
  </si>
  <si>
    <t>abatement</t>
  </si>
  <si>
    <t>TRAITEMENT DE PAIE</t>
  </si>
  <si>
    <t>CIMR</t>
  </si>
  <si>
    <t>PART PATRONAL</t>
  </si>
  <si>
    <t>PART SALARIALE</t>
  </si>
  <si>
    <t>PART PATRONALE</t>
  </si>
  <si>
    <t>nombre de déduction</t>
  </si>
  <si>
    <t>interêt logment plafonné à 10% du SNI</t>
  </si>
  <si>
    <t>BAREME IR MENSUELLE</t>
  </si>
  <si>
    <t>COTISATION 4,48%</t>
  </si>
  <si>
    <t>ALL F 8,98%</t>
  </si>
  <si>
    <t>CSS pour les salaire qui depasse 30000,00 net</t>
  </si>
  <si>
    <t>Remarque</t>
  </si>
  <si>
    <t>Les deux informations ci-dessous ne sont pas paramétrés dans le tableau:</t>
  </si>
  <si>
    <t>A calculer manuellement</t>
  </si>
  <si>
    <t>AMO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</si>
</sst>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</font>
    <font>
      <sz val="8"/>
      <name val="Arial"/>
      <family val="2"/>
    </font>
    <font>
      <sz val="8"/>
      <name val="Arial MT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0" fontId="4" fillId="0" borderId="0" xfId="0" applyFont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0" fillId="2" borderId="1" xfId="0" applyNumberFormat="1" applyFill="1" applyBorder="1"/>
    <xf numFmtId="0" fontId="0" fillId="2" borderId="0" xfId="0" applyFill="1"/>
    <xf numFmtId="0" fontId="0" fillId="2" borderId="1" xfId="0" applyFill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0" fillId="0" borderId="9" xfId="0" applyBorder="1"/>
    <xf numFmtId="4" fontId="3" fillId="0" borderId="10" xfId="0" applyNumberFormat="1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4" fontId="3" fillId="0" borderId="9" xfId="0" applyNumberFormat="1" applyFont="1" applyBorder="1"/>
    <xf numFmtId="0" fontId="5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0" fillId="2" borderId="14" xfId="0" applyNumberFormat="1" applyFill="1" applyBorder="1"/>
    <xf numFmtId="4" fontId="0" fillId="2" borderId="15" xfId="0" applyNumberFormat="1" applyFill="1" applyBorder="1"/>
    <xf numFmtId="4" fontId="0" fillId="2" borderId="4" xfId="0" applyNumberFormat="1" applyFill="1" applyBorder="1"/>
    <xf numFmtId="4" fontId="0" fillId="2" borderId="5" xfId="0" applyNumberFormat="1" applyFill="1" applyBorder="1"/>
    <xf numFmtId="0" fontId="0" fillId="0" borderId="13" xfId="0" applyBorder="1"/>
    <xf numFmtId="4" fontId="0" fillId="2" borderId="3" xfId="0" applyNumberFormat="1" applyFill="1" applyBorder="1"/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zoomScale="90" zoomScaleNormal="90" workbookViewId="0">
      <selection activeCell="C6" sqref="C6"/>
    </sheetView>
  </sheetViews>
  <sheetFormatPr baseColWidth="10" defaultRowHeight="14.4"/>
  <cols>
    <col min="1" max="1" width="9.5546875" bestFit="1" customWidth="1"/>
    <col min="2" max="2" width="8.44140625" customWidth="1"/>
    <col min="3" max="3" width="9.88671875" customWidth="1"/>
    <col min="4" max="4" width="11" customWidth="1"/>
    <col min="5" max="5" width="14.88671875" bestFit="1" customWidth="1"/>
    <col min="6" max="6" width="9.6640625" customWidth="1"/>
    <col min="7" max="7" width="13.88671875" customWidth="1"/>
    <col min="8" max="8" width="11.44140625" customWidth="1"/>
    <col min="9" max="9" width="10.6640625" bestFit="1" customWidth="1"/>
    <col min="10" max="10" width="7.6640625" bestFit="1" customWidth="1"/>
    <col min="11" max="11" width="7" bestFit="1" customWidth="1"/>
    <col min="12" max="12" width="10.88671875" bestFit="1" customWidth="1"/>
    <col min="13" max="13" width="7.6640625" bestFit="1" customWidth="1"/>
    <col min="14" max="17" width="7.6640625" customWidth="1"/>
    <col min="18" max="20" width="10.5546875" customWidth="1"/>
    <col min="21" max="21" width="9.109375" customWidth="1"/>
    <col min="22" max="22" width="10.6640625" bestFit="1" customWidth="1"/>
  </cols>
  <sheetData>
    <row r="1" spans="1:23" ht="18">
      <c r="G1" s="34" t="s">
        <v>21</v>
      </c>
    </row>
    <row r="2" spans="1:23" ht="15" thickBot="1">
      <c r="A2" s="17"/>
      <c r="B2" s="17"/>
      <c r="C2" t="s">
        <v>16</v>
      </c>
    </row>
    <row r="3" spans="1:23" ht="25.5" customHeight="1" thickBot="1">
      <c r="A3" s="3"/>
      <c r="B3" s="3"/>
      <c r="C3" s="3"/>
      <c r="D3" s="3"/>
      <c r="E3" s="3"/>
      <c r="F3" s="3"/>
      <c r="G3" s="3"/>
      <c r="H3" s="47" t="s">
        <v>6</v>
      </c>
      <c r="I3" s="48"/>
      <c r="J3" s="48"/>
      <c r="K3" s="49"/>
      <c r="L3" s="47" t="s">
        <v>7</v>
      </c>
      <c r="M3" s="48"/>
      <c r="N3" s="47" t="s">
        <v>35</v>
      </c>
      <c r="O3" s="48"/>
      <c r="P3" s="50" t="s">
        <v>22</v>
      </c>
      <c r="Q3" s="51"/>
      <c r="R3" s="3"/>
      <c r="S3" s="46" t="s">
        <v>34</v>
      </c>
      <c r="T3" s="46" t="s">
        <v>34</v>
      </c>
      <c r="U3" s="3"/>
      <c r="V3" s="3"/>
    </row>
    <row r="4" spans="1:23" s="1" customFormat="1" ht="82.8">
      <c r="A4" s="9" t="s">
        <v>0</v>
      </c>
      <c r="B4" s="9" t="s">
        <v>26</v>
      </c>
      <c r="C4" s="9" t="s">
        <v>1</v>
      </c>
      <c r="D4" s="9" t="s">
        <v>2</v>
      </c>
      <c r="E4" s="9" t="s">
        <v>3</v>
      </c>
      <c r="F4" s="9" t="s">
        <v>4</v>
      </c>
      <c r="G4" s="10" t="s">
        <v>5</v>
      </c>
      <c r="H4" s="13" t="s">
        <v>30</v>
      </c>
      <c r="I4" s="14" t="s">
        <v>11</v>
      </c>
      <c r="J4" s="14" t="s">
        <v>13</v>
      </c>
      <c r="K4" s="15" t="s">
        <v>12</v>
      </c>
      <c r="L4" s="11" t="s">
        <v>29</v>
      </c>
      <c r="M4" s="10" t="s">
        <v>13</v>
      </c>
      <c r="N4" s="35" t="s">
        <v>25</v>
      </c>
      <c r="O4" s="36" t="s">
        <v>24</v>
      </c>
      <c r="P4" s="37" t="s">
        <v>23</v>
      </c>
      <c r="Q4" s="38" t="s">
        <v>24</v>
      </c>
      <c r="R4" s="12" t="s">
        <v>9</v>
      </c>
      <c r="S4" s="45" t="s">
        <v>27</v>
      </c>
      <c r="T4" s="45" t="s">
        <v>31</v>
      </c>
      <c r="U4" s="9" t="s">
        <v>10</v>
      </c>
      <c r="V4" s="9" t="s">
        <v>8</v>
      </c>
    </row>
    <row r="5" spans="1:23">
      <c r="A5" s="18" t="s">
        <v>14</v>
      </c>
      <c r="B5" s="18">
        <v>2</v>
      </c>
      <c r="C5" s="16">
        <v>10000</v>
      </c>
      <c r="D5" s="16">
        <v>450</v>
      </c>
      <c r="E5" s="16">
        <v>500</v>
      </c>
      <c r="F5" s="4">
        <f t="shared" ref="F5:F11" si="0">SUM(C5:E5)</f>
        <v>10950</v>
      </c>
      <c r="G5" s="5">
        <f t="shared" ref="G5:G11" si="1">+F5-E5</f>
        <v>10450</v>
      </c>
      <c r="H5" s="7">
        <f>IF(G5*8.98%&gt;516,516,G5*8.98%)</f>
        <v>516</v>
      </c>
      <c r="I5" s="4">
        <f t="shared" ref="I5:I11" si="2">+G5*7.9%</f>
        <v>825.55</v>
      </c>
      <c r="J5" s="4">
        <f t="shared" ref="J5:J11" si="3">+G5*2%</f>
        <v>209</v>
      </c>
      <c r="K5" s="8">
        <f t="shared" ref="K5:K11" si="4">+G5*1.6%</f>
        <v>167.20000000000002</v>
      </c>
      <c r="L5" s="7">
        <f>IF(G5*4.48%&gt;257.4,257.4,G5*4.48%)</f>
        <v>257.39999999999998</v>
      </c>
      <c r="M5" s="5">
        <f>+G5*2%</f>
        <v>209</v>
      </c>
      <c r="N5" s="39"/>
      <c r="O5" s="40"/>
      <c r="P5" s="41"/>
      <c r="Q5" s="42"/>
      <c r="R5" s="6">
        <f>+G5-IF(G5*0.2&gt;2500,2500,G5*20%)-L5-M5-N5-P5-S5</f>
        <v>7893.6</v>
      </c>
      <c r="S5" s="44"/>
      <c r="T5" s="44"/>
      <c r="U5" s="4">
        <f t="shared" ref="U5:U11" si="5">+VLOOKUP(R5,$G$21:$I$26,2)*R5-VLOOKUP(R5,$G$21:$I$26,3)-30*B5</f>
        <v>1190.4940000000006</v>
      </c>
      <c r="V5" s="4">
        <f>+F5-L5-M5-U5-O5-Q5</f>
        <v>9293.1059999999998</v>
      </c>
      <c r="W5" s="2"/>
    </row>
    <row r="6" spans="1:23">
      <c r="A6" s="18" t="s">
        <v>15</v>
      </c>
      <c r="B6" s="18">
        <v>0</v>
      </c>
      <c r="C6" s="16">
        <v>2200</v>
      </c>
      <c r="D6" s="16">
        <v>250</v>
      </c>
      <c r="E6" s="16">
        <v>750</v>
      </c>
      <c r="F6" s="4">
        <f t="shared" si="0"/>
        <v>3200</v>
      </c>
      <c r="G6" s="5">
        <f t="shared" si="1"/>
        <v>2450</v>
      </c>
      <c r="H6" s="7">
        <f t="shared" ref="H6:H11" si="6">IF(G6*8.98%&gt;516,516,G6*8.98%)</f>
        <v>220.01000000000002</v>
      </c>
      <c r="I6" s="4">
        <f t="shared" si="2"/>
        <v>193.55</v>
      </c>
      <c r="J6" s="4">
        <f t="shared" si="3"/>
        <v>49</v>
      </c>
      <c r="K6" s="8">
        <f t="shared" si="4"/>
        <v>39.200000000000003</v>
      </c>
      <c r="L6" s="7">
        <f t="shared" ref="L6:L11" si="7">IF(G6*4.48%&gt;257.4,257.4,G6*4.48%)</f>
        <v>109.76000000000002</v>
      </c>
      <c r="M6" s="5">
        <f t="shared" ref="M6:M11" si="8">+G6*2%</f>
        <v>49</v>
      </c>
      <c r="N6" s="39"/>
      <c r="O6" s="40"/>
      <c r="P6" s="41"/>
      <c r="Q6" s="42"/>
      <c r="R6" s="6">
        <f t="shared" ref="R6:R11" si="9">+G6-IF(G6*0.2&gt;2500,2500,G6*20%)-L6-M6-N6-P6-S6</f>
        <v>1801.24</v>
      </c>
      <c r="S6" s="44"/>
      <c r="T6" s="44"/>
      <c r="U6" s="4">
        <f t="shared" si="5"/>
        <v>0</v>
      </c>
      <c r="V6" s="4">
        <f t="shared" ref="V6:V11" si="10">+F6-L6-M6-U6-O6-Q6</f>
        <v>3041.24</v>
      </c>
      <c r="W6" s="2"/>
    </row>
    <row r="7" spans="1:23">
      <c r="A7" s="18"/>
      <c r="B7" s="18"/>
      <c r="C7" s="16"/>
      <c r="D7" s="16"/>
      <c r="E7" s="16"/>
      <c r="F7" s="4">
        <f t="shared" si="0"/>
        <v>0</v>
      </c>
      <c r="G7" s="5">
        <f t="shared" si="1"/>
        <v>0</v>
      </c>
      <c r="H7" s="7">
        <f t="shared" si="6"/>
        <v>0</v>
      </c>
      <c r="I7" s="4">
        <f t="shared" si="2"/>
        <v>0</v>
      </c>
      <c r="J7" s="4">
        <f t="shared" si="3"/>
        <v>0</v>
      </c>
      <c r="K7" s="8">
        <f t="shared" si="4"/>
        <v>0</v>
      </c>
      <c r="L7" s="7">
        <f t="shared" si="7"/>
        <v>0</v>
      </c>
      <c r="M7" s="5">
        <f t="shared" si="8"/>
        <v>0</v>
      </c>
      <c r="N7" s="39"/>
      <c r="O7" s="40"/>
      <c r="P7" s="41"/>
      <c r="Q7" s="42"/>
      <c r="R7" s="6">
        <f t="shared" si="9"/>
        <v>0</v>
      </c>
      <c r="S7" s="44"/>
      <c r="T7" s="44"/>
      <c r="U7" s="4">
        <f t="shared" si="5"/>
        <v>0</v>
      </c>
      <c r="V7" s="4">
        <f t="shared" si="10"/>
        <v>0</v>
      </c>
      <c r="W7" s="2"/>
    </row>
    <row r="8" spans="1:23">
      <c r="A8" s="18"/>
      <c r="B8" s="18"/>
      <c r="C8" s="16"/>
      <c r="D8" s="16"/>
      <c r="E8" s="16"/>
      <c r="F8" s="4">
        <f t="shared" si="0"/>
        <v>0</v>
      </c>
      <c r="G8" s="5">
        <f t="shared" si="1"/>
        <v>0</v>
      </c>
      <c r="H8" s="7">
        <f t="shared" si="6"/>
        <v>0</v>
      </c>
      <c r="I8" s="4">
        <f t="shared" si="2"/>
        <v>0</v>
      </c>
      <c r="J8" s="4">
        <f t="shared" si="3"/>
        <v>0</v>
      </c>
      <c r="K8" s="8">
        <f t="shared" si="4"/>
        <v>0</v>
      </c>
      <c r="L8" s="7">
        <f t="shared" si="7"/>
        <v>0</v>
      </c>
      <c r="M8" s="5">
        <f t="shared" si="8"/>
        <v>0</v>
      </c>
      <c r="N8" s="39"/>
      <c r="O8" s="40"/>
      <c r="P8" s="41"/>
      <c r="Q8" s="42"/>
      <c r="R8" s="6">
        <f t="shared" si="9"/>
        <v>0</v>
      </c>
      <c r="S8" s="44"/>
      <c r="T8" s="44"/>
      <c r="U8" s="4">
        <f t="shared" si="5"/>
        <v>0</v>
      </c>
      <c r="V8" s="4">
        <f t="shared" si="10"/>
        <v>0</v>
      </c>
      <c r="W8" s="2"/>
    </row>
    <row r="9" spans="1:23">
      <c r="A9" s="18"/>
      <c r="B9" s="18"/>
      <c r="C9" s="16"/>
      <c r="D9" s="16"/>
      <c r="E9" s="16"/>
      <c r="F9" s="4">
        <f t="shared" si="0"/>
        <v>0</v>
      </c>
      <c r="G9" s="5">
        <f t="shared" si="1"/>
        <v>0</v>
      </c>
      <c r="H9" s="7">
        <f t="shared" si="6"/>
        <v>0</v>
      </c>
      <c r="I9" s="4">
        <f t="shared" si="2"/>
        <v>0</v>
      </c>
      <c r="J9" s="4">
        <f t="shared" si="3"/>
        <v>0</v>
      </c>
      <c r="K9" s="8">
        <f t="shared" si="4"/>
        <v>0</v>
      </c>
      <c r="L9" s="7">
        <f t="shared" si="7"/>
        <v>0</v>
      </c>
      <c r="M9" s="5">
        <f t="shared" si="8"/>
        <v>0</v>
      </c>
      <c r="N9" s="39"/>
      <c r="O9" s="40"/>
      <c r="P9" s="41"/>
      <c r="Q9" s="42"/>
      <c r="R9" s="6">
        <f t="shared" si="9"/>
        <v>0</v>
      </c>
      <c r="S9" s="44"/>
      <c r="T9" s="44"/>
      <c r="U9" s="4">
        <f t="shared" si="5"/>
        <v>0</v>
      </c>
      <c r="V9" s="4">
        <f t="shared" si="10"/>
        <v>0</v>
      </c>
      <c r="W9" s="2"/>
    </row>
    <row r="10" spans="1:23">
      <c r="A10" s="18"/>
      <c r="B10" s="18"/>
      <c r="C10" s="16"/>
      <c r="D10" s="16"/>
      <c r="E10" s="16"/>
      <c r="F10" s="4">
        <f t="shared" si="0"/>
        <v>0</v>
      </c>
      <c r="G10" s="5">
        <f t="shared" si="1"/>
        <v>0</v>
      </c>
      <c r="H10" s="7">
        <f t="shared" si="6"/>
        <v>0</v>
      </c>
      <c r="I10" s="4">
        <f t="shared" si="2"/>
        <v>0</v>
      </c>
      <c r="J10" s="4">
        <f t="shared" si="3"/>
        <v>0</v>
      </c>
      <c r="K10" s="8">
        <f t="shared" si="4"/>
        <v>0</v>
      </c>
      <c r="L10" s="7">
        <f t="shared" si="7"/>
        <v>0</v>
      </c>
      <c r="M10" s="5">
        <f t="shared" si="8"/>
        <v>0</v>
      </c>
      <c r="N10" s="39"/>
      <c r="O10" s="40"/>
      <c r="P10" s="41"/>
      <c r="Q10" s="42"/>
      <c r="R10" s="6">
        <f t="shared" si="9"/>
        <v>0</v>
      </c>
      <c r="S10" s="44"/>
      <c r="T10" s="44"/>
      <c r="U10" s="4">
        <f t="shared" si="5"/>
        <v>0</v>
      </c>
      <c r="V10" s="4">
        <f t="shared" si="10"/>
        <v>0</v>
      </c>
      <c r="W10" s="2"/>
    </row>
    <row r="11" spans="1:23">
      <c r="A11" s="18"/>
      <c r="B11" s="18"/>
      <c r="C11" s="16"/>
      <c r="D11" s="16"/>
      <c r="E11" s="16"/>
      <c r="F11" s="4">
        <f t="shared" si="0"/>
        <v>0</v>
      </c>
      <c r="G11" s="5">
        <f t="shared" si="1"/>
        <v>0</v>
      </c>
      <c r="H11" s="7">
        <f t="shared" si="6"/>
        <v>0</v>
      </c>
      <c r="I11" s="4">
        <f t="shared" si="2"/>
        <v>0</v>
      </c>
      <c r="J11" s="4">
        <f t="shared" si="3"/>
        <v>0</v>
      </c>
      <c r="K11" s="8">
        <f t="shared" si="4"/>
        <v>0</v>
      </c>
      <c r="L11" s="7">
        <f t="shared" si="7"/>
        <v>0</v>
      </c>
      <c r="M11" s="5">
        <f t="shared" si="8"/>
        <v>0</v>
      </c>
      <c r="N11" s="39"/>
      <c r="O11" s="40"/>
      <c r="P11" s="41"/>
      <c r="Q11" s="42"/>
      <c r="R11" s="6">
        <f t="shared" si="9"/>
        <v>0</v>
      </c>
      <c r="S11" s="44"/>
      <c r="T11" s="44"/>
      <c r="U11" s="4">
        <f t="shared" si="5"/>
        <v>0</v>
      </c>
      <c r="V11" s="4">
        <f t="shared" si="10"/>
        <v>0</v>
      </c>
      <c r="W11" s="2"/>
    </row>
    <row r="12" spans="1:23" ht="15" thickBot="1">
      <c r="A12" s="28" t="s">
        <v>17</v>
      </c>
      <c r="B12" s="43"/>
      <c r="C12" s="29">
        <f>SUM(C5:C11)</f>
        <v>12200</v>
      </c>
      <c r="D12" s="29">
        <f t="shared" ref="D12:V12" si="11">SUM(D5:D11)</f>
        <v>700</v>
      </c>
      <c r="E12" s="29">
        <f t="shared" si="11"/>
        <v>1250</v>
      </c>
      <c r="F12" s="29">
        <f t="shared" si="11"/>
        <v>14150</v>
      </c>
      <c r="G12" s="31">
        <f t="shared" si="11"/>
        <v>12900</v>
      </c>
      <c r="H12" s="33">
        <f t="shared" si="11"/>
        <v>736.01</v>
      </c>
      <c r="I12" s="29">
        <f t="shared" si="11"/>
        <v>1019.0999999999999</v>
      </c>
      <c r="J12" s="29">
        <f t="shared" si="11"/>
        <v>258</v>
      </c>
      <c r="K12" s="30">
        <f t="shared" si="11"/>
        <v>206.40000000000003</v>
      </c>
      <c r="L12" s="33">
        <f t="shared" si="11"/>
        <v>367.15999999999997</v>
      </c>
      <c r="M12" s="31">
        <f t="shared" si="11"/>
        <v>258</v>
      </c>
      <c r="N12" s="31">
        <f t="shared" si="11"/>
        <v>0</v>
      </c>
      <c r="O12" s="31">
        <f t="shared" si="11"/>
        <v>0</v>
      </c>
      <c r="P12" s="31">
        <f t="shared" si="11"/>
        <v>0</v>
      </c>
      <c r="Q12" s="31">
        <f t="shared" si="11"/>
        <v>0</v>
      </c>
      <c r="R12" s="32">
        <f t="shared" si="11"/>
        <v>9694.84</v>
      </c>
      <c r="S12" s="32">
        <f>SUM(S5:S11)</f>
        <v>0</v>
      </c>
      <c r="T12" s="32"/>
      <c r="U12" s="29">
        <f t="shared" si="11"/>
        <v>1190.4940000000006</v>
      </c>
      <c r="V12" s="30">
        <f t="shared" si="11"/>
        <v>12334.346</v>
      </c>
      <c r="W12" s="2"/>
    </row>
    <row r="13" spans="1:2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F15" t="s">
        <v>32</v>
      </c>
    </row>
    <row r="16" spans="1:23">
      <c r="F16">
        <v>1</v>
      </c>
      <c r="G16" t="s">
        <v>33</v>
      </c>
    </row>
    <row r="17" spans="6:9">
      <c r="G17" t="s">
        <v>27</v>
      </c>
    </row>
    <row r="18" spans="6:9">
      <c r="G18" t="s">
        <v>31</v>
      </c>
    </row>
    <row r="19" spans="6:9">
      <c r="F19">
        <v>2</v>
      </c>
      <c r="G19" t="s">
        <v>28</v>
      </c>
    </row>
    <row r="20" spans="6:9">
      <c r="G20" s="19" t="s">
        <v>18</v>
      </c>
      <c r="H20" s="20" t="s">
        <v>19</v>
      </c>
      <c r="I20" s="21" t="s">
        <v>20</v>
      </c>
    </row>
    <row r="21" spans="6:9">
      <c r="G21" s="19">
        <v>0</v>
      </c>
      <c r="H21" s="22">
        <v>0</v>
      </c>
      <c r="I21" s="23">
        <v>0</v>
      </c>
    </row>
    <row r="22" spans="6:9">
      <c r="G22" s="19">
        <v>2501</v>
      </c>
      <c r="H22" s="22">
        <v>0.1</v>
      </c>
      <c r="I22" s="23">
        <v>250</v>
      </c>
    </row>
    <row r="23" spans="6:9">
      <c r="G23" s="24">
        <v>4168</v>
      </c>
      <c r="H23" s="22">
        <v>0.2</v>
      </c>
      <c r="I23" s="23">
        <v>666.67</v>
      </c>
    </row>
    <row r="24" spans="6:9">
      <c r="G24" s="24">
        <v>5001</v>
      </c>
      <c r="H24" s="22">
        <v>0.3</v>
      </c>
      <c r="I24" s="23">
        <v>1166.67</v>
      </c>
    </row>
    <row r="25" spans="6:9">
      <c r="G25" s="24">
        <v>6668</v>
      </c>
      <c r="H25" s="22">
        <v>0.34</v>
      </c>
      <c r="I25" s="23">
        <v>1433.33</v>
      </c>
    </row>
    <row r="26" spans="6:9" ht="15" thickBot="1">
      <c r="G26" s="25">
        <v>15001</v>
      </c>
      <c r="H26" s="26">
        <v>0.38</v>
      </c>
      <c r="I26" s="27">
        <v>2033.33</v>
      </c>
    </row>
  </sheetData>
  <mergeCells count="4">
    <mergeCell ref="H3:K3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</dc:creator>
  <cp:lastModifiedBy>El Mokhtar MANSOURI</cp:lastModifiedBy>
  <dcterms:created xsi:type="dcterms:W3CDTF">2014-03-10T18:52:51Z</dcterms:created>
  <dcterms:modified xsi:type="dcterms:W3CDTF">2017-02-04T13:25:00Z</dcterms:modified>
</cp:coreProperties>
</file>