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60" windowWidth="18855" windowHeight="7680" activeTab="1"/>
  </bookViews>
  <sheets>
    <sheet name="Feuil1" sheetId="1" r:id="rId1"/>
    <sheet name="Feuil2" sheetId="2" r:id="rId2"/>
    <sheet name="Feuil3" sheetId="3" r:id="rId3"/>
  </sheets>
  <definedNames>
    <definedName name="CC">Feuil1!$F$8</definedName>
    <definedName name="Coef1">Feuil1!$H$8</definedName>
    <definedName name="Coef2">Feuil1!$I$8</definedName>
    <definedName name="Coef3">Feuil1!$J$8</definedName>
    <definedName name="Coef4">Feuil1!$K$8</definedName>
    <definedName name="CT">Feuil1!$D$8</definedName>
    <definedName name="SC">Feuil1!#REF!</definedName>
    <definedName name="SCPt">Feuil2!$K$1</definedName>
    <definedName name="SCt">Feuil2!$J$1</definedName>
  </definedNames>
  <calcPr calcId="124519"/>
</workbook>
</file>

<file path=xl/calcChain.xml><?xml version="1.0" encoding="utf-8"?>
<calcChain xmlns="http://schemas.openxmlformats.org/spreadsheetml/2006/main">
  <c r="J24" i="2"/>
  <c r="K24"/>
  <c r="J25"/>
  <c r="K25"/>
  <c r="J26"/>
  <c r="K26"/>
  <c r="J27"/>
  <c r="K27"/>
  <c r="K6"/>
  <c r="K7"/>
  <c r="K8"/>
  <c r="K9"/>
  <c r="K10"/>
  <c r="K11"/>
  <c r="K12"/>
  <c r="K13"/>
  <c r="K14"/>
  <c r="K15"/>
  <c r="K16"/>
  <c r="K17"/>
  <c r="K18"/>
  <c r="K19"/>
  <c r="K20"/>
  <c r="K21"/>
  <c r="K22"/>
  <c r="K23"/>
  <c r="K5"/>
  <c r="J22"/>
  <c r="J23"/>
  <c r="J21"/>
  <c r="J20"/>
  <c r="J19"/>
  <c r="J18"/>
  <c r="J17"/>
  <c r="J16"/>
  <c r="J15"/>
  <c r="J14"/>
  <c r="J13"/>
  <c r="J12"/>
  <c r="J11"/>
  <c r="J10"/>
  <c r="J9"/>
  <c r="J8"/>
  <c r="J7"/>
  <c r="J6"/>
  <c r="J5"/>
  <c r="I4"/>
  <c r="H4"/>
  <c r="G4"/>
  <c r="F4"/>
  <c r="B4"/>
  <c r="J1" l="1"/>
  <c r="L24" s="1"/>
  <c r="K1"/>
  <c r="M24" s="1"/>
  <c r="M27" l="1"/>
  <c r="M25"/>
  <c r="M26"/>
  <c r="L27"/>
  <c r="L26"/>
  <c r="L25"/>
  <c r="L14"/>
  <c r="L23"/>
  <c r="M23"/>
  <c r="L6"/>
  <c r="L7"/>
  <c r="L20"/>
  <c r="M13"/>
  <c r="M17"/>
  <c r="M8"/>
  <c r="M16"/>
  <c r="M20"/>
  <c r="M9"/>
  <c r="M21"/>
  <c r="M12"/>
  <c r="M22"/>
  <c r="L11"/>
  <c r="L8"/>
  <c r="M11"/>
  <c r="L15"/>
  <c r="M18"/>
  <c r="L10"/>
  <c r="L19"/>
  <c r="L12"/>
  <c r="M7"/>
  <c r="L5"/>
  <c r="M14"/>
  <c r="L9"/>
  <c r="L17"/>
  <c r="L13"/>
  <c r="L21"/>
  <c r="M15"/>
  <c r="M6"/>
  <c r="M5"/>
  <c r="L16"/>
  <c r="M19"/>
  <c r="L22"/>
  <c r="M10"/>
  <c r="L18"/>
  <c r="M1" l="1"/>
  <c r="M2" s="1"/>
  <c r="L1"/>
  <c r="L2" s="1"/>
</calcChain>
</file>

<file path=xl/sharedStrings.xml><?xml version="1.0" encoding="utf-8"?>
<sst xmlns="http://schemas.openxmlformats.org/spreadsheetml/2006/main" count="41" uniqueCount="41">
  <si>
    <t>Adresse</t>
  </si>
  <si>
    <t>FJ</t>
  </si>
  <si>
    <t xml:space="preserve">Capital </t>
  </si>
  <si>
    <t>Entreprise</t>
  </si>
  <si>
    <t>Immeuble 1</t>
  </si>
  <si>
    <t>Date achat</t>
  </si>
  <si>
    <t>Cout global</t>
  </si>
  <si>
    <t>Nom de l immeuble</t>
  </si>
  <si>
    <t xml:space="preserve">Construction </t>
  </si>
  <si>
    <t>Date P Hab</t>
  </si>
  <si>
    <t xml:space="preserve">Cout </t>
  </si>
  <si>
    <t>Nb d'unités</t>
  </si>
  <si>
    <t>Coefficients utilisés</t>
  </si>
  <si>
    <t>Coef 1</t>
  </si>
  <si>
    <t>Terrain</t>
  </si>
  <si>
    <t>Coef 2</t>
  </si>
  <si>
    <t>Coef 3</t>
  </si>
  <si>
    <t>Coef 4</t>
  </si>
  <si>
    <t>Titre foncier</t>
  </si>
  <si>
    <t>étage</t>
  </si>
  <si>
    <t>Désignation</t>
  </si>
  <si>
    <t>Coef = 1</t>
  </si>
  <si>
    <t>Total pondéré</t>
  </si>
  <si>
    <t>N°</t>
  </si>
  <si>
    <t>QP terrain</t>
  </si>
  <si>
    <t>QP Constr</t>
  </si>
  <si>
    <t>1245/C</t>
  </si>
  <si>
    <t>Surf Tot</t>
  </si>
  <si>
    <t xml:space="preserve">ne pas dépasser un chiffre apres virgule </t>
  </si>
  <si>
    <t>sinon changer la précision du calcul</t>
  </si>
  <si>
    <t>XXX</t>
  </si>
  <si>
    <t>Année vente</t>
  </si>
  <si>
    <t>Prix vente</t>
  </si>
  <si>
    <t>xx</t>
  </si>
  <si>
    <t>année valide</t>
  </si>
  <si>
    <t>coef Actu</t>
  </si>
  <si>
    <t xml:space="preserve">Terrain act </t>
  </si>
  <si>
    <t>Const TTC</t>
  </si>
  <si>
    <t>TVA</t>
  </si>
  <si>
    <t>HT</t>
  </si>
  <si>
    <t>si non numerique O si inf An permis d'ahabiter O si sup exercice O  sinon 1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</si>
</sst>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7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sz val="9"/>
      <color theme="7" tint="0.3999755851924192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2" borderId="0" xfId="0" applyFill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/>
    <xf numFmtId="164" fontId="0" fillId="0" borderId="0" xfId="0" applyNumberForma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1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4" fontId="0" fillId="2" borderId="7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3" xfId="0" applyFill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165" fontId="3" fillId="0" borderId="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M16"/>
  <sheetViews>
    <sheetView workbookViewId="0">
      <selection activeCell="I9" sqref="I9"/>
    </sheetView>
  </sheetViews>
  <sheetFormatPr baseColWidth="10" defaultRowHeight="15"/>
  <cols>
    <col min="5" max="5" width="14.28515625" customWidth="1"/>
  </cols>
  <sheetData>
    <row r="1" spans="1:13">
      <c r="A1" t="s">
        <v>3</v>
      </c>
      <c r="B1" s="31"/>
      <c r="C1" s="31"/>
      <c r="D1" s="31"/>
      <c r="E1" s="7"/>
      <c r="F1" s="7"/>
      <c r="G1" s="8"/>
      <c r="H1" s="8"/>
      <c r="I1" s="8"/>
      <c r="J1" s="8"/>
      <c r="K1" s="8"/>
      <c r="L1" s="8"/>
      <c r="M1" s="8"/>
    </row>
    <row r="2" spans="1:13">
      <c r="A2" t="s">
        <v>1</v>
      </c>
      <c r="B2" s="3"/>
      <c r="E2" s="7"/>
      <c r="F2" s="7"/>
      <c r="G2" s="7"/>
      <c r="H2" s="7"/>
      <c r="I2" s="7"/>
      <c r="J2" s="7"/>
      <c r="K2" s="7"/>
      <c r="L2" s="7"/>
      <c r="M2" s="7"/>
    </row>
    <row r="3" spans="1:13">
      <c r="A3" t="s">
        <v>2</v>
      </c>
      <c r="B3" s="31"/>
      <c r="C3" s="31"/>
      <c r="E3" s="7"/>
      <c r="F3" s="7"/>
      <c r="G3" s="7"/>
      <c r="H3" s="7"/>
      <c r="I3" s="7"/>
      <c r="J3" s="7"/>
      <c r="K3" s="7"/>
      <c r="L3" s="7"/>
      <c r="M3" s="7"/>
    </row>
    <row r="4" spans="1:13">
      <c r="A4" t="s">
        <v>0</v>
      </c>
      <c r="B4" s="31"/>
      <c r="C4" s="31"/>
      <c r="D4" s="31"/>
      <c r="E4" s="7"/>
      <c r="F4" s="7"/>
      <c r="G4" s="7"/>
      <c r="H4" s="7"/>
      <c r="I4" s="7"/>
      <c r="J4" s="7"/>
      <c r="K4" s="7"/>
      <c r="L4" s="7"/>
      <c r="M4" s="7"/>
    </row>
    <row r="5" spans="1:13" ht="15.75" thickBot="1"/>
    <row r="6" spans="1:13">
      <c r="A6" s="25" t="s">
        <v>7</v>
      </c>
      <c r="B6" s="27" t="s">
        <v>14</v>
      </c>
      <c r="C6" s="28"/>
      <c r="D6" s="29"/>
      <c r="E6" s="27" t="s">
        <v>8</v>
      </c>
      <c r="F6" s="28"/>
      <c r="G6" s="29"/>
      <c r="H6" s="27" t="s">
        <v>12</v>
      </c>
      <c r="I6" s="28"/>
      <c r="J6" s="28"/>
      <c r="K6" s="29"/>
    </row>
    <row r="7" spans="1:13">
      <c r="A7" s="26"/>
      <c r="B7" s="12" t="s">
        <v>18</v>
      </c>
      <c r="C7" s="5" t="s">
        <v>5</v>
      </c>
      <c r="D7" s="11" t="s">
        <v>6</v>
      </c>
      <c r="E7" s="10" t="s">
        <v>9</v>
      </c>
      <c r="F7" s="5" t="s">
        <v>10</v>
      </c>
      <c r="G7" s="11" t="s">
        <v>11</v>
      </c>
      <c r="H7" s="10" t="s">
        <v>13</v>
      </c>
      <c r="I7" s="5" t="s">
        <v>15</v>
      </c>
      <c r="J7" s="5" t="s">
        <v>16</v>
      </c>
      <c r="K7" s="11" t="s">
        <v>17</v>
      </c>
    </row>
    <row r="8" spans="1:13" ht="15.75" thickBot="1">
      <c r="A8" s="18" t="s">
        <v>4</v>
      </c>
      <c r="B8" s="13" t="s">
        <v>26</v>
      </c>
      <c r="C8" s="14">
        <v>41399</v>
      </c>
      <c r="D8" s="15">
        <v>1234567</v>
      </c>
      <c r="E8" s="16">
        <v>42190</v>
      </c>
      <c r="F8" s="17">
        <v>7654321</v>
      </c>
      <c r="G8" s="15">
        <v>24</v>
      </c>
      <c r="H8" s="13">
        <v>0.8</v>
      </c>
      <c r="I8" s="17">
        <v>0.65</v>
      </c>
      <c r="J8" s="17">
        <v>0.4</v>
      </c>
      <c r="K8" s="15">
        <v>0.3</v>
      </c>
    </row>
    <row r="10" spans="1:13">
      <c r="I10" t="s">
        <v>28</v>
      </c>
    </row>
    <row r="11" spans="1:13">
      <c r="B11" s="1"/>
      <c r="I11" t="s">
        <v>29</v>
      </c>
    </row>
    <row r="12" spans="1:13">
      <c r="A12" s="1"/>
      <c r="B12" s="1"/>
    </row>
    <row r="13" spans="1:13">
      <c r="A13" s="1"/>
      <c r="B13" s="1"/>
    </row>
    <row r="14" spans="1:13">
      <c r="A14" s="1"/>
      <c r="B14" s="1"/>
    </row>
    <row r="15" spans="1:13">
      <c r="A15" s="1"/>
      <c r="B15" s="1"/>
      <c r="F15" s="30"/>
      <c r="G15" s="30"/>
      <c r="H15" s="30"/>
      <c r="I15" s="30"/>
      <c r="J15" s="30"/>
      <c r="K15" s="30"/>
      <c r="L15" s="30"/>
    </row>
    <row r="16" spans="1:13">
      <c r="A16" s="1"/>
      <c r="B16" s="1"/>
    </row>
  </sheetData>
  <mergeCells count="8">
    <mergeCell ref="A6:A7"/>
    <mergeCell ref="E6:G6"/>
    <mergeCell ref="H6:K6"/>
    <mergeCell ref="F15:L15"/>
    <mergeCell ref="B1:D1"/>
    <mergeCell ref="B4:D4"/>
    <mergeCell ref="B3:C3"/>
    <mergeCell ref="B6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W27"/>
  <sheetViews>
    <sheetView tabSelected="1" topLeftCell="G1" workbookViewId="0">
      <pane ySplit="2" topLeftCell="A3" activePane="bottomLeft" state="frozen"/>
      <selection pane="bottomLeft" activeCell="R5" sqref="R5"/>
    </sheetView>
  </sheetViews>
  <sheetFormatPr baseColWidth="10" defaultRowHeight="15"/>
  <cols>
    <col min="1" max="1" width="5.28515625" style="1" customWidth="1"/>
    <col min="3" max="3" width="5.42578125" bestFit="1" customWidth="1"/>
    <col min="4" max="4" width="10.5703125" bestFit="1" customWidth="1"/>
    <col min="5" max="5" width="7" bestFit="1" customWidth="1"/>
    <col min="6" max="6" width="8.140625" bestFit="1" customWidth="1"/>
    <col min="7" max="8" width="9" bestFit="1" customWidth="1"/>
    <col min="9" max="9" width="8.140625" bestFit="1" customWidth="1"/>
  </cols>
  <sheetData>
    <row r="1" spans="1:23">
      <c r="J1" s="9">
        <f>+SUM(J5:J29)</f>
        <v>7894</v>
      </c>
      <c r="K1" s="9">
        <f>+SUM(K5:K29)</f>
        <v>6513.2499999999991</v>
      </c>
      <c r="L1" s="2">
        <f t="shared" ref="L1:M1" si="0">+SUM(L5:L29)</f>
        <v>1234567.0000000002</v>
      </c>
      <c r="M1" s="2">
        <f t="shared" si="0"/>
        <v>7654320.9999999991</v>
      </c>
    </row>
    <row r="2" spans="1:23">
      <c r="L2" s="2">
        <f>+CT-Feuil2!L1</f>
        <v>0</v>
      </c>
      <c r="M2" s="2">
        <f>+M1-CC</f>
        <v>0</v>
      </c>
    </row>
    <row r="4" spans="1:23">
      <c r="A4" s="19" t="s">
        <v>23</v>
      </c>
      <c r="B4" s="20" t="str">
        <f>Feuil1!B7</f>
        <v>Titre foncier</v>
      </c>
      <c r="C4" s="20" t="s">
        <v>19</v>
      </c>
      <c r="D4" s="20" t="s">
        <v>20</v>
      </c>
      <c r="E4" s="20" t="s">
        <v>21</v>
      </c>
      <c r="F4" s="20" t="str">
        <f xml:space="preserve"> "coef = " &amp; Feuil1!H8</f>
        <v>coef = 0,8</v>
      </c>
      <c r="G4" s="20" t="str">
        <f xml:space="preserve"> "coef = " &amp; Feuil1!I8</f>
        <v>coef = 0,65</v>
      </c>
      <c r="H4" s="20" t="str">
        <f xml:space="preserve"> "coef = " &amp; Feuil1!J8</f>
        <v>coef = 0,4</v>
      </c>
      <c r="I4" s="20" t="str">
        <f xml:space="preserve"> "coef = " &amp; Feuil1!K8</f>
        <v>coef = 0,3</v>
      </c>
      <c r="J4" s="20" t="s">
        <v>27</v>
      </c>
      <c r="K4" s="20" t="s">
        <v>22</v>
      </c>
      <c r="L4" s="19" t="s">
        <v>24</v>
      </c>
      <c r="M4" s="20" t="s">
        <v>25</v>
      </c>
      <c r="N4" s="33" t="s">
        <v>30</v>
      </c>
      <c r="O4" s="34" t="s">
        <v>31</v>
      </c>
      <c r="P4" s="34" t="s">
        <v>32</v>
      </c>
      <c r="Q4" s="32" t="s">
        <v>33</v>
      </c>
      <c r="R4" s="32" t="s">
        <v>34</v>
      </c>
      <c r="S4" s="32" t="s">
        <v>35</v>
      </c>
      <c r="T4" s="32" t="s">
        <v>36</v>
      </c>
      <c r="U4" s="32" t="s">
        <v>37</v>
      </c>
      <c r="V4" s="32" t="s">
        <v>38</v>
      </c>
      <c r="W4" s="32" t="s">
        <v>39</v>
      </c>
    </row>
    <row r="5" spans="1:23">
      <c r="A5" s="19">
        <v>1</v>
      </c>
      <c r="B5" s="6"/>
      <c r="C5" s="6"/>
      <c r="D5" s="21"/>
      <c r="E5" s="4">
        <v>100</v>
      </c>
      <c r="F5" s="4">
        <v>30</v>
      </c>
      <c r="G5" s="4">
        <v>45</v>
      </c>
      <c r="H5" s="4">
        <v>11</v>
      </c>
      <c r="I5" s="4">
        <v>100</v>
      </c>
      <c r="J5" s="22">
        <f t="shared" ref="J5:J21" si="1">SUM(E5:I5)</f>
        <v>286</v>
      </c>
      <c r="K5" s="24">
        <f t="shared" ref="K5:K27" si="2">E5+F5*Coef1 + G5*Coef2 + H5*Coef3 + I5*Coef4</f>
        <v>187.65</v>
      </c>
      <c r="L5" s="23">
        <f>+CT*Feuil2!J5/SCt</f>
        <v>44728.421839371673</v>
      </c>
      <c r="M5" s="23">
        <f t="shared" ref="M5:M27" si="3">K5*CC/SCPt</f>
        <v>220524.8279507159</v>
      </c>
      <c r="O5" s="6"/>
      <c r="P5" s="6"/>
      <c r="R5" t="s">
        <v>40</v>
      </c>
    </row>
    <row r="6" spans="1:23">
      <c r="A6" s="19">
        <v>2</v>
      </c>
      <c r="B6" s="6"/>
      <c r="C6" s="6"/>
      <c r="D6" s="21"/>
      <c r="E6" s="4">
        <v>195</v>
      </c>
      <c r="F6" s="4">
        <v>30</v>
      </c>
      <c r="G6" s="4">
        <v>55</v>
      </c>
      <c r="H6" s="4">
        <v>11</v>
      </c>
      <c r="I6" s="4"/>
      <c r="J6" s="22">
        <f t="shared" si="1"/>
        <v>291</v>
      </c>
      <c r="K6" s="24">
        <f t="shared" si="2"/>
        <v>259.14999999999998</v>
      </c>
      <c r="L6" s="23">
        <f>+CT*Feuil2!J6/SCt</f>
        <v>45510.387256143906</v>
      </c>
      <c r="M6" s="23">
        <f t="shared" si="3"/>
        <v>304551.07467853994</v>
      </c>
      <c r="O6" s="6"/>
      <c r="P6" s="6"/>
    </row>
    <row r="7" spans="1:23">
      <c r="A7" s="19">
        <v>3</v>
      </c>
      <c r="B7" s="6"/>
      <c r="C7" s="6"/>
      <c r="D7" s="21"/>
      <c r="E7" s="4">
        <v>190</v>
      </c>
      <c r="F7" s="4">
        <v>33</v>
      </c>
      <c r="G7" s="4">
        <v>65</v>
      </c>
      <c r="H7" s="4">
        <v>11</v>
      </c>
      <c r="I7" s="4"/>
      <c r="J7" s="22">
        <f t="shared" si="1"/>
        <v>299</v>
      </c>
      <c r="K7" s="24">
        <f t="shared" si="2"/>
        <v>263.04999999999995</v>
      </c>
      <c r="L7" s="23">
        <f>+CT*Feuil2!J7/SCt</f>
        <v>46761.531922979477</v>
      </c>
      <c r="M7" s="23">
        <f t="shared" si="3"/>
        <v>309134.32450005756</v>
      </c>
      <c r="O7" s="6"/>
      <c r="P7" s="6"/>
    </row>
    <row r="8" spans="1:23">
      <c r="A8" s="19">
        <v>4</v>
      </c>
      <c r="B8" s="6"/>
      <c r="C8" s="6"/>
      <c r="D8" s="21"/>
      <c r="E8" s="4">
        <v>185</v>
      </c>
      <c r="F8" s="4">
        <v>40</v>
      </c>
      <c r="G8" s="4">
        <v>75</v>
      </c>
      <c r="H8" s="4">
        <v>11</v>
      </c>
      <c r="I8" s="4"/>
      <c r="J8" s="22">
        <f t="shared" si="1"/>
        <v>311</v>
      </c>
      <c r="K8" s="24">
        <f t="shared" si="2"/>
        <v>270.14999999999998</v>
      </c>
      <c r="L8" s="23">
        <f>+CT*Feuil2!J8/SCt</f>
        <v>48638.248923232837</v>
      </c>
      <c r="M8" s="23">
        <f t="shared" si="3"/>
        <v>317478.18955974362</v>
      </c>
      <c r="O8" s="6"/>
      <c r="P8" s="6"/>
    </row>
    <row r="9" spans="1:23">
      <c r="A9" s="19">
        <v>5</v>
      </c>
      <c r="B9" s="6"/>
      <c r="C9" s="6"/>
      <c r="D9" s="21"/>
      <c r="E9" s="4">
        <v>180</v>
      </c>
      <c r="F9" s="4">
        <v>47</v>
      </c>
      <c r="G9" s="4">
        <v>85</v>
      </c>
      <c r="H9" s="4">
        <v>11</v>
      </c>
      <c r="I9" s="4"/>
      <c r="J9" s="22">
        <f t="shared" si="1"/>
        <v>323</v>
      </c>
      <c r="K9" s="24">
        <f t="shared" si="2"/>
        <v>277.25</v>
      </c>
      <c r="L9" s="23">
        <f>+CT*Feuil2!J9/SCt</f>
        <v>50514.96592348619</v>
      </c>
      <c r="M9" s="23">
        <f t="shared" si="3"/>
        <v>325822.05461942969</v>
      </c>
      <c r="O9" s="6"/>
      <c r="P9" s="6"/>
    </row>
    <row r="10" spans="1:23">
      <c r="A10" s="19">
        <v>6</v>
      </c>
      <c r="B10" s="6"/>
      <c r="C10" s="6"/>
      <c r="D10" s="21"/>
      <c r="E10" s="4">
        <v>175</v>
      </c>
      <c r="F10" s="4">
        <v>54</v>
      </c>
      <c r="G10" s="4">
        <v>95</v>
      </c>
      <c r="H10" s="4">
        <v>11</v>
      </c>
      <c r="I10" s="4"/>
      <c r="J10" s="22">
        <f t="shared" si="1"/>
        <v>335</v>
      </c>
      <c r="K10" s="24">
        <f t="shared" si="2"/>
        <v>284.34999999999997</v>
      </c>
      <c r="L10" s="23">
        <f>+CT*Feuil2!J10/SCt</f>
        <v>52391.68292373955</v>
      </c>
      <c r="M10" s="23">
        <f t="shared" si="3"/>
        <v>334165.9196791157</v>
      </c>
      <c r="O10" s="6"/>
      <c r="P10" s="6"/>
    </row>
    <row r="11" spans="1:23">
      <c r="A11" s="19">
        <v>7</v>
      </c>
      <c r="B11" s="6"/>
      <c r="C11" s="6"/>
      <c r="D11" s="21"/>
      <c r="E11" s="4">
        <v>170</v>
      </c>
      <c r="F11" s="4">
        <v>61</v>
      </c>
      <c r="G11" s="4">
        <v>105</v>
      </c>
      <c r="H11" s="4">
        <v>11</v>
      </c>
      <c r="I11" s="4"/>
      <c r="J11" s="22">
        <f t="shared" si="1"/>
        <v>347</v>
      </c>
      <c r="K11" s="24">
        <f t="shared" si="2"/>
        <v>291.45</v>
      </c>
      <c r="L11" s="23">
        <f>+CT*Feuil2!J11/SCt</f>
        <v>54268.399923992903</v>
      </c>
      <c r="M11" s="23">
        <f t="shared" si="3"/>
        <v>342509.78473880171</v>
      </c>
      <c r="O11" s="6"/>
      <c r="P11" s="6"/>
    </row>
    <row r="12" spans="1:23">
      <c r="A12" s="19">
        <v>8</v>
      </c>
      <c r="B12" s="6"/>
      <c r="C12" s="6"/>
      <c r="D12" s="21"/>
      <c r="E12" s="4">
        <v>165</v>
      </c>
      <c r="F12" s="4">
        <v>68</v>
      </c>
      <c r="G12" s="4">
        <v>115</v>
      </c>
      <c r="H12" s="4">
        <v>11</v>
      </c>
      <c r="I12" s="4"/>
      <c r="J12" s="22">
        <f t="shared" si="1"/>
        <v>359</v>
      </c>
      <c r="K12" s="24">
        <f t="shared" si="2"/>
        <v>298.54999999999995</v>
      </c>
      <c r="L12" s="23">
        <f>+CT*Feuil2!J12/SCt</f>
        <v>56145.116924246264</v>
      </c>
      <c r="M12" s="23">
        <f t="shared" si="3"/>
        <v>350853.64979848772</v>
      </c>
      <c r="O12" s="6"/>
      <c r="P12" s="6"/>
    </row>
    <row r="13" spans="1:23">
      <c r="A13" s="19">
        <v>9</v>
      </c>
      <c r="B13" s="6"/>
      <c r="C13" s="6"/>
      <c r="D13" s="21"/>
      <c r="E13" s="4">
        <v>160</v>
      </c>
      <c r="F13" s="4">
        <v>75</v>
      </c>
      <c r="G13" s="4">
        <v>125</v>
      </c>
      <c r="H13" s="4">
        <v>11</v>
      </c>
      <c r="I13" s="4"/>
      <c r="J13" s="22">
        <f t="shared" si="1"/>
        <v>371</v>
      </c>
      <c r="K13" s="24">
        <f t="shared" si="2"/>
        <v>305.64999999999998</v>
      </c>
      <c r="L13" s="23">
        <f>+CT*Feuil2!J13/SCt</f>
        <v>58021.833924499617</v>
      </c>
      <c r="M13" s="23">
        <f t="shared" si="3"/>
        <v>359197.51485817373</v>
      </c>
      <c r="O13" s="6"/>
      <c r="P13" s="6"/>
    </row>
    <row r="14" spans="1:23">
      <c r="A14" s="19">
        <v>10</v>
      </c>
      <c r="B14" s="6"/>
      <c r="C14" s="6"/>
      <c r="D14" s="21"/>
      <c r="E14" s="4">
        <v>155</v>
      </c>
      <c r="F14" s="4">
        <v>82</v>
      </c>
      <c r="G14" s="4">
        <v>135</v>
      </c>
      <c r="H14" s="4">
        <v>11</v>
      </c>
      <c r="I14" s="4"/>
      <c r="J14" s="22">
        <f t="shared" si="1"/>
        <v>383</v>
      </c>
      <c r="K14" s="24">
        <f t="shared" si="2"/>
        <v>312.75</v>
      </c>
      <c r="L14" s="23">
        <f>+CT*Feuil2!J14/SCt</f>
        <v>59898.550924752977</v>
      </c>
      <c r="M14" s="23">
        <f t="shared" si="3"/>
        <v>367541.3799178598</v>
      </c>
      <c r="O14" s="6"/>
      <c r="P14" s="6"/>
    </row>
    <row r="15" spans="1:23">
      <c r="A15" s="19">
        <v>11</v>
      </c>
      <c r="B15" s="6"/>
      <c r="C15" s="6"/>
      <c r="D15" s="21"/>
      <c r="E15" s="4">
        <v>150</v>
      </c>
      <c r="F15" s="4">
        <v>89</v>
      </c>
      <c r="G15" s="4">
        <v>145</v>
      </c>
      <c r="H15" s="4">
        <v>11</v>
      </c>
      <c r="I15" s="4"/>
      <c r="J15" s="22">
        <f t="shared" si="1"/>
        <v>395</v>
      </c>
      <c r="K15" s="24">
        <f t="shared" si="2"/>
        <v>319.84999999999997</v>
      </c>
      <c r="L15" s="23">
        <f>+CT*Feuil2!J15/SCt</f>
        <v>61775.267925006337</v>
      </c>
      <c r="M15" s="23">
        <f t="shared" si="3"/>
        <v>375885.24497754581</v>
      </c>
      <c r="O15" s="6"/>
      <c r="P15" s="6"/>
    </row>
    <row r="16" spans="1:23">
      <c r="A16" s="19">
        <v>12</v>
      </c>
      <c r="B16" s="6"/>
      <c r="C16" s="6"/>
      <c r="D16" s="21"/>
      <c r="E16" s="4">
        <v>145</v>
      </c>
      <c r="F16" s="4">
        <v>96</v>
      </c>
      <c r="G16" s="4">
        <v>155</v>
      </c>
      <c r="H16" s="4">
        <v>11</v>
      </c>
      <c r="I16" s="4"/>
      <c r="J16" s="22">
        <f t="shared" si="1"/>
        <v>407</v>
      </c>
      <c r="K16" s="24">
        <f t="shared" si="2"/>
        <v>326.95</v>
      </c>
      <c r="L16" s="23">
        <f>+CT*Feuil2!J16/SCt</f>
        <v>63651.98492525969</v>
      </c>
      <c r="M16" s="23">
        <f t="shared" si="3"/>
        <v>384229.11003723182</v>
      </c>
      <c r="O16" s="6"/>
      <c r="P16" s="6"/>
    </row>
    <row r="17" spans="1:16">
      <c r="A17" s="19">
        <v>13</v>
      </c>
      <c r="B17" s="6"/>
      <c r="C17" s="6"/>
      <c r="D17" s="21"/>
      <c r="E17" s="4">
        <v>140</v>
      </c>
      <c r="F17" s="4">
        <v>103</v>
      </c>
      <c r="G17" s="4">
        <v>165</v>
      </c>
      <c r="H17" s="4">
        <v>11</v>
      </c>
      <c r="I17" s="4"/>
      <c r="J17" s="22">
        <f t="shared" si="1"/>
        <v>419</v>
      </c>
      <c r="K17" s="24">
        <f t="shared" si="2"/>
        <v>334.04999999999995</v>
      </c>
      <c r="L17" s="23">
        <f>+CT*Feuil2!J17/SCt</f>
        <v>65528.701925513051</v>
      </c>
      <c r="M17" s="23">
        <f t="shared" si="3"/>
        <v>392572.97509691783</v>
      </c>
      <c r="O17" s="6"/>
      <c r="P17" s="6"/>
    </row>
    <row r="18" spans="1:16">
      <c r="A18" s="19">
        <v>14</v>
      </c>
      <c r="B18" s="6"/>
      <c r="C18" s="6"/>
      <c r="D18" s="21"/>
      <c r="E18" s="4">
        <v>135</v>
      </c>
      <c r="F18" s="4">
        <v>110</v>
      </c>
      <c r="G18" s="4">
        <v>175</v>
      </c>
      <c r="H18" s="4">
        <v>11</v>
      </c>
      <c r="I18" s="4"/>
      <c r="J18" s="22">
        <f t="shared" si="1"/>
        <v>431</v>
      </c>
      <c r="K18" s="24">
        <f t="shared" si="2"/>
        <v>341.15</v>
      </c>
      <c r="L18" s="23">
        <f>+CT*Feuil2!J18/SCt</f>
        <v>67405.418925766411</v>
      </c>
      <c r="M18" s="23">
        <f t="shared" si="3"/>
        <v>400916.84015660384</v>
      </c>
      <c r="O18" s="6"/>
      <c r="P18" s="6"/>
    </row>
    <row r="19" spans="1:16">
      <c r="A19" s="19">
        <v>15</v>
      </c>
      <c r="B19" s="6"/>
      <c r="C19" s="6"/>
      <c r="D19" s="21"/>
      <c r="E19" s="4">
        <v>130</v>
      </c>
      <c r="F19" s="4">
        <v>117</v>
      </c>
      <c r="G19" s="4">
        <v>185</v>
      </c>
      <c r="H19" s="4">
        <v>11</v>
      </c>
      <c r="I19" s="4"/>
      <c r="J19" s="22">
        <f t="shared" si="1"/>
        <v>443</v>
      </c>
      <c r="K19" s="24">
        <f t="shared" si="2"/>
        <v>348.25</v>
      </c>
      <c r="L19" s="23">
        <f>+CT*Feuil2!J19/SCt</f>
        <v>69282.135926019764</v>
      </c>
      <c r="M19" s="23">
        <f t="shared" si="3"/>
        <v>409260.70521628991</v>
      </c>
      <c r="O19" s="6"/>
      <c r="P19" s="6"/>
    </row>
    <row r="20" spans="1:16">
      <c r="A20" s="19">
        <v>16</v>
      </c>
      <c r="B20" s="6"/>
      <c r="C20" s="6"/>
      <c r="D20" s="21"/>
      <c r="E20" s="4">
        <v>125</v>
      </c>
      <c r="F20" s="4">
        <v>124</v>
      </c>
      <c r="G20" s="4">
        <v>195</v>
      </c>
      <c r="H20" s="4">
        <v>11</v>
      </c>
      <c r="I20" s="4"/>
      <c r="J20" s="22">
        <f t="shared" si="1"/>
        <v>455</v>
      </c>
      <c r="K20" s="24">
        <f t="shared" si="2"/>
        <v>355.34999999999997</v>
      </c>
      <c r="L20" s="23">
        <f>+CT*Feuil2!J20/SCt</f>
        <v>71158.852926273117</v>
      </c>
      <c r="M20" s="23">
        <f t="shared" si="3"/>
        <v>417604.57027597592</v>
      </c>
      <c r="O20" s="6"/>
      <c r="P20" s="6"/>
    </row>
    <row r="21" spans="1:16">
      <c r="A21" s="19">
        <v>17</v>
      </c>
      <c r="B21" s="6"/>
      <c r="C21" s="6"/>
      <c r="D21" s="21"/>
      <c r="E21" s="4">
        <v>120</v>
      </c>
      <c r="F21" s="4">
        <v>131</v>
      </c>
      <c r="G21" s="4">
        <v>205</v>
      </c>
      <c r="H21" s="4">
        <v>11</v>
      </c>
      <c r="I21" s="4"/>
      <c r="J21" s="22">
        <f t="shared" si="1"/>
        <v>467</v>
      </c>
      <c r="K21" s="24">
        <f t="shared" si="2"/>
        <v>362.45</v>
      </c>
      <c r="L21" s="23">
        <f>+CT*Feuil2!J21/SCt</f>
        <v>73035.56992652647</v>
      </c>
      <c r="M21" s="23">
        <f t="shared" si="3"/>
        <v>425948.43533566192</v>
      </c>
      <c r="O21" s="6"/>
      <c r="P21" s="6"/>
    </row>
    <row r="22" spans="1:16">
      <c r="A22" s="19">
        <v>18</v>
      </c>
      <c r="B22" s="6"/>
      <c r="C22" s="6"/>
      <c r="D22" s="21"/>
      <c r="E22" s="4">
        <v>120</v>
      </c>
      <c r="F22" s="4">
        <v>131</v>
      </c>
      <c r="G22" s="4"/>
      <c r="H22" s="4">
        <v>11</v>
      </c>
      <c r="I22" s="4"/>
      <c r="J22" s="22">
        <f t="shared" ref="J22:J27" si="4">SUM(E22:I22)</f>
        <v>262</v>
      </c>
      <c r="K22" s="24">
        <f t="shared" si="2"/>
        <v>229.20000000000002</v>
      </c>
      <c r="L22" s="23">
        <f>+CT*Feuil2!J22/SCt</f>
        <v>40974.987838864959</v>
      </c>
      <c r="M22" s="23">
        <f t="shared" si="3"/>
        <v>269354.06643380807</v>
      </c>
      <c r="O22" s="6"/>
      <c r="P22" s="6"/>
    </row>
    <row r="23" spans="1:16">
      <c r="A23" s="19">
        <v>19</v>
      </c>
      <c r="B23" s="6"/>
      <c r="C23" s="6"/>
      <c r="D23" s="21"/>
      <c r="E23" s="4">
        <v>120</v>
      </c>
      <c r="F23" s="4">
        <v>131</v>
      </c>
      <c r="G23" s="4"/>
      <c r="H23" s="4">
        <v>11</v>
      </c>
      <c r="I23" s="4"/>
      <c r="J23" s="22">
        <f t="shared" si="4"/>
        <v>262</v>
      </c>
      <c r="K23" s="24">
        <f t="shared" si="2"/>
        <v>229.20000000000002</v>
      </c>
      <c r="L23" s="23">
        <f>+CT*Feuil2!J23/SCt</f>
        <v>40974.987838864959</v>
      </c>
      <c r="M23" s="23">
        <f t="shared" si="3"/>
        <v>269354.06643380807</v>
      </c>
      <c r="O23" s="6"/>
      <c r="P23" s="6"/>
    </row>
    <row r="24" spans="1:16">
      <c r="A24" s="19">
        <v>20</v>
      </c>
      <c r="B24" s="6"/>
      <c r="C24" s="6"/>
      <c r="D24" s="21"/>
      <c r="E24" s="4">
        <v>120</v>
      </c>
      <c r="F24" s="4">
        <v>131</v>
      </c>
      <c r="G24" s="4"/>
      <c r="H24" s="4">
        <v>11</v>
      </c>
      <c r="I24" s="4"/>
      <c r="J24" s="22">
        <f t="shared" si="4"/>
        <v>262</v>
      </c>
      <c r="K24" s="24">
        <f t="shared" si="2"/>
        <v>229.20000000000002</v>
      </c>
      <c r="L24" s="23">
        <f>+CT*Feuil2!J24/SCt</f>
        <v>40974.987838864959</v>
      </c>
      <c r="M24" s="23">
        <f t="shared" si="3"/>
        <v>269354.06643380807</v>
      </c>
      <c r="O24" s="6"/>
      <c r="P24" s="6"/>
    </row>
    <row r="25" spans="1:16">
      <c r="A25" s="19">
        <v>21</v>
      </c>
      <c r="B25" s="6"/>
      <c r="C25" s="6"/>
      <c r="D25" s="21"/>
      <c r="E25" s="4">
        <v>120</v>
      </c>
      <c r="F25" s="4">
        <v>131</v>
      </c>
      <c r="G25" s="4"/>
      <c r="H25" s="4">
        <v>11</v>
      </c>
      <c r="I25" s="4"/>
      <c r="J25" s="22">
        <f t="shared" si="4"/>
        <v>262</v>
      </c>
      <c r="K25" s="24">
        <f t="shared" si="2"/>
        <v>229.20000000000002</v>
      </c>
      <c r="L25" s="23">
        <f>+CT*Feuil2!J25/SCt</f>
        <v>40974.987838864959</v>
      </c>
      <c r="M25" s="23">
        <f t="shared" si="3"/>
        <v>269354.06643380807</v>
      </c>
      <c r="O25" s="6"/>
      <c r="P25" s="6"/>
    </row>
    <row r="26" spans="1:16">
      <c r="A26" s="19">
        <v>22</v>
      </c>
      <c r="B26" s="6"/>
      <c r="C26" s="6"/>
      <c r="D26" s="21"/>
      <c r="E26" s="4">
        <v>120</v>
      </c>
      <c r="F26" s="4">
        <v>131</v>
      </c>
      <c r="G26" s="4"/>
      <c r="H26" s="4">
        <v>11</v>
      </c>
      <c r="I26" s="4"/>
      <c r="J26" s="22">
        <f t="shared" si="4"/>
        <v>262</v>
      </c>
      <c r="K26" s="24">
        <f t="shared" si="2"/>
        <v>229.20000000000002</v>
      </c>
      <c r="L26" s="23">
        <f>+CT*Feuil2!J26/SCt</f>
        <v>40974.987838864959</v>
      </c>
      <c r="M26" s="23">
        <f t="shared" si="3"/>
        <v>269354.06643380807</v>
      </c>
      <c r="O26" s="6"/>
      <c r="P26" s="6"/>
    </row>
    <row r="27" spans="1:16">
      <c r="A27" s="19">
        <v>23</v>
      </c>
      <c r="B27" s="6"/>
      <c r="C27" s="6"/>
      <c r="D27" s="21"/>
      <c r="E27" s="4">
        <v>120</v>
      </c>
      <c r="F27" s="4">
        <v>131</v>
      </c>
      <c r="G27" s="4">
        <v>0</v>
      </c>
      <c r="H27" s="4">
        <v>11</v>
      </c>
      <c r="I27" s="4"/>
      <c r="J27" s="22">
        <f t="shared" si="4"/>
        <v>262</v>
      </c>
      <c r="K27" s="24">
        <f t="shared" si="2"/>
        <v>229.20000000000002</v>
      </c>
      <c r="L27" s="23">
        <f>+CT*Feuil2!J27/SCt</f>
        <v>40974.987838864959</v>
      </c>
      <c r="M27" s="23">
        <f t="shared" si="3"/>
        <v>269354.06643380807</v>
      </c>
      <c r="O27" s="6"/>
      <c r="P27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8</vt:i4>
      </vt:variant>
    </vt:vector>
  </HeadingPairs>
  <TitlesOfParts>
    <vt:vector size="11" baseType="lpstr">
      <vt:lpstr>Feuil1</vt:lpstr>
      <vt:lpstr>Feuil2</vt:lpstr>
      <vt:lpstr>Feuil3</vt:lpstr>
      <vt:lpstr>CC</vt:lpstr>
      <vt:lpstr>Coef1</vt:lpstr>
      <vt:lpstr>Coef2</vt:lpstr>
      <vt:lpstr>Coef3</vt:lpstr>
      <vt:lpstr>Coef4</vt:lpstr>
      <vt:lpstr>CT</vt:lpstr>
      <vt:lpstr>SCPt</vt:lpstr>
      <vt:lpstr>SCt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2017-07-30T22:48:16Z</dcterms:created>
  <dcterms:modified xsi:type="dcterms:W3CDTF">2017-07-31T01:48:01Z</dcterms:modified>
</cp:coreProperties>
</file>